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3.xml" ContentType="application/vnd.openxmlformats-officedocument.spreadsheetml.worksheet+xml"/>
  <Override PartName="/xl/drawings/drawing3.xml" ContentType="application/vnd.openxmlformats-officedocument.drawing+xml"/>
  <Override PartName="/xl/drawings/drawing2.xml" ContentType="application/vnd.openxmlformats-officedocument.drawing+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3.xml" ContentType="application/vnd.openxmlformats-officedocument.spreadsheetml.externalLink+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11.xml" ContentType="application/vnd.openxmlformats-officedocument.spreadsheetml.externalLink+xml"/>
  <Override PartName="/xl/externalLinks/externalLink20.xml" ContentType="application/vnd.openxmlformats-officedocument.spreadsheetml.externalLink+xml"/>
  <Override PartName="/xl/externalLinks/externalLink19.xml" ContentType="application/vnd.openxmlformats-officedocument.spreadsheetml.externalLink+xml"/>
  <Override PartName="/xl/externalLinks/externalLink18.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0.xml" ContentType="application/vnd.openxmlformats-officedocument.spreadsheetml.externalLink+xml"/>
  <Override PartName="/xl/externalLinks/externalLink9.xml" ContentType="application/vnd.openxmlformats-officedocument.spreadsheetml.externalLink+xml"/>
  <Override PartName="/xl/externalLinks/externalLink8.xml" ContentType="application/vnd.openxmlformats-officedocument.spreadsheetml.externalLink+xml"/>
  <Override PartName="/xl/externalLinks/externalLink5.xml" ContentType="application/vnd.openxmlformats-officedocument.spreadsheetml.externalLink+xml"/>
  <Override PartName="/xl/externalLinks/externalLink4.xml" ContentType="application/vnd.openxmlformats-officedocument.spreadsheetml.externalLink+xml"/>
  <Override PartName="/xl/calcChain.xml" ContentType="application/vnd.openxmlformats-officedocument.spreadsheetml.calcChain+xml"/>
  <Override PartName="/xl/externalLinks/externalLink7.xml" ContentType="application/vnd.openxmlformats-officedocument.spreadsheetml.externalLink+xml"/>
  <Override PartName="/xl/externalLinks/externalLink6.xml" ContentType="application/vnd.openxmlformats-officedocument.spreadsheetml.externalLink+xml"/>
  <Override PartName="/xl/externalLinks/externalLink12.xml" ContentType="application/vnd.openxmlformats-officedocument.spreadsheetml.externalLink+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120" yWindow="90" windowWidth="15180" windowHeight="8070"/>
  </bookViews>
  <sheets>
    <sheet name="Lead Sheet 3.1" sheetId="4" r:id="rId1"/>
    <sheet name="Lead Sheet 3.2" sheetId="5" r:id="rId2"/>
    <sheet name="Lead Sheet 3.3" sheetId="7" r:id="rId3"/>
    <sheet name="Table 1 - Revenues" sheetId="1" r:id="rId4"/>
    <sheet name="Table 1 - Kwh" sheetId="8" r:id="rId5"/>
    <sheet name="Table 2" sheetId="2" r:id="rId6"/>
    <sheet name="Table 3" sheetId="3" r:id="rId7"/>
    <sheet name="Actual Tax Data" sheetId="6" r:id="rId8"/>
  </sheets>
  <externalReferences>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s>
  <definedNames>
    <definedName name="\0">[1]Jan!#REF!</definedName>
    <definedName name="\A">#REF!</definedName>
    <definedName name="\B">#REF!</definedName>
    <definedName name="\BACK1">#REF!</definedName>
    <definedName name="\BLOCK">#REF!</definedName>
    <definedName name="\BLOCKT">#REF!</definedName>
    <definedName name="\C">#REF!</definedName>
    <definedName name="\COMP">#REF!</definedName>
    <definedName name="\COMPT">#REF!</definedName>
    <definedName name="\G">#REF!</definedName>
    <definedName name="\I">#REF!</definedName>
    <definedName name="\K">#REF!</definedName>
    <definedName name="\L">#REF!</definedName>
    <definedName name="\M">#REF!</definedName>
    <definedName name="\P">#REF!</definedName>
    <definedName name="\Q">[2]Actual!#REF!</definedName>
    <definedName name="\R">#REF!</definedName>
    <definedName name="\S">#REF!</definedName>
    <definedName name="\TABLE1">#REF!</definedName>
    <definedName name="\TABLE2">#REF!</definedName>
    <definedName name="\TABLEA">#REF!</definedName>
    <definedName name="\TBL2">#REF!</definedName>
    <definedName name="\TBL3">#REF!</definedName>
    <definedName name="\TBL4">#REF!</definedName>
    <definedName name="\TBL5">#REF!</definedName>
    <definedName name="\W">#REF!</definedName>
    <definedName name="\WORK1">#REF!</definedName>
    <definedName name="\X">#REF!</definedName>
    <definedName name="\Z">#REF!</definedName>
    <definedName name="__123Graph_A" hidden="1">[3]Inputs!#REF!</definedName>
    <definedName name="__123Graph_B" hidden="1">[3]Inputs!#REF!</definedName>
    <definedName name="__123Graph_D" hidden="1">[3]Inputs!#REF!</definedName>
    <definedName name="_2Price_Ta">#REF!</definedName>
    <definedName name="_B">'[4]Rate Design'!#REF!</definedName>
    <definedName name="_Fill" hidden="1">#REF!</definedName>
    <definedName name="_xlnm._FilterDatabase" localSheetId="5" hidden="1">'Table 2'!#REF!</definedName>
    <definedName name="_xlnm._FilterDatabase" localSheetId="6" hidden="1">'Table 3'!#REF!</definedName>
    <definedName name="_Key1" hidden="1">#REF!</definedName>
    <definedName name="_Key2" hidden="1">#REF!</definedName>
    <definedName name="_MEN2">[1]Jan!#REF!</definedName>
    <definedName name="_MEN3">[1]Jan!#REF!</definedName>
    <definedName name="_Order1" hidden="1">0</definedName>
    <definedName name="_Order2" hidden="1">0</definedName>
    <definedName name="_P">#REF!</definedName>
    <definedName name="_Sort" hidden="1">#REF!</definedName>
    <definedName name="_TOP1">[1]Jan!#REF!</definedName>
    <definedName name="a" hidden="1">'[3]DSM Output'!$J$21:$J$23</definedName>
    <definedName name="Acct108364">'[5]Func Study'!#REF!</definedName>
    <definedName name="Acct108364S">'[5]Func Study'!#REF!</definedName>
    <definedName name="Acct228.42TROJD">'[6]Func Study'!#REF!</definedName>
    <definedName name="Acct22842TROJD">'[6]Func Study'!#REF!</definedName>
    <definedName name="Acct41011">'[7]Functional Study'!#REF!</definedName>
    <definedName name="Acct41011BADDEBT">'[7]Functional Study'!#REF!</definedName>
    <definedName name="Acct41011DITEXP">'[7]Functional Study'!#REF!</definedName>
    <definedName name="Acct41011S">'[7]Functional Study'!#REF!</definedName>
    <definedName name="Acct41011SE">'[7]Functional Study'!#REF!</definedName>
    <definedName name="Acct41011SG1">'[7]Functional Study'!#REF!</definedName>
    <definedName name="Acct41011SG2">'[7]Functional Study'!#REF!</definedName>
    <definedName name="ACCT41011SGCT">'[7]Functional Study'!#REF!</definedName>
    <definedName name="Acct41011SGPP">'[7]Functional Study'!#REF!</definedName>
    <definedName name="Acct41011SNP">'[7]Functional Study'!#REF!</definedName>
    <definedName name="ACCT41011SNPD">'[7]Functional Study'!#REF!</definedName>
    <definedName name="Acct41011SO">'[7]Functional Study'!#REF!</definedName>
    <definedName name="Acct41011TROJP">'[7]Functional Study'!#REF!</definedName>
    <definedName name="Acct41111">'[7]Functional Study'!#REF!</definedName>
    <definedName name="Acct41111BADDEBT">'[7]Functional Study'!#REF!</definedName>
    <definedName name="Acct41111DITEXP">'[7]Functional Study'!#REF!</definedName>
    <definedName name="Acct41111S">'[7]Functional Study'!#REF!</definedName>
    <definedName name="Acct41111SE">'[7]Functional Study'!#REF!</definedName>
    <definedName name="Acct41111SG1">'[7]Functional Study'!#REF!</definedName>
    <definedName name="Acct41111SG2">'[7]Functional Study'!#REF!</definedName>
    <definedName name="Acct41111SG3">'[7]Functional Study'!#REF!</definedName>
    <definedName name="Acct41111SGPP">'[7]Functional Study'!#REF!</definedName>
    <definedName name="Acct41111SNP">'[7]Functional Study'!#REF!</definedName>
    <definedName name="Acct41111SNTP">'[7]Functional Study'!#REF!</definedName>
    <definedName name="Acct41111SO">'[7]Functional Study'!#REF!</definedName>
    <definedName name="Acct41111TROJP">'[7]Functional Study'!#REF!</definedName>
    <definedName name="Acct411BADDEBT">'[7]Functional Study'!#REF!</definedName>
    <definedName name="Acct411DGP">'[7]Functional Study'!#REF!</definedName>
    <definedName name="Acct411DGU">'[7]Functional Study'!#REF!</definedName>
    <definedName name="Acct411DITEXP">'[7]Functional Study'!#REF!</definedName>
    <definedName name="Acct411DNPP">'[7]Functional Study'!#REF!</definedName>
    <definedName name="Acct411DNPTP">'[7]Functional Study'!#REF!</definedName>
    <definedName name="Acct411S">'[7]Functional Study'!#REF!</definedName>
    <definedName name="Acct411SE">'[7]Functional Study'!#REF!</definedName>
    <definedName name="Acct411SG">'[7]Functional Study'!#REF!</definedName>
    <definedName name="Acct411SGPP">'[7]Functional Study'!#REF!</definedName>
    <definedName name="Acct411SO">'[7]Functional Study'!#REF!</definedName>
    <definedName name="Acct411TROJP">'[7]Functional Study'!#REF!</definedName>
    <definedName name="Acct447DGU">'[6]Func Study'!#REF!</definedName>
    <definedName name="ACCT904SG">'[8]Functional Study'!#REF!</definedName>
    <definedName name="AcctTable">[9]Variables!$AK$42:$AK$396</definedName>
    <definedName name="ActualROR">'[6]G+T+D+R+M'!$H$61</definedName>
    <definedName name="Adjs2avg">[10]Inputs!$L$255:'[10]Inputs'!$T$505</definedName>
    <definedName name="APR">[11]Backup!#REF!</definedName>
    <definedName name="APRT">#REF!</definedName>
    <definedName name="AUG">[11]Backup!#REF!</definedName>
    <definedName name="AUGT">#REF!</definedName>
    <definedName name="AvgFactors">[9]Factors!$B$3:$P$99</definedName>
    <definedName name="BACK1">#REF!</definedName>
    <definedName name="BACK2">#REF!</definedName>
    <definedName name="BACK3">#REF!</definedName>
    <definedName name="BACKUP1">#REF!</definedName>
    <definedName name="BOOKADJ">#REF!</definedName>
    <definedName name="cap">[12]Readings!$B$2</definedName>
    <definedName name="Check">#REF!</definedName>
    <definedName name="COMADJ">#REF!</definedName>
    <definedName name="COMP">#REF!</definedName>
    <definedName name="COMPACTUAL">#REF!</definedName>
    <definedName name="COMPT">#REF!</definedName>
    <definedName name="COMPWEATHER">#REF!</definedName>
    <definedName name="_xlnm.Database">[13]Invoice!#REF!</definedName>
    <definedName name="DATE">[14]Jan!#REF!</definedName>
    <definedName name="DEC">[11]Backup!#REF!</definedName>
    <definedName name="DECT">#REF!</definedName>
    <definedName name="Demand">[6]Inputs!$D$8</definedName>
    <definedName name="Dist_factor">#REF!</definedName>
    <definedName name="DistPeakMethod">[8]Inputs!#REF!</definedName>
    <definedName name="DUDE" hidden="1">#REF!</definedName>
    <definedName name="energy">[12]Readings!$B$3</definedName>
    <definedName name="Engy">[6]Inputs!$D$9</definedName>
    <definedName name="f101top">#REF!</definedName>
    <definedName name="f104top">#REF!</definedName>
    <definedName name="f138top">#REF!</definedName>
    <definedName name="f140top">#REF!</definedName>
    <definedName name="FactorType">[9]Variables!$AK$2:$AL$12</definedName>
    <definedName name="FACTP">#REF!</definedName>
    <definedName name="FEB">[11]Backup!#REF!</definedName>
    <definedName name="FEBT">#REF!</definedName>
    <definedName name="FranchiseTax">[10]Variables!$D$26</definedName>
    <definedName name="Func_Ftrs">#REF!</definedName>
    <definedName name="Func_GTD_Percents">#REF!</definedName>
    <definedName name="Func_MC">#REF!</definedName>
    <definedName name="Func_Percents">#REF!</definedName>
    <definedName name="Func_Rev_Req1">#REF!</definedName>
    <definedName name="Func_Rev_Req2">#REF!</definedName>
    <definedName name="Func_Revenue">#REF!</definedName>
    <definedName name="GREATER10MW">#REF!</definedName>
    <definedName name="GTD_Percents">#REF!</definedName>
    <definedName name="HEIGHT">#REF!</definedName>
    <definedName name="ID_0303_RVN_data">#REF!</definedName>
    <definedName name="IDcontractsRVN">#REF!</definedName>
    <definedName name="INDADJ">#REF!</definedName>
    <definedName name="INPUT">[15]Summary!#REF!</definedName>
    <definedName name="Instructions">#REF!</definedName>
    <definedName name="JAN">[11]Backup!#REF!</definedName>
    <definedName name="JANT">#REF!</definedName>
    <definedName name="jjj">[16]Inputs!$N$18</definedName>
    <definedName name="JUL">[11]Backup!#REF!</definedName>
    <definedName name="JULT">#REF!</definedName>
    <definedName name="JUN">[11]Backup!#REF!</definedName>
    <definedName name="JUNT">#REF!</definedName>
    <definedName name="Jurisdiction">[9]Variables!$AK$15</definedName>
    <definedName name="JurisNumber">[9]Variables!$AL$15</definedName>
    <definedName name="LABORMOD">#REF!</definedName>
    <definedName name="LABORROLL">#REF!</definedName>
    <definedName name="limcount" hidden="1">1</definedName>
    <definedName name="Line_Ext_Credit">#REF!</definedName>
    <definedName name="LOG">[11]Backup!#REF!</definedName>
    <definedName name="LOSS">[11]Backup!#REF!</definedName>
    <definedName name="MACTIT">#REF!</definedName>
    <definedName name="MAR">[11]Backup!#REF!</definedName>
    <definedName name="MART">#REF!</definedName>
    <definedName name="MAY">[11]Backup!#REF!</definedName>
    <definedName name="MAYT">#REF!</definedName>
    <definedName name="MCtoREV">#REF!</definedName>
    <definedName name="MEN">[1]Jan!#REF!</definedName>
    <definedName name="Menu_Begin">#REF!</definedName>
    <definedName name="Menu_Caption">#REF!</definedName>
    <definedName name="Menu_Large">#REF!</definedName>
    <definedName name="Menu_Name">#REF!</definedName>
    <definedName name="Menu_OnAction">#REF!</definedName>
    <definedName name="Menu_Parent">#REF!</definedName>
    <definedName name="Menu_Small">#REF!</definedName>
    <definedName name="Method">[6]Inputs!$C$6</definedName>
    <definedName name="MONTH">[11]Backup!#REF!</definedName>
    <definedName name="monthlist">[17]Table!$R$2:$S$13</definedName>
    <definedName name="monthtotals">'[17]WA SBC'!$D$40:$O$40</definedName>
    <definedName name="MTKWH">#REF!</definedName>
    <definedName name="MTR_YR3">[18]Variables!$E$14</definedName>
    <definedName name="MTREV">#REF!</definedName>
    <definedName name="MULT">#REF!</definedName>
    <definedName name="NetToGross">[10]Variables!$D$23</definedName>
    <definedName name="NEWMO1">[1]Jan!#REF!</definedName>
    <definedName name="NEWMO2">[1]Jan!#REF!</definedName>
    <definedName name="NEWMONTH">[1]Jan!#REF!</definedName>
    <definedName name="NORMALIZE">#REF!</definedName>
    <definedName name="NOV">[11]Backup!#REF!</definedName>
    <definedName name="NOVT">#REF!</definedName>
    <definedName name="NPC">[8]Inputs!$N$18</definedName>
    <definedName name="NUM">#REF!</definedName>
    <definedName name="OCT">[11]Backup!#REF!</definedName>
    <definedName name="OCTT">#REF!</definedName>
    <definedName name="ONE">[1]Jan!#REF!</definedName>
    <definedName name="option">'[19]Dist Misc'!$F$120</definedName>
    <definedName name="Page1">#REF!</definedName>
    <definedName name="Page110">#REF!</definedName>
    <definedName name="Page120">#REF!</definedName>
    <definedName name="Page2">#REF!</definedName>
    <definedName name="PAGE3">#REF!</definedName>
    <definedName name="Page4">#REF!</definedName>
    <definedName name="Page5">#REF!</definedName>
    <definedName name="Page6">#REF!</definedName>
    <definedName name="Page62">[20]TransInvest!#REF!</definedName>
    <definedName name="page65">#REF!</definedName>
    <definedName name="page66">#REF!</definedName>
    <definedName name="page67">#REF!</definedName>
    <definedName name="page68">#REF!</definedName>
    <definedName name="page69">#REF!</definedName>
    <definedName name="Page7">#REF!</definedName>
    <definedName name="page8">#REF!</definedName>
    <definedName name="PALL">#REF!</definedName>
    <definedName name="PBLOCK">#REF!</definedName>
    <definedName name="PBLOCKWZ">#REF!</definedName>
    <definedName name="PCOMP">#REF!</definedName>
    <definedName name="PCOMPOSITES">#REF!</definedName>
    <definedName name="PCOMPWZ">#REF!</definedName>
    <definedName name="PeakMethod">[6]Inputs!$T$5</definedName>
    <definedName name="PMAC">[11]Backup!#REF!</definedName>
    <definedName name="PRESENT">#REF!</definedName>
    <definedName name="PRICCHNG">#REF!</definedName>
    <definedName name="_xlnm.Print_Area" localSheetId="3">'Table 1 - Revenues'!$A$1:$J$38</definedName>
    <definedName name="_xlnm.Print_Area" localSheetId="5">'Table 2'!$A$1:$S$140</definedName>
    <definedName name="_xlnm.Print_Area" localSheetId="6">'Table 3'!$A$1:$T$141</definedName>
    <definedName name="_xlnm.Print_Titles" localSheetId="5">'Table 2'!$A:$C,'Table 2'!$9:$11</definedName>
    <definedName name="_xlnm.Print_Titles" localSheetId="6">'Table 3'!$A:$C,'Table 3'!$1:$11</definedName>
    <definedName name="PTABLES">#REF!</definedName>
    <definedName name="PTDMOD">#REF!</definedName>
    <definedName name="PTDROLL">#REF!</definedName>
    <definedName name="PTMOD">#REF!</definedName>
    <definedName name="PTROLL">#REF!</definedName>
    <definedName name="PWORKBACK">#REF!</definedName>
    <definedName name="Query1">#REF!</definedName>
    <definedName name="RC_ADJ">#REF!</definedName>
    <definedName name="RESADJ">#REF!</definedName>
    <definedName name="ResourceSupplier">[10]Variables!$D$28</definedName>
    <definedName name="retail_CC" hidden="1">{#N/A,#N/A,FALSE,"Loans";#N/A,#N/A,FALSE,"Program Costs";#N/A,#N/A,FALSE,"Measures";#N/A,#N/A,FALSE,"Net Lost Rev";#N/A,#N/A,FALSE,"Incentive"}</definedName>
    <definedName name="retail_CC1" hidden="1">{#N/A,#N/A,FALSE,"Loans";#N/A,#N/A,FALSE,"Program Costs";#N/A,#N/A,FALSE,"Measures";#N/A,#N/A,FALSE,"Net Lost Rev";#N/A,#N/A,FALSE,"Incentive"}</definedName>
    <definedName name="REV_SCHD">#REF!</definedName>
    <definedName name="Revenue_by_month_take_2">#REF!</definedName>
    <definedName name="RevenueCheck">#REF!</definedName>
    <definedName name="RevReqSettle">#REF!</definedName>
    <definedName name="REVVSTRS">#REF!</definedName>
    <definedName name="RISFORM">#REF!</definedName>
    <definedName name="SCH33CUSTS">#REF!</definedName>
    <definedName name="SCH48ADJ">#REF!</definedName>
    <definedName name="SCH98NOR">#REF!</definedName>
    <definedName name="SCHED47">#REF!</definedName>
    <definedName name="Schedule">[8]Inputs!$N$14</definedName>
    <definedName name="se">#REF!</definedName>
    <definedName name="SECOND">[1]Jan!#REF!</definedName>
    <definedName name="SEP">[11]Backup!#REF!</definedName>
    <definedName name="SEPT">#REF!</definedName>
    <definedName name="SERVICES_3">#REF!</definedName>
    <definedName name="sg">#REF!</definedName>
    <definedName name="START">[1]Jan!#REF!</definedName>
    <definedName name="SUM_TAB1">#REF!</definedName>
    <definedName name="SUM_TAB2">#REF!</definedName>
    <definedName name="SUM_TAB3">#REF!</definedName>
    <definedName name="TABLE_1">#REF!</definedName>
    <definedName name="TABLE_2">#REF!</definedName>
    <definedName name="TABLE_3">#REF!</definedName>
    <definedName name="TABLE_4">#REF!</definedName>
    <definedName name="TABLE_4_A">#REF!</definedName>
    <definedName name="TABLE_5">#REF!</definedName>
    <definedName name="TABLE_6">#REF!</definedName>
    <definedName name="TABLE_7">#REF!</definedName>
    <definedName name="TABLE1">#REF!</definedName>
    <definedName name="TABLE2">#REF!</definedName>
    <definedName name="TABLEA">#REF!</definedName>
    <definedName name="TABLEONE">#REF!</definedName>
    <definedName name="TargetROR">[6]Inputs!$G$29</definedName>
    <definedName name="TDMOD">#REF!</definedName>
    <definedName name="TDROLL">#REF!</definedName>
    <definedName name="TEMPADJ">#REF!</definedName>
    <definedName name="Test">#REF!</definedName>
    <definedName name="Test1">#REF!</definedName>
    <definedName name="Test2">#REF!</definedName>
    <definedName name="Test3">#REF!</definedName>
    <definedName name="Test4">#REF!</definedName>
    <definedName name="Test5">#REF!</definedName>
    <definedName name="TRANSM_2">[21]Transm2!$A$1:$M$461:'[21]10 Yr FC'!$M$47</definedName>
    <definedName name="UAACT115S">'[8]Functional Study'!#REF!</definedName>
    <definedName name="UACCT115">'[8]Functional Study'!#REF!</definedName>
    <definedName name="UACCT115DGP">'[8]Functional Study'!#REF!</definedName>
    <definedName name="UACCT115SG">'[8]Functional Study'!#REF!</definedName>
    <definedName name="UAcct22842Trojd">'[6]Func Study'!#REF!</definedName>
    <definedName name="UACCT41020">'[7]Functional Study'!#REF!</definedName>
    <definedName name="UACCT41020BADDEBT">'[7]Functional Study'!#REF!</definedName>
    <definedName name="UACCT41020DITEXP">'[7]Functional Study'!#REF!</definedName>
    <definedName name="UACCT41020DNPU">'[7]Functional Study'!#REF!</definedName>
    <definedName name="UACCT41020S">'[7]Functional Study'!#REF!</definedName>
    <definedName name="UACCT41020SE">'[7]Functional Study'!#REF!</definedName>
    <definedName name="UACCT41020SG">'[7]Functional Study'!#REF!</definedName>
    <definedName name="UACCT41020SGCT">'[7]Functional Study'!#REF!</definedName>
    <definedName name="UACCT41020SGPP">'[7]Functional Study'!#REF!</definedName>
    <definedName name="UACCT41020SO">'[7]Functional Study'!#REF!</definedName>
    <definedName name="UACCT41020TROJP">'[7]Functional Study'!#REF!</definedName>
    <definedName name="UACCT4102SNPD">'[7]Functional Study'!#REF!</definedName>
    <definedName name="UAcct41111">'[7]Functional Study'!#REF!</definedName>
    <definedName name="UAcct41111Baddebt">'[7]Functional Study'!#REF!</definedName>
    <definedName name="UAcct41111Dgp">'[7]Functional Study'!#REF!</definedName>
    <definedName name="UAcct41111Dgu">'[7]Functional Study'!#REF!</definedName>
    <definedName name="UAcct41111Ditexp">'[7]Functional Study'!#REF!</definedName>
    <definedName name="UAcct41111Dnpp">'[7]Functional Study'!#REF!</definedName>
    <definedName name="UAcct41111Dnptp">'[7]Functional Study'!#REF!</definedName>
    <definedName name="UAcct41111S">'[7]Functional Study'!#REF!</definedName>
    <definedName name="UAcct41111Se">'[7]Functional Study'!#REF!</definedName>
    <definedName name="UAcct41111Sg">'[7]Functional Study'!#REF!</definedName>
    <definedName name="UAcct41111Sgpp">'[7]Functional Study'!#REF!</definedName>
    <definedName name="UAcct41111So">'[7]Functional Study'!#REF!</definedName>
    <definedName name="UAcct41111Trojp">'[7]Functional Study'!#REF!</definedName>
    <definedName name="UAcct447CAEE">'[5]Func Study'!#REF!</definedName>
    <definedName name="UAcct447CAGE">'[5]Func Study'!#REF!</definedName>
    <definedName name="UAcct447Dgu">'[6]Func Study'!#REF!</definedName>
    <definedName name="UAcct453CAGE">'[5]Func Study'!#REF!</definedName>
    <definedName name="UAcct453CAGW">'[5]Func Study'!#REF!</definedName>
    <definedName name="UAcct502JBG">'[5]Func Study'!#REF!</definedName>
    <definedName name="UAcct505JBG">'[5]Func Study'!#REF!</definedName>
    <definedName name="UAcct506JBG">'[5]Func Study'!#REF!</definedName>
    <definedName name="UAcct507JBG">'[5]Func Study'!#REF!</definedName>
    <definedName name="UAcct510JBG">'[5]Func Study'!#REF!</definedName>
    <definedName name="UAcct511JBG">'[5]Func Study'!#REF!</definedName>
    <definedName name="UAcct512JBG">'[5]Func Study'!#REF!</definedName>
    <definedName name="UAcct513JBG">'[5]Func Study'!#REF!</definedName>
    <definedName name="UAcct514JBG">'[5]Func Study'!#REF!</definedName>
    <definedName name="UAcct5506SE">'[5]Func Study'!#REF!</definedName>
    <definedName name="UAcct555CAEE">'[5]Func Study'!#REF!</definedName>
    <definedName name="UAcct555CAGE">'[5]Func Study'!#REF!</definedName>
    <definedName name="Uacct904SG">'[8]Functional Study'!#REF!</definedName>
    <definedName name="UNBILREV">#REF!</definedName>
    <definedName name="UncollectibleAccounts">[10]Variables!$D$25</definedName>
    <definedName name="UtGrossReceipts">[10]Variables!$D$29</definedName>
    <definedName name="ValidAccount">[9]Variables!$AK$43:$AK$369</definedName>
    <definedName name="VAR">[11]Backup!#REF!</definedName>
    <definedName name="VARIABLE">[15]Summary!#REF!</definedName>
    <definedName name="VOUCHER">#REF!</definedName>
    <definedName name="WaRevenueTax">[10]Variables!$D$27</definedName>
    <definedName name="WEATHER">#REF!</definedName>
    <definedName name="WEATHRNORM">#REF!</definedName>
    <definedName name="WIDTH">#REF!</definedName>
    <definedName name="WinterPeak">'[22]Load Data'!$D$9:$H$12,'[22]Load Data'!$D$20:$H$22</definedName>
    <definedName name="WORK1">#REF!</definedName>
    <definedName name="WORK2">#REF!</definedName>
    <definedName name="WORK3">#REF!</definedName>
    <definedName name="wrn.OR._.Carrying._.Charge._.JV." hidden="1">{#N/A,#N/A,FALSE,"Loans";#N/A,#N/A,FALSE,"Program Costs";#N/A,#N/A,FALSE,"Measures";#N/A,#N/A,FALSE,"Net Lost Rev";#N/A,#N/A,FALSE,"Incentive"}</definedName>
    <definedName name="wrn.OR._.Carrying._.Charge._.JV.1" hidden="1">{#N/A,#N/A,FALSE,"Loans";#N/A,#N/A,FALSE,"Program Costs";#N/A,#N/A,FALSE,"Measures";#N/A,#N/A,FALSE,"Net Lost Rev";#N/A,#N/A,FALSE,"Incentive"}</definedName>
    <definedName name="x">'[23]Weather Present'!$K$7</definedName>
    <definedName name="y" hidden="1">'[3]DSM Output'!$B$21:$B$23</definedName>
    <definedName name="Year">#REF!</definedName>
    <definedName name="YEFactors">[9]Factors!$S$3:$AG$99</definedName>
    <definedName name="z" hidden="1">'[3]DSM Output'!$G$21:$G$23</definedName>
    <definedName name="ZA">'[24] annual balance '!#REF!</definedName>
  </definedNames>
  <calcPr calcId="125725" calcMode="manual" iterate="1"/>
</workbook>
</file>

<file path=xl/calcChain.xml><?xml version="1.0" encoding="utf-8"?>
<calcChain xmlns="http://schemas.openxmlformats.org/spreadsheetml/2006/main">
  <c r="D20" i="8"/>
  <c r="F20" s="1"/>
  <c r="D19"/>
  <c r="D18"/>
  <c r="F18" s="1"/>
  <c r="D17"/>
  <c r="D16"/>
  <c r="D21" s="1"/>
  <c r="E18"/>
  <c r="E20"/>
  <c r="E19"/>
  <c r="E17"/>
  <c r="F17" s="1"/>
  <c r="E16"/>
  <c r="E21"/>
  <c r="F19"/>
  <c r="E27" i="6"/>
  <c r="E26"/>
  <c r="E25"/>
  <c r="E23"/>
  <c r="F29" i="5" s="1"/>
  <c r="I29" s="1"/>
  <c r="E22" i="6"/>
  <c r="F28" i="5" s="1"/>
  <c r="I28" s="1"/>
  <c r="E21" i="6"/>
  <c r="F27" i="5" s="1"/>
  <c r="I27" s="1"/>
  <c r="E20" i="6"/>
  <c r="F26" i="5" s="1"/>
  <c r="I26" s="1"/>
  <c r="E19" i="6"/>
  <c r="F25" i="5" s="1"/>
  <c r="I25" s="1"/>
  <c r="E17" i="6"/>
  <c r="F23" i="5" s="1"/>
  <c r="I23" s="1"/>
  <c r="E11" i="6"/>
  <c r="F21" i="5" s="1"/>
  <c r="I21" s="1"/>
  <c r="E10" i="6"/>
  <c r="F20" i="5" s="1"/>
  <c r="I20" s="1"/>
  <c r="E9" i="6"/>
  <c r="F19" i="5" s="1"/>
  <c r="I19" s="1"/>
  <c r="J10" i="4"/>
  <c r="J9"/>
  <c r="U13" i="3"/>
  <c r="U14"/>
  <c r="U15"/>
  <c r="U16"/>
  <c r="U20"/>
  <c r="U37"/>
  <c r="U38"/>
  <c r="U39"/>
  <c r="U43"/>
  <c r="U47"/>
  <c r="U50"/>
  <c r="U51"/>
  <c r="U68"/>
  <c r="U69"/>
  <c r="U70"/>
  <c r="U73"/>
  <c r="U76"/>
  <c r="U78"/>
  <c r="U79"/>
  <c r="U82"/>
  <c r="U100"/>
  <c r="U101"/>
  <c r="U118"/>
  <c r="U119"/>
  <c r="U120"/>
  <c r="U121"/>
  <c r="U122"/>
  <c r="U136"/>
  <c r="N133"/>
  <c r="P131"/>
  <c r="L131"/>
  <c r="P129"/>
  <c r="L129"/>
  <c r="P128"/>
  <c r="L128"/>
  <c r="P127"/>
  <c r="L127"/>
  <c r="P125"/>
  <c r="L125"/>
  <c r="I125"/>
  <c r="S125" s="1"/>
  <c r="T125"/>
  <c r="U125" s="1"/>
  <c r="K123"/>
  <c r="K133" s="1"/>
  <c r="H123"/>
  <c r="H133" s="1"/>
  <c r="P122"/>
  <c r="L122"/>
  <c r="P121"/>
  <c r="Q121" i="2" s="1"/>
  <c r="L121" i="3"/>
  <c r="P120"/>
  <c r="L120"/>
  <c r="P119"/>
  <c r="Q119" i="2" s="1"/>
  <c r="L119" i="3"/>
  <c r="O123"/>
  <c r="O133" s="1"/>
  <c r="L118"/>
  <c r="L123" s="1"/>
  <c r="L133" s="1"/>
  <c r="G123"/>
  <c r="G133" s="1"/>
  <c r="E123"/>
  <c r="D123"/>
  <c r="D133" s="1"/>
  <c r="N114"/>
  <c r="P112"/>
  <c r="P110"/>
  <c r="L110"/>
  <c r="P109"/>
  <c r="L109"/>
  <c r="P108"/>
  <c r="L108"/>
  <c r="P107"/>
  <c r="L107"/>
  <c r="P106"/>
  <c r="L106"/>
  <c r="P104"/>
  <c r="L104"/>
  <c r="I104"/>
  <c r="K102"/>
  <c r="K114" s="1"/>
  <c r="H102"/>
  <c r="H114" s="1"/>
  <c r="G19" i="1" s="1"/>
  <c r="P101" i="3"/>
  <c r="L101"/>
  <c r="O102"/>
  <c r="O114" s="1"/>
  <c r="L100"/>
  <c r="L102" s="1"/>
  <c r="L114" s="1"/>
  <c r="F102"/>
  <c r="D102"/>
  <c r="D114" s="1"/>
  <c r="P94"/>
  <c r="L94"/>
  <c r="P92"/>
  <c r="L92"/>
  <c r="P91"/>
  <c r="L91"/>
  <c r="P90"/>
  <c r="L90"/>
  <c r="P89"/>
  <c r="L89"/>
  <c r="P88"/>
  <c r="L88"/>
  <c r="P87"/>
  <c r="L87"/>
  <c r="P85"/>
  <c r="L85"/>
  <c r="I85"/>
  <c r="S85" s="1"/>
  <c r="K83"/>
  <c r="H83"/>
  <c r="O83"/>
  <c r="L82"/>
  <c r="L83" s="1"/>
  <c r="G83"/>
  <c r="F83"/>
  <c r="E83"/>
  <c r="D83"/>
  <c r="K80"/>
  <c r="H80"/>
  <c r="P79"/>
  <c r="L79"/>
  <c r="D79"/>
  <c r="P78"/>
  <c r="Q78" i="2" s="1"/>
  <c r="L78" i="3"/>
  <c r="L77"/>
  <c r="P76"/>
  <c r="L76"/>
  <c r="K74"/>
  <c r="H74"/>
  <c r="O74"/>
  <c r="L73"/>
  <c r="L74" s="1"/>
  <c r="G74"/>
  <c r="F74"/>
  <c r="E74"/>
  <c r="D74"/>
  <c r="K71"/>
  <c r="H71"/>
  <c r="H96" s="1"/>
  <c r="P70"/>
  <c r="Q70" i="2" s="1"/>
  <c r="L70" i="3"/>
  <c r="P69"/>
  <c r="L69"/>
  <c r="P68"/>
  <c r="L68"/>
  <c r="G71"/>
  <c r="P63"/>
  <c r="L63"/>
  <c r="P61"/>
  <c r="L61"/>
  <c r="P60"/>
  <c r="L60"/>
  <c r="P59"/>
  <c r="L59"/>
  <c r="P58"/>
  <c r="L58"/>
  <c r="P57"/>
  <c r="L57"/>
  <c r="P56"/>
  <c r="L56"/>
  <c r="P54"/>
  <c r="L54"/>
  <c r="I54"/>
  <c r="S54" s="1"/>
  <c r="K52"/>
  <c r="H52"/>
  <c r="P51"/>
  <c r="L51"/>
  <c r="O52"/>
  <c r="L50"/>
  <c r="L52" s="1"/>
  <c r="F52"/>
  <c r="K48"/>
  <c r="H48"/>
  <c r="O48"/>
  <c r="L47"/>
  <c r="L48" s="1"/>
  <c r="G48"/>
  <c r="F48"/>
  <c r="E48"/>
  <c r="D48"/>
  <c r="N45"/>
  <c r="N65" s="1"/>
  <c r="K45"/>
  <c r="P44"/>
  <c r="L44"/>
  <c r="F44"/>
  <c r="O45"/>
  <c r="L43"/>
  <c r="L45" s="1"/>
  <c r="H45"/>
  <c r="E45"/>
  <c r="K41"/>
  <c r="K65" s="1"/>
  <c r="P40"/>
  <c r="L40"/>
  <c r="P39"/>
  <c r="Q39" i="2" s="1"/>
  <c r="L39" i="3"/>
  <c r="P38"/>
  <c r="L38"/>
  <c r="O41"/>
  <c r="L37"/>
  <c r="L41" s="1"/>
  <c r="H41"/>
  <c r="H65" s="1"/>
  <c r="D41"/>
  <c r="N34"/>
  <c r="P32"/>
  <c r="L32"/>
  <c r="E32"/>
  <c r="I32" s="1"/>
  <c r="O32" i="2" s="1"/>
  <c r="P30" i="3"/>
  <c r="L30"/>
  <c r="G30"/>
  <c r="I30" s="1"/>
  <c r="O30" i="2" s="1"/>
  <c r="P29" i="3"/>
  <c r="L29"/>
  <c r="F29"/>
  <c r="I29" s="1"/>
  <c r="O29" i="2" s="1"/>
  <c r="P28" i="3"/>
  <c r="L28"/>
  <c r="F28"/>
  <c r="I28" s="1"/>
  <c r="O28" i="2" s="1"/>
  <c r="P27" i="3"/>
  <c r="L27"/>
  <c r="F27"/>
  <c r="I27" s="1"/>
  <c r="O27" i="2" s="1"/>
  <c r="P26" i="3"/>
  <c r="L26"/>
  <c r="F26"/>
  <c r="I26" s="1"/>
  <c r="P25"/>
  <c r="L25"/>
  <c r="F25"/>
  <c r="I25" s="1"/>
  <c r="O25" i="2" s="1"/>
  <c r="P23" i="3"/>
  <c r="L23"/>
  <c r="I23"/>
  <c r="K21"/>
  <c r="H21"/>
  <c r="O21"/>
  <c r="L20"/>
  <c r="L21" s="1"/>
  <c r="G21"/>
  <c r="F21"/>
  <c r="E21"/>
  <c r="D21"/>
  <c r="K18"/>
  <c r="K34" s="1"/>
  <c r="P17"/>
  <c r="L17"/>
  <c r="P16"/>
  <c r="Q16" i="2" s="1"/>
  <c r="L16" i="3"/>
  <c r="P15"/>
  <c r="L15"/>
  <c r="P14"/>
  <c r="L14"/>
  <c r="O18"/>
  <c r="L13"/>
  <c r="L18" s="1"/>
  <c r="Q131" i="2"/>
  <c r="P131"/>
  <c r="N131"/>
  <c r="H131"/>
  <c r="K131" s="1"/>
  <c r="M131" s="1"/>
  <c r="U131" s="1"/>
  <c r="Q129"/>
  <c r="P129"/>
  <c r="N129"/>
  <c r="K129"/>
  <c r="M129"/>
  <c r="Q128"/>
  <c r="P128"/>
  <c r="N128"/>
  <c r="K128"/>
  <c r="M128"/>
  <c r="Q127"/>
  <c r="P127"/>
  <c r="N127"/>
  <c r="K127"/>
  <c r="M127"/>
  <c r="Q125"/>
  <c r="P125"/>
  <c r="O125"/>
  <c r="N125"/>
  <c r="K125"/>
  <c r="M125"/>
  <c r="J123"/>
  <c r="J133" s="1"/>
  <c r="U122"/>
  <c r="Q122"/>
  <c r="P122"/>
  <c r="N122"/>
  <c r="U121"/>
  <c r="P121"/>
  <c r="N121"/>
  <c r="U120"/>
  <c r="Q120"/>
  <c r="P120"/>
  <c r="N120"/>
  <c r="U119"/>
  <c r="P119"/>
  <c r="N119"/>
  <c r="U118"/>
  <c r="P118"/>
  <c r="P123" s="1"/>
  <c r="P133" s="1"/>
  <c r="N118"/>
  <c r="Q112"/>
  <c r="P112"/>
  <c r="N112"/>
  <c r="Q110"/>
  <c r="P110"/>
  <c r="N110"/>
  <c r="K110"/>
  <c r="M110" s="1"/>
  <c r="Q109"/>
  <c r="P109"/>
  <c r="N109"/>
  <c r="K109"/>
  <c r="M109" s="1"/>
  <c r="Q108"/>
  <c r="P108"/>
  <c r="N108"/>
  <c r="K108"/>
  <c r="M108"/>
  <c r="Q107"/>
  <c r="P107"/>
  <c r="N107"/>
  <c r="K107"/>
  <c r="M107"/>
  <c r="Q106"/>
  <c r="P106"/>
  <c r="N106"/>
  <c r="K106"/>
  <c r="M106"/>
  <c r="Q104"/>
  <c r="P104"/>
  <c r="O104"/>
  <c r="N104"/>
  <c r="K104"/>
  <c r="M104"/>
  <c r="J102"/>
  <c r="J114" s="1"/>
  <c r="U101"/>
  <c r="Q101"/>
  <c r="P101"/>
  <c r="N101"/>
  <c r="U100"/>
  <c r="P100"/>
  <c r="N100"/>
  <c r="D102"/>
  <c r="D114" s="1"/>
  <c r="Q94"/>
  <c r="P94"/>
  <c r="N94"/>
  <c r="Q92"/>
  <c r="P92"/>
  <c r="N92"/>
  <c r="K92"/>
  <c r="M92" s="1"/>
  <c r="Q91"/>
  <c r="P91"/>
  <c r="N91"/>
  <c r="K91"/>
  <c r="M91"/>
  <c r="Q90"/>
  <c r="P90"/>
  <c r="N90"/>
  <c r="K90"/>
  <c r="M90"/>
  <c r="Q89"/>
  <c r="P89"/>
  <c r="N89"/>
  <c r="K89"/>
  <c r="M89"/>
  <c r="Q88"/>
  <c r="P88"/>
  <c r="N88"/>
  <c r="K88"/>
  <c r="M88"/>
  <c r="Q87"/>
  <c r="P87"/>
  <c r="N87"/>
  <c r="K87"/>
  <c r="M87"/>
  <c r="Q85"/>
  <c r="P85"/>
  <c r="O85"/>
  <c r="N85"/>
  <c r="K85"/>
  <c r="M85"/>
  <c r="J83"/>
  <c r="U82"/>
  <c r="P82"/>
  <c r="P83" s="1"/>
  <c r="N82"/>
  <c r="N83" s="1"/>
  <c r="I83"/>
  <c r="H83"/>
  <c r="G83"/>
  <c r="F83"/>
  <c r="D83"/>
  <c r="J80"/>
  <c r="U79"/>
  <c r="Q79"/>
  <c r="P79"/>
  <c r="N79"/>
  <c r="K79"/>
  <c r="M79" s="1"/>
  <c r="E79"/>
  <c r="U78"/>
  <c r="P78"/>
  <c r="P77"/>
  <c r="N77"/>
  <c r="K77"/>
  <c r="L77"/>
  <c r="L80" s="1"/>
  <c r="L96" s="1"/>
  <c r="L136" s="1"/>
  <c r="E77"/>
  <c r="U76"/>
  <c r="Q76"/>
  <c r="P76"/>
  <c r="N76"/>
  <c r="H80"/>
  <c r="F80"/>
  <c r="J74"/>
  <c r="U73"/>
  <c r="P73"/>
  <c r="P74" s="1"/>
  <c r="N73"/>
  <c r="N74" s="1"/>
  <c r="I74"/>
  <c r="H74"/>
  <c r="G74"/>
  <c r="F74"/>
  <c r="D74"/>
  <c r="J71"/>
  <c r="J96" s="1"/>
  <c r="U70"/>
  <c r="P70"/>
  <c r="N70"/>
  <c r="U69"/>
  <c r="Q69"/>
  <c r="P69"/>
  <c r="N69"/>
  <c r="U68"/>
  <c r="P68"/>
  <c r="N68"/>
  <c r="E68"/>
  <c r="Q63"/>
  <c r="P63"/>
  <c r="N63"/>
  <c r="Q61"/>
  <c r="P61"/>
  <c r="N61"/>
  <c r="K61"/>
  <c r="M61" s="1"/>
  <c r="Q60"/>
  <c r="P60"/>
  <c r="N60"/>
  <c r="K60"/>
  <c r="Q59"/>
  <c r="P59"/>
  <c r="N59"/>
  <c r="K59"/>
  <c r="M59"/>
  <c r="Q58"/>
  <c r="P58"/>
  <c r="N58"/>
  <c r="K58"/>
  <c r="M58"/>
  <c r="Q57"/>
  <c r="P57"/>
  <c r="N57"/>
  <c r="K57"/>
  <c r="M57"/>
  <c r="Q56"/>
  <c r="P56"/>
  <c r="N56"/>
  <c r="K56"/>
  <c r="M56"/>
  <c r="Q54"/>
  <c r="P54"/>
  <c r="O54"/>
  <c r="N54"/>
  <c r="K54"/>
  <c r="M54"/>
  <c r="J52"/>
  <c r="U51"/>
  <c r="Q51"/>
  <c r="P51"/>
  <c r="N51"/>
  <c r="U50"/>
  <c r="P50"/>
  <c r="N50"/>
  <c r="I52"/>
  <c r="G52"/>
  <c r="F52"/>
  <c r="D52"/>
  <c r="J48"/>
  <c r="U47"/>
  <c r="P47"/>
  <c r="P48" s="1"/>
  <c r="N47"/>
  <c r="N48" s="1"/>
  <c r="I48"/>
  <c r="H48"/>
  <c r="G48"/>
  <c r="D48"/>
  <c r="U44"/>
  <c r="P44"/>
  <c r="N44"/>
  <c r="I44"/>
  <c r="E44"/>
  <c r="U43"/>
  <c r="Q43"/>
  <c r="P43"/>
  <c r="N43"/>
  <c r="H45"/>
  <c r="F45"/>
  <c r="D45"/>
  <c r="Q40"/>
  <c r="P40"/>
  <c r="N40"/>
  <c r="I40"/>
  <c r="K40" s="1"/>
  <c r="M40" s="1"/>
  <c r="V40" s="1"/>
  <c r="E40"/>
  <c r="U39"/>
  <c r="P39"/>
  <c r="N39"/>
  <c r="E39"/>
  <c r="U38"/>
  <c r="Q38"/>
  <c r="P38"/>
  <c r="N38"/>
  <c r="E38"/>
  <c r="U37"/>
  <c r="P37"/>
  <c r="N37"/>
  <c r="J41"/>
  <c r="F41"/>
  <c r="Q32"/>
  <c r="P32"/>
  <c r="N32"/>
  <c r="Q30"/>
  <c r="P30"/>
  <c r="N30"/>
  <c r="K30"/>
  <c r="M30" s="1"/>
  <c r="Q29"/>
  <c r="P29"/>
  <c r="N29"/>
  <c r="K29"/>
  <c r="M29"/>
  <c r="Q28"/>
  <c r="P28"/>
  <c r="N28"/>
  <c r="K28"/>
  <c r="M28"/>
  <c r="Q27"/>
  <c r="P27"/>
  <c r="N27"/>
  <c r="K27"/>
  <c r="M27"/>
  <c r="Q26"/>
  <c r="P26"/>
  <c r="N26"/>
  <c r="K26"/>
  <c r="M26"/>
  <c r="Q25"/>
  <c r="P25"/>
  <c r="N25"/>
  <c r="K25"/>
  <c r="M25"/>
  <c r="Q23"/>
  <c r="P23"/>
  <c r="O23"/>
  <c r="N23"/>
  <c r="K23"/>
  <c r="M23"/>
  <c r="J21"/>
  <c r="U20"/>
  <c r="P20"/>
  <c r="P21" s="1"/>
  <c r="N20"/>
  <c r="N21" s="1"/>
  <c r="I21"/>
  <c r="H21"/>
  <c r="G21"/>
  <c r="F21"/>
  <c r="D21"/>
  <c r="Q17"/>
  <c r="P17"/>
  <c r="N17"/>
  <c r="E17"/>
  <c r="U16"/>
  <c r="P16"/>
  <c r="N16"/>
  <c r="K16"/>
  <c r="U15"/>
  <c r="Q15"/>
  <c r="P15"/>
  <c r="N15"/>
  <c r="U14"/>
  <c r="Q14"/>
  <c r="P14"/>
  <c r="N14"/>
  <c r="U13"/>
  <c r="P13"/>
  <c r="N13"/>
  <c r="J18"/>
  <c r="J34" s="1"/>
  <c r="G20" i="1"/>
  <c r="G18"/>
  <c r="G17"/>
  <c r="F10" i="4" s="1"/>
  <c r="I10" s="1"/>
  <c r="F16" i="8" l="1"/>
  <c r="F21"/>
  <c r="J45" i="2"/>
  <c r="K44"/>
  <c r="G102"/>
  <c r="G114" s="1"/>
  <c r="H18" i="3"/>
  <c r="H34" s="1"/>
  <c r="G16" i="1" s="1"/>
  <c r="F9" i="4" s="1"/>
  <c r="E47" i="2"/>
  <c r="E48" s="1"/>
  <c r="G45" i="3"/>
  <c r="I44"/>
  <c r="K96"/>
  <c r="R23" i="2"/>
  <c r="P41"/>
  <c r="P80"/>
  <c r="D18" i="3"/>
  <c r="D34" s="1"/>
  <c r="K136"/>
  <c r="P18" i="2"/>
  <c r="P52"/>
  <c r="R54"/>
  <c r="L34" i="3"/>
  <c r="S23"/>
  <c r="L65"/>
  <c r="L71"/>
  <c r="F45"/>
  <c r="F80"/>
  <c r="L80"/>
  <c r="I78"/>
  <c r="O78" i="2" s="1"/>
  <c r="S104" i="3"/>
  <c r="T104" s="1"/>
  <c r="U104" s="1"/>
  <c r="I121"/>
  <c r="O121" i="2" s="1"/>
  <c r="R121" s="1"/>
  <c r="S121" s="1"/>
  <c r="G102" i="3"/>
  <c r="P34" i="2"/>
  <c r="K38"/>
  <c r="H52"/>
  <c r="N52"/>
  <c r="E73"/>
  <c r="E74" s="1"/>
  <c r="R28"/>
  <c r="R85"/>
  <c r="D18"/>
  <c r="D34" s="1"/>
  <c r="G18"/>
  <c r="G34" s="1"/>
  <c r="E15"/>
  <c r="K15"/>
  <c r="M15" s="1"/>
  <c r="V15" s="1"/>
  <c r="E16"/>
  <c r="J65"/>
  <c r="J136" s="1"/>
  <c r="E78"/>
  <c r="G71"/>
  <c r="I71"/>
  <c r="I102"/>
  <c r="I114" s="1"/>
  <c r="D123"/>
  <c r="D133" s="1"/>
  <c r="G123"/>
  <c r="G133" s="1"/>
  <c r="I123"/>
  <c r="I133" s="1"/>
  <c r="E52" i="3"/>
  <c r="G52"/>
  <c r="G80"/>
  <c r="I100"/>
  <c r="O100" i="2" s="1"/>
  <c r="F18"/>
  <c r="F34" s="1"/>
  <c r="H18"/>
  <c r="E14"/>
  <c r="K14"/>
  <c r="E37"/>
  <c r="E41" s="1"/>
  <c r="G41"/>
  <c r="I41"/>
  <c r="E43"/>
  <c r="E45" s="1"/>
  <c r="I45"/>
  <c r="N45"/>
  <c r="E51"/>
  <c r="K51"/>
  <c r="N71"/>
  <c r="E69"/>
  <c r="K69"/>
  <c r="D80"/>
  <c r="I80"/>
  <c r="K78"/>
  <c r="F102"/>
  <c r="F114" s="1"/>
  <c r="H102"/>
  <c r="N102"/>
  <c r="N114" s="1"/>
  <c r="C19" i="1" s="1"/>
  <c r="E101" i="2"/>
  <c r="F123"/>
  <c r="F133" s="1"/>
  <c r="H123"/>
  <c r="N123"/>
  <c r="N133" s="1"/>
  <c r="C20" i="1" s="1"/>
  <c r="E18" i="3"/>
  <c r="G18"/>
  <c r="S28" i="2"/>
  <c r="E41" i="3"/>
  <c r="G41"/>
  <c r="P37"/>
  <c r="Q37" i="2" s="1"/>
  <c r="I38" i="3"/>
  <c r="O38" i="2" s="1"/>
  <c r="R38" s="1"/>
  <c r="I39" i="3"/>
  <c r="O39" i="2" s="1"/>
  <c r="R39" s="1"/>
  <c r="S39" s="1"/>
  <c r="D52" i="3"/>
  <c r="J120"/>
  <c r="M120" s="1"/>
  <c r="Q120" s="1"/>
  <c r="I120"/>
  <c r="I96" i="2"/>
  <c r="P73" i="3"/>
  <c r="P82"/>
  <c r="S44"/>
  <c r="O43" i="2"/>
  <c r="R43" s="1"/>
  <c r="O26"/>
  <c r="R26" s="1"/>
  <c r="S26" s="1"/>
  <c r="D16" i="1"/>
  <c r="P71" i="3"/>
  <c r="Q68" i="2"/>
  <c r="Q71" s="1"/>
  <c r="M78"/>
  <c r="E82"/>
  <c r="E83" s="1"/>
  <c r="K101"/>
  <c r="H133"/>
  <c r="E119"/>
  <c r="K119"/>
  <c r="E120"/>
  <c r="K120"/>
  <c r="E121"/>
  <c r="K121"/>
  <c r="E122"/>
  <c r="K122"/>
  <c r="E34" i="3"/>
  <c r="G34"/>
  <c r="P13"/>
  <c r="I14"/>
  <c r="I15"/>
  <c r="I16"/>
  <c r="O16" i="2" s="1"/>
  <c r="R16" s="1"/>
  <c r="S16" s="1"/>
  <c r="P20" i="3"/>
  <c r="O65"/>
  <c r="P47"/>
  <c r="P50"/>
  <c r="I51"/>
  <c r="F71"/>
  <c r="I70"/>
  <c r="O70" i="2" s="1"/>
  <c r="I76" i="3"/>
  <c r="O76" i="2" s="1"/>
  <c r="I77" i="3"/>
  <c r="O77" i="2" s="1"/>
  <c r="I79" i="3"/>
  <c r="J79" s="1"/>
  <c r="M79" s="1"/>
  <c r="Q79" s="1"/>
  <c r="P100"/>
  <c r="I101"/>
  <c r="O101" i="2" s="1"/>
  <c r="O102" s="1"/>
  <c r="F123" i="3"/>
  <c r="I119"/>
  <c r="O119" i="2" s="1"/>
  <c r="I122" i="3"/>
  <c r="O122" i="2" s="1"/>
  <c r="E13"/>
  <c r="M16"/>
  <c r="V16" s="1"/>
  <c r="E20"/>
  <c r="S23"/>
  <c r="R30"/>
  <c r="S30" s="1"/>
  <c r="K37"/>
  <c r="M38"/>
  <c r="V38" s="1"/>
  <c r="S38"/>
  <c r="K39"/>
  <c r="E50"/>
  <c r="E52" s="1"/>
  <c r="E65" s="1"/>
  <c r="M51"/>
  <c r="V51" s="1"/>
  <c r="S54"/>
  <c r="F71"/>
  <c r="F96" s="1"/>
  <c r="H71"/>
  <c r="M69"/>
  <c r="E70"/>
  <c r="K70"/>
  <c r="R70"/>
  <c r="S70" s="1"/>
  <c r="H136" i="3"/>
  <c r="O34"/>
  <c r="S78"/>
  <c r="S85" i="2"/>
  <c r="R101"/>
  <c r="S101" s="1"/>
  <c r="R104"/>
  <c r="S104" s="1"/>
  <c r="R119"/>
  <c r="S119" s="1"/>
  <c r="R122"/>
  <c r="S122" s="1"/>
  <c r="R125"/>
  <c r="S125" s="1"/>
  <c r="N18"/>
  <c r="N34" s="1"/>
  <c r="C16" i="1" s="1"/>
  <c r="R25" i="2"/>
  <c r="S25" s="1"/>
  <c r="R27"/>
  <c r="S27" s="1"/>
  <c r="R29"/>
  <c r="S29" s="1"/>
  <c r="R32"/>
  <c r="S32" s="1"/>
  <c r="N41"/>
  <c r="N65" s="1"/>
  <c r="C17" i="1" s="1"/>
  <c r="Q41" i="2"/>
  <c r="P45"/>
  <c r="P65" s="1"/>
  <c r="P71"/>
  <c r="P96" s="1"/>
  <c r="R78"/>
  <c r="E18"/>
  <c r="M14"/>
  <c r="M39"/>
  <c r="V39" s="1"/>
  <c r="E71"/>
  <c r="M70"/>
  <c r="V70" s="1"/>
  <c r="V79"/>
  <c r="M101"/>
  <c r="V101" s="1"/>
  <c r="V14"/>
  <c r="E21"/>
  <c r="V69"/>
  <c r="V78"/>
  <c r="S39" i="3"/>
  <c r="J39"/>
  <c r="M39" s="1"/>
  <c r="Q39" s="1"/>
  <c r="K13" i="2"/>
  <c r="M37"/>
  <c r="D41"/>
  <c r="D65" s="1"/>
  <c r="H41"/>
  <c r="K43"/>
  <c r="K45" s="1"/>
  <c r="M44"/>
  <c r="V44" s="1"/>
  <c r="G45"/>
  <c r="G65" s="1"/>
  <c r="K47"/>
  <c r="K48" s="1"/>
  <c r="F48"/>
  <c r="F65" s="1"/>
  <c r="F136" s="1"/>
  <c r="K68"/>
  <c r="K71" s="1"/>
  <c r="D71"/>
  <c r="D96" s="1"/>
  <c r="K76"/>
  <c r="K80" s="1"/>
  <c r="R76"/>
  <c r="M77"/>
  <c r="V77" s="1"/>
  <c r="G80"/>
  <c r="G96" s="1"/>
  <c r="E100"/>
  <c r="E102" s="1"/>
  <c r="E114" s="1"/>
  <c r="P102"/>
  <c r="P114" s="1"/>
  <c r="M119"/>
  <c r="M120"/>
  <c r="M121"/>
  <c r="M122"/>
  <c r="J15" i="3"/>
  <c r="M15" s="1"/>
  <c r="Q15" s="1"/>
  <c r="T23"/>
  <c r="U23" s="1"/>
  <c r="P41"/>
  <c r="S38"/>
  <c r="T38" s="1"/>
  <c r="V38" s="1"/>
  <c r="T44"/>
  <c r="V44" s="1"/>
  <c r="T54"/>
  <c r="U54" s="1"/>
  <c r="S16"/>
  <c r="T16" s="1"/>
  <c r="V16" s="1"/>
  <c r="J16"/>
  <c r="M16" s="1"/>
  <c r="Q16" s="1"/>
  <c r="J25"/>
  <c r="M25" s="1"/>
  <c r="Q25" s="1"/>
  <c r="S25"/>
  <c r="T25" s="1"/>
  <c r="J26"/>
  <c r="M26" s="1"/>
  <c r="Q26" s="1"/>
  <c r="S26"/>
  <c r="T26" s="1"/>
  <c r="J27"/>
  <c r="M27" s="1"/>
  <c r="Q27" s="1"/>
  <c r="S27"/>
  <c r="T27" s="1"/>
  <c r="J28"/>
  <c r="M28" s="1"/>
  <c r="Q28" s="1"/>
  <c r="S28"/>
  <c r="T28" s="1"/>
  <c r="J29"/>
  <c r="M29" s="1"/>
  <c r="Q29" s="1"/>
  <c r="S29"/>
  <c r="T29" s="1"/>
  <c r="J30"/>
  <c r="M30" s="1"/>
  <c r="Q30" s="1"/>
  <c r="S30"/>
  <c r="T30" s="1"/>
  <c r="J32"/>
  <c r="M32" s="1"/>
  <c r="Q32" s="1"/>
  <c r="S32"/>
  <c r="T32" s="1"/>
  <c r="U32" s="1"/>
  <c r="M13" i="2"/>
  <c r="V13" s="1"/>
  <c r="I17"/>
  <c r="K17" s="1"/>
  <c r="M17" s="1"/>
  <c r="K20"/>
  <c r="K21" s="1"/>
  <c r="H32"/>
  <c r="K32" s="1"/>
  <c r="M32" s="1"/>
  <c r="U32" s="1"/>
  <c r="M47"/>
  <c r="M48" s="1"/>
  <c r="K50"/>
  <c r="K52" s="1"/>
  <c r="H63"/>
  <c r="K63" s="1"/>
  <c r="M63" s="1"/>
  <c r="U63" s="1"/>
  <c r="M68"/>
  <c r="M71" s="1"/>
  <c r="K73"/>
  <c r="K74" s="1"/>
  <c r="E76"/>
  <c r="E80" s="1"/>
  <c r="K82"/>
  <c r="K83" s="1"/>
  <c r="H94"/>
  <c r="K94" s="1"/>
  <c r="M94" s="1"/>
  <c r="U94" s="1"/>
  <c r="K100"/>
  <c r="K102" s="1"/>
  <c r="V119"/>
  <c r="V120"/>
  <c r="V121"/>
  <c r="V122"/>
  <c r="T39" i="3"/>
  <c r="V39" s="1"/>
  <c r="F60"/>
  <c r="I60" s="1"/>
  <c r="J60" s="1"/>
  <c r="M60" s="1"/>
  <c r="Q60" s="1"/>
  <c r="E63"/>
  <c r="I63" s="1"/>
  <c r="J63" s="1"/>
  <c r="M63" s="1"/>
  <c r="Q63" s="1"/>
  <c r="I102"/>
  <c r="S100"/>
  <c r="J100"/>
  <c r="S121"/>
  <c r="J121"/>
  <c r="M121" s="1"/>
  <c r="Q121" s="1"/>
  <c r="H112" i="2"/>
  <c r="K112" s="1"/>
  <c r="M112" s="1"/>
  <c r="U112" s="1"/>
  <c r="E118"/>
  <c r="E123" s="1"/>
  <c r="E133" s="1"/>
  <c r="I13" i="3"/>
  <c r="J14"/>
  <c r="M14" s="1"/>
  <c r="Q14" s="1"/>
  <c r="F17"/>
  <c r="I17" s="1"/>
  <c r="I20"/>
  <c r="J23"/>
  <c r="M23" s="1"/>
  <c r="Q23" s="1"/>
  <c r="I37"/>
  <c r="J38"/>
  <c r="M38" s="1"/>
  <c r="Q38" s="1"/>
  <c r="F40"/>
  <c r="I40" s="1"/>
  <c r="P43"/>
  <c r="J44"/>
  <c r="M44" s="1"/>
  <c r="Q44" s="1"/>
  <c r="D45"/>
  <c r="D65" s="1"/>
  <c r="I47"/>
  <c r="I50"/>
  <c r="J51"/>
  <c r="M51" s="1"/>
  <c r="Q51" s="1"/>
  <c r="F56"/>
  <c r="I56" s="1"/>
  <c r="J56" s="1"/>
  <c r="M56" s="1"/>
  <c r="Q56" s="1"/>
  <c r="F57"/>
  <c r="I57" s="1"/>
  <c r="D17" i="1" s="1"/>
  <c r="F58" i="3"/>
  <c r="I58" s="1"/>
  <c r="J58" s="1"/>
  <c r="M58" s="1"/>
  <c r="Q58" s="1"/>
  <c r="T85"/>
  <c r="F59"/>
  <c r="I59" s="1"/>
  <c r="J59" s="1"/>
  <c r="M59" s="1"/>
  <c r="Q59" s="1"/>
  <c r="G61"/>
  <c r="I61" s="1"/>
  <c r="J61" s="1"/>
  <c r="M61" s="1"/>
  <c r="Q61" s="1"/>
  <c r="E71"/>
  <c r="I68"/>
  <c r="S70"/>
  <c r="T70" s="1"/>
  <c r="V70" s="1"/>
  <c r="J70"/>
  <c r="M70" s="1"/>
  <c r="Q70" s="1"/>
  <c r="I80"/>
  <c r="S76"/>
  <c r="T76" s="1"/>
  <c r="V76" s="1"/>
  <c r="J76"/>
  <c r="S119"/>
  <c r="T119" s="1"/>
  <c r="V119" s="1"/>
  <c r="J119"/>
  <c r="M119" s="1"/>
  <c r="Q119" s="1"/>
  <c r="K118" i="2"/>
  <c r="K123" s="1"/>
  <c r="K133" s="1"/>
  <c r="J13" i="3"/>
  <c r="J17"/>
  <c r="M17" s="1"/>
  <c r="Q17" s="1"/>
  <c r="J20"/>
  <c r="J37"/>
  <c r="J40"/>
  <c r="M40" s="1"/>
  <c r="Q40" s="1"/>
  <c r="I43"/>
  <c r="J54"/>
  <c r="M54" s="1"/>
  <c r="Q54" s="1"/>
  <c r="S101"/>
  <c r="T101" s="1"/>
  <c r="V101" s="1"/>
  <c r="T121"/>
  <c r="V121" s="1"/>
  <c r="S122"/>
  <c r="I69"/>
  <c r="J69" s="1"/>
  <c r="M69" s="1"/>
  <c r="Q69" s="1"/>
  <c r="D71"/>
  <c r="O71"/>
  <c r="J77"/>
  <c r="M77" s="1"/>
  <c r="E80"/>
  <c r="O80"/>
  <c r="E102"/>
  <c r="J104"/>
  <c r="M104" s="1"/>
  <c r="Q104" s="1"/>
  <c r="I118"/>
  <c r="T122"/>
  <c r="V122" s="1"/>
  <c r="J125"/>
  <c r="M125" s="1"/>
  <c r="Q125" s="1"/>
  <c r="I73"/>
  <c r="I82"/>
  <c r="J85"/>
  <c r="M85" s="1"/>
  <c r="Q85" s="1"/>
  <c r="F87"/>
  <c r="I87" s="1"/>
  <c r="J87" s="1"/>
  <c r="M87" s="1"/>
  <c r="Q87" s="1"/>
  <c r="F88"/>
  <c r="I88" s="1"/>
  <c r="D18" i="1" s="1"/>
  <c r="F89" i="3"/>
  <c r="I89" s="1"/>
  <c r="J89" s="1"/>
  <c r="M89" s="1"/>
  <c r="Q89" s="1"/>
  <c r="F90"/>
  <c r="I90" s="1"/>
  <c r="J90" s="1"/>
  <c r="M90" s="1"/>
  <c r="Q90" s="1"/>
  <c r="F91"/>
  <c r="I91" s="1"/>
  <c r="J91" s="1"/>
  <c r="M91" s="1"/>
  <c r="Q91" s="1"/>
  <c r="G92"/>
  <c r="I92" s="1"/>
  <c r="J92" s="1"/>
  <c r="M92" s="1"/>
  <c r="Q92" s="1"/>
  <c r="E94"/>
  <c r="I94" s="1"/>
  <c r="J94" s="1"/>
  <c r="M94" s="1"/>
  <c r="Q94" s="1"/>
  <c r="T100"/>
  <c r="F106"/>
  <c r="I106" s="1"/>
  <c r="F107"/>
  <c r="I107" s="1"/>
  <c r="J107" s="1"/>
  <c r="M107" s="1"/>
  <c r="Q107" s="1"/>
  <c r="F108"/>
  <c r="I108" s="1"/>
  <c r="J108" s="1"/>
  <c r="M108" s="1"/>
  <c r="Q108" s="1"/>
  <c r="G109"/>
  <c r="I109" s="1"/>
  <c r="G110"/>
  <c r="I110" s="1"/>
  <c r="J110" s="1"/>
  <c r="M110" s="1"/>
  <c r="Q110" s="1"/>
  <c r="E112"/>
  <c r="I112" s="1"/>
  <c r="J118"/>
  <c r="P118"/>
  <c r="F127"/>
  <c r="I127" s="1"/>
  <c r="D20" i="1" s="1"/>
  <c r="F128" i="3"/>
  <c r="I128" s="1"/>
  <c r="J128" s="1"/>
  <c r="M128" s="1"/>
  <c r="Q128" s="1"/>
  <c r="F129"/>
  <c r="I129" s="1"/>
  <c r="J129" s="1"/>
  <c r="M129" s="1"/>
  <c r="Q129" s="1"/>
  <c r="E131"/>
  <c r="I131" s="1"/>
  <c r="J131" s="1"/>
  <c r="M131" s="1"/>
  <c r="Q131" s="1"/>
  <c r="F12" i="4" l="1"/>
  <c r="I9"/>
  <c r="I12" s="1"/>
  <c r="G21" i="1"/>
  <c r="G25" s="1"/>
  <c r="J88" i="3"/>
  <c r="M88" s="1"/>
  <c r="Q88" s="1"/>
  <c r="T102"/>
  <c r="V100"/>
  <c r="L96"/>
  <c r="L136"/>
  <c r="K41" i="2"/>
  <c r="P74" i="3"/>
  <c r="Q73" i="2"/>
  <c r="Q74" s="1"/>
  <c r="I65"/>
  <c r="P83" i="3"/>
  <c r="Q82" i="2"/>
  <c r="Q83" s="1"/>
  <c r="S120" i="3"/>
  <c r="T120" s="1"/>
  <c r="V120" s="1"/>
  <c r="O120" i="2"/>
  <c r="R120" s="1"/>
  <c r="S120" s="1"/>
  <c r="J106" i="3"/>
  <c r="M106" s="1"/>
  <c r="Q106" s="1"/>
  <c r="D19" i="1"/>
  <c r="E19" s="1"/>
  <c r="S79" i="3"/>
  <c r="T79" s="1"/>
  <c r="V79" s="1"/>
  <c r="O79" i="2"/>
  <c r="S51" i="3"/>
  <c r="T51" s="1"/>
  <c r="V51" s="1"/>
  <c r="O51" i="2"/>
  <c r="R51" s="1"/>
  <c r="S51" s="1"/>
  <c r="P52" i="3"/>
  <c r="Q50" i="2"/>
  <c r="Q52" s="1"/>
  <c r="S14" i="3"/>
  <c r="T14" s="1"/>
  <c r="V14" s="1"/>
  <c r="O14" i="2"/>
  <c r="R14" s="1"/>
  <c r="S14" s="1"/>
  <c r="P18" i="3"/>
  <c r="Q13" i="2"/>
  <c r="Q18" s="1"/>
  <c r="J127" i="3"/>
  <c r="M127" s="1"/>
  <c r="Q127" s="1"/>
  <c r="J57"/>
  <c r="M57" s="1"/>
  <c r="Q57" s="1"/>
  <c r="K65" i="2"/>
  <c r="D136"/>
  <c r="J122" i="3"/>
  <c r="M122" s="1"/>
  <c r="Q122" s="1"/>
  <c r="J101"/>
  <c r="M101" s="1"/>
  <c r="Q101" s="1"/>
  <c r="P102"/>
  <c r="P114" s="1"/>
  <c r="I19" i="1" s="1"/>
  <c r="Q100" i="2"/>
  <c r="P48" i="3"/>
  <c r="Q47" i="2"/>
  <c r="Q48" s="1"/>
  <c r="P21" i="3"/>
  <c r="Q20" i="2"/>
  <c r="Q21" s="1"/>
  <c r="S15" i="3"/>
  <c r="T15" s="1"/>
  <c r="V15" s="1"/>
  <c r="O15" i="2"/>
  <c r="R15" s="1"/>
  <c r="S15" s="1"/>
  <c r="E17" i="1"/>
  <c r="E20"/>
  <c r="E16"/>
  <c r="G136" i="2"/>
  <c r="U136"/>
  <c r="S109" i="3"/>
  <c r="T109" s="1"/>
  <c r="O109" i="2"/>
  <c r="R109" s="1"/>
  <c r="S109" s="1"/>
  <c r="S131" i="3"/>
  <c r="T131" s="1"/>
  <c r="U131" s="1"/>
  <c r="O131" i="2"/>
  <c r="R131" s="1"/>
  <c r="S131" s="1"/>
  <c r="S129" i="3"/>
  <c r="T129" s="1"/>
  <c r="O129" i="2"/>
  <c r="R129" s="1"/>
  <c r="S129" s="1"/>
  <c r="S128" i="3"/>
  <c r="T128" s="1"/>
  <c r="O128" i="2"/>
  <c r="R128" s="1"/>
  <c r="S128" s="1"/>
  <c r="S127" i="3"/>
  <c r="T127" s="1"/>
  <c r="O127" i="2"/>
  <c r="R127" s="1"/>
  <c r="S127" s="1"/>
  <c r="J123" i="3"/>
  <c r="J133" s="1"/>
  <c r="M118"/>
  <c r="S94"/>
  <c r="T94" s="1"/>
  <c r="U94" s="1"/>
  <c r="O94" i="2"/>
  <c r="R94" s="1"/>
  <c r="S94" s="1"/>
  <c r="S92" i="3"/>
  <c r="T92" s="1"/>
  <c r="O92" i="2"/>
  <c r="R92" s="1"/>
  <c r="S92" s="1"/>
  <c r="S91" i="3"/>
  <c r="T91" s="1"/>
  <c r="O91" i="2"/>
  <c r="R91" s="1"/>
  <c r="S91" s="1"/>
  <c r="S90" i="3"/>
  <c r="T90" s="1"/>
  <c r="O90" i="2"/>
  <c r="R90" s="1"/>
  <c r="S90" s="1"/>
  <c r="S89" i="3"/>
  <c r="T89" s="1"/>
  <c r="O89" i="2"/>
  <c r="R89" s="1"/>
  <c r="S89" s="1"/>
  <c r="S88" i="3"/>
  <c r="T88" s="1"/>
  <c r="O88" i="2"/>
  <c r="R88" s="1"/>
  <c r="S88" s="1"/>
  <c r="S87" i="3"/>
  <c r="T87" s="1"/>
  <c r="O87" i="2"/>
  <c r="R87" s="1"/>
  <c r="S87" s="1"/>
  <c r="I83" i="3"/>
  <c r="S82"/>
  <c r="J82"/>
  <c r="O82" i="2"/>
  <c r="S118" i="3"/>
  <c r="I123"/>
  <c r="I133" s="1"/>
  <c r="O118" i="2"/>
  <c r="N77" i="3"/>
  <c r="S69"/>
  <c r="T69" s="1"/>
  <c r="V69" s="1"/>
  <c r="O69" i="2"/>
  <c r="R69" s="1"/>
  <c r="S69" s="1"/>
  <c r="I45" i="3"/>
  <c r="S43"/>
  <c r="O44" i="2"/>
  <c r="J41" i="3"/>
  <c r="M37"/>
  <c r="J21"/>
  <c r="M20"/>
  <c r="I71"/>
  <c r="S68"/>
  <c r="J68"/>
  <c r="O68" i="2"/>
  <c r="S61" i="3"/>
  <c r="T61" s="1"/>
  <c r="O61" i="2"/>
  <c r="R61" s="1"/>
  <c r="S61" s="1"/>
  <c r="S58" i="3"/>
  <c r="T58" s="1"/>
  <c r="O58" i="2"/>
  <c r="R58" s="1"/>
  <c r="S58" s="1"/>
  <c r="S57" i="3"/>
  <c r="T57" s="1"/>
  <c r="O57" i="2"/>
  <c r="R57" s="1"/>
  <c r="S57" s="1"/>
  <c r="S56" i="3"/>
  <c r="T56" s="1"/>
  <c r="O56" i="2"/>
  <c r="R56" s="1"/>
  <c r="S56" s="1"/>
  <c r="S47" i="3"/>
  <c r="J47"/>
  <c r="I48"/>
  <c r="O47" i="2"/>
  <c r="S37" i="3"/>
  <c r="I41"/>
  <c r="O37" i="2"/>
  <c r="S17" i="3"/>
  <c r="T17" s="1"/>
  <c r="V17" s="1"/>
  <c r="O17" i="2"/>
  <c r="R17" s="1"/>
  <c r="S17" s="1"/>
  <c r="S63" i="3"/>
  <c r="T63" s="1"/>
  <c r="U63" s="1"/>
  <c r="O63" i="2"/>
  <c r="R63" s="1"/>
  <c r="S63" s="1"/>
  <c r="J109" i="3"/>
  <c r="M109" s="1"/>
  <c r="Q109" s="1"/>
  <c r="F133"/>
  <c r="F20" i="1" s="1"/>
  <c r="F12" i="5" s="1"/>
  <c r="I12" s="1"/>
  <c r="F96" i="3"/>
  <c r="G96"/>
  <c r="E133"/>
  <c r="J43"/>
  <c r="M118" i="2"/>
  <c r="S102" i="3"/>
  <c r="K114" i="2"/>
  <c r="E65" i="3"/>
  <c r="F18"/>
  <c r="F34" s="1"/>
  <c r="F16" i="1" s="1"/>
  <c r="F9" i="5" s="1"/>
  <c r="I9" s="1"/>
  <c r="M100" i="2"/>
  <c r="M82"/>
  <c r="M50"/>
  <c r="M20"/>
  <c r="K18"/>
  <c r="K34" s="1"/>
  <c r="H114"/>
  <c r="V47"/>
  <c r="P136"/>
  <c r="E96"/>
  <c r="I18"/>
  <c r="I34" s="1"/>
  <c r="I136" s="1"/>
  <c r="E34"/>
  <c r="P123" i="3"/>
  <c r="P133" s="1"/>
  <c r="I20" i="1" s="1"/>
  <c r="F13" i="7" s="1"/>
  <c r="I13" s="1"/>
  <c r="Q118" i="2"/>
  <c r="Q123" s="1"/>
  <c r="Q133" s="1"/>
  <c r="S112" i="3"/>
  <c r="T112" s="1"/>
  <c r="U112" s="1"/>
  <c r="O112" i="2"/>
  <c r="R112" s="1"/>
  <c r="S112" s="1"/>
  <c r="S110" i="3"/>
  <c r="T110" s="1"/>
  <c r="O110" i="2"/>
  <c r="R110" s="1"/>
  <c r="S110" s="1"/>
  <c r="S108" i="3"/>
  <c r="T108" s="1"/>
  <c r="O108" i="2"/>
  <c r="R108" s="1"/>
  <c r="S108" s="1"/>
  <c r="S107" i="3"/>
  <c r="T107" s="1"/>
  <c r="O107" i="2"/>
  <c r="R107" s="1"/>
  <c r="S107" s="1"/>
  <c r="S106" i="3"/>
  <c r="T106" s="1"/>
  <c r="T114" s="1"/>
  <c r="O106" i="2"/>
  <c r="T78" i="3"/>
  <c r="V78" s="1"/>
  <c r="J78"/>
  <c r="M78" s="1"/>
  <c r="Q78" s="1"/>
  <c r="N78" i="2"/>
  <c r="I74" i="3"/>
  <c r="S73"/>
  <c r="J73"/>
  <c r="O73" i="2"/>
  <c r="J18" i="3"/>
  <c r="J34" s="1"/>
  <c r="M13"/>
  <c r="J80"/>
  <c r="M76"/>
  <c r="S59"/>
  <c r="T59" s="1"/>
  <c r="O59" i="2"/>
  <c r="R59" s="1"/>
  <c r="S59" s="1"/>
  <c r="I52" i="3"/>
  <c r="S50"/>
  <c r="J50"/>
  <c r="O50" i="2"/>
  <c r="P45" i="3"/>
  <c r="P65" s="1"/>
  <c r="Q44" i="2"/>
  <c r="Q45" s="1"/>
  <c r="Q65" s="1"/>
  <c r="S40" i="3"/>
  <c r="T40" s="1"/>
  <c r="V40" s="1"/>
  <c r="O40" i="2"/>
  <c r="R40" s="1"/>
  <c r="S40" s="1"/>
  <c r="S20" i="3"/>
  <c r="I21"/>
  <c r="O20" i="2"/>
  <c r="S13" i="3"/>
  <c r="I18"/>
  <c r="O13" i="2"/>
  <c r="J102" i="3"/>
  <c r="M100"/>
  <c r="S60"/>
  <c r="T60" s="1"/>
  <c r="O60" i="2"/>
  <c r="R60" s="1"/>
  <c r="S60" s="1"/>
  <c r="S76"/>
  <c r="S43"/>
  <c r="M41"/>
  <c r="V37"/>
  <c r="E114" i="3"/>
  <c r="O96"/>
  <c r="O136" s="1"/>
  <c r="J112"/>
  <c r="M112" s="1"/>
  <c r="Q112" s="1"/>
  <c r="F114"/>
  <c r="E96"/>
  <c r="G114"/>
  <c r="D80"/>
  <c r="D96" s="1"/>
  <c r="D136" s="1"/>
  <c r="I114"/>
  <c r="F41"/>
  <c r="F65" s="1"/>
  <c r="M18" i="2"/>
  <c r="G65" i="3"/>
  <c r="M73" i="2"/>
  <c r="K96"/>
  <c r="H65"/>
  <c r="H96"/>
  <c r="H34"/>
  <c r="M76"/>
  <c r="V68"/>
  <c r="M43"/>
  <c r="H136" l="1"/>
  <c r="E136"/>
  <c r="R79"/>
  <c r="S79" s="1"/>
  <c r="O80"/>
  <c r="H16" i="1"/>
  <c r="J16" s="1"/>
  <c r="G136" i="3"/>
  <c r="F17" i="1"/>
  <c r="F10" i="5" s="1"/>
  <c r="I10" s="1"/>
  <c r="F18" i="1"/>
  <c r="H20"/>
  <c r="J20" s="1"/>
  <c r="I34" i="3"/>
  <c r="S114"/>
  <c r="P34"/>
  <c r="I16" i="1" s="1"/>
  <c r="F10" i="7" s="1"/>
  <c r="I10" s="1"/>
  <c r="Q102" i="2"/>
  <c r="Q114" s="1"/>
  <c r="R100"/>
  <c r="Q34"/>
  <c r="F19" i="1"/>
  <c r="H19" s="1"/>
  <c r="J19" s="1"/>
  <c r="I17"/>
  <c r="F11" i="7" s="1"/>
  <c r="I11" s="1"/>
  <c r="M45" i="2"/>
  <c r="V43"/>
  <c r="M80"/>
  <c r="V76"/>
  <c r="Q100" i="3"/>
  <c r="Q102" s="1"/>
  <c r="Q114" s="1"/>
  <c r="M102"/>
  <c r="M114" s="1"/>
  <c r="O18" i="2"/>
  <c r="R13"/>
  <c r="S18" i="3"/>
  <c r="T13"/>
  <c r="V13" s="1"/>
  <c r="V136" s="1"/>
  <c r="O52" i="2"/>
  <c r="R50"/>
  <c r="S52" i="3"/>
  <c r="T50"/>
  <c r="V50" s="1"/>
  <c r="Q76"/>
  <c r="M80"/>
  <c r="M18"/>
  <c r="Q13"/>
  <c r="Q18" s="1"/>
  <c r="O74" i="2"/>
  <c r="R73"/>
  <c r="S74" i="3"/>
  <c r="T73"/>
  <c r="V73" s="1"/>
  <c r="S78" i="2"/>
  <c r="N80"/>
  <c r="N96" s="1"/>
  <c r="M52"/>
  <c r="V50"/>
  <c r="M102"/>
  <c r="M114" s="1"/>
  <c r="V100"/>
  <c r="M123"/>
  <c r="M133" s="1"/>
  <c r="V118"/>
  <c r="R37"/>
  <c r="O41"/>
  <c r="S41" i="3"/>
  <c r="T37"/>
  <c r="V37" s="1"/>
  <c r="S48"/>
  <c r="T47"/>
  <c r="V47" s="1"/>
  <c r="J71"/>
  <c r="M68"/>
  <c r="S45"/>
  <c r="T43"/>
  <c r="V43" s="1"/>
  <c r="N80"/>
  <c r="N96" s="1"/>
  <c r="N136" s="1"/>
  <c r="P77"/>
  <c r="O123" i="2"/>
  <c r="O133" s="1"/>
  <c r="R118"/>
  <c r="S123" i="3"/>
  <c r="S133" s="1"/>
  <c r="T118"/>
  <c r="V118" s="1"/>
  <c r="J83"/>
  <c r="M82"/>
  <c r="K136" i="2"/>
  <c r="E136" i="3"/>
  <c r="I96"/>
  <c r="M74" i="2"/>
  <c r="V73"/>
  <c r="O21"/>
  <c r="R20"/>
  <c r="S21" i="3"/>
  <c r="T20"/>
  <c r="V20" s="1"/>
  <c r="M50"/>
  <c r="J52"/>
  <c r="J74"/>
  <c r="M73"/>
  <c r="R106" i="2"/>
  <c r="O114"/>
  <c r="M21"/>
  <c r="V20"/>
  <c r="M83"/>
  <c r="V82"/>
  <c r="J45" i="3"/>
  <c r="M43"/>
  <c r="O48" i="2"/>
  <c r="R47"/>
  <c r="J48" i="3"/>
  <c r="M47"/>
  <c r="O71" i="2"/>
  <c r="R68"/>
  <c r="S71" i="3"/>
  <c r="T68"/>
  <c r="V68" s="1"/>
  <c r="M21"/>
  <c r="Q20"/>
  <c r="Q21" s="1"/>
  <c r="M41"/>
  <c r="Q37"/>
  <c r="Q41" s="1"/>
  <c r="R44" i="2"/>
  <c r="O45"/>
  <c r="O83"/>
  <c r="R82"/>
  <c r="S83" i="3"/>
  <c r="T82"/>
  <c r="V82" s="1"/>
  <c r="M123"/>
  <c r="M133" s="1"/>
  <c r="Q118"/>
  <c r="Q123" s="1"/>
  <c r="Q133" s="1"/>
  <c r="M34" i="2"/>
  <c r="M65"/>
  <c r="J114" i="3"/>
  <c r="F136"/>
  <c r="I65"/>
  <c r="I136" s="1"/>
  <c r="F11" i="5" l="1"/>
  <c r="F21" i="1"/>
  <c r="H17"/>
  <c r="J17" s="1"/>
  <c r="S100" i="2"/>
  <c r="S102" s="1"/>
  <c r="R102"/>
  <c r="J65" i="3"/>
  <c r="T83"/>
  <c r="R83" i="2"/>
  <c r="S82"/>
  <c r="S83" s="1"/>
  <c r="T71" i="3"/>
  <c r="R71" i="2"/>
  <c r="S68"/>
  <c r="S71" s="1"/>
  <c r="M48" i="3"/>
  <c r="Q47"/>
  <c r="Q48" s="1"/>
  <c r="R48" i="2"/>
  <c r="S47"/>
  <c r="S48" s="1"/>
  <c r="M45" i="3"/>
  <c r="Q43"/>
  <c r="Q45" s="1"/>
  <c r="M74"/>
  <c r="Q73"/>
  <c r="Q74" s="1"/>
  <c r="T21"/>
  <c r="R21" i="2"/>
  <c r="S20"/>
  <c r="S21" s="1"/>
  <c r="R41"/>
  <c r="S37"/>
  <c r="S41" s="1"/>
  <c r="V136"/>
  <c r="J96" i="3"/>
  <c r="J136" s="1"/>
  <c r="S65"/>
  <c r="M34"/>
  <c r="S34"/>
  <c r="O34" i="2"/>
  <c r="S44"/>
  <c r="S45" s="1"/>
  <c r="R45"/>
  <c r="S106"/>
  <c r="S114" s="1"/>
  <c r="R114"/>
  <c r="M52" i="3"/>
  <c r="Q50"/>
  <c r="Q52" s="1"/>
  <c r="Q65" s="1"/>
  <c r="M83"/>
  <c r="Q82"/>
  <c r="Q83" s="1"/>
  <c r="T123"/>
  <c r="T133" s="1"/>
  <c r="R123" i="2"/>
  <c r="R133" s="1"/>
  <c r="S118"/>
  <c r="S123" s="1"/>
  <c r="S133" s="1"/>
  <c r="Q77"/>
  <c r="P80" i="3"/>
  <c r="P96" s="1"/>
  <c r="S77"/>
  <c r="Q77"/>
  <c r="Q80" s="1"/>
  <c r="T45"/>
  <c r="M71"/>
  <c r="M96" s="1"/>
  <c r="Q68"/>
  <c r="Q71" s="1"/>
  <c r="T48"/>
  <c r="T41"/>
  <c r="C18" i="1"/>
  <c r="N136" i="2"/>
  <c r="T74" i="3"/>
  <c r="R74" i="2"/>
  <c r="S73"/>
  <c r="S74" s="1"/>
  <c r="T52" i="3"/>
  <c r="R52" i="2"/>
  <c r="S50"/>
  <c r="S52" s="1"/>
  <c r="T18" i="3"/>
  <c r="T34" s="1"/>
  <c r="R18" i="2"/>
  <c r="S13"/>
  <c r="S18" s="1"/>
  <c r="M65" i="3"/>
  <c r="O96" i="2"/>
  <c r="M96"/>
  <c r="M136" s="1"/>
  <c r="O65"/>
  <c r="Q34" i="3"/>
  <c r="F14" i="5" l="1"/>
  <c r="I11"/>
  <c r="I14" s="1"/>
  <c r="S34" i="2"/>
  <c r="R34"/>
  <c r="E18" i="1"/>
  <c r="H18" s="1"/>
  <c r="J18" s="1"/>
  <c r="C21"/>
  <c r="T77" i="3"/>
  <c r="V77" s="1"/>
  <c r="S80"/>
  <c r="S96" s="1"/>
  <c r="Q80" i="2"/>
  <c r="Q96" s="1"/>
  <c r="Q136" s="1"/>
  <c r="R77"/>
  <c r="O136"/>
  <c r="T65" i="3"/>
  <c r="S65" i="2"/>
  <c r="I18" i="1"/>
  <c r="P136" i="3"/>
  <c r="Q96"/>
  <c r="Q136" s="1"/>
  <c r="S136"/>
  <c r="M136"/>
  <c r="R65" i="2"/>
  <c r="I21" i="1" l="1"/>
  <c r="F12" i="7"/>
  <c r="E21" i="1"/>
  <c r="H21"/>
  <c r="C25"/>
  <c r="T80" i="3"/>
  <c r="T96" s="1"/>
  <c r="T136" s="1"/>
  <c r="D21" i="1"/>
  <c r="D25" s="1"/>
  <c r="S77" i="2"/>
  <c r="S80" s="1"/>
  <c r="S96" s="1"/>
  <c r="S136" s="1"/>
  <c r="R80"/>
  <c r="R96" s="1"/>
  <c r="R136" s="1"/>
  <c r="F14" i="7" l="1"/>
  <c r="I12"/>
  <c r="I14" s="1"/>
  <c r="H25" i="1"/>
  <c r="J21" l="1"/>
  <c r="J25" s="1"/>
</calcChain>
</file>

<file path=xl/sharedStrings.xml><?xml version="1.0" encoding="utf-8"?>
<sst xmlns="http://schemas.openxmlformats.org/spreadsheetml/2006/main" count="848" uniqueCount="378">
  <si>
    <t>Table 1</t>
  </si>
  <si>
    <t>Revenue</t>
  </si>
  <si>
    <t>Pacific Power</t>
  </si>
  <si>
    <t>State of Washington</t>
  </si>
  <si>
    <t xml:space="preserve"> </t>
  </si>
  <si>
    <t>A</t>
  </si>
  <si>
    <t>B</t>
  </si>
  <si>
    <t>C</t>
  </si>
  <si>
    <t>D</t>
  </si>
  <si>
    <t>E</t>
  </si>
  <si>
    <t>F</t>
  </si>
  <si>
    <t>G</t>
  </si>
  <si>
    <t>Total</t>
  </si>
  <si>
    <t>Type 2</t>
  </si>
  <si>
    <t xml:space="preserve">Total </t>
  </si>
  <si>
    <t>Normalizing</t>
  </si>
  <si>
    <t>Temperature</t>
  </si>
  <si>
    <t>Washington</t>
  </si>
  <si>
    <r>
      <t>Adjustments</t>
    </r>
    <r>
      <rPr>
        <vertAlign val="superscript"/>
        <sz val="12"/>
        <color indexed="8"/>
        <rFont val="Times New Roman"/>
        <family val="1"/>
      </rPr>
      <t>1</t>
    </r>
  </si>
  <si>
    <t>Normalization</t>
  </si>
  <si>
    <t>Adjustments</t>
  </si>
  <si>
    <t>Adjusted</t>
  </si>
  <si>
    <t>Pro Forma</t>
  </si>
  <si>
    <r>
      <t>Change</t>
    </r>
    <r>
      <rPr>
        <vertAlign val="superscript"/>
        <sz val="12"/>
        <color indexed="8"/>
        <rFont val="Times New Roman"/>
        <family val="1"/>
      </rPr>
      <t>2</t>
    </r>
  </si>
  <si>
    <t>Residential</t>
  </si>
  <si>
    <t>Commercial</t>
  </si>
  <si>
    <t>Industrial</t>
  </si>
  <si>
    <t>Irrigation</t>
  </si>
  <si>
    <t>Public St &amp; Hwy</t>
  </si>
  <si>
    <t>Total Washington</t>
  </si>
  <si>
    <t>Non-Washington Contracts</t>
  </si>
  <si>
    <t>Other Non-Tariff Cont./Firm</t>
  </si>
  <si>
    <t>Other Non-Tariff Cont./Non-Firm</t>
  </si>
  <si>
    <t>Total with Contracts</t>
  </si>
  <si>
    <t>Customer</t>
  </si>
  <si>
    <t>Source / Formula</t>
  </si>
  <si>
    <t>305 Report</t>
  </si>
  <si>
    <t>Table 2</t>
  </si>
  <si>
    <t>Info. Services</t>
  </si>
  <si>
    <t>Table 3</t>
  </si>
  <si>
    <r>
      <t>1</t>
    </r>
    <r>
      <rPr>
        <sz val="12"/>
        <rFont val="Times New Roman"/>
        <family val="1"/>
      </rPr>
      <t xml:space="preserve"> Removes Schedule 191 (System Benefits Charge)/Schedule 96 (Hydro) -$7,317,257, tolerance and prior price change impacts $242,558, Out-of-Period of -$509,668, </t>
    </r>
  </si>
  <si>
    <t>kWh &amp; Rev</t>
  </si>
  <si>
    <t>Average</t>
  </si>
  <si>
    <t>Booked</t>
  </si>
  <si>
    <t>Customers</t>
  </si>
  <si>
    <t>Unbilled</t>
  </si>
  <si>
    <t xml:space="preserve">Normalization </t>
  </si>
  <si>
    <r>
      <t>Adjustments</t>
    </r>
    <r>
      <rPr>
        <vertAlign val="superscript"/>
        <sz val="12"/>
        <rFont val="Times New Roman"/>
        <family val="1"/>
      </rPr>
      <t>1</t>
    </r>
  </si>
  <si>
    <t xml:space="preserve">Adjustments </t>
  </si>
  <si>
    <t xml:space="preserve">Load </t>
  </si>
  <si>
    <t>Revenues</t>
  </si>
  <si>
    <t>kWh</t>
  </si>
  <si>
    <t>Adjustment</t>
  </si>
  <si>
    <t>Actual</t>
  </si>
  <si>
    <t>kWhs</t>
  </si>
  <si>
    <r>
      <t>Loss</t>
    </r>
    <r>
      <rPr>
        <vertAlign val="superscript"/>
        <sz val="12"/>
        <rFont val="Times New Roman"/>
        <family val="1"/>
      </rPr>
      <t xml:space="preserve"> 2</t>
    </r>
  </si>
  <si>
    <t>$</t>
  </si>
  <si>
    <t>Blocking</t>
  </si>
  <si>
    <t>Diff</t>
  </si>
  <si>
    <t>02RESD00016</t>
  </si>
  <si>
    <t>02RESD00017</t>
  </si>
  <si>
    <t>02RESD00018</t>
  </si>
  <si>
    <t>02RESD0018X</t>
  </si>
  <si>
    <t>02NETMT135</t>
  </si>
  <si>
    <t>Subtotal</t>
  </si>
  <si>
    <t>02OALTO15R</t>
  </si>
  <si>
    <t>AGA</t>
  </si>
  <si>
    <t>SMUD</t>
  </si>
  <si>
    <t>Chehalis</t>
  </si>
  <si>
    <t>Acquisition Committment</t>
  </si>
  <si>
    <t>Centralia Refund</t>
  </si>
  <si>
    <t>Merger Credit</t>
  </si>
  <si>
    <t>BPA Balance Acct.</t>
  </si>
  <si>
    <t>Unbilled Sales</t>
  </si>
  <si>
    <t>02GNSV0024</t>
  </si>
  <si>
    <t>02GNSV024F</t>
  </si>
  <si>
    <t>02GNSV24FP</t>
  </si>
  <si>
    <t>02NMT24135</t>
  </si>
  <si>
    <t>02LGSV0036</t>
  </si>
  <si>
    <t>02NMT36135</t>
  </si>
  <si>
    <t>02LGSV048T</t>
  </si>
  <si>
    <t>02OALT015N</t>
  </si>
  <si>
    <t>02RCFL0054</t>
  </si>
  <si>
    <t>Acquisition Commitment</t>
  </si>
  <si>
    <t>BPA Balance Acct</t>
  </si>
  <si>
    <t>02PRSV47TM</t>
  </si>
  <si>
    <t>02LGSV048M</t>
  </si>
  <si>
    <t>02LGSV048B</t>
  </si>
  <si>
    <t>BPA Balancing Acct</t>
  </si>
  <si>
    <t>02APSV0040</t>
  </si>
  <si>
    <t>02APSV040X</t>
  </si>
  <si>
    <t>BPA Adjustment Fee</t>
  </si>
  <si>
    <t>Public Street &amp; Highway Lighting</t>
  </si>
  <si>
    <t>02COSL0052</t>
  </si>
  <si>
    <t>02CUSL053F</t>
  </si>
  <si>
    <t>02CUSL053M</t>
  </si>
  <si>
    <t>02HPSV0051</t>
  </si>
  <si>
    <t>02MVSL0057</t>
  </si>
  <si>
    <t>Sub Total</t>
  </si>
  <si>
    <r>
      <t>1</t>
    </r>
    <r>
      <rPr>
        <sz val="12"/>
        <color indexed="8"/>
        <rFont val="Times New Roman"/>
        <family val="1"/>
      </rPr>
      <t xml:space="preserve"> Temperature normalization.</t>
    </r>
  </si>
  <si>
    <r>
      <t>2</t>
    </r>
    <r>
      <rPr>
        <sz val="12"/>
        <rFont val="Times New Roman"/>
        <family val="1"/>
      </rPr>
      <t xml:space="preserve"> Removes TransAlta load.</t>
    </r>
  </si>
  <si>
    <t xml:space="preserve">  </t>
  </si>
  <si>
    <t>Revenue Detail</t>
  </si>
  <si>
    <t>BPA</t>
  </si>
  <si>
    <t>Total Type 1</t>
  </si>
  <si>
    <t>Total Adj.</t>
  </si>
  <si>
    <t>Total Type 2</t>
  </si>
  <si>
    <t>Total Adj.Rev.</t>
  </si>
  <si>
    <t>Load</t>
  </si>
  <si>
    <r>
      <t>Rate Change</t>
    </r>
    <r>
      <rPr>
        <vertAlign val="superscript"/>
        <sz val="12"/>
        <rFont val="Times New Roman"/>
        <family val="1"/>
      </rPr>
      <t>3</t>
    </r>
  </si>
  <si>
    <t>Booked Revenues</t>
  </si>
  <si>
    <r>
      <t>Normalization</t>
    </r>
    <r>
      <rPr>
        <vertAlign val="superscript"/>
        <sz val="12"/>
        <rFont val="Times New Roman"/>
        <family val="1"/>
      </rPr>
      <t>1</t>
    </r>
  </si>
  <si>
    <t>Adj.</t>
  </si>
  <si>
    <t>Rev.</t>
  </si>
  <si>
    <r>
      <t xml:space="preserve">Loss </t>
    </r>
    <r>
      <rPr>
        <vertAlign val="superscript"/>
        <sz val="12"/>
        <rFont val="Times New Roman"/>
        <family val="1"/>
      </rPr>
      <t>2</t>
    </r>
  </si>
  <si>
    <t>Effective 01/01/2010</t>
  </si>
  <si>
    <t>BPA Balancing Account</t>
  </si>
  <si>
    <t>Unbilled Rev</t>
  </si>
  <si>
    <t>Acquisition  Commitment</t>
  </si>
  <si>
    <t>BPA Balannce Acct</t>
  </si>
  <si>
    <t>Unbilled Rev.</t>
  </si>
  <si>
    <t>Washington Total</t>
  </si>
  <si>
    <t>Chehalis removal $18,000,000, SMUD -$473,165, and Other -$710.</t>
  </si>
  <si>
    <r>
      <t>2</t>
    </r>
    <r>
      <rPr>
        <sz val="12"/>
        <rFont val="Times New Roman"/>
        <family val="1"/>
      </rPr>
      <t xml:space="preserve"> Removal of TransAlta mine revenues. On September 12, 2008, the Company received a retail service termination notice from the customer to become effective September 12, 2009. </t>
    </r>
  </si>
  <si>
    <r>
      <t>3</t>
    </r>
    <r>
      <rPr>
        <sz val="12"/>
        <rFont val="Times New Roman"/>
        <family val="1"/>
      </rPr>
      <t xml:space="preserve"> Type 3 Rate Increase effective date of January 1, 2010.</t>
    </r>
  </si>
  <si>
    <t>BPA removal $8,025,121, SMUD -$473,165, and Other -$710.</t>
  </si>
  <si>
    <t xml:space="preserve">Tariff </t>
  </si>
  <si>
    <t>H</t>
  </si>
  <si>
    <t>A + B</t>
  </si>
  <si>
    <t>C + D + E</t>
  </si>
  <si>
    <t>F + G</t>
  </si>
  <si>
    <t>12 Months Ended December 2009</t>
  </si>
  <si>
    <t>PacifiCorp</t>
  </si>
  <si>
    <t>PAGE</t>
  </si>
  <si>
    <t>Results of Operations - December 2009</t>
  </si>
  <si>
    <t>Temperature Normalization</t>
  </si>
  <si>
    <t>TOTAL</t>
  </si>
  <si>
    <t>SITUS</t>
  </si>
  <si>
    <t>ACCOUNT</t>
  </si>
  <si>
    <t>Type</t>
  </si>
  <si>
    <t>COMPANY</t>
  </si>
  <si>
    <t>FACTOR</t>
  </si>
  <si>
    <t>FACTOR %</t>
  </si>
  <si>
    <t>ALLOCATED</t>
  </si>
  <si>
    <t>REF#</t>
  </si>
  <si>
    <t>Adjustment to Income:</t>
  </si>
  <si>
    <t>WA</t>
  </si>
  <si>
    <t>Description of Adjustment:</t>
  </si>
  <si>
    <t>Results of Operations - Dec 2009</t>
  </si>
  <si>
    <t>Revenue Normalizing Adjustment</t>
  </si>
  <si>
    <t>3.1.1</t>
  </si>
  <si>
    <r>
      <t>Industrial</t>
    </r>
    <r>
      <rPr>
        <vertAlign val="superscript"/>
        <sz val="10"/>
        <color indexed="8"/>
        <rFont val="Arial"/>
        <family val="2"/>
      </rPr>
      <t>1</t>
    </r>
  </si>
  <si>
    <t>Public Street &amp; Highway</t>
  </si>
  <si>
    <t>Adjustment to Tax:</t>
  </si>
  <si>
    <t>Schedule M Addition-WA Hydro Def NPC</t>
  </si>
  <si>
    <t>SCHMAT</t>
  </si>
  <si>
    <t>3.2.1</t>
  </si>
  <si>
    <t>Deferred Tax Expense-WA Hydro Def NPC</t>
  </si>
  <si>
    <t>Accum Def Inc Tax Bal-WA Hydro Def NPC</t>
  </si>
  <si>
    <t>Accum Def Inc Tax Bal-BPA NW Pwr WA</t>
  </si>
  <si>
    <t>Schedule M - WA Low Energy Program</t>
  </si>
  <si>
    <t>SCHMDT</t>
  </si>
  <si>
    <t>Def Tax Exp-WA Low Energy Program</t>
  </si>
  <si>
    <t>Accum Def Inc Tax Bal - WA Low Energy Program</t>
  </si>
  <si>
    <t>OTHER</t>
  </si>
  <si>
    <r>
      <t xml:space="preserve">1 </t>
    </r>
    <r>
      <rPr>
        <sz val="10"/>
        <rFont val="Arial"/>
        <family val="2"/>
      </rPr>
      <t>Includes Irrigation</t>
    </r>
  </si>
  <si>
    <t>Account List</t>
  </si>
  <si>
    <t>Factor List</t>
  </si>
  <si>
    <t>SG</t>
  </si>
  <si>
    <t>SG-P</t>
  </si>
  <si>
    <t>SG-U</t>
  </si>
  <si>
    <t>DGP</t>
  </si>
  <si>
    <t>DGU</t>
  </si>
  <si>
    <t>SC</t>
  </si>
  <si>
    <t>SE</t>
  </si>
  <si>
    <t>SE-P</t>
  </si>
  <si>
    <t>SE-U</t>
  </si>
  <si>
    <t>DEP</t>
  </si>
  <si>
    <t>DEU</t>
  </si>
  <si>
    <t>SO</t>
  </si>
  <si>
    <t>SO-P</t>
  </si>
  <si>
    <t>SO-U</t>
  </si>
  <si>
    <t>DOP</t>
  </si>
  <si>
    <t>DOU</t>
  </si>
  <si>
    <t>GPS</t>
  </si>
  <si>
    <t>SGPP</t>
  </si>
  <si>
    <t>SGPU</t>
  </si>
  <si>
    <t>SNP</t>
  </si>
  <si>
    <t>DNPP</t>
  </si>
  <si>
    <t>DNPU</t>
  </si>
  <si>
    <t>DNPPOP</t>
  </si>
  <si>
    <t>DNPPOU</t>
  </si>
  <si>
    <t>DNPPNP</t>
  </si>
  <si>
    <t>DNPPNU</t>
  </si>
  <si>
    <t>DNPPP</t>
  </si>
  <si>
    <t>DNPPU</t>
  </si>
  <si>
    <t>DNPDP</t>
  </si>
  <si>
    <t>DNPDU</t>
  </si>
  <si>
    <t>SNPD</t>
  </si>
  <si>
    <t>DNPGP</t>
  </si>
  <si>
    <t>DNPGU</t>
  </si>
  <si>
    <t>DNPGMP</t>
  </si>
  <si>
    <t>DNPGMU</t>
  </si>
  <si>
    <t>DNPIP</t>
  </si>
  <si>
    <t>DNPIU</t>
  </si>
  <si>
    <t>DNPPSP</t>
  </si>
  <si>
    <t>DNPPSU</t>
  </si>
  <si>
    <t>DNPPHP</t>
  </si>
  <si>
    <t>DNPPHU</t>
  </si>
  <si>
    <t>DNPTP</t>
  </si>
  <si>
    <t>DNPTU</t>
  </si>
  <si>
    <t>CN</t>
  </si>
  <si>
    <t>CNP</t>
  </si>
  <si>
    <t>CNU</t>
  </si>
  <si>
    <t>WBTAX</t>
  </si>
  <si>
    <t>OPRVID</t>
  </si>
  <si>
    <t>OPRVWY</t>
  </si>
  <si>
    <t>EXCTAX</t>
  </si>
  <si>
    <t>INT</t>
  </si>
  <si>
    <t>CIAC</t>
  </si>
  <si>
    <t>IDSIT</t>
  </si>
  <si>
    <t>TAXDEPR</t>
  </si>
  <si>
    <t>BADDEBT</t>
  </si>
  <si>
    <t>DITEXP</t>
  </si>
  <si>
    <t>DITBAL</t>
  </si>
  <si>
    <t>ITC84</t>
  </si>
  <si>
    <t>ITC85</t>
  </si>
  <si>
    <t>ITC86</t>
  </si>
  <si>
    <t>ITC88</t>
  </si>
  <si>
    <t>ITC89</t>
  </si>
  <si>
    <t>ITC90</t>
  </si>
  <si>
    <t>NUTIL</t>
  </si>
  <si>
    <t>SNPPS</t>
  </si>
  <si>
    <t>SNPT</t>
  </si>
  <si>
    <t>SNPP</t>
  </si>
  <si>
    <t>SNPPH</t>
  </si>
  <si>
    <t>SNPPN</t>
  </si>
  <si>
    <t>SNPPO</t>
  </si>
  <si>
    <t>SNPG</t>
  </si>
  <si>
    <t>SNPI</t>
  </si>
  <si>
    <t>TROJP</t>
  </si>
  <si>
    <t>TROJD</t>
  </si>
  <si>
    <t>IBT</t>
  </si>
  <si>
    <t>DITEXPRL</t>
  </si>
  <si>
    <t>DITBALRL</t>
  </si>
  <si>
    <t>TAXDEPRL</t>
  </si>
  <si>
    <t>DITEXPMA</t>
  </si>
  <si>
    <t>DITBALMA</t>
  </si>
  <si>
    <t>TAXDEPRMA</t>
  </si>
  <si>
    <t>SCHMDEXP</t>
  </si>
  <si>
    <t>SCHMAEXP</t>
  </si>
  <si>
    <t>SGCT</t>
  </si>
  <si>
    <t>CA</t>
  </si>
  <si>
    <t>OR</t>
  </si>
  <si>
    <t>MT</t>
  </si>
  <si>
    <t>WYE</t>
  </si>
  <si>
    <t>UT</t>
  </si>
  <si>
    <t>ID</t>
  </si>
  <si>
    <t>108D</t>
  </si>
  <si>
    <t>108D00</t>
  </si>
  <si>
    <t>108DS</t>
  </si>
  <si>
    <t>108EP</t>
  </si>
  <si>
    <t>108GP</t>
  </si>
  <si>
    <t>108HP</t>
  </si>
  <si>
    <t>108MP</t>
  </si>
  <si>
    <t>108NP</t>
  </si>
  <si>
    <t>108OP</t>
  </si>
  <si>
    <t>108SP</t>
  </si>
  <si>
    <t>108TP</t>
  </si>
  <si>
    <t>111CLG</t>
  </si>
  <si>
    <t>111CLH</t>
  </si>
  <si>
    <t>111CLS</t>
  </si>
  <si>
    <t>111IP</t>
  </si>
  <si>
    <t>182M</t>
  </si>
  <si>
    <t>186M</t>
  </si>
  <si>
    <t>390L</t>
  </si>
  <si>
    <t>392L</t>
  </si>
  <si>
    <t>399G</t>
  </si>
  <si>
    <t>399L</t>
  </si>
  <si>
    <t>403EP</t>
  </si>
  <si>
    <t>403GP</t>
  </si>
  <si>
    <t>403GV0</t>
  </si>
  <si>
    <t>403HP</t>
  </si>
  <si>
    <t>403MP</t>
  </si>
  <si>
    <t>403NP</t>
  </si>
  <si>
    <t>403OP</t>
  </si>
  <si>
    <t>403SP</t>
  </si>
  <si>
    <t>403TP</t>
  </si>
  <si>
    <t>404CLG</t>
  </si>
  <si>
    <t>404CLS</t>
  </si>
  <si>
    <t>404IP</t>
  </si>
  <si>
    <t>404M</t>
  </si>
  <si>
    <t>CWC</t>
  </si>
  <si>
    <t>D00</t>
  </si>
  <si>
    <t>DS0</t>
  </si>
  <si>
    <t>FITOTH</t>
  </si>
  <si>
    <t>FITPMI</t>
  </si>
  <si>
    <t>G00</t>
  </si>
  <si>
    <t>H00</t>
  </si>
  <si>
    <t>I00</t>
  </si>
  <si>
    <t>N00</t>
  </si>
  <si>
    <t>O00</t>
  </si>
  <si>
    <t>OWC131</t>
  </si>
  <si>
    <t>OWC135</t>
  </si>
  <si>
    <t>OWC143</t>
  </si>
  <si>
    <t>OWC232</t>
  </si>
  <si>
    <t>OWC25330</t>
  </si>
  <si>
    <t>DFA</t>
  </si>
  <si>
    <t>S00</t>
  </si>
  <si>
    <t>SCHMAF</t>
  </si>
  <si>
    <t>SCHMAP</t>
  </si>
  <si>
    <t>SCHMDF</t>
  </si>
  <si>
    <t>SCHMDP</t>
  </si>
  <si>
    <t>T00</t>
  </si>
  <si>
    <t>TS0</t>
  </si>
  <si>
    <t>182W</t>
  </si>
  <si>
    <t>OWC230</t>
  </si>
  <si>
    <t>Washington General Rate Case - December 2009</t>
  </si>
  <si>
    <t>Tax Data for CY 2009</t>
  </si>
  <si>
    <t>FERC</t>
  </si>
  <si>
    <t xml:space="preserve">SAP </t>
  </si>
  <si>
    <t>Allocation</t>
  </si>
  <si>
    <t>Total Co.</t>
  </si>
  <si>
    <t>Balance</t>
  </si>
  <si>
    <t>Account</t>
  </si>
  <si>
    <t>Description</t>
  </si>
  <si>
    <t>Factor</t>
  </si>
  <si>
    <t>Amount</t>
  </si>
  <si>
    <t>4098300</t>
  </si>
  <si>
    <t>415873</t>
  </si>
  <si>
    <t>Deferred Excess Net Power Costs - WA Hyd</t>
  </si>
  <si>
    <t>Ref. 3.2</t>
  </si>
  <si>
    <t>4111000</t>
  </si>
  <si>
    <t>2831000</t>
  </si>
  <si>
    <t>287573</t>
  </si>
  <si>
    <t>DTL 415.873 Deferred Excess NPC-WA Hydro</t>
  </si>
  <si>
    <t>AMA</t>
  </si>
  <si>
    <t>715720</t>
  </si>
  <si>
    <t>NW Power Act-WA</t>
  </si>
  <si>
    <t>190NW Power Act(BPA Regional Crs)-WA</t>
  </si>
  <si>
    <t>283NW Power Act (BPA Regional Crs) - WA</t>
  </si>
  <si>
    <t>1901000</t>
  </si>
  <si>
    <t>287316</t>
  </si>
  <si>
    <t>DTA 715.720 NW Power Act-WA</t>
  </si>
  <si>
    <t>287763</t>
  </si>
  <si>
    <t>DTL 715.720 NW Power</t>
  </si>
  <si>
    <t>REG LIABILITY - WA LOW ENERGY PROGRAM</t>
  </si>
  <si>
    <t>283Reg Liability-WA Low Energy Program</t>
  </si>
  <si>
    <t>DTA 610.143 WA PRGRM</t>
  </si>
  <si>
    <t>WA - Chehalis Plant Revenue Requirement</t>
  </si>
  <si>
    <t>Effective Price Change</t>
  </si>
  <si>
    <r>
      <t>Industrial</t>
    </r>
    <r>
      <rPr>
        <vertAlign val="superscript"/>
        <sz val="9"/>
        <rFont val="Arial"/>
        <family val="2"/>
      </rPr>
      <t>1</t>
    </r>
  </si>
  <si>
    <t>Public St. &amp; Hwy</t>
  </si>
  <si>
    <t>Total Type III Adjustment to Income</t>
  </si>
  <si>
    <r>
      <t>1</t>
    </r>
    <r>
      <rPr>
        <sz val="9"/>
        <rFont val="Arial"/>
        <family val="2"/>
      </rPr>
      <t>Includes Irrigation</t>
    </r>
  </si>
  <si>
    <t>Ref. page 2.2</t>
  </si>
  <si>
    <t>Ref. page 3.2</t>
  </si>
  <si>
    <t>Ref. page 3.1</t>
  </si>
  <si>
    <t>Ref. page 3.3</t>
  </si>
  <si>
    <t>Restating</t>
  </si>
  <si>
    <t>Proforma</t>
  </si>
  <si>
    <t>KWhs</t>
  </si>
  <si>
    <t>A + B + C</t>
  </si>
  <si>
    <r>
      <t>1</t>
    </r>
    <r>
      <rPr>
        <sz val="12"/>
        <rFont val="Times New Roman"/>
        <family val="1"/>
      </rPr>
      <t xml:space="preserve"> Temperature normalization -105,775,540 kWh, TransAlta load -17,243,346 kWh and Out-of-Period/Tolerance of -7,048,210 kWh .</t>
    </r>
  </si>
  <si>
    <t xml:space="preserve">On September 12, 2008, the Company received a retail service termination notice from TransAlta to </t>
  </si>
  <si>
    <t>become effective September 12, 2009.</t>
  </si>
  <si>
    <t>Restating Adj.</t>
  </si>
  <si>
    <t>Restated</t>
  </si>
  <si>
    <t xml:space="preserve">1 Removes Schedule 191 (System Benefits Charge)/Schedule 96 (Hydro) -$7,317,257, tolerance and prior price change impacts $242,558, Out-of-Period of -$509,668, </t>
  </si>
  <si>
    <t>2 Rate Increase effective January 1, 2010 of $13,605,491 and removal of TransAlta mine revenues of -$1,203,336. On September 12, 2008, the Company received a retail service</t>
  </si>
  <si>
    <t>termination notice to become effective September 12, 2009.</t>
  </si>
  <si>
    <t xml:space="preserve">3 Revenues associated with the booking of the Chehalis regulatory asset are included in unadjusted results on the 'other' factor.  </t>
  </si>
  <si>
    <t>The treatment of this regulatory asset in the Test Period is reflected in adjustment 8.10.</t>
  </si>
  <si>
    <r>
      <t>Adjustments</t>
    </r>
    <r>
      <rPr>
        <vertAlign val="superscript"/>
        <sz val="12"/>
        <color indexed="8"/>
        <rFont val="Times New Roman"/>
        <family val="1"/>
      </rPr>
      <t>3</t>
    </r>
  </si>
  <si>
    <t>Situs</t>
  </si>
  <si>
    <t>RES</t>
  </si>
  <si>
    <t>PRO</t>
  </si>
  <si>
    <t>Washington General Rate Case</t>
  </si>
</sst>
</file>

<file path=xl/styles.xml><?xml version="1.0" encoding="utf-8"?>
<styleSheet xmlns="http://schemas.openxmlformats.org/spreadsheetml/2006/main">
  <numFmts count="13">
    <numFmt numFmtId="5" formatCode="&quot;$&quot;#,##0_);\(&quot;$&quot;#,##0\)"/>
    <numFmt numFmtId="41" formatCode="_(* #,##0_);_(* \(#,##0\);_(* &quot;-&quot;_);_(@_)"/>
    <numFmt numFmtId="44" formatCode="_(&quot;$&quot;* #,##0.00_);_(&quot;$&quot;* \(#,##0.00\);_(&quot;$&quot;* &quot;-&quot;??_);_(@_)"/>
    <numFmt numFmtId="43" formatCode="_(* #,##0.00_);_(* \(#,##0.00\);_(* &quot;-&quot;??_);_(@_)"/>
    <numFmt numFmtId="164" formatCode="&quot;$&quot;#,##0.00000_);\(&quot;$&quot;#,##0.00000\)"/>
    <numFmt numFmtId="165" formatCode="dd\-mmm\-yy_)"/>
    <numFmt numFmtId="166" formatCode="_(* #,##0_);_(* \(#,##0\);_(* &quot;-&quot;??_);_(@_)"/>
    <numFmt numFmtId="167" formatCode="0.0%"/>
    <numFmt numFmtId="168" formatCode="&quot;$&quot;#,##0"/>
    <numFmt numFmtId="169" formatCode="0.0000%"/>
    <numFmt numFmtId="170" formatCode="########\-###\-###"/>
    <numFmt numFmtId="171" formatCode="General_)"/>
    <numFmt numFmtId="172" formatCode="&quot;$&quot;#,###.000"/>
  </numFmts>
  <fonts count="39">
    <font>
      <sz val="12"/>
      <name val="Times New Roman"/>
      <family val="1"/>
    </font>
    <font>
      <sz val="12"/>
      <name val="Times New Roman"/>
      <family val="1"/>
    </font>
    <font>
      <sz val="12"/>
      <color indexed="8"/>
      <name val="Times New Roman"/>
      <family val="1"/>
    </font>
    <font>
      <b/>
      <sz val="14"/>
      <color indexed="8"/>
      <name val="Times New Roman"/>
      <family val="1"/>
    </font>
    <font>
      <b/>
      <sz val="12"/>
      <color indexed="8"/>
      <name val="Times New Roman"/>
      <family val="1"/>
    </font>
    <font>
      <b/>
      <sz val="16"/>
      <name val="Times New Roman"/>
      <family val="1"/>
    </font>
    <font>
      <vertAlign val="superscript"/>
      <sz val="12"/>
      <color indexed="8"/>
      <name val="Times New Roman"/>
      <family val="1"/>
    </font>
    <font>
      <vertAlign val="superscript"/>
      <sz val="12"/>
      <name val="Times New Roman"/>
      <family val="1"/>
    </font>
    <font>
      <b/>
      <sz val="12"/>
      <name val="Times New Roman"/>
      <family val="1"/>
    </font>
    <font>
      <sz val="10"/>
      <name val="Arial"/>
      <family val="2"/>
    </font>
    <font>
      <u/>
      <sz val="12"/>
      <name val="Times New Roman"/>
      <family val="1"/>
    </font>
    <font>
      <u/>
      <sz val="12"/>
      <color indexed="8"/>
      <name val="Times New Roman"/>
      <family val="1"/>
    </font>
    <font>
      <u val="singleAccounting"/>
      <sz val="12"/>
      <name val="Times New Roman"/>
      <family val="1"/>
    </font>
    <font>
      <sz val="12"/>
      <color indexed="12"/>
      <name val="Times New Roman"/>
      <family val="1"/>
    </font>
    <font>
      <u val="singleAccounting"/>
      <sz val="12"/>
      <color indexed="8"/>
      <name val="Times New Roman"/>
      <family val="1"/>
    </font>
    <font>
      <u val="singleAccounting"/>
      <sz val="12"/>
      <color indexed="12"/>
      <name val="Times New Roman"/>
      <family val="1"/>
    </font>
    <font>
      <sz val="12"/>
      <color indexed="10"/>
      <name val="Times New Roman"/>
      <family val="1"/>
    </font>
    <font>
      <u val="double"/>
      <sz val="12"/>
      <name val="Times New Roman"/>
      <family val="1"/>
    </font>
    <font>
      <sz val="10"/>
      <name val="Times New Roman"/>
      <family val="1"/>
    </font>
    <font>
      <u/>
      <sz val="12"/>
      <color indexed="12"/>
      <name val="Times New Roman"/>
      <family val="1"/>
    </font>
    <font>
      <sz val="12"/>
      <color indexed="16"/>
      <name val="Times New Roman"/>
      <family val="1"/>
    </font>
    <font>
      <sz val="7"/>
      <name val="Arial"/>
      <family val="2"/>
    </font>
    <font>
      <sz val="10"/>
      <name val="LinePrinter"/>
    </font>
    <font>
      <sz val="9"/>
      <name val="Arial"/>
      <family val="2"/>
    </font>
    <font>
      <b/>
      <sz val="9"/>
      <name val="Arial"/>
      <family val="2"/>
    </font>
    <font>
      <u/>
      <sz val="9"/>
      <name val="Arial"/>
      <family val="2"/>
    </font>
    <font>
      <b/>
      <sz val="10"/>
      <name val="Arial"/>
      <family val="2"/>
    </font>
    <font>
      <u/>
      <sz val="10"/>
      <name val="Arial"/>
      <family val="2"/>
    </font>
    <font>
      <sz val="10"/>
      <color indexed="8"/>
      <name val="Arial"/>
      <family val="2"/>
    </font>
    <font>
      <vertAlign val="superscript"/>
      <sz val="10"/>
      <color indexed="8"/>
      <name val="Arial"/>
      <family val="2"/>
    </font>
    <font>
      <vertAlign val="superscript"/>
      <sz val="10"/>
      <name val="Arial"/>
      <family val="2"/>
    </font>
    <font>
      <b/>
      <sz val="8"/>
      <name val="Arial"/>
      <family val="2"/>
    </font>
    <font>
      <b/>
      <sz val="8"/>
      <color indexed="8"/>
      <name val="Arial"/>
      <family val="2"/>
    </font>
    <font>
      <vertAlign val="superscript"/>
      <sz val="9"/>
      <name val="Arial"/>
      <family val="2"/>
    </font>
    <font>
      <sz val="12"/>
      <name val="Arial"/>
      <family val="2"/>
    </font>
    <font>
      <sz val="12"/>
      <color indexed="8"/>
      <name val="Arial"/>
      <family val="2"/>
    </font>
    <font>
      <b/>
      <sz val="18"/>
      <color indexed="8"/>
      <name val="Times New Roman"/>
      <family val="1"/>
    </font>
    <font>
      <sz val="18"/>
      <color indexed="8"/>
      <name val="Times New Roman"/>
      <family val="1"/>
    </font>
    <font>
      <b/>
      <sz val="18"/>
      <name val="Times New Roman"/>
      <family val="1"/>
    </font>
  </fonts>
  <fills count="2">
    <fill>
      <patternFill patternType="none"/>
    </fill>
    <fill>
      <patternFill patternType="gray125"/>
    </fill>
  </fills>
  <borders count="54">
    <border>
      <left/>
      <right/>
      <top/>
      <bottom/>
      <diagonal/>
    </border>
    <border>
      <left style="thin">
        <color indexed="8"/>
      </left>
      <right style="thin">
        <color indexed="8"/>
      </right>
      <top style="thin">
        <color indexed="8"/>
      </top>
      <bottom/>
      <diagonal/>
    </border>
    <border>
      <left/>
      <right style="thin">
        <color indexed="8"/>
      </right>
      <top style="thin">
        <color indexed="8"/>
      </top>
      <bottom/>
      <diagonal/>
    </border>
    <border>
      <left style="thin">
        <color indexed="8"/>
      </left>
      <right style="thin">
        <color indexed="8"/>
      </right>
      <top/>
      <bottom/>
      <diagonal/>
    </border>
    <border>
      <left/>
      <right style="thin">
        <color indexed="8"/>
      </right>
      <top/>
      <bottom/>
      <diagonal/>
    </border>
    <border>
      <left style="thin">
        <color indexed="8"/>
      </left>
      <right style="thin">
        <color indexed="8"/>
      </right>
      <top/>
      <bottom style="thin">
        <color indexed="8"/>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bottom style="thin">
        <color indexed="8"/>
      </bottom>
      <diagonal/>
    </border>
    <border>
      <left/>
      <right style="thin">
        <color indexed="8"/>
      </right>
      <top/>
      <bottom style="thin">
        <color indexed="8"/>
      </bottom>
      <diagonal/>
    </border>
    <border>
      <left style="thin">
        <color indexed="8"/>
      </left>
      <right/>
      <top/>
      <bottom/>
      <diagonal/>
    </border>
    <border>
      <left style="thin">
        <color indexed="8"/>
      </left>
      <right/>
      <top style="double">
        <color indexed="8"/>
      </top>
      <bottom style="double">
        <color indexed="64"/>
      </bottom>
      <diagonal/>
    </border>
    <border>
      <left/>
      <right style="thin">
        <color indexed="8"/>
      </right>
      <top style="double">
        <color indexed="8"/>
      </top>
      <bottom style="double">
        <color indexed="64"/>
      </bottom>
      <diagonal/>
    </border>
    <border>
      <left style="thin">
        <color indexed="8"/>
      </left>
      <right/>
      <top/>
      <bottom style="thin">
        <color indexed="64"/>
      </bottom>
      <diagonal/>
    </border>
    <border>
      <left/>
      <right style="thin">
        <color indexed="8"/>
      </right>
      <top/>
      <bottom style="thin">
        <color indexed="64"/>
      </bottom>
      <diagonal/>
    </border>
    <border>
      <left style="thin">
        <color indexed="8"/>
      </left>
      <right style="thin">
        <color indexed="8"/>
      </right>
      <top/>
      <bottom style="thin">
        <color indexed="64"/>
      </bottom>
      <diagonal/>
    </border>
    <border>
      <left style="thin">
        <color indexed="8"/>
      </left>
      <right/>
      <top/>
      <bottom style="double">
        <color indexed="8"/>
      </bottom>
      <diagonal/>
    </border>
    <border>
      <left/>
      <right style="thin">
        <color indexed="8"/>
      </right>
      <top/>
      <bottom style="double">
        <color indexed="8"/>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double">
        <color indexed="64"/>
      </right>
      <top/>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right/>
      <top style="double">
        <color indexed="64"/>
      </top>
      <bottom/>
      <diagonal/>
    </border>
    <border>
      <left style="thin">
        <color indexed="64"/>
      </left>
      <right/>
      <top/>
      <bottom style="thin">
        <color indexed="64"/>
      </bottom>
      <diagonal/>
    </border>
    <border>
      <left style="thin">
        <color indexed="64"/>
      </left>
      <right/>
      <top/>
      <bottom/>
      <diagonal/>
    </border>
    <border>
      <left/>
      <right/>
      <top/>
      <bottom style="double">
        <color indexed="64"/>
      </bottom>
      <diagonal/>
    </border>
    <border>
      <left style="double">
        <color indexed="64"/>
      </left>
      <right/>
      <top style="double">
        <color indexed="64"/>
      </top>
      <bottom style="double">
        <color indexed="64"/>
      </bottom>
      <diagonal/>
    </border>
    <border>
      <left/>
      <right/>
      <top style="thin">
        <color indexed="64"/>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48"/>
      </left>
      <right style="thin">
        <color indexed="48"/>
      </right>
      <top style="thin">
        <color indexed="48"/>
      </top>
      <bottom style="thin">
        <color indexed="48"/>
      </bottom>
      <diagonal/>
    </border>
    <border>
      <left style="thin">
        <color indexed="64"/>
      </left>
      <right style="thin">
        <color indexed="64"/>
      </right>
      <top/>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double">
        <color indexed="64"/>
      </bottom>
      <diagonal/>
    </border>
    <border>
      <left/>
      <right style="thin">
        <color indexed="8"/>
      </right>
      <top style="thin">
        <color indexed="8"/>
      </top>
      <bottom style="double">
        <color indexed="64"/>
      </bottom>
      <diagonal/>
    </border>
    <border>
      <left style="thin">
        <color indexed="8"/>
      </left>
      <right style="thin">
        <color indexed="8"/>
      </right>
      <top style="thin">
        <color indexed="8"/>
      </top>
      <bottom style="double">
        <color indexed="64"/>
      </bottom>
      <diagonal/>
    </border>
    <border>
      <left style="thin">
        <color indexed="8"/>
      </left>
      <right/>
      <top style="double">
        <color indexed="64"/>
      </top>
      <bottom style="double">
        <color indexed="8"/>
      </bottom>
      <diagonal/>
    </border>
    <border>
      <left/>
      <right style="thin">
        <color indexed="8"/>
      </right>
      <top style="double">
        <color indexed="64"/>
      </top>
      <bottom style="double">
        <color indexed="8"/>
      </bottom>
      <diagonal/>
    </border>
  </borders>
  <cellStyleXfs count="15">
    <xf numFmtId="0" fontId="0" fillId="0" borderId="0"/>
    <xf numFmtId="44" fontId="9" fillId="0" borderId="0" applyFont="0" applyFill="0" applyBorder="0" applyAlignment="0" applyProtection="0"/>
    <xf numFmtId="9" fontId="9" fillId="0" borderId="0" applyFont="0" applyFill="0" applyBorder="0" applyAlignment="0" applyProtection="0"/>
    <xf numFmtId="166" fontId="13" fillId="0" borderId="0" applyFont="0" applyAlignment="0" applyProtection="0"/>
    <xf numFmtId="0" fontId="1" fillId="0" borderId="0"/>
    <xf numFmtId="43" fontId="9" fillId="0" borderId="0" applyFont="0" applyFill="0" applyBorder="0" applyAlignment="0" applyProtection="0"/>
    <xf numFmtId="0" fontId="21" fillId="0" borderId="0" applyFont="0" applyFill="0" applyBorder="0" applyAlignment="0" applyProtection="0">
      <alignment horizontal="left"/>
    </xf>
    <xf numFmtId="170" fontId="9" fillId="0" borderId="0"/>
    <xf numFmtId="0" fontId="9" fillId="0" borderId="0">
      <alignment wrapText="1"/>
    </xf>
    <xf numFmtId="0" fontId="9" fillId="0" borderId="0"/>
    <xf numFmtId="171" fontId="22" fillId="0" borderId="0">
      <alignment horizontal="left"/>
    </xf>
    <xf numFmtId="43" fontId="1" fillId="0" borderId="0" applyFont="0" applyFill="0" applyBorder="0" applyAlignment="0" applyProtection="0"/>
    <xf numFmtId="9" fontId="1" fillId="0" borderId="0" applyFont="0" applyFill="0" applyBorder="0" applyAlignment="0" applyProtection="0"/>
    <xf numFmtId="4" fontId="28" fillId="0" borderId="46" applyNumberFormat="0" applyProtection="0">
      <alignment horizontal="left" vertical="center" indent="1"/>
    </xf>
    <xf numFmtId="4" fontId="28" fillId="0" borderId="46" applyNumberFormat="0" applyProtection="0">
      <alignment horizontal="right" vertical="center"/>
    </xf>
  </cellStyleXfs>
  <cellXfs count="328">
    <xf numFmtId="0" fontId="0" fillId="0" borderId="0" xfId="0"/>
    <xf numFmtId="0" fontId="2" fillId="0" borderId="0" xfId="0" applyFont="1" applyFill="1" applyProtection="1"/>
    <xf numFmtId="0" fontId="0" fillId="0" borderId="0" xfId="0" applyFill="1"/>
    <xf numFmtId="0" fontId="2" fillId="0" borderId="0" xfId="0" applyFont="1" applyFill="1" applyAlignment="1" applyProtection="1">
      <alignment horizontal="left"/>
    </xf>
    <xf numFmtId="0" fontId="3" fillId="0" borderId="0" xfId="0" applyFont="1" applyFill="1" applyAlignment="1" applyProtection="1">
      <alignment horizontal="centerContinuous"/>
    </xf>
    <xf numFmtId="0" fontId="2" fillId="0" borderId="0" xfId="0" applyFont="1" applyFill="1" applyAlignment="1" applyProtection="1">
      <alignment horizontal="centerContinuous"/>
    </xf>
    <xf numFmtId="0" fontId="4" fillId="0" borderId="0" xfId="0" applyFont="1" applyFill="1" applyAlignment="1" applyProtection="1">
      <alignment horizontal="centerContinuous"/>
    </xf>
    <xf numFmtId="0" fontId="5" fillId="0" borderId="0" xfId="0" quotePrefix="1" applyFont="1" applyFill="1" applyAlignment="1">
      <alignment horizontal="center"/>
    </xf>
    <xf numFmtId="0" fontId="2" fillId="0" borderId="0" xfId="0" applyFont="1" applyFill="1" applyAlignment="1" applyProtection="1">
      <alignment horizontal="center"/>
    </xf>
    <xf numFmtId="0" fontId="2" fillId="0" borderId="1" xfId="0" applyFont="1" applyFill="1" applyBorder="1" applyAlignment="1" applyProtection="1">
      <alignment horizontal="centerContinuous"/>
    </xf>
    <xf numFmtId="0" fontId="2" fillId="0" borderId="2" xfId="0" applyFont="1" applyFill="1" applyBorder="1" applyAlignment="1" applyProtection="1">
      <alignment horizontal="centerContinuous"/>
    </xf>
    <xf numFmtId="0" fontId="2" fillId="0" borderId="2" xfId="0" applyFont="1" applyFill="1" applyBorder="1" applyAlignment="1" applyProtection="1">
      <alignment horizontal="center"/>
    </xf>
    <xf numFmtId="0" fontId="2" fillId="0" borderId="1" xfId="0" applyFont="1" applyFill="1" applyBorder="1" applyAlignment="1" applyProtection="1">
      <alignment horizontal="center"/>
    </xf>
    <xf numFmtId="0" fontId="2" fillId="0" borderId="3" xfId="0" applyFont="1" applyFill="1" applyBorder="1" applyAlignment="1" applyProtection="1">
      <alignment horizontal="centerContinuous"/>
    </xf>
    <xf numFmtId="0" fontId="2" fillId="0" borderId="4" xfId="0" applyFont="1" applyFill="1" applyBorder="1" applyAlignment="1" applyProtection="1">
      <alignment horizontal="centerContinuous"/>
    </xf>
    <xf numFmtId="0" fontId="2" fillId="0" borderId="4" xfId="0" applyFont="1" applyFill="1" applyBorder="1" applyAlignment="1" applyProtection="1">
      <alignment horizontal="center"/>
    </xf>
    <xf numFmtId="0" fontId="2" fillId="0" borderId="3" xfId="0" applyFont="1" applyFill="1" applyBorder="1" applyAlignment="1" applyProtection="1">
      <alignment horizontal="center"/>
    </xf>
    <xf numFmtId="0" fontId="2" fillId="0" borderId="0" xfId="0" quotePrefix="1" applyFont="1" applyFill="1" applyAlignment="1" applyProtection="1">
      <alignment horizontal="center"/>
    </xf>
    <xf numFmtId="0" fontId="2" fillId="0" borderId="5" xfId="0" applyFont="1" applyFill="1" applyBorder="1" applyAlignment="1" applyProtection="1">
      <alignment horizontal="center"/>
    </xf>
    <xf numFmtId="0" fontId="2" fillId="0" borderId="6" xfId="0" applyFont="1" applyFill="1" applyBorder="1" applyAlignment="1" applyProtection="1">
      <alignment horizontal="left"/>
    </xf>
    <xf numFmtId="0" fontId="2" fillId="0" borderId="7" xfId="0" applyFont="1" applyFill="1" applyBorder="1" applyProtection="1"/>
    <xf numFmtId="5" fontId="2" fillId="0" borderId="7" xfId="0" applyNumberFormat="1" applyFont="1" applyFill="1" applyBorder="1" applyProtection="1"/>
    <xf numFmtId="164" fontId="2" fillId="0" borderId="0" xfId="0" applyNumberFormat="1" applyFont="1" applyFill="1" applyProtection="1"/>
    <xf numFmtId="0" fontId="2" fillId="0" borderId="8" xfId="0" applyFont="1" applyFill="1" applyBorder="1" applyAlignment="1" applyProtection="1">
      <alignment horizontal="left"/>
    </xf>
    <xf numFmtId="0" fontId="2" fillId="0" borderId="9" xfId="0" applyFont="1" applyFill="1" applyBorder="1" applyProtection="1"/>
    <xf numFmtId="0" fontId="2" fillId="0" borderId="10" xfId="0" applyFont="1" applyFill="1" applyBorder="1" applyAlignment="1" applyProtection="1">
      <alignment horizontal="left"/>
    </xf>
    <xf numFmtId="0" fontId="2" fillId="0" borderId="4" xfId="0" applyFont="1" applyFill="1" applyBorder="1" applyProtection="1"/>
    <xf numFmtId="5" fontId="2" fillId="0" borderId="2" xfId="0" applyNumberFormat="1" applyFont="1" applyFill="1" applyBorder="1" applyProtection="1"/>
    <xf numFmtId="0" fontId="2" fillId="0" borderId="11" xfId="0" applyFont="1" applyFill="1" applyBorder="1" applyAlignment="1" applyProtection="1">
      <alignment horizontal="left"/>
    </xf>
    <xf numFmtId="0" fontId="2" fillId="0" borderId="12" xfId="0" applyFont="1" applyFill="1" applyBorder="1" applyProtection="1"/>
    <xf numFmtId="5" fontId="2" fillId="0" borderId="12" xfId="0" applyNumberFormat="1" applyFont="1" applyFill="1" applyBorder="1" applyProtection="1"/>
    <xf numFmtId="0" fontId="2" fillId="0" borderId="13" xfId="0" applyFont="1" applyFill="1" applyBorder="1" applyAlignment="1" applyProtection="1">
      <alignment horizontal="left"/>
    </xf>
    <xf numFmtId="0" fontId="2" fillId="0" borderId="14" xfId="0" applyFont="1" applyFill="1" applyBorder="1" applyProtection="1"/>
    <xf numFmtId="5" fontId="2" fillId="0" borderId="15" xfId="0" applyNumberFormat="1" applyFont="1" applyFill="1" applyBorder="1" applyProtection="1"/>
    <xf numFmtId="0" fontId="2" fillId="0" borderId="16" xfId="0" applyFont="1" applyFill="1" applyBorder="1" applyAlignment="1" applyProtection="1">
      <alignment horizontal="left"/>
    </xf>
    <xf numFmtId="0" fontId="2" fillId="0" borderId="17" xfId="0" applyFont="1" applyFill="1" applyBorder="1" applyProtection="1"/>
    <xf numFmtId="5" fontId="2" fillId="0" borderId="17" xfId="0" applyNumberFormat="1" applyFont="1" applyFill="1" applyBorder="1" applyProtection="1"/>
    <xf numFmtId="5" fontId="2" fillId="0" borderId="4" xfId="0" applyNumberFormat="1" applyFont="1" applyFill="1" applyBorder="1" applyAlignment="1" applyProtection="1">
      <alignment horizontal="center"/>
    </xf>
    <xf numFmtId="0" fontId="1" fillId="0" borderId="4" xfId="0" applyFont="1" applyFill="1" applyBorder="1" applyAlignment="1" applyProtection="1">
      <alignment horizontal="center"/>
    </xf>
    <xf numFmtId="5" fontId="1" fillId="0" borderId="4" xfId="0" applyNumberFormat="1" applyFont="1" applyFill="1" applyBorder="1" applyAlignment="1" applyProtection="1">
      <alignment horizontal="center"/>
    </xf>
    <xf numFmtId="5" fontId="2" fillId="0" borderId="0" xfId="0" applyNumberFormat="1" applyFont="1" applyFill="1" applyProtection="1"/>
    <xf numFmtId="37" fontId="2" fillId="0" borderId="0" xfId="0" applyNumberFormat="1" applyFont="1" applyFill="1" applyProtection="1"/>
    <xf numFmtId="0" fontId="2" fillId="0" borderId="9" xfId="0" applyFont="1" applyFill="1" applyBorder="1" applyAlignment="1" applyProtection="1">
      <alignment horizontal="center"/>
    </xf>
    <xf numFmtId="0" fontId="1" fillId="0" borderId="9" xfId="0" applyFont="1" applyFill="1" applyBorder="1" applyAlignment="1" applyProtection="1">
      <alignment horizontal="center"/>
    </xf>
    <xf numFmtId="0" fontId="0" fillId="0" borderId="0" xfId="0" applyFill="1" applyAlignment="1">
      <alignment horizontal="left"/>
    </xf>
    <xf numFmtId="0" fontId="7" fillId="0" borderId="0" xfId="0" applyFont="1" applyFill="1" applyAlignment="1"/>
    <xf numFmtId="0" fontId="1" fillId="0" borderId="0" xfId="0" applyFont="1" applyFill="1" applyAlignment="1"/>
    <xf numFmtId="0" fontId="7" fillId="0" borderId="0" xfId="0" applyFont="1" applyFill="1" applyAlignment="1">
      <alignment horizontal="left"/>
    </xf>
    <xf numFmtId="165" fontId="2" fillId="0" borderId="0" xfId="0" applyNumberFormat="1" applyFont="1" applyFill="1" applyProtection="1"/>
    <xf numFmtId="0" fontId="1" fillId="0" borderId="0" xfId="0" applyFont="1" applyFill="1"/>
    <xf numFmtId="0" fontId="0" fillId="0" borderId="0" xfId="0" applyFill="1" applyAlignment="1">
      <alignment horizontal="center"/>
    </xf>
    <xf numFmtId="0" fontId="4" fillId="0" borderId="0" xfId="0" applyFont="1" applyFill="1" applyAlignment="1" applyProtection="1">
      <alignment horizontal="left"/>
    </xf>
    <xf numFmtId="0" fontId="2" fillId="0" borderId="0" xfId="0" applyFont="1" applyFill="1" applyBorder="1" applyAlignment="1" applyProtection="1">
      <alignment horizontal="center"/>
    </xf>
    <xf numFmtId="0" fontId="2" fillId="0" borderId="19" xfId="0" applyFont="1" applyFill="1" applyBorder="1" applyAlignment="1" applyProtection="1">
      <alignment horizontal="center"/>
    </xf>
    <xf numFmtId="0" fontId="1" fillId="0" borderId="0" xfId="0" applyFont="1" applyFill="1" applyBorder="1" applyAlignment="1">
      <alignment horizontal="center"/>
    </xf>
    <xf numFmtId="0" fontId="8" fillId="0" borderId="0" xfId="0" applyFont="1" applyFill="1"/>
    <xf numFmtId="0" fontId="1" fillId="0" borderId="0" xfId="0" applyFont="1" applyFill="1" applyBorder="1"/>
    <xf numFmtId="0" fontId="1" fillId="0" borderId="18" xfId="0" applyFont="1" applyFill="1" applyBorder="1" applyAlignment="1">
      <alignment horizontal="center"/>
    </xf>
    <xf numFmtId="0" fontId="1" fillId="0" borderId="20" xfId="0" applyFont="1" applyFill="1" applyBorder="1" applyAlignment="1">
      <alignment horizontal="center"/>
    </xf>
    <xf numFmtId="0" fontId="0" fillId="0" borderId="18" xfId="0" applyFill="1" applyBorder="1" applyAlignment="1">
      <alignment horizontal="center"/>
    </xf>
    <xf numFmtId="166" fontId="1" fillId="0" borderId="0" xfId="0" applyNumberFormat="1" applyFont="1" applyFill="1" applyBorder="1"/>
    <xf numFmtId="166" fontId="1" fillId="0" borderId="19" xfId="0" applyNumberFormat="1" applyFont="1" applyFill="1" applyBorder="1"/>
    <xf numFmtId="167" fontId="1" fillId="0" borderId="0" xfId="2" applyNumberFormat="1" applyFont="1" applyFill="1"/>
    <xf numFmtId="3" fontId="1" fillId="0" borderId="0" xfId="0" applyNumberFormat="1" applyFont="1" applyFill="1" applyBorder="1"/>
    <xf numFmtId="3" fontId="1" fillId="0" borderId="19" xfId="0" applyNumberFormat="1" applyFont="1" applyFill="1" applyBorder="1"/>
    <xf numFmtId="168" fontId="1" fillId="0" borderId="0" xfId="0" applyNumberFormat="1" applyFont="1" applyFill="1" applyBorder="1"/>
    <xf numFmtId="168" fontId="2" fillId="0" borderId="0" xfId="0" applyNumberFormat="1" applyFont="1" applyFill="1" applyBorder="1"/>
    <xf numFmtId="166" fontId="0" fillId="0" borderId="0" xfId="0" applyNumberFormat="1" applyFill="1"/>
    <xf numFmtId="3" fontId="10" fillId="0" borderId="0" xfId="0" applyNumberFormat="1" applyFont="1" applyFill="1" applyBorder="1"/>
    <xf numFmtId="3" fontId="10" fillId="0" borderId="19" xfId="0" applyNumberFormat="1" applyFont="1" applyFill="1" applyBorder="1"/>
    <xf numFmtId="168" fontId="10" fillId="0" borderId="0" xfId="0" applyNumberFormat="1" applyFont="1" applyFill="1" applyBorder="1"/>
    <xf numFmtId="168" fontId="11" fillId="0" borderId="0" xfId="0" applyNumberFormat="1" applyFont="1" applyFill="1" applyBorder="1"/>
    <xf numFmtId="0" fontId="10" fillId="0" borderId="0" xfId="0" applyFont="1" applyFill="1"/>
    <xf numFmtId="166" fontId="2" fillId="0" borderId="0" xfId="0" applyNumberFormat="1" applyFont="1" applyFill="1"/>
    <xf numFmtId="168" fontId="12" fillId="0" borderId="0" xfId="0" applyNumberFormat="1" applyFont="1" applyFill="1" applyBorder="1"/>
    <xf numFmtId="166" fontId="10" fillId="0" borderId="0" xfId="0" applyNumberFormat="1" applyFont="1" applyFill="1"/>
    <xf numFmtId="167" fontId="10" fillId="0" borderId="0" xfId="2" applyNumberFormat="1" applyFont="1" applyFill="1"/>
    <xf numFmtId="168" fontId="13" fillId="0" borderId="0" xfId="0" applyNumberFormat="1" applyFont="1" applyFill="1" applyBorder="1"/>
    <xf numFmtId="166" fontId="1" fillId="0" borderId="0" xfId="0" applyNumberFormat="1" applyFont="1" applyFill="1"/>
    <xf numFmtId="166" fontId="12" fillId="0" borderId="0" xfId="0" applyNumberFormat="1" applyFont="1" applyFill="1" applyBorder="1"/>
    <xf numFmtId="166" fontId="12" fillId="0" borderId="19" xfId="0" applyNumberFormat="1" applyFont="1" applyFill="1" applyBorder="1"/>
    <xf numFmtId="168" fontId="14" fillId="0" borderId="0" xfId="0" applyNumberFormat="1" applyFont="1" applyFill="1" applyBorder="1"/>
    <xf numFmtId="168" fontId="15" fillId="0" borderId="0" xfId="0" applyNumberFormat="1" applyFont="1" applyFill="1" applyBorder="1"/>
    <xf numFmtId="166" fontId="13" fillId="0" borderId="0" xfId="0" applyNumberFormat="1" applyFont="1" applyFill="1"/>
    <xf numFmtId="0" fontId="1" fillId="0" borderId="21" xfId="0" applyFont="1" applyFill="1" applyBorder="1"/>
    <xf numFmtId="0" fontId="1" fillId="0" borderId="22" xfId="0" applyFont="1" applyFill="1" applyBorder="1"/>
    <xf numFmtId="3" fontId="1" fillId="0" borderId="22" xfId="0" applyNumberFormat="1" applyFont="1" applyFill="1" applyBorder="1"/>
    <xf numFmtId="3" fontId="1" fillId="0" borderId="23" xfId="0" applyNumberFormat="1" applyFont="1" applyFill="1" applyBorder="1"/>
    <xf numFmtId="168" fontId="2" fillId="0" borderId="22" xfId="0" applyNumberFormat="1" applyFont="1" applyFill="1" applyBorder="1"/>
    <xf numFmtId="3" fontId="13" fillId="0" borderId="0" xfId="3" applyNumberFormat="1" applyFont="1" applyFill="1" applyBorder="1"/>
    <xf numFmtId="168" fontId="13" fillId="0" borderId="0" xfId="0" applyNumberFormat="1" applyFont="1" applyFill="1"/>
    <xf numFmtId="49" fontId="2" fillId="0" borderId="0" xfId="4" applyNumberFormat="1" applyFont="1" applyFill="1"/>
    <xf numFmtId="49" fontId="2" fillId="0" borderId="0" xfId="4" applyNumberFormat="1" applyFont="1" applyFill="1" applyBorder="1"/>
    <xf numFmtId="37" fontId="0" fillId="0" borderId="0" xfId="0" applyNumberFormat="1" applyFill="1"/>
    <xf numFmtId="168" fontId="2" fillId="0" borderId="0" xfId="0" applyNumberFormat="1" applyFont="1" applyFill="1"/>
    <xf numFmtId="166" fontId="1" fillId="0" borderId="18" xfId="0" applyNumberFormat="1" applyFont="1" applyFill="1" applyBorder="1"/>
    <xf numFmtId="166" fontId="1" fillId="0" borderId="20" xfId="0" applyNumberFormat="1" applyFont="1" applyFill="1" applyBorder="1"/>
    <xf numFmtId="168" fontId="1" fillId="0" borderId="22" xfId="0" applyNumberFormat="1" applyFont="1" applyFill="1" applyBorder="1"/>
    <xf numFmtId="3" fontId="1" fillId="0" borderId="24" xfId="0" applyNumberFormat="1" applyFont="1" applyFill="1" applyBorder="1"/>
    <xf numFmtId="37" fontId="1" fillId="0" borderId="0" xfId="0" applyNumberFormat="1" applyFont="1" applyFill="1"/>
    <xf numFmtId="168" fontId="1" fillId="0" borderId="23" xfId="0" applyNumberFormat="1" applyFont="1" applyFill="1" applyBorder="1"/>
    <xf numFmtId="166" fontId="13" fillId="0" borderId="0" xfId="0" applyNumberFormat="1" applyFont="1" applyFill="1" applyBorder="1"/>
    <xf numFmtId="166" fontId="16" fillId="0" borderId="0" xfId="0" applyNumberFormat="1" applyFont="1" applyFill="1"/>
    <xf numFmtId="167" fontId="16" fillId="0" borderId="0" xfId="2" applyNumberFormat="1" applyFont="1" applyFill="1"/>
    <xf numFmtId="0" fontId="1" fillId="0" borderId="25" xfId="0" applyFont="1" applyFill="1" applyBorder="1"/>
    <xf numFmtId="0" fontId="8" fillId="0" borderId="26" xfId="0" applyFont="1" applyFill="1" applyBorder="1"/>
    <xf numFmtId="166" fontId="1" fillId="0" borderId="26" xfId="0" applyNumberFormat="1" applyFont="1" applyFill="1" applyBorder="1"/>
    <xf numFmtId="3" fontId="1" fillId="0" borderId="26" xfId="0" applyNumberFormat="1" applyFont="1" applyFill="1" applyBorder="1"/>
    <xf numFmtId="3" fontId="1" fillId="0" borderId="27" xfId="0" applyNumberFormat="1" applyFont="1" applyFill="1" applyBorder="1"/>
    <xf numFmtId="168" fontId="1" fillId="0" borderId="26" xfId="0" applyNumberFormat="1" applyFont="1" applyFill="1" applyBorder="1"/>
    <xf numFmtId="0" fontId="17" fillId="0" borderId="0" xfId="0" applyFont="1" applyFill="1"/>
    <xf numFmtId="166" fontId="17" fillId="0" borderId="0" xfId="0" applyNumberFormat="1" applyFont="1" applyFill="1"/>
    <xf numFmtId="167" fontId="17" fillId="0" borderId="0" xfId="2" applyNumberFormat="1" applyFont="1" applyFill="1"/>
    <xf numFmtId="3" fontId="1" fillId="0" borderId="28" xfId="0" applyNumberFormat="1" applyFont="1" applyFill="1" applyBorder="1"/>
    <xf numFmtId="0" fontId="13" fillId="0" borderId="0" xfId="0" applyFont="1" applyFill="1" applyBorder="1"/>
    <xf numFmtId="0" fontId="0" fillId="0" borderId="0" xfId="0" applyFill="1" applyBorder="1"/>
    <xf numFmtId="3" fontId="0" fillId="0" borderId="0" xfId="0" applyNumberFormat="1" applyFill="1" applyBorder="1"/>
    <xf numFmtId="0" fontId="6" fillId="0" borderId="0" xfId="0" applyFont="1" applyFill="1" applyAlignment="1" applyProtection="1">
      <alignment horizontal="left"/>
    </xf>
    <xf numFmtId="0" fontId="2" fillId="0" borderId="0" xfId="0" applyFont="1" applyFill="1" applyBorder="1" applyAlignment="1" applyProtection="1">
      <alignment horizontal="centerContinuous"/>
    </xf>
    <xf numFmtId="0" fontId="0" fillId="0" borderId="0" xfId="0" applyFill="1" applyBorder="1" applyAlignment="1"/>
    <xf numFmtId="0" fontId="0" fillId="0" borderId="19" xfId="0" applyFill="1" applyBorder="1" applyAlignment="1"/>
    <xf numFmtId="0" fontId="2" fillId="0" borderId="29" xfId="0" applyFont="1" applyFill="1" applyBorder="1" applyAlignment="1" applyProtection="1">
      <alignment horizontal="center"/>
    </xf>
    <xf numFmtId="0" fontId="2" fillId="0" borderId="18" xfId="0" applyFont="1" applyFill="1" applyBorder="1" applyAlignment="1" applyProtection="1">
      <alignment horizontal="center"/>
    </xf>
    <xf numFmtId="168" fontId="2" fillId="0" borderId="18" xfId="0" applyNumberFormat="1" applyFont="1" applyFill="1" applyBorder="1" applyAlignment="1" applyProtection="1">
      <alignment horizontal="center"/>
    </xf>
    <xf numFmtId="0" fontId="0" fillId="0" borderId="24" xfId="0" applyFill="1" applyBorder="1" applyAlignment="1"/>
    <xf numFmtId="0" fontId="0" fillId="0" borderId="24" xfId="0" applyFill="1" applyBorder="1" applyAlignment="1">
      <alignment horizontal="center"/>
    </xf>
    <xf numFmtId="0" fontId="2" fillId="0" borderId="24" xfId="0" applyFont="1" applyFill="1" applyBorder="1" applyAlignment="1" applyProtection="1">
      <alignment horizontal="center"/>
    </xf>
    <xf numFmtId="168" fontId="1" fillId="0" borderId="0" xfId="0" applyNumberFormat="1" applyFont="1" applyFill="1" applyBorder="1" applyAlignment="1">
      <alignment horizontal="center"/>
    </xf>
    <xf numFmtId="15" fontId="1" fillId="0" borderId="0" xfId="0" applyNumberFormat="1" applyFont="1" applyFill="1" applyBorder="1" applyAlignment="1">
      <alignment horizontal="center"/>
    </xf>
    <xf numFmtId="15" fontId="1" fillId="0" borderId="24" xfId="0" applyNumberFormat="1" applyFont="1" applyFill="1" applyBorder="1" applyAlignment="1">
      <alignment horizontal="center"/>
    </xf>
    <xf numFmtId="15" fontId="2" fillId="0" borderId="0" xfId="0" applyNumberFormat="1" applyFont="1" applyFill="1" applyBorder="1" applyAlignment="1" applyProtection="1">
      <alignment horizontal="center"/>
    </xf>
    <xf numFmtId="168" fontId="1" fillId="0" borderId="18" xfId="0" applyNumberFormat="1" applyFont="1" applyFill="1" applyBorder="1" applyAlignment="1">
      <alignment horizontal="center"/>
    </xf>
    <xf numFmtId="15" fontId="1" fillId="0" borderId="18" xfId="0" applyNumberFormat="1" applyFont="1" applyFill="1" applyBorder="1" applyAlignment="1">
      <alignment horizontal="center"/>
    </xf>
    <xf numFmtId="0" fontId="2" fillId="0" borderId="20" xfId="0" applyFont="1" applyFill="1" applyBorder="1" applyAlignment="1" applyProtection="1">
      <alignment horizontal="center"/>
    </xf>
    <xf numFmtId="0" fontId="0" fillId="0" borderId="0" xfId="0" applyFill="1" applyAlignment="1"/>
    <xf numFmtId="0" fontId="1" fillId="0" borderId="19" xfId="0" applyFont="1" applyFill="1" applyBorder="1"/>
    <xf numFmtId="0" fontId="1" fillId="0" borderId="0" xfId="0" applyFont="1" applyFill="1" applyBorder="1" applyAlignment="1"/>
    <xf numFmtId="168" fontId="1" fillId="0" borderId="0" xfId="0" applyNumberFormat="1" applyFont="1" applyFill="1" applyBorder="1" applyAlignment="1"/>
    <xf numFmtId="168" fontId="1" fillId="0" borderId="24" xfId="0" applyNumberFormat="1" applyFont="1" applyFill="1" applyBorder="1" applyAlignment="1"/>
    <xf numFmtId="3" fontId="1" fillId="0" borderId="19" xfId="0" applyNumberFormat="1" applyFont="1" applyFill="1" applyBorder="1" applyAlignment="1"/>
    <xf numFmtId="168" fontId="1" fillId="0" borderId="19" xfId="0" applyNumberFormat="1" applyFont="1" applyFill="1" applyBorder="1"/>
    <xf numFmtId="10" fontId="2" fillId="0" borderId="0" xfId="2" applyNumberFormat="1" applyFont="1" applyFill="1" applyBorder="1"/>
    <xf numFmtId="168" fontId="2" fillId="0" borderId="19" xfId="0" applyNumberFormat="1" applyFont="1" applyFill="1" applyBorder="1"/>
    <xf numFmtId="168" fontId="0" fillId="0" borderId="0" xfId="0" applyNumberFormat="1" applyFill="1"/>
    <xf numFmtId="168" fontId="10" fillId="0" borderId="19" xfId="0" applyNumberFormat="1" applyFont="1" applyFill="1" applyBorder="1"/>
    <xf numFmtId="10" fontId="11" fillId="0" borderId="0" xfId="2" applyNumberFormat="1" applyFont="1" applyFill="1" applyBorder="1"/>
    <xf numFmtId="168" fontId="11" fillId="0" borderId="19" xfId="0" applyNumberFormat="1" applyFont="1" applyFill="1" applyBorder="1"/>
    <xf numFmtId="168" fontId="11" fillId="0" borderId="0" xfId="0" applyNumberFormat="1" applyFont="1" applyFill="1"/>
    <xf numFmtId="168" fontId="1" fillId="0" borderId="30" xfId="0" applyNumberFormat="1" applyFont="1" applyFill="1" applyBorder="1"/>
    <xf numFmtId="0" fontId="18" fillId="0" borderId="0" xfId="0" applyFont="1" applyFill="1" applyAlignment="1">
      <alignment horizontal="center"/>
    </xf>
    <xf numFmtId="168" fontId="13" fillId="0" borderId="19" xfId="0" applyNumberFormat="1" applyFont="1" applyFill="1" applyBorder="1"/>
    <xf numFmtId="166" fontId="10" fillId="0" borderId="0" xfId="0" applyNumberFormat="1" applyFont="1" applyFill="1" applyBorder="1"/>
    <xf numFmtId="168" fontId="10" fillId="0" borderId="0" xfId="0" applyNumberFormat="1" applyFont="1" applyFill="1"/>
    <xf numFmtId="10" fontId="2" fillId="0" borderId="0" xfId="0" applyNumberFormat="1" applyFont="1" applyFill="1" applyBorder="1"/>
    <xf numFmtId="10" fontId="11" fillId="0" borderId="0" xfId="0" applyNumberFormat="1" applyFont="1" applyFill="1" applyBorder="1"/>
    <xf numFmtId="168" fontId="19" fillId="0" borderId="0" xfId="0" applyNumberFormat="1" applyFont="1" applyFill="1" applyBorder="1"/>
    <xf numFmtId="168" fontId="1" fillId="0" borderId="21" xfId="0" applyNumberFormat="1" applyFont="1" applyFill="1" applyBorder="1"/>
    <xf numFmtId="166" fontId="1" fillId="0" borderId="22" xfId="0" applyNumberFormat="1" applyFont="1" applyFill="1" applyBorder="1"/>
    <xf numFmtId="166" fontId="1" fillId="0" borderId="30" xfId="0" applyNumberFormat="1" applyFont="1" applyFill="1" applyBorder="1"/>
    <xf numFmtId="168" fontId="1" fillId="0" borderId="0" xfId="0" applyNumberFormat="1" applyFont="1" applyFill="1"/>
    <xf numFmtId="166" fontId="10" fillId="0" borderId="30" xfId="0" applyNumberFormat="1" applyFont="1" applyFill="1" applyBorder="1"/>
    <xf numFmtId="168" fontId="10" fillId="0" borderId="18" xfId="0" applyNumberFormat="1" applyFont="1" applyFill="1" applyBorder="1"/>
    <xf numFmtId="168" fontId="12" fillId="0" borderId="19" xfId="0" applyNumberFormat="1" applyFont="1" applyFill="1" applyBorder="1"/>
    <xf numFmtId="168" fontId="10" fillId="0" borderId="30" xfId="0" applyNumberFormat="1" applyFont="1" applyFill="1" applyBorder="1"/>
    <xf numFmtId="0" fontId="10" fillId="0" borderId="19" xfId="0" applyFont="1" applyFill="1" applyBorder="1"/>
    <xf numFmtId="0" fontId="10" fillId="0" borderId="0" xfId="0" applyFont="1" applyFill="1" applyBorder="1"/>
    <xf numFmtId="10" fontId="13" fillId="0" borderId="0" xfId="0" applyNumberFormat="1" applyFont="1" applyFill="1" applyBorder="1"/>
    <xf numFmtId="168" fontId="13" fillId="0" borderId="24" xfId="0" applyNumberFormat="1" applyFont="1" applyFill="1" applyBorder="1"/>
    <xf numFmtId="10" fontId="1" fillId="0" borderId="0" xfId="0" applyNumberFormat="1" applyFont="1" applyFill="1" applyBorder="1" applyProtection="1">
      <protection hidden="1"/>
    </xf>
    <xf numFmtId="168" fontId="0" fillId="0" borderId="19" xfId="0" applyNumberFormat="1" applyFill="1" applyBorder="1"/>
    <xf numFmtId="166" fontId="0" fillId="0" borderId="0" xfId="0" quotePrefix="1" applyNumberFormat="1" applyFill="1"/>
    <xf numFmtId="168" fontId="13" fillId="0" borderId="31" xfId="0" applyNumberFormat="1" applyFont="1" applyFill="1" applyBorder="1"/>
    <xf numFmtId="0" fontId="17" fillId="0" borderId="32" xfId="0" applyFont="1" applyFill="1" applyBorder="1"/>
    <xf numFmtId="168" fontId="1" fillId="0" borderId="27" xfId="0" applyNumberFormat="1" applyFont="1" applyFill="1" applyBorder="1"/>
    <xf numFmtId="168" fontId="2" fillId="0" borderId="26" xfId="0" applyNumberFormat="1" applyFont="1" applyFill="1" applyBorder="1"/>
    <xf numFmtId="168" fontId="13" fillId="0" borderId="28" xfId="0" applyNumberFormat="1" applyFont="1" applyFill="1" applyBorder="1"/>
    <xf numFmtId="168" fontId="0" fillId="0" borderId="0" xfId="0" applyNumberFormat="1" applyFill="1" applyAlignment="1"/>
    <xf numFmtId="0" fontId="7" fillId="0" borderId="0" xfId="0" applyFont="1" applyFill="1" applyAlignment="1">
      <alignment horizontal="center"/>
    </xf>
    <xf numFmtId="44" fontId="2" fillId="0" borderId="0" xfId="1" applyFont="1" applyFill="1" applyAlignment="1" applyProtection="1">
      <alignment horizontal="left"/>
    </xf>
    <xf numFmtId="169" fontId="20" fillId="0" borderId="0" xfId="0" applyNumberFormat="1" applyFont="1" applyFill="1"/>
    <xf numFmtId="0" fontId="0" fillId="0" borderId="4" xfId="0" applyFill="1" applyBorder="1" applyAlignment="1" applyProtection="1">
      <alignment horizontal="center"/>
    </xf>
    <xf numFmtId="0" fontId="23" fillId="0" borderId="0" xfId="0" applyFont="1"/>
    <xf numFmtId="0" fontId="24" fillId="0" borderId="0" xfId="0" applyFont="1"/>
    <xf numFmtId="0" fontId="23" fillId="0" borderId="0" xfId="0" applyFont="1" applyAlignment="1">
      <alignment horizontal="center"/>
    </xf>
    <xf numFmtId="0" fontId="23" fillId="0" borderId="0" xfId="0" applyNumberFormat="1" applyFont="1" applyAlignment="1">
      <alignment horizontal="center"/>
    </xf>
    <xf numFmtId="0" fontId="25" fillId="0" borderId="0" xfId="0" applyFont="1" applyAlignment="1">
      <alignment horizontal="center"/>
    </xf>
    <xf numFmtId="0" fontId="25" fillId="0" borderId="0" xfId="0" applyNumberFormat="1" applyFont="1" applyAlignment="1">
      <alignment horizontal="center"/>
    </xf>
    <xf numFmtId="0" fontId="23" fillId="0" borderId="0" xfId="0" applyFont="1" applyBorder="1"/>
    <xf numFmtId="0" fontId="24" fillId="0" borderId="0" xfId="0" applyFont="1" applyBorder="1" applyAlignment="1">
      <alignment horizontal="left"/>
    </xf>
    <xf numFmtId="0" fontId="23" fillId="0" borderId="0" xfId="0" applyFont="1" applyBorder="1" applyAlignment="1">
      <alignment horizontal="center"/>
    </xf>
    <xf numFmtId="166" fontId="23" fillId="0" borderId="0" xfId="11" applyNumberFormat="1" applyFont="1" applyBorder="1" applyAlignment="1">
      <alignment horizontal="center"/>
    </xf>
    <xf numFmtId="166" fontId="23" fillId="0" borderId="0" xfId="11" applyNumberFormat="1" applyFont="1"/>
    <xf numFmtId="169" fontId="23" fillId="0" borderId="0" xfId="2" applyNumberFormat="1" applyFont="1" applyAlignment="1">
      <alignment horizontal="center"/>
    </xf>
    <xf numFmtId="41" fontId="23" fillId="0" borderId="0" xfId="11" applyNumberFormat="1" applyFont="1" applyAlignment="1">
      <alignment horizontal="center"/>
    </xf>
    <xf numFmtId="0" fontId="23" fillId="0" borderId="0" xfId="0" applyFont="1" applyAlignment="1">
      <alignment horizontal="left"/>
    </xf>
    <xf numFmtId="41" fontId="23" fillId="0" borderId="0" xfId="11" applyNumberFormat="1" applyFont="1" applyBorder="1" applyAlignment="1">
      <alignment horizontal="center"/>
    </xf>
    <xf numFmtId="0" fontId="23" fillId="0" borderId="0" xfId="0" applyFont="1" applyBorder="1" applyAlignment="1">
      <alignment horizontal="left"/>
    </xf>
    <xf numFmtId="41" fontId="23" fillId="0" borderId="33" xfId="11" applyNumberFormat="1" applyFont="1" applyBorder="1" applyAlignment="1">
      <alignment horizontal="center"/>
    </xf>
    <xf numFmtId="0" fontId="23" fillId="0" borderId="0" xfId="0" quotePrefix="1" applyFont="1" applyBorder="1" applyAlignment="1">
      <alignment horizontal="left"/>
    </xf>
    <xf numFmtId="0" fontId="24" fillId="0" borderId="0" xfId="0" applyFont="1" applyBorder="1"/>
    <xf numFmtId="0" fontId="23" fillId="0" borderId="34" xfId="0" applyFont="1" applyBorder="1"/>
    <xf numFmtId="0" fontId="23" fillId="0" borderId="35" xfId="0" applyFont="1" applyBorder="1"/>
    <xf numFmtId="0" fontId="23" fillId="0" borderId="35" xfId="0" applyFont="1" applyBorder="1" applyAlignment="1">
      <alignment horizontal="center"/>
    </xf>
    <xf numFmtId="0" fontId="23" fillId="0" borderId="36" xfId="0" applyFont="1" applyBorder="1" applyAlignment="1">
      <alignment horizontal="center"/>
    </xf>
    <xf numFmtId="0" fontId="23" fillId="0" borderId="37" xfId="0" applyFont="1" applyBorder="1"/>
    <xf numFmtId="0" fontId="23" fillId="0" borderId="38" xfId="0" applyNumberFormat="1" applyFont="1" applyBorder="1" applyAlignment="1">
      <alignment horizontal="center"/>
    </xf>
    <xf numFmtId="3" fontId="23" fillId="0" borderId="0" xfId="0" applyNumberFormat="1" applyFont="1" applyBorder="1" applyAlignment="1">
      <alignment horizontal="center"/>
    </xf>
    <xf numFmtId="0" fontId="23" fillId="0" borderId="39" xfId="0" applyFont="1" applyBorder="1"/>
    <xf numFmtId="0" fontId="23" fillId="0" borderId="40" xfId="0" applyFont="1" applyBorder="1"/>
    <xf numFmtId="0" fontId="23" fillId="0" borderId="40" xfId="0" applyFont="1" applyBorder="1" applyAlignment="1">
      <alignment horizontal="center"/>
    </xf>
    <xf numFmtId="0" fontId="23" fillId="0" borderId="41" xfId="0" applyFont="1" applyBorder="1" applyAlignment="1">
      <alignment horizontal="center"/>
    </xf>
    <xf numFmtId="0" fontId="25" fillId="0" borderId="0" xfId="0" applyFont="1" applyBorder="1" applyAlignment="1">
      <alignment horizontal="center"/>
    </xf>
    <xf numFmtId="0" fontId="23" fillId="0" borderId="0" xfId="0" applyFont="1" applyAlignment="1">
      <alignment horizontal="right"/>
    </xf>
    <xf numFmtId="0" fontId="9" fillId="0" borderId="0" xfId="0" applyFont="1"/>
    <xf numFmtId="0" fontId="26" fillId="0" borderId="0" xfId="0" applyFont="1"/>
    <xf numFmtId="0" fontId="9" fillId="0" borderId="0" xfId="0" applyFont="1" applyAlignment="1">
      <alignment horizontal="center"/>
    </xf>
    <xf numFmtId="0" fontId="9" fillId="0" borderId="0" xfId="0" applyNumberFormat="1" applyFont="1" applyAlignment="1">
      <alignment horizontal="center"/>
    </xf>
    <xf numFmtId="0" fontId="27" fillId="0" borderId="0" xfId="0" applyFont="1" applyAlignment="1">
      <alignment horizontal="center"/>
    </xf>
    <xf numFmtId="0" fontId="27" fillId="0" borderId="0" xfId="0" applyNumberFormat="1" applyFont="1" applyAlignment="1">
      <alignment horizontal="center"/>
    </xf>
    <xf numFmtId="0" fontId="9" fillId="0" borderId="0" xfId="0" applyFont="1" applyBorder="1"/>
    <xf numFmtId="0" fontId="26" fillId="0" borderId="0" xfId="0" applyFont="1" applyBorder="1" applyAlignment="1">
      <alignment horizontal="left"/>
    </xf>
    <xf numFmtId="0" fontId="9" fillId="0" borderId="0" xfId="0" applyFont="1" applyBorder="1" applyAlignment="1">
      <alignment horizontal="center"/>
    </xf>
    <xf numFmtId="166" fontId="9" fillId="0" borderId="0" xfId="5" applyNumberFormat="1" applyFont="1" applyBorder="1" applyAlignment="1">
      <alignment horizontal="center"/>
    </xf>
    <xf numFmtId="0" fontId="28" fillId="0" borderId="0" xfId="0" applyFont="1" applyFill="1" applyBorder="1" applyAlignment="1" applyProtection="1">
      <alignment horizontal="left"/>
    </xf>
    <xf numFmtId="166" fontId="9" fillId="0" borderId="0" xfId="11" applyNumberFormat="1" applyFont="1"/>
    <xf numFmtId="169" fontId="9" fillId="0" borderId="0" xfId="12" applyNumberFormat="1" applyFont="1" applyAlignment="1">
      <alignment horizontal="center"/>
    </xf>
    <xf numFmtId="41" fontId="9" fillId="0" borderId="0" xfId="5" applyNumberFormat="1" applyFont="1" applyAlignment="1">
      <alignment horizontal="center"/>
    </xf>
    <xf numFmtId="43" fontId="9" fillId="0" borderId="0" xfId="11" applyFont="1"/>
    <xf numFmtId="41" fontId="9" fillId="0" borderId="33" xfId="11" applyNumberFormat="1" applyFont="1" applyBorder="1" applyAlignment="1">
      <alignment horizontal="center"/>
    </xf>
    <xf numFmtId="41" fontId="9" fillId="0" borderId="0" xfId="5" applyNumberFormat="1" applyFont="1" applyBorder="1" applyAlignment="1">
      <alignment horizontal="center"/>
    </xf>
    <xf numFmtId="0" fontId="9" fillId="0" borderId="0" xfId="0" applyFont="1" applyBorder="1" applyAlignment="1">
      <alignment horizontal="left"/>
    </xf>
    <xf numFmtId="166" fontId="9" fillId="0" borderId="0" xfId="5" applyNumberFormat="1" applyFont="1"/>
    <xf numFmtId="166" fontId="9" fillId="0" borderId="0" xfId="11" applyNumberFormat="1" applyFont="1" applyBorder="1" applyAlignment="1">
      <alignment horizontal="center"/>
    </xf>
    <xf numFmtId="0" fontId="30" fillId="0" borderId="0" xfId="0" applyFont="1" applyBorder="1" applyAlignment="1">
      <alignment horizontal="left"/>
    </xf>
    <xf numFmtId="0" fontId="26" fillId="0" borderId="0" xfId="0" applyFont="1" applyBorder="1"/>
    <xf numFmtId="0" fontId="9" fillId="0" borderId="34" xfId="0" applyFont="1" applyBorder="1"/>
    <xf numFmtId="0" fontId="9" fillId="0" borderId="35" xfId="0" applyFont="1" applyBorder="1"/>
    <xf numFmtId="0" fontId="9" fillId="0" borderId="35" xfId="0" applyFont="1" applyBorder="1" applyAlignment="1">
      <alignment horizontal="center"/>
    </xf>
    <xf numFmtId="0" fontId="9" fillId="0" borderId="36" xfId="0" applyFont="1" applyBorder="1" applyAlignment="1">
      <alignment horizontal="center"/>
    </xf>
    <xf numFmtId="0" fontId="9" fillId="0" borderId="37" xfId="0" applyFont="1" applyBorder="1"/>
    <xf numFmtId="0" fontId="9" fillId="0" borderId="0" xfId="0" quotePrefix="1" applyFont="1" applyBorder="1" applyAlignment="1">
      <alignment horizontal="left"/>
    </xf>
    <xf numFmtId="0" fontId="9" fillId="0" borderId="38" xfId="0" applyNumberFormat="1" applyFont="1" applyBorder="1" applyAlignment="1">
      <alignment horizontal="center"/>
    </xf>
    <xf numFmtId="3" fontId="9" fillId="0" borderId="0" xfId="0" applyNumberFormat="1" applyFont="1" applyBorder="1" applyAlignment="1">
      <alignment horizontal="center"/>
    </xf>
    <xf numFmtId="0" fontId="9" fillId="0" borderId="39" xfId="0" applyFont="1" applyBorder="1"/>
    <xf numFmtId="0" fontId="9" fillId="0" borderId="40" xfId="0" applyFont="1" applyBorder="1"/>
    <xf numFmtId="0" fontId="9" fillId="0" borderId="40" xfId="0" applyFont="1" applyBorder="1" applyAlignment="1">
      <alignment horizontal="center"/>
    </xf>
    <xf numFmtId="0" fontId="9" fillId="0" borderId="41" xfId="0" applyFont="1" applyBorder="1" applyAlignment="1">
      <alignment horizontal="center"/>
    </xf>
    <xf numFmtId="0" fontId="27" fillId="0" borderId="0" xfId="0" applyFont="1" applyBorder="1" applyAlignment="1">
      <alignment horizontal="center"/>
    </xf>
    <xf numFmtId="0" fontId="9" fillId="0" borderId="0" xfId="0" applyFont="1" applyAlignment="1">
      <alignment horizontal="right"/>
    </xf>
    <xf numFmtId="0" fontId="31" fillId="0" borderId="0" xfId="0" applyFont="1" applyAlignment="1">
      <alignment horizontal="left"/>
    </xf>
    <xf numFmtId="0" fontId="9" fillId="0" borderId="42" xfId="0" applyFont="1" applyBorder="1" applyAlignment="1">
      <alignment horizontal="center"/>
    </xf>
    <xf numFmtId="0" fontId="9" fillId="0" borderId="43" xfId="0" applyFont="1" applyBorder="1" applyAlignment="1">
      <alignment horizontal="center"/>
    </xf>
    <xf numFmtId="0" fontId="9" fillId="0" borderId="44" xfId="0" applyFont="1" applyBorder="1" applyAlignment="1">
      <alignment horizontal="center"/>
    </xf>
    <xf numFmtId="0" fontId="9" fillId="0" borderId="45" xfId="0" applyFont="1" applyBorder="1" applyAlignment="1">
      <alignment horizontal="center"/>
    </xf>
    <xf numFmtId="0" fontId="9" fillId="0" borderId="29" xfId="0" applyFont="1" applyBorder="1" applyAlignment="1">
      <alignment horizontal="center"/>
    </xf>
    <xf numFmtId="0" fontId="9" fillId="0" borderId="20" xfId="0" applyFont="1" applyBorder="1" applyAlignment="1">
      <alignment horizontal="center"/>
    </xf>
    <xf numFmtId="0" fontId="28" fillId="0" borderId="43" xfId="13" quotePrefix="1" applyNumberFormat="1" applyFont="1" applyBorder="1" applyProtection="1">
      <alignment horizontal="left" vertical="center" indent="1"/>
      <protection locked="0"/>
    </xf>
    <xf numFmtId="0" fontId="28" fillId="0" borderId="42" xfId="13" quotePrefix="1" applyNumberFormat="1" applyFont="1" applyBorder="1" applyProtection="1">
      <alignment horizontal="left" vertical="center" indent="1"/>
      <protection locked="0"/>
    </xf>
    <xf numFmtId="0" fontId="28" fillId="0" borderId="24" xfId="13" quotePrefix="1" applyNumberFormat="1" applyFont="1" applyBorder="1" applyProtection="1">
      <alignment horizontal="left" vertical="center" indent="1"/>
      <protection locked="0"/>
    </xf>
    <xf numFmtId="0" fontId="28" fillId="0" borderId="42" xfId="13" quotePrefix="1" applyNumberFormat="1" applyFont="1" applyBorder="1" applyAlignment="1" applyProtection="1">
      <alignment horizontal="center" vertical="center"/>
      <protection locked="0"/>
    </xf>
    <xf numFmtId="166" fontId="28" fillId="0" borderId="42" xfId="11" applyNumberFormat="1" applyFont="1" applyBorder="1" applyAlignment="1" applyProtection="1">
      <alignment horizontal="right" vertical="center"/>
      <protection locked="0"/>
    </xf>
    <xf numFmtId="0" fontId="9" fillId="0" borderId="44" xfId="0" applyFont="1" applyBorder="1"/>
    <xf numFmtId="0" fontId="28" fillId="0" borderId="30" xfId="13" quotePrefix="1" applyNumberFormat="1" applyFont="1" applyBorder="1">
      <alignment horizontal="left" vertical="center" indent="1"/>
    </xf>
    <xf numFmtId="0" fontId="28" fillId="0" borderId="47" xfId="13" quotePrefix="1" applyNumberFormat="1" applyFont="1" applyBorder="1">
      <alignment horizontal="left" vertical="center" indent="1"/>
    </xf>
    <xf numFmtId="0" fontId="28" fillId="0" borderId="0" xfId="13" quotePrefix="1" applyNumberFormat="1" applyFont="1" applyBorder="1">
      <alignment horizontal="left" vertical="center" indent="1"/>
    </xf>
    <xf numFmtId="0" fontId="28" fillId="0" borderId="47" xfId="13" quotePrefix="1" applyNumberFormat="1" applyFont="1" applyBorder="1" applyAlignment="1">
      <alignment horizontal="center" vertical="center"/>
    </xf>
    <xf numFmtId="166" fontId="28" fillId="0" borderId="47" xfId="11" applyNumberFormat="1" applyFont="1" applyBorder="1" applyAlignment="1">
      <alignment horizontal="right" vertical="center"/>
    </xf>
    <xf numFmtId="0" fontId="9" fillId="0" borderId="19" xfId="0" applyFont="1" applyBorder="1"/>
    <xf numFmtId="0" fontId="28" fillId="0" borderId="29" xfId="13" quotePrefix="1" applyNumberFormat="1" applyFont="1" applyBorder="1">
      <alignment horizontal="left" vertical="center" indent="1"/>
    </xf>
    <xf numFmtId="0" fontId="28" fillId="0" borderId="45" xfId="13" quotePrefix="1" applyNumberFormat="1" applyFont="1" applyBorder="1">
      <alignment horizontal="left" vertical="center" indent="1"/>
    </xf>
    <xf numFmtId="0" fontId="28" fillId="0" borderId="18" xfId="13" quotePrefix="1" applyNumberFormat="1" applyFont="1" applyBorder="1">
      <alignment horizontal="left" vertical="center" indent="1"/>
    </xf>
    <xf numFmtId="0" fontId="28" fillId="0" borderId="45" xfId="13" quotePrefix="1" applyNumberFormat="1" applyFont="1" applyBorder="1" applyAlignment="1">
      <alignment horizontal="center" vertical="center"/>
    </xf>
    <xf numFmtId="166" fontId="28" fillId="0" borderId="45" xfId="11" applyNumberFormat="1" applyFont="1" applyBorder="1" applyAlignment="1">
      <alignment horizontal="right" vertical="center"/>
    </xf>
    <xf numFmtId="0" fontId="28" fillId="0" borderId="20" xfId="13" applyNumberFormat="1" applyFont="1" applyFill="1" applyBorder="1">
      <alignment horizontal="left" vertical="center" indent="1"/>
    </xf>
    <xf numFmtId="0" fontId="28" fillId="0" borderId="22" xfId="13" quotePrefix="1" applyNumberFormat="1" applyFont="1" applyBorder="1" applyProtection="1">
      <alignment horizontal="left" vertical="center" indent="1"/>
      <protection locked="0"/>
    </xf>
    <xf numFmtId="0" fontId="28" fillId="0" borderId="22" xfId="13" quotePrefix="1" applyNumberFormat="1" applyFont="1" applyBorder="1" applyAlignment="1" applyProtection="1">
      <alignment horizontal="center" vertical="center"/>
      <protection locked="0"/>
    </xf>
    <xf numFmtId="166" fontId="28" fillId="0" borderId="22" xfId="11" applyNumberFormat="1" applyFont="1" applyBorder="1" applyAlignment="1" applyProtection="1">
      <alignment horizontal="right" vertical="center"/>
      <protection locked="0"/>
    </xf>
    <xf numFmtId="0" fontId="32" fillId="0" borderId="0" xfId="13" applyNumberFormat="1" applyFont="1" applyFill="1" applyBorder="1" applyAlignment="1">
      <alignment horizontal="left" vertical="center" indent="1"/>
    </xf>
    <xf numFmtId="0" fontId="28" fillId="0" borderId="43" xfId="13" quotePrefix="1" applyNumberFormat="1" applyFont="1" applyBorder="1">
      <alignment horizontal="left" vertical="center" indent="1"/>
    </xf>
    <xf numFmtId="0" fontId="28" fillId="0" borderId="42" xfId="13" quotePrefix="1" applyNumberFormat="1" applyFont="1" applyBorder="1">
      <alignment horizontal="left" vertical="center" indent="1"/>
    </xf>
    <xf numFmtId="0" fontId="28" fillId="0" borderId="24" xfId="13" quotePrefix="1" applyNumberFormat="1" applyFont="1" applyBorder="1">
      <alignment horizontal="left" vertical="center" indent="1"/>
    </xf>
    <xf numFmtId="0" fontId="28" fillId="0" borderId="42" xfId="13" quotePrefix="1" applyNumberFormat="1" applyFont="1" applyBorder="1" applyAlignment="1">
      <alignment horizontal="center" vertical="center"/>
    </xf>
    <xf numFmtId="166" fontId="28" fillId="0" borderId="42" xfId="11" applyNumberFormat="1" applyFont="1" applyBorder="1" applyAlignment="1">
      <alignment horizontal="right" vertical="center"/>
    </xf>
    <xf numFmtId="0" fontId="31" fillId="0" borderId="0" xfId="0" applyFont="1" applyBorder="1" applyAlignment="1">
      <alignment horizontal="left"/>
    </xf>
    <xf numFmtId="0" fontId="28" fillId="0" borderId="0" xfId="13" applyNumberFormat="1" applyFont="1" applyBorder="1">
      <alignment horizontal="left" vertical="center" indent="1"/>
    </xf>
    <xf numFmtId="0" fontId="28" fillId="0" borderId="47" xfId="13" applyNumberFormat="1" applyFont="1" applyBorder="1" applyAlignment="1">
      <alignment horizontal="center" vertical="center"/>
    </xf>
    <xf numFmtId="0" fontId="28" fillId="0" borderId="30" xfId="13" quotePrefix="1" applyNumberFormat="1" applyFont="1" applyBorder="1" applyProtection="1">
      <alignment horizontal="left" vertical="center" indent="1"/>
      <protection locked="0"/>
    </xf>
    <xf numFmtId="0" fontId="28" fillId="0" borderId="47" xfId="13" quotePrefix="1" applyNumberFormat="1" applyFont="1" applyBorder="1" applyProtection="1">
      <alignment horizontal="left" vertical="center" indent="1"/>
      <protection locked="0"/>
    </xf>
    <xf numFmtId="0" fontId="28" fillId="0" borderId="0" xfId="13" quotePrefix="1" applyNumberFormat="1" applyFont="1" applyBorder="1" applyProtection="1">
      <alignment horizontal="left" vertical="center" indent="1"/>
      <protection locked="0"/>
    </xf>
    <xf numFmtId="0" fontId="28" fillId="0" borderId="47" xfId="13" quotePrefix="1" applyNumberFormat="1" applyFont="1" applyBorder="1" applyAlignment="1" applyProtection="1">
      <alignment horizontal="center" vertical="center"/>
      <protection locked="0"/>
    </xf>
    <xf numFmtId="166" fontId="28" fillId="0" borderId="47" xfId="11" applyNumberFormat="1" applyFont="1" applyBorder="1" applyAlignment="1" applyProtection="1">
      <alignment horizontal="right" vertical="center"/>
      <protection locked="0"/>
    </xf>
    <xf numFmtId="172" fontId="28" fillId="0" borderId="19" xfId="14" applyNumberFormat="1" applyFont="1" applyBorder="1" applyAlignment="1">
      <alignment horizontal="center" vertical="center"/>
    </xf>
    <xf numFmtId="172" fontId="28" fillId="0" borderId="20" xfId="14" applyNumberFormat="1" applyFont="1" applyBorder="1" applyAlignment="1">
      <alignment horizontal="center" vertical="center"/>
    </xf>
    <xf numFmtId="166" fontId="9" fillId="0" borderId="0" xfId="11" applyNumberFormat="1" applyFont="1" applyBorder="1"/>
    <xf numFmtId="0" fontId="28" fillId="0" borderId="19" xfId="13" applyNumberFormat="1" applyFont="1" applyFill="1" applyBorder="1" applyProtection="1">
      <alignment horizontal="left" vertical="center" indent="1"/>
      <protection locked="0"/>
    </xf>
    <xf numFmtId="0" fontId="28" fillId="0" borderId="20" xfId="13" applyNumberFormat="1" applyFont="1" applyFill="1" applyBorder="1" applyProtection="1">
      <alignment horizontal="left" vertical="center" indent="1"/>
      <protection locked="0"/>
    </xf>
    <xf numFmtId="0" fontId="28" fillId="0" borderId="24" xfId="13" applyNumberFormat="1" applyFont="1" applyBorder="1" applyProtection="1">
      <alignment horizontal="left" vertical="center" indent="1"/>
      <protection locked="0"/>
    </xf>
    <xf numFmtId="0" fontId="28" fillId="0" borderId="42" xfId="13" applyNumberFormat="1" applyFont="1" applyBorder="1" applyAlignment="1" applyProtection="1">
      <alignment horizontal="center" vertical="center"/>
      <protection locked="0"/>
    </xf>
    <xf numFmtId="0" fontId="28" fillId="0" borderId="0" xfId="13" applyNumberFormat="1" applyFont="1" applyBorder="1" applyProtection="1">
      <alignment horizontal="left" vertical="center" indent="1"/>
      <protection locked="0"/>
    </xf>
    <xf numFmtId="0" fontId="28" fillId="0" borderId="18" xfId="13" applyNumberFormat="1" applyFont="1" applyBorder="1" applyProtection="1">
      <alignment horizontal="left" vertical="center" indent="1"/>
      <protection locked="0"/>
    </xf>
    <xf numFmtId="0" fontId="28" fillId="0" borderId="45" xfId="13" applyNumberFormat="1" applyFont="1" applyBorder="1" applyAlignment="1">
      <alignment horizontal="center" vertical="center"/>
    </xf>
    <xf numFmtId="166" fontId="23" fillId="0" borderId="0" xfId="11" applyNumberFormat="1" applyFont="1" applyAlignment="1">
      <alignment horizontal="right"/>
    </xf>
    <xf numFmtId="0" fontId="33" fillId="0" borderId="0" xfId="0" applyFont="1" applyBorder="1" applyAlignment="1">
      <alignment horizontal="left"/>
    </xf>
    <xf numFmtId="0" fontId="34" fillId="0" borderId="4" xfId="0" applyFont="1" applyFill="1" applyBorder="1" applyAlignment="1" applyProtection="1">
      <alignment horizontal="center"/>
    </xf>
    <xf numFmtId="0" fontId="35" fillId="0" borderId="4" xfId="0" applyFont="1" applyFill="1" applyBorder="1" applyAlignment="1" applyProtection="1">
      <alignment horizontal="center"/>
    </xf>
    <xf numFmtId="0" fontId="36" fillId="0" borderId="0" xfId="0" applyFont="1" applyFill="1" applyAlignment="1" applyProtection="1">
      <alignment horizontal="centerContinuous"/>
    </xf>
    <xf numFmtId="0" fontId="37" fillId="0" borderId="0" xfId="0" applyFont="1" applyFill="1" applyAlignment="1" applyProtection="1">
      <alignment horizontal="centerContinuous"/>
    </xf>
    <xf numFmtId="0" fontId="38" fillId="0" borderId="0" xfId="0" applyFont="1" applyFill="1" applyAlignment="1">
      <alignment horizontal="centerContinuous"/>
    </xf>
    <xf numFmtId="0" fontId="0" fillId="0" borderId="0" xfId="0" applyAlignment="1">
      <alignment horizontal="centerContinuous"/>
    </xf>
    <xf numFmtId="0" fontId="2" fillId="0" borderId="15" xfId="0" applyFont="1" applyFill="1" applyBorder="1" applyAlignment="1" applyProtection="1">
      <alignment horizontal="center"/>
    </xf>
    <xf numFmtId="37" fontId="2" fillId="0" borderId="7" xfId="0" applyNumberFormat="1" applyFont="1" applyFill="1" applyBorder="1" applyProtection="1"/>
    <xf numFmtId="37" fontId="2" fillId="0" borderId="48" xfId="0" applyNumberFormat="1" applyFont="1" applyFill="1" applyBorder="1" applyProtection="1"/>
    <xf numFmtId="37" fontId="2" fillId="0" borderId="9" xfId="0" applyNumberFormat="1" applyFont="1" applyFill="1" applyBorder="1" applyProtection="1"/>
    <xf numFmtId="0" fontId="2" fillId="0" borderId="49" xfId="0" applyFont="1" applyFill="1" applyBorder="1" applyAlignment="1" applyProtection="1">
      <alignment horizontal="left"/>
    </xf>
    <xf numFmtId="0" fontId="2" fillId="0" borderId="50" xfId="0" applyFont="1" applyFill="1" applyBorder="1" applyProtection="1"/>
    <xf numFmtId="37" fontId="2" fillId="0" borderId="50" xfId="0" applyNumberFormat="1" applyFont="1" applyFill="1" applyBorder="1" applyProtection="1"/>
    <xf numFmtId="37" fontId="2" fillId="0" borderId="51" xfId="0" applyNumberFormat="1" applyFont="1" applyFill="1" applyBorder="1" applyProtection="1"/>
    <xf numFmtId="0" fontId="2" fillId="0" borderId="52" xfId="0" applyFont="1" applyFill="1" applyBorder="1" applyAlignment="1" applyProtection="1">
      <alignment horizontal="left"/>
    </xf>
    <xf numFmtId="0" fontId="2" fillId="0" borderId="53" xfId="0" applyFont="1" applyFill="1" applyBorder="1" applyProtection="1"/>
    <xf numFmtId="37" fontId="2" fillId="0" borderId="53" xfId="0" applyNumberFormat="1" applyFont="1" applyFill="1" applyBorder="1" applyProtection="1"/>
    <xf numFmtId="0" fontId="1" fillId="0" borderId="0" xfId="0" applyFont="1" applyFill="1" applyAlignment="1">
      <alignment horizontal="left"/>
    </xf>
    <xf numFmtId="15" fontId="0" fillId="0" borderId="18" xfId="0" applyNumberFormat="1" applyFill="1" applyBorder="1" applyAlignment="1">
      <alignment horizontal="center"/>
    </xf>
    <xf numFmtId="0" fontId="34" fillId="0" borderId="0" xfId="0" applyFont="1" applyFill="1"/>
    <xf numFmtId="0" fontId="34" fillId="0" borderId="0" xfId="8" applyFont="1" applyFill="1" applyBorder="1" applyAlignment="1"/>
    <xf numFmtId="0" fontId="2" fillId="0" borderId="18" xfId="0" applyFont="1" applyFill="1" applyBorder="1" applyAlignment="1" applyProtection="1">
      <alignment horizontal="center"/>
    </xf>
    <xf numFmtId="0" fontId="3" fillId="0" borderId="0" xfId="0" applyFont="1" applyFill="1" applyAlignment="1" applyProtection="1">
      <alignment horizontal="center"/>
    </xf>
    <xf numFmtId="0" fontId="2" fillId="0" borderId="29" xfId="0" applyFont="1" applyFill="1" applyBorder="1" applyAlignment="1" applyProtection="1">
      <alignment horizontal="center"/>
    </xf>
    <xf numFmtId="0" fontId="2" fillId="0" borderId="20" xfId="0" applyFont="1" applyFill="1" applyBorder="1" applyAlignment="1" applyProtection="1">
      <alignment horizontal="center"/>
    </xf>
  </cellXfs>
  <cellStyles count="15">
    <cellStyle name="Comma" xfId="11" builtinId="3"/>
    <cellStyle name="Comma 2" xfId="5"/>
    <cellStyle name="Currency" xfId="1" builtinId="4"/>
    <cellStyle name="General" xfId="6"/>
    <cellStyle name="Marathon" xfId="7"/>
    <cellStyle name="nONE" xfId="3"/>
    <cellStyle name="Normal" xfId="0" builtinId="0"/>
    <cellStyle name="Normal 2" xfId="8"/>
    <cellStyle name="Normal 3" xfId="9"/>
    <cellStyle name="Normal_OR 1999 SAS VS 305" xfId="4"/>
    <cellStyle name="Percent" xfId="2" builtinId="5"/>
    <cellStyle name="Percent 3" xfId="12"/>
    <cellStyle name="SAPBEXstdData" xfId="14"/>
    <cellStyle name="SAPBEXstdItem" xfId="13"/>
    <cellStyle name="TRANSMISSION RELIABILITY PORTION OF PROJECT" xfId="10"/>
  </cellStyles>
  <dxfs count="8">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s>
  <tableStyles count="0" defaultTableStyle="TableStyleMedium9" defaultPivotStyle="PivotStyleLight16"/>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5.xml"/><Relationship Id="rId18" Type="http://schemas.openxmlformats.org/officeDocument/2006/relationships/externalLink" Target="externalLinks/externalLink10.xml"/><Relationship Id="rId26" Type="http://schemas.openxmlformats.org/officeDocument/2006/relationships/externalLink" Target="externalLinks/externalLink18.xml"/><Relationship Id="rId39" Type="http://schemas.openxmlformats.org/officeDocument/2006/relationships/customXml" Target="../customXml/item3.xml"/><Relationship Id="rId21" Type="http://schemas.openxmlformats.org/officeDocument/2006/relationships/externalLink" Target="externalLinks/externalLink13.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externalLink" Target="externalLinks/externalLink9.xml"/><Relationship Id="rId25" Type="http://schemas.openxmlformats.org/officeDocument/2006/relationships/externalLink" Target="externalLinks/externalLink17.xml"/><Relationship Id="rId33" Type="http://schemas.openxmlformats.org/officeDocument/2006/relationships/theme" Target="theme/theme1.xml"/><Relationship Id="rId38"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externalLink" Target="externalLinks/externalLink8.xml"/><Relationship Id="rId20" Type="http://schemas.openxmlformats.org/officeDocument/2006/relationships/externalLink" Target="externalLinks/externalLink12.xml"/><Relationship Id="rId29" Type="http://schemas.openxmlformats.org/officeDocument/2006/relationships/externalLink" Target="externalLinks/externalLink2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24" Type="http://schemas.openxmlformats.org/officeDocument/2006/relationships/externalLink" Target="externalLinks/externalLink16.xml"/><Relationship Id="rId32" Type="http://schemas.openxmlformats.org/officeDocument/2006/relationships/externalLink" Target="externalLinks/externalLink24.xml"/><Relationship Id="rId37" Type="http://schemas.openxmlformats.org/officeDocument/2006/relationships/customXml" Target="../customXml/item1.xml"/><Relationship Id="rId40" Type="http://schemas.openxmlformats.org/officeDocument/2006/relationships/customXml" Target="../customXml/item4.xml"/><Relationship Id="rId5" Type="http://schemas.openxmlformats.org/officeDocument/2006/relationships/worksheet" Target="worksheets/sheet5.xml"/><Relationship Id="rId15" Type="http://schemas.openxmlformats.org/officeDocument/2006/relationships/externalLink" Target="externalLinks/externalLink7.xml"/><Relationship Id="rId23" Type="http://schemas.openxmlformats.org/officeDocument/2006/relationships/externalLink" Target="externalLinks/externalLink15.xml"/><Relationship Id="rId28" Type="http://schemas.openxmlformats.org/officeDocument/2006/relationships/externalLink" Target="externalLinks/externalLink20.xml"/><Relationship Id="rId36" Type="http://schemas.openxmlformats.org/officeDocument/2006/relationships/calcChain" Target="calcChain.xml"/><Relationship Id="rId10" Type="http://schemas.openxmlformats.org/officeDocument/2006/relationships/externalLink" Target="externalLinks/externalLink2.xml"/><Relationship Id="rId19" Type="http://schemas.openxmlformats.org/officeDocument/2006/relationships/externalLink" Target="externalLinks/externalLink11.xml"/><Relationship Id="rId31" Type="http://schemas.openxmlformats.org/officeDocument/2006/relationships/externalLink" Target="externalLinks/externalLink23.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externalLink" Target="externalLinks/externalLink6.xml"/><Relationship Id="rId22" Type="http://schemas.openxmlformats.org/officeDocument/2006/relationships/externalLink" Target="externalLinks/externalLink14.xml"/><Relationship Id="rId27" Type="http://schemas.openxmlformats.org/officeDocument/2006/relationships/externalLink" Target="externalLinks/externalLink19.xml"/><Relationship Id="rId30" Type="http://schemas.openxmlformats.org/officeDocument/2006/relationships/externalLink" Target="externalLinks/externalLink22.xml"/><Relationship Id="rId35" Type="http://schemas.openxmlformats.org/officeDocument/2006/relationships/sharedStrings" Target="sharedStrings.xml"/><Relationship Id="rId8" Type="http://schemas.openxmlformats.org/officeDocument/2006/relationships/worksheet" Target="worksheets/sheet8.xml"/><Relationship Id="rId3" Type="http://schemas.openxmlformats.org/officeDocument/2006/relationships/worksheet" Target="worksheets/sheet3.xml"/></Relationships>
</file>

<file path=xl/drawings/drawing1.xml><?xml version="1.0" encoding="utf-8"?>
<xdr:wsDr xmlns:xdr="http://schemas.openxmlformats.org/drawingml/2006/spreadsheetDrawing" xmlns:a="http://schemas.openxmlformats.org/drawingml/2006/main">
  <xdr:twoCellAnchor>
    <xdr:from>
      <xdr:col>1</xdr:col>
      <xdr:colOff>9525</xdr:colOff>
      <xdr:row>51</xdr:row>
      <xdr:rowOff>95250</xdr:rowOff>
    </xdr:from>
    <xdr:to>
      <xdr:col>9</xdr:col>
      <xdr:colOff>171450</xdr:colOff>
      <xdr:row>59</xdr:row>
      <xdr:rowOff>85725</xdr:rowOff>
    </xdr:to>
    <xdr:sp macro="" textlink="">
      <xdr:nvSpPr>
        <xdr:cNvPr id="2" name="Text 12"/>
        <xdr:cNvSpPr txBox="1">
          <a:spLocks noChangeArrowheads="1"/>
        </xdr:cNvSpPr>
      </xdr:nvSpPr>
      <xdr:spPr bwMode="auto">
        <a:xfrm>
          <a:off x="180975" y="7867650"/>
          <a:ext cx="6429375" cy="1209675"/>
        </a:xfrm>
        <a:prstGeom prst="rect">
          <a:avLst/>
        </a:prstGeom>
        <a:solidFill>
          <a:srgbClr val="FFFFFF"/>
        </a:solidFill>
        <a:ln w="1">
          <a:noFill/>
          <a:miter lim="800000"/>
          <a:headEnd/>
          <a:tailEnd/>
        </a:ln>
      </xdr:spPr>
      <xdr:txBody>
        <a:bodyPr vertOverflow="clip" wrap="square" lIns="27432" tIns="22860" rIns="0" bIns="0" anchor="t" upright="1"/>
        <a:lstStyle/>
        <a:p>
          <a:pPr rtl="0" eaLnBrk="1" fontAlgn="auto" latinLnBrk="0" hangingPunct="1"/>
          <a:r>
            <a:rPr lang="en-US" sz="1100" b="0" i="0" baseline="0">
              <a:latin typeface="+mn-lt"/>
              <a:ea typeface="+mn-ea"/>
              <a:cs typeface="+mn-cs"/>
            </a:rPr>
            <a:t>This restating adjustment normalizes revenues in the test period by comparing actual sales to temperature normalized sales. Weather normalization reflects weather or temperature patterns which can be measurably different than normal, defined as the average weather over a 20-year rolling time period (currently 1990 through 2009). The time period was updated in early 2010, dropping off 1989 and adding 2009.</a:t>
          </a:r>
          <a:endParaRPr lang="en-US" sz="9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9525</xdr:colOff>
      <xdr:row>44</xdr:row>
      <xdr:rowOff>95250</xdr:rowOff>
    </xdr:from>
    <xdr:to>
      <xdr:col>9</xdr:col>
      <xdr:colOff>466725</xdr:colOff>
      <xdr:row>52</xdr:row>
      <xdr:rowOff>85725</xdr:rowOff>
    </xdr:to>
    <xdr:sp macro="" textlink="">
      <xdr:nvSpPr>
        <xdr:cNvPr id="2" name="Text 12"/>
        <xdr:cNvSpPr txBox="1">
          <a:spLocks noChangeArrowheads="1"/>
        </xdr:cNvSpPr>
      </xdr:nvSpPr>
      <xdr:spPr bwMode="auto">
        <a:xfrm>
          <a:off x="180975" y="6800850"/>
          <a:ext cx="7943850" cy="1209675"/>
        </a:xfrm>
        <a:prstGeom prst="rect">
          <a:avLst/>
        </a:prstGeom>
        <a:solidFill>
          <a:srgbClr val="FFFFFF"/>
        </a:solidFill>
        <a:ln w="1">
          <a:noFill/>
          <a:miter lim="800000"/>
          <a:headEnd/>
          <a:tailEnd/>
        </a:ln>
      </xdr:spPr>
      <xdr:txBody>
        <a:bodyPr vertOverflow="clip" wrap="square" lIns="27432" tIns="22860" rIns="0" bIns="0" anchor="t" upright="1"/>
        <a:lstStyle/>
        <a:p>
          <a:pPr marL="0" marR="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Arial" pitchFamily="34" charset="0"/>
            <a:ea typeface="+mn-ea"/>
            <a:cs typeface="Arial" pitchFamily="34" charset="0"/>
          </a:endParaRPr>
        </a:p>
        <a:p>
          <a:pPr rtl="0" eaLnBrk="1" fontAlgn="auto" latinLnBrk="0" hangingPunct="1"/>
          <a:r>
            <a:rPr lang="en-US" sz="1100" b="0" i="0" baseline="0">
              <a:latin typeface="+mn-lt"/>
              <a:ea typeface="+mn-ea"/>
              <a:cs typeface="+mn-cs"/>
            </a:rPr>
            <a:t>This restating adjustment removes revenue adjustment items that should not be included in regulatory results. The revenues for the 12 months ended December 2009 are normalized by removing  Schedule191 (System Benefits Charge)/Schedule 96 (Hydro) -$7,317,257,  tolerance and prior price change impacts $242,558, Out-of-Period of -$509,668,  BPA removal $8,025,121, SMUD -$473,165, and Other -$710.  The associated tax impacts of these items are also removed through this adjustment.</a:t>
          </a:r>
          <a:endParaRPr lang="en-US" sz="9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9525</xdr:colOff>
      <xdr:row>33</xdr:row>
      <xdr:rowOff>95250</xdr:rowOff>
    </xdr:from>
    <xdr:to>
      <xdr:col>9</xdr:col>
      <xdr:colOff>171450</xdr:colOff>
      <xdr:row>41</xdr:row>
      <xdr:rowOff>85725</xdr:rowOff>
    </xdr:to>
    <xdr:sp macro="" textlink="">
      <xdr:nvSpPr>
        <xdr:cNvPr id="2" name="Text 12"/>
        <xdr:cNvSpPr txBox="1">
          <a:spLocks noChangeArrowheads="1"/>
        </xdr:cNvSpPr>
      </xdr:nvSpPr>
      <xdr:spPr bwMode="auto">
        <a:xfrm>
          <a:off x="180975" y="5124450"/>
          <a:ext cx="6429375" cy="1209675"/>
        </a:xfrm>
        <a:prstGeom prst="rect">
          <a:avLst/>
        </a:prstGeom>
        <a:solidFill>
          <a:srgbClr val="FFFFFF"/>
        </a:solidFill>
        <a:ln w="1">
          <a:noFill/>
          <a:miter lim="800000"/>
          <a:headEnd/>
          <a:tailEnd/>
        </a:ln>
      </xdr:spPr>
      <xdr:txBody>
        <a:bodyPr vertOverflow="clip" wrap="square" lIns="27432" tIns="22860" rIns="0" bIns="0" anchor="t" upright="1"/>
        <a:lstStyle/>
        <a:p>
          <a:pPr rtl="0" eaLnBrk="1" fontAlgn="auto" latinLnBrk="0" hangingPunct="1"/>
          <a:r>
            <a:rPr lang="en-US" sz="1100" b="0" i="0" baseline="0">
              <a:latin typeface="+mn-lt"/>
              <a:ea typeface="+mn-ea"/>
              <a:cs typeface="+mn-cs"/>
            </a:rPr>
            <a:t>This pro forma adjustment normalizes retail revenues for known and measurable changes that have occurred since the historical period.  First, this adjustment adds approximately $13.5 million of revenues for the rate increase ordered in the rate case Docket No. UE-090205 effective January 1, 2010.  Second, this adjustment removes approximately $1.2 million of TransAlta mine revenues from the results of operations due to a retail service termination notice effective September 12, 2009.</a:t>
          </a:r>
          <a:endParaRPr lang="en-US" sz="900"/>
        </a:p>
        <a:p>
          <a:pPr marL="0" marR="0" indent="0" algn="l" defTabSz="914400" rtl="0" eaLnBrk="1" fontAlgn="auto" latinLnBrk="0" hangingPunct="1">
            <a:lnSpc>
              <a:spcPct val="100000"/>
            </a:lnSpc>
            <a:spcBef>
              <a:spcPts val="0"/>
            </a:spcBef>
            <a:spcAft>
              <a:spcPts val="0"/>
            </a:spcAft>
            <a:buClrTx/>
            <a:buSzTx/>
            <a:buFontTx/>
            <a:buNone/>
            <a:tabLst/>
            <a:defRPr sz="1000"/>
          </a:pPr>
          <a:endParaRPr lang="en-US" sz="900" b="0" i="0" u="none" strike="noStrike" baseline="0">
            <a:solidFill>
              <a:srgbClr val="000000"/>
            </a:solidFill>
            <a:latin typeface="Arial"/>
            <a:cs typeface="Aria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PDX2\GROUPS\MFechner\Files\FILES\AMORT\ACCT99225.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SB%201149\JAM%20OR%20Dec%202001%20-%20SB1149.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I:\Large%20Qf's\Qf03\FALLS\Falls2003.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I:\PACA\PwrStat\Penny\LARGEQUALIFIED\Qf99\Hdiv99.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REGULATN\PA&amp;D\CASES\Idaho%2003\305FRevenue%20by%20Rate%20Schedule_ID200303_v4.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PDX2\GROUPS\MFechner\Files\FILES\AMORT\ACCT991891.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CASES\Wyoming98\East%20West%20Rate%20Migration.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C:\REGULATN\COS\Wyoming%20FY%202005\COS\COS%20Sep%202006\Wyoming%20Combined%20Sept%202006%20MSP-UCAM%20and%20AFOR-09-12-05-JAM%20update.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C:\REGULATN\PA&amp;D\DSMRecov\2001\RECOV01WA.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C:\SystemSegCosts\03\Washington\MC_Washington_2003.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K:\wyoming%20rate%20case\Combined\WYCombined%2098%20COS%20OCT2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CASES\Wyoming98\EAST97%20B.xlw"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K:\Wyoming%209-2001%20Test%20Period\Embedded%20Study\COS_WyoComb%20Sep-2001-%20(facilities).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C:\Documents%20and%20Settings\p09653\My%20Documents\Oregon%20Rate%20Case\SB%201149\Rebuttal\MC%20OR%202001%20Rebuttal.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C:\REGULATN\PA&amp;D\CASES\Oregon%2099\Portfolio\TOU%20Tariff%20Rates%209-10-01.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C:\305A\Book4.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PDX2\GROUPS\ACCTNG\GENERAL\JAN%20LEWIS\DSM\DSM%20-%20OR\SBC2001%20updated%20July%20200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REGULATN\PA&amp;D\DSMRecov\2001\RECOV0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TEMP\AFOR%207-1-0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WA%20GRC%2007\COS\COS%20WA%20GRC%20June%202008.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REGULATN\COS\WA%203-2006%20GRC\COS\Wash%20Mar%202006-09-7-2006.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REGULATN\COS\Wyoming%20FY%202005\COS\COS%20Sep%202006\Wyoming%20Combined%20Sept%202006%20MSP-UCAM%20and%20AFOR-09-22-05%20.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REGULATN\COS\Wyoming%20FY%202005\COS\COS%20Sep%202006\Wyoming%20Combined%20Sept%202006%20MSP-UCAM%20and%20AFOR-09-09-05-JAM%20update.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Slcfil01\DATA\SLREG1\ARCHIVE\1999\Semi%20Dec%201999\Models%20(Ram%20&amp;%20Jam)\Copy%20of%20Models%20as%20Filed\Utah%20RAM%20Dec%201999.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Jan"/>
    </sheetNames>
    <sheetDataSet>
      <sheetData sheetId="0"/>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Inputs"/>
      <sheetName val="Variables"/>
      <sheetName val="Function"/>
      <sheetName val="Report"/>
      <sheetName val="Results"/>
      <sheetName val="NRO"/>
      <sheetName val="ADJ"/>
      <sheetName val="URO"/>
      <sheetName val="UTCR"/>
      <sheetName val="Unadj Data for RAM"/>
      <sheetName val="CWC"/>
      <sheetName val="Factors"/>
      <sheetName val="Check"/>
      <sheetName val="WelcomeDialog"/>
      <sheetName val="Macro"/>
    </sheetNames>
    <sheetDataSet>
      <sheetData sheetId="0" refreshError="1"/>
      <sheetData sheetId="1" refreshError="1">
        <row r="23">
          <cell r="D23">
            <v>0.59916000000000003</v>
          </cell>
        </row>
        <row r="25">
          <cell r="D25">
            <v>6.79E-3</v>
          </cell>
        </row>
        <row r="26">
          <cell r="D26">
            <v>2.1319999999999999E-2</v>
          </cell>
        </row>
        <row r="27">
          <cell r="D27">
            <v>3.2599999999999999E-3</v>
          </cell>
        </row>
        <row r="28">
          <cell r="D28">
            <v>5.1999999999999995E-4</v>
          </cell>
        </row>
        <row r="29">
          <cell r="D29">
            <v>1.09E-3</v>
          </cell>
        </row>
      </sheetData>
      <sheetData sheetId="2" refreshError="1"/>
      <sheetData sheetId="3" refreshError="1"/>
      <sheetData sheetId="4"/>
      <sheetData sheetId="5"/>
      <sheetData sheetId="6"/>
      <sheetData sheetId="7"/>
      <sheetData sheetId="8"/>
      <sheetData sheetId="9"/>
      <sheetData sheetId="10"/>
      <sheetData sheetId="11"/>
      <sheetData sheetId="12"/>
      <sheetData sheetId="13"/>
      <sheetData sheetId="14" refreshError="1"/>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Readings"/>
      <sheetName val="Capacity"/>
      <sheetName val="Backup"/>
      <sheetName val="SAPCHKREQ"/>
      <sheetName val="Macros"/>
      <sheetName val="E220"/>
      <sheetName val="E220A"/>
    </sheetNames>
    <sheetDataSet>
      <sheetData sheetId="0"/>
      <sheetData sheetId="1"/>
      <sheetData sheetId="2"/>
      <sheetData sheetId="3" refreshError="1"/>
      <sheetData sheetId="4" refreshError="1"/>
      <sheetData sheetId="5" refreshError="1"/>
      <sheetData sheetId="6" refreshError="1"/>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Readings"/>
      <sheetName val="Capacity"/>
      <sheetName val="Backup"/>
      <sheetName val="Check"/>
      <sheetName val="SAPCHKREQ"/>
      <sheetName val="E072"/>
      <sheetName val="MACROS"/>
    </sheetNames>
    <sheetDataSet>
      <sheetData sheetId="0" refreshError="1">
        <row r="2">
          <cell r="B2">
            <v>8.92</v>
          </cell>
        </row>
        <row r="3">
          <cell r="B3">
            <v>8.5900000000000004E-2</v>
          </cell>
        </row>
      </sheetData>
      <sheetData sheetId="1" refreshError="1"/>
      <sheetData sheetId="2" refreshError="1"/>
      <sheetData sheetId="3" refreshError="1"/>
      <sheetData sheetId="4" refreshError="1"/>
      <sheetData sheetId="5" refreshError="1"/>
      <sheetData sheetId="6" refreshError="1"/>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Revenue"/>
      <sheetName val="kWh"/>
      <sheetName val="Customers"/>
      <sheetName val="Cognos_Run"/>
      <sheetName val="Pre Period"/>
      <sheetName val="Post Period"/>
      <sheetName val="Shifts bw Sch"/>
      <sheetName val="Invoice"/>
      <sheetName val="_305F_ID200303_b"/>
      <sheetName val="_305F_ID200303_a"/>
    </sheetNames>
    <sheetDataSet>
      <sheetData sheetId="0"/>
      <sheetData sheetId="1" refreshError="1"/>
      <sheetData sheetId="2" refreshError="1"/>
      <sheetData sheetId="3" refreshError="1"/>
      <sheetData sheetId="4" refreshError="1"/>
      <sheetData sheetId="5" refreshError="1"/>
      <sheetData sheetId="6" refreshError="1"/>
      <sheetData sheetId="7"/>
      <sheetData sheetId="8" refreshError="1"/>
      <sheetData sheetId="9" refreshError="1"/>
    </sheetDataSet>
  </externalBook>
</externalLink>
</file>

<file path=xl/externalLinks/externalLink14.xml><?xml version="1.0" encoding="utf-8"?>
<externalLink xmlns="http://schemas.openxmlformats.org/spreadsheetml/2006/main">
  <externalBook xmlns:r="http://schemas.openxmlformats.org/officeDocument/2006/relationships" r:id="rId1">
    <sheetNames>
      <sheetName val="Jan"/>
    </sheetNames>
    <sheetDataSet>
      <sheetData sheetId="0"/>
    </sheetDataSet>
  </externalBook>
</externalLink>
</file>

<file path=xl/externalLinks/externalLink15.xml><?xml version="1.0" encoding="utf-8"?>
<externalLink xmlns="http://schemas.openxmlformats.org/spreadsheetml/2006/main">
  <externalBook xmlns:r="http://schemas.openxmlformats.org/officeDocument/2006/relationships" r:id="rId1">
    <sheetNames>
      <sheetName val="East=West"/>
      <sheetName val="East=West (5 yr)"/>
      <sheetName val="EstFT"/>
      <sheetName val="Est"/>
      <sheetName val="Summary"/>
      <sheetName val="Summary (II)"/>
      <sheetName val="Consolidated"/>
      <sheetName val="Table A"/>
    </sheetNames>
    <sheetDataSet>
      <sheetData sheetId="0" refreshError="1"/>
      <sheetData sheetId="1" refreshError="1"/>
      <sheetData sheetId="2" refreshError="1"/>
      <sheetData sheetId="3"/>
      <sheetData sheetId="4"/>
      <sheetData sheetId="5" refreshError="1"/>
      <sheetData sheetId="6" refreshError="1"/>
      <sheetData sheetId="7"/>
    </sheetDataSet>
  </externalBook>
</externalLink>
</file>

<file path=xl/externalLinks/externalLink16.xml><?xml version="1.0" encoding="utf-8"?>
<externalLink xmlns="http://schemas.openxmlformats.org/spreadsheetml/2006/main">
  <externalBook xmlns:r="http://schemas.openxmlformats.org/officeDocument/2006/relationships" r:id="rId1">
    <sheetNames>
      <sheetName val="Check"/>
      <sheetName val="Inputs"/>
      <sheetName val="Summary Table"/>
      <sheetName val="Summary Table Target"/>
      <sheetName val="Unit Costs-earned"/>
      <sheetName val="Unit Costs-target"/>
      <sheetName val="Class Summary"/>
      <sheetName val="Function Summary"/>
      <sheetName val="Generation Summary"/>
      <sheetName val="Transmission Summary"/>
      <sheetName val="Distribution Summary"/>
      <sheetName val="Retail Summary"/>
      <sheetName val="Misc Summary"/>
      <sheetName val="G+T+D+R+M"/>
      <sheetName val="Generation"/>
      <sheetName val="Transmission"/>
      <sheetName val="Distribution"/>
      <sheetName val="Retail"/>
      <sheetName val="Misc"/>
      <sheetName val="Hot Sheet"/>
      <sheetName val="Functional Factor Table"/>
      <sheetName val="Functional Dist Factor Table"/>
      <sheetName val="Download JAM"/>
      <sheetName val="Functional Allocation Options"/>
      <sheetName val="Functional Study"/>
      <sheetName val="COS Allocation Options"/>
      <sheetName val="COS Factor Table"/>
      <sheetName val="Demand Factors"/>
      <sheetName val="Dist. Factors"/>
      <sheetName val="Energy Factor"/>
      <sheetName val="Cust Factors"/>
      <sheetName val="Cust Advances"/>
      <sheetName val="MetersServices"/>
      <sheetName val="Uncollectables"/>
      <sheetName val="Revenues"/>
      <sheetName val="TransInvest"/>
      <sheetName val="DistInvest"/>
      <sheetName val="Error Check"/>
      <sheetName val="Message"/>
      <sheetName val="Dialog"/>
      <sheetName val="Print Module"/>
      <sheetName val="Menu_Options"/>
      <sheetName val="Menu_Unbundle"/>
    </sheetNames>
    <sheetDataSet>
      <sheetData sheetId="0" refreshError="1"/>
      <sheetData sheetId="1" refreshError="1">
        <row r="18">
          <cell r="N18">
            <v>1</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Set>
  </externalBook>
</externalLink>
</file>

<file path=xl/externalLinks/externalLink17.xml><?xml version="1.0" encoding="utf-8"?>
<externalLink xmlns="http://schemas.openxmlformats.org/spreadsheetml/2006/main">
  <externalBook xmlns:r="http://schemas.openxmlformats.org/officeDocument/2006/relationships" r:id="rId1">
    <sheetNames>
      <sheetName val="JAN01"/>
      <sheetName val="JAN01WA"/>
      <sheetName val="Master"/>
      <sheetName val="Table"/>
      <sheetName val="Scheds"/>
      <sheetName val="WA SBC"/>
      <sheetName val="WA Centralia"/>
      <sheetName val="WA Deferred"/>
    </sheetNames>
    <sheetDataSet>
      <sheetData sheetId="0"/>
      <sheetData sheetId="1"/>
      <sheetData sheetId="2"/>
      <sheetData sheetId="3" refreshError="1">
        <row r="2">
          <cell r="R2">
            <v>1</v>
          </cell>
          <cell r="S2" t="str">
            <v>January</v>
          </cell>
        </row>
        <row r="3">
          <cell r="R3">
            <v>2</v>
          </cell>
          <cell r="S3" t="str">
            <v>February</v>
          </cell>
        </row>
        <row r="4">
          <cell r="R4">
            <v>3</v>
          </cell>
          <cell r="S4" t="str">
            <v>March</v>
          </cell>
        </row>
        <row r="5">
          <cell r="R5">
            <v>4</v>
          </cell>
          <cell r="S5" t="str">
            <v>April</v>
          </cell>
        </row>
        <row r="6">
          <cell r="R6">
            <v>5</v>
          </cell>
          <cell r="S6" t="str">
            <v>May</v>
          </cell>
        </row>
        <row r="7">
          <cell r="R7">
            <v>6</v>
          </cell>
          <cell r="S7" t="str">
            <v>June</v>
          </cell>
        </row>
        <row r="8">
          <cell r="R8">
            <v>7</v>
          </cell>
          <cell r="S8" t="str">
            <v>July</v>
          </cell>
        </row>
        <row r="9">
          <cell r="R9">
            <v>8</v>
          </cell>
          <cell r="S9" t="str">
            <v>August</v>
          </cell>
        </row>
        <row r="10">
          <cell r="R10">
            <v>9</v>
          </cell>
          <cell r="S10" t="str">
            <v>September</v>
          </cell>
        </row>
        <row r="11">
          <cell r="R11">
            <v>10</v>
          </cell>
          <cell r="S11" t="str">
            <v>October</v>
          </cell>
        </row>
        <row r="12">
          <cell r="R12">
            <v>11</v>
          </cell>
          <cell r="S12" t="str">
            <v>November</v>
          </cell>
        </row>
        <row r="13">
          <cell r="R13">
            <v>12</v>
          </cell>
          <cell r="S13" t="str">
            <v>December</v>
          </cell>
        </row>
      </sheetData>
      <sheetData sheetId="4"/>
      <sheetData sheetId="5" refreshError="1">
        <row r="40">
          <cell r="D40">
            <v>165489017.34000003</v>
          </cell>
          <cell r="E40">
            <v>372014853</v>
          </cell>
          <cell r="F40">
            <v>328275526</v>
          </cell>
          <cell r="G40">
            <v>307956109</v>
          </cell>
          <cell r="H40">
            <v>297004741</v>
          </cell>
          <cell r="I40">
            <v>299080847</v>
          </cell>
          <cell r="J40">
            <v>330097222</v>
          </cell>
          <cell r="K40">
            <v>329996296</v>
          </cell>
          <cell r="L40">
            <v>331533822</v>
          </cell>
          <cell r="M40">
            <v>321655581</v>
          </cell>
          <cell r="N40">
            <v>315539410</v>
          </cell>
          <cell r="O40">
            <v>0</v>
          </cell>
        </row>
      </sheetData>
      <sheetData sheetId="6"/>
      <sheetData sheetId="7"/>
    </sheetDataSet>
  </externalBook>
</externalLink>
</file>

<file path=xl/externalLinks/externalLink18.xml><?xml version="1.0" encoding="utf-8"?>
<externalLink xmlns="http://schemas.openxmlformats.org/spreadsheetml/2006/main">
  <externalBook xmlns:r="http://schemas.openxmlformats.org/officeDocument/2006/relationships" r:id="rId1">
    <sheetNames>
      <sheetName val="Progress"/>
      <sheetName val="xxxxxxxxx FYI"/>
      <sheetName val="Introduction"/>
      <sheetName val="Variables"/>
      <sheetName val="Cover"/>
      <sheetName val="Table of Cnts"/>
      <sheetName val="Table 1"/>
      <sheetName val="Table 2"/>
      <sheetName val="Table 3"/>
      <sheetName val="Table 4"/>
      <sheetName val="Table 5"/>
      <sheetName val="Table 6"/>
      <sheetName val="Table 7"/>
      <sheetName val="Billing Costs"/>
      <sheetName val="Full MC %"/>
      <sheetName val="10 Yr UC"/>
      <sheetName val="10 Yr FC"/>
      <sheetName val="1 Year MC"/>
      <sheetName val="Capacity"/>
      <sheetName val="Energy"/>
      <sheetName val="Transm1"/>
      <sheetName val="Transm2"/>
      <sheetName val="Tran_OM"/>
      <sheetName val="TransLF"/>
      <sheetName val="Dist Sub 1"/>
      <sheetName val="Dist Sub 2"/>
      <sheetName val="PC 1"/>
      <sheetName val="PC 2"/>
      <sheetName val="PC 3"/>
      <sheetName val="XFMR 1"/>
      <sheetName val="XFMR 2"/>
      <sheetName val="XFMR 3"/>
      <sheetName val="XFMR 4"/>
      <sheetName val="XFMR 5"/>
      <sheetName val="Dist OM"/>
      <sheetName val="Meters 1"/>
      <sheetName val="Meters 2"/>
      <sheetName val="Meters 2a"/>
      <sheetName val="Meters 3"/>
      <sheetName val="Meters 4"/>
      <sheetName val="Meters 5"/>
      <sheetName val="Services 1"/>
      <sheetName val="Services 2"/>
      <sheetName val="Services 2a"/>
      <sheetName val="Services 3"/>
      <sheetName val="Cust Exp Sum"/>
      <sheetName val="Cust Exp Year"/>
      <sheetName val="Acct 902"/>
      <sheetName val="Acct 903"/>
      <sheetName val="AG Expenses"/>
      <sheetName val="Charge 1"/>
      <sheetName val="Charge 2"/>
      <sheetName val="Charge 3"/>
      <sheetName val="Charge 4"/>
      <sheetName val="Charge 5"/>
      <sheetName val="Charge 6"/>
      <sheetName val="Losses"/>
      <sheetName val="Cust Data 1"/>
      <sheetName val="Cust Data 2"/>
      <sheetName val="Cust Data 3"/>
      <sheetName val="Cust Data 4"/>
      <sheetName val="Cust Data 5"/>
      <sheetName val="Index"/>
      <sheetName val="SumTable"/>
      <sheetName val="ModData"/>
    </sheetNames>
    <sheetDataSet>
      <sheetData sheetId="0" refreshError="1"/>
      <sheetData sheetId="1" refreshError="1"/>
      <sheetData sheetId="2" refreshError="1"/>
      <sheetData sheetId="3">
        <row r="14">
          <cell r="E14">
            <v>2002</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sheetData sheetId="36" refreshError="1"/>
      <sheetData sheetId="37" refreshError="1"/>
      <sheetData sheetId="38" refreshError="1"/>
      <sheetData sheetId="39"/>
      <sheetData sheetId="40" refreshError="1"/>
      <sheetData sheetId="41" refreshError="1"/>
      <sheetData sheetId="42" refreshError="1"/>
      <sheetData sheetId="43" refreshError="1"/>
      <sheetData sheetId="44"/>
      <sheetData sheetId="45" refreshError="1"/>
      <sheetData sheetId="46" refreshError="1"/>
      <sheetData sheetId="47" refreshError="1"/>
      <sheetData sheetId="48" refreshError="1"/>
      <sheetData sheetId="49" refreshError="1"/>
      <sheetData sheetId="50"/>
      <sheetData sheetId="51" refreshError="1"/>
      <sheetData sheetId="52" refreshError="1"/>
      <sheetData sheetId="53" refreshError="1"/>
      <sheetData sheetId="54" refreshError="1"/>
      <sheetData sheetId="55" refreshError="1"/>
      <sheetData sheetId="56" refreshError="1"/>
      <sheetData sheetId="57"/>
      <sheetData sheetId="58" refreshError="1"/>
      <sheetData sheetId="59"/>
      <sheetData sheetId="60" refreshError="1"/>
      <sheetData sheetId="61" refreshError="1"/>
      <sheetData sheetId="62" refreshError="1"/>
      <sheetData sheetId="63" refreshError="1"/>
      <sheetData sheetId="64"/>
    </sheetDataSet>
  </externalBook>
</externalLink>
</file>

<file path=xl/externalLinks/externalLink19.xml><?xml version="1.0" encoding="utf-8"?>
<externalLink xmlns="http://schemas.openxmlformats.org/spreadsheetml/2006/main">
  <externalBook xmlns:r="http://schemas.openxmlformats.org/officeDocument/2006/relationships" r:id="rId1">
    <sheetNames>
      <sheetName val="Introduction"/>
      <sheetName val="Summary"/>
      <sheetName val="Unit Costs"/>
      <sheetName val="Class Summary"/>
      <sheetName val="Function Summary"/>
      <sheetName val="Generation Summary"/>
      <sheetName val="Transmission Summary"/>
      <sheetName val="Distribution Summary"/>
      <sheetName val="Distribution Substations"/>
      <sheetName val="Distribution Poles &amp; Wires"/>
      <sheetName val="Distribution Transformers"/>
      <sheetName val="Distribution Meters"/>
      <sheetName val="Distribution Services"/>
      <sheetName val="Distribution Customer"/>
      <sheetName val="Distribution Misc"/>
      <sheetName val="G+T+D"/>
      <sheetName val="Generation"/>
      <sheetName val="Transmission"/>
      <sheetName val="Distribution"/>
      <sheetName val="Dist Misc"/>
      <sheetName val="Factor Summary"/>
      <sheetName val="FuncFac"/>
      <sheetName val="DisFac"/>
      <sheetName val="Variables"/>
      <sheetName val="IJA Factors"/>
      <sheetName val="IJA Link"/>
      <sheetName val="IJA Inputs"/>
      <sheetName val="Option Inputs"/>
      <sheetName val="Demand Factors"/>
      <sheetName val="Dist. Factors"/>
      <sheetName val="Energy Factor"/>
      <sheetName val="Cust Factors"/>
      <sheetName val="Cust Advances"/>
      <sheetName val="MetersServices"/>
      <sheetName val="Uncollectables"/>
      <sheetName val="CustSrvDSM"/>
      <sheetName val="SalesExp"/>
      <sheetName val="Revenues"/>
      <sheetName val="Rev_Recon"/>
      <sheetName val="TransInvest"/>
      <sheetName val="DistInvest"/>
      <sheetName val="WorkArea"/>
      <sheetName val="Diagram"/>
      <sheetName val="Message"/>
      <sheetName val="Progres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efreshError="1">
        <row r="120">
          <cell r="F120" t="str">
            <v>BaseCase</v>
          </cell>
        </row>
      </sheetData>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refreshError="1"/>
      <sheetData sheetId="42"/>
      <sheetData sheetId="43"/>
      <sheetData sheetId="44"/>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RevT1"/>
      <sheetName val="RevT2"/>
      <sheetName val="Inputs"/>
      <sheetName val="Spec Conts"/>
      <sheetName val="Table 1"/>
      <sheetName val="Table 2"/>
      <sheetName val="Back-up"/>
      <sheetName val="Actual"/>
      <sheetName val="Unbilled"/>
      <sheetName val="Weather"/>
      <sheetName val="Weather Present"/>
      <sheetName val="Blocking"/>
      <sheetName val="TableA"/>
      <sheetName val="Franchise Tax"/>
      <sheetName val="Table1 check"/>
      <sheetName val="Table2 check"/>
      <sheetName val="Spec Cont"/>
      <sheetName val="KN ENERGY"/>
      <sheetName val="Table 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efreshError="1"/>
      <sheetData sheetId="15" refreshError="1"/>
      <sheetData sheetId="16" refreshError="1"/>
      <sheetData sheetId="17"/>
      <sheetData sheetId="18"/>
    </sheetDataSet>
  </externalBook>
</externalLink>
</file>

<file path=xl/externalLinks/externalLink20.xml><?xml version="1.0" encoding="utf-8"?>
<externalLink xmlns="http://schemas.openxmlformats.org/spreadsheetml/2006/main">
  <externalBook xmlns:r="http://schemas.openxmlformats.org/officeDocument/2006/relationships" r:id="rId1">
    <sheetNames>
      <sheetName val="Summary Table"/>
      <sheetName val="Unit Costs"/>
      <sheetName val="Class Summary"/>
      <sheetName val="Function Summary"/>
      <sheetName val="Generation Summary"/>
      <sheetName val="Transmission Summary"/>
      <sheetName val="Distribution Summary"/>
      <sheetName val="Retail Summary"/>
      <sheetName val="Misc Summary"/>
      <sheetName val="G+T+D+R+M"/>
      <sheetName val="Generation"/>
      <sheetName val="Transmission"/>
      <sheetName val="Distribution"/>
      <sheetName val="Retail"/>
      <sheetName val="Misc"/>
      <sheetName val="Hot Sheet"/>
      <sheetName val="Variables Table"/>
      <sheetName val="Download JAM"/>
      <sheetName val="Functional Allocation Factors"/>
      <sheetName val="Functional  Factor Table"/>
      <sheetName val="Functional Dist Factor Table"/>
      <sheetName val="Functional Study"/>
      <sheetName val="COS Allocation Factors"/>
      <sheetName val="COS Factor Table"/>
      <sheetName val="COS WorkArea"/>
      <sheetName val="Demand Factors"/>
      <sheetName val="Dist. Factors"/>
      <sheetName val="Energy Factor"/>
      <sheetName val="Cust Factors"/>
      <sheetName val="Cust Advances"/>
      <sheetName val="MetersServices"/>
      <sheetName val="Uncollectables"/>
      <sheetName val="CustSrvDSM"/>
      <sheetName val="SalesExp"/>
      <sheetName val="Revenues"/>
      <sheetName val="TransInvest"/>
      <sheetName val="DistInvest"/>
      <sheetName val="Error Check"/>
      <sheetName val="Message"/>
      <sheetName val="Dialog"/>
      <sheetName val="MacroBuilder"/>
      <sheetName val="Print Module"/>
      <sheetName val="Menu_Options"/>
      <sheetName val="Menu_Unbundl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Set>
  </externalBook>
</externalLink>
</file>

<file path=xl/externalLinks/externalLink21.xml><?xml version="1.0" encoding="utf-8"?>
<externalLink xmlns="http://schemas.openxmlformats.org/spreadsheetml/2006/main">
  <externalBook xmlns:r="http://schemas.openxmlformats.org/officeDocument/2006/relationships" r:id="rId1">
    <sheetNames>
      <sheetName val="Introduction"/>
      <sheetName val="Cover"/>
      <sheetName val="Table of Cnts"/>
      <sheetName val="Variables"/>
      <sheetName val="Table 1"/>
      <sheetName val="Table 2"/>
      <sheetName val="Table 4"/>
      <sheetName val="Table 5"/>
      <sheetName val="Table 6"/>
      <sheetName val="Table 7"/>
      <sheetName val="Billing Costs"/>
      <sheetName val="Full MC %"/>
      <sheetName val="10 Yr UC"/>
      <sheetName val="10 Yr FC"/>
      <sheetName val="5 Year MC"/>
      <sheetName val="1 Year MC"/>
      <sheetName val="Streetlight 1"/>
      <sheetName val="Streetlight 2"/>
      <sheetName val="Streetlight 3"/>
      <sheetName val="Streetlight 4"/>
      <sheetName val="Capacity"/>
      <sheetName val="Energy"/>
      <sheetName val="Transm1"/>
      <sheetName val="Transm2"/>
      <sheetName val="TranGrowth"/>
      <sheetName val="TranIndex"/>
      <sheetName val="Dist Sub 1"/>
      <sheetName val="Dist Sub 2"/>
      <sheetName val="PC 1"/>
      <sheetName val="PC 2"/>
      <sheetName val="PC 3"/>
      <sheetName val="XFMR 1"/>
      <sheetName val="XFMR 2"/>
      <sheetName val="XFMR 3"/>
      <sheetName val="Dist OM"/>
      <sheetName val="Meters 1"/>
      <sheetName val="Meters 2"/>
      <sheetName val="Meters 3"/>
      <sheetName val="Meters 4"/>
      <sheetName val="Meters 5"/>
      <sheetName val="Services 1"/>
      <sheetName val="Services 2"/>
      <sheetName val="Services 3"/>
      <sheetName val="Cust Exp Sum"/>
      <sheetName val="Cust Exp Year"/>
      <sheetName val="Exp Acct 902"/>
      <sheetName val="Exp Acct 903"/>
      <sheetName val="AG Expenses"/>
      <sheetName val="Charge 1"/>
      <sheetName val="Charge 2"/>
      <sheetName val="Charge 3"/>
      <sheetName val="Charge 4"/>
      <sheetName val="Charge 5"/>
      <sheetName val="Losses"/>
      <sheetName val="Cust Data 1"/>
      <sheetName val="Cust Data 2"/>
      <sheetName val="Cust Data 3"/>
      <sheetName val="Cust Data 4"/>
      <sheetName val="Index"/>
      <sheetName val="SumTable"/>
      <sheetName val="ModDat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efreshError="1">
        <row r="1">
          <cell r="A1" t="str">
            <v>Transm2</v>
          </cell>
        </row>
        <row r="2">
          <cell r="A2" t="str">
            <v>PacifiCorp</v>
          </cell>
        </row>
        <row r="3">
          <cell r="A3" t="str">
            <v>Oregon Marginal Cost Study</v>
          </cell>
        </row>
        <row r="4">
          <cell r="A4" t="str">
            <v xml:space="preserve">Transmission Capital Budget </v>
          </cell>
        </row>
        <row r="5">
          <cell r="A5" t="str">
            <v>1991 Actual to 2000 Forecasted</v>
          </cell>
        </row>
        <row r="6">
          <cell r="A6" t="str">
            <v>December 2001 Dollars  (in 000's)</v>
          </cell>
        </row>
        <row r="9">
          <cell r="C9" t="str">
            <v>(A)</v>
          </cell>
          <cell r="D9" t="str">
            <v>(B)</v>
          </cell>
          <cell r="E9" t="str">
            <v>(C)</v>
          </cell>
          <cell r="F9" t="str">
            <v>(D)</v>
          </cell>
          <cell r="G9" t="str">
            <v>(E)</v>
          </cell>
          <cell r="H9" t="str">
            <v>(F)</v>
          </cell>
          <cell r="I9" t="str">
            <v>(G)</v>
          </cell>
          <cell r="J9" t="str">
            <v>(H)</v>
          </cell>
          <cell r="K9" t="str">
            <v>(I)</v>
          </cell>
          <cell r="L9" t="str">
            <v>(J)</v>
          </cell>
          <cell r="M9" t="str">
            <v>(K)</v>
          </cell>
        </row>
        <row r="10">
          <cell r="A10" t="str">
            <v/>
          </cell>
        </row>
        <row r="11">
          <cell r="C11" t="str">
            <v xml:space="preserve">Actual </v>
          </cell>
          <cell r="H11" t="str">
            <v>Forecast</v>
          </cell>
          <cell r="M11" t="str">
            <v>Total</v>
          </cell>
        </row>
        <row r="13">
          <cell r="A13" t="str">
            <v>Line</v>
          </cell>
          <cell r="B13" t="str">
            <v>Description</v>
          </cell>
          <cell r="C13">
            <v>1991</v>
          </cell>
          <cell r="D13">
            <v>1992</v>
          </cell>
          <cell r="E13">
            <v>1993</v>
          </cell>
          <cell r="F13">
            <v>1994</v>
          </cell>
          <cell r="G13">
            <v>1995</v>
          </cell>
          <cell r="H13">
            <v>1996</v>
          </cell>
          <cell r="I13">
            <v>1997</v>
          </cell>
          <cell r="J13">
            <v>1998</v>
          </cell>
          <cell r="K13">
            <v>1999</v>
          </cell>
          <cell r="L13">
            <v>2000</v>
          </cell>
        </row>
        <row r="14">
          <cell r="A14" t="str">
            <v/>
          </cell>
          <cell r="C14" t="str">
            <v/>
          </cell>
          <cell r="M14" t="str">
            <v/>
          </cell>
        </row>
        <row r="15">
          <cell r="A15">
            <v>1</v>
          </cell>
          <cell r="B15" t="str">
            <v>Bulk Power Lines</v>
          </cell>
          <cell r="C15">
            <v>19953.24855</v>
          </cell>
          <cell r="D15">
            <v>47593.200360000003</v>
          </cell>
          <cell r="E15">
            <v>20466.656409999992</v>
          </cell>
          <cell r="F15">
            <v>13169.252369999998</v>
          </cell>
          <cell r="G15">
            <v>9.9316114400000011</v>
          </cell>
          <cell r="H15">
            <v>9554.5499999999993</v>
          </cell>
          <cell r="I15">
            <v>10204.283743488439</v>
          </cell>
          <cell r="J15">
            <v>9791.8699221328316</v>
          </cell>
          <cell r="K15">
            <v>10280.104775469861</v>
          </cell>
          <cell r="L15">
            <v>10572.43210686645</v>
          </cell>
          <cell r="M15">
            <v>151595.52984939757</v>
          </cell>
        </row>
        <row r="16">
          <cell r="A16">
            <v>2</v>
          </cell>
        </row>
        <row r="17">
          <cell r="A17">
            <v>3</v>
          </cell>
        </row>
        <row r="18">
          <cell r="A18">
            <v>4</v>
          </cell>
          <cell r="B18" t="str">
            <v>Growth Related Major Projects</v>
          </cell>
          <cell r="C18">
            <v>29181.678279999996</v>
          </cell>
          <cell r="D18">
            <v>45403.327870000008</v>
          </cell>
          <cell r="E18">
            <v>44288.200159999978</v>
          </cell>
          <cell r="F18">
            <v>33509.593870000004</v>
          </cell>
          <cell r="G18">
            <v>11448.850963000001</v>
          </cell>
          <cell r="H18">
            <v>17999.156999999999</v>
          </cell>
          <cell r="I18">
            <v>18518.323394755436</v>
          </cell>
          <cell r="J18">
            <v>17769.891392244383</v>
          </cell>
          <cell r="K18">
            <v>18655.920351646415</v>
          </cell>
          <cell r="L18">
            <v>19186.424225902392</v>
          </cell>
          <cell r="M18">
            <v>255961.3675075486</v>
          </cell>
        </row>
        <row r="19">
          <cell r="A19">
            <v>5</v>
          </cell>
        </row>
        <row r="20">
          <cell r="A20">
            <v>6</v>
          </cell>
        </row>
        <row r="21">
          <cell r="A21">
            <v>7</v>
          </cell>
          <cell r="B21" t="str">
            <v>Total Transmission</v>
          </cell>
          <cell r="C21">
            <v>103781.4142</v>
          </cell>
          <cell r="D21">
            <v>133326.61134999999</v>
          </cell>
          <cell r="E21">
            <v>118190.50362</v>
          </cell>
          <cell r="F21">
            <v>80792.631999999998</v>
          </cell>
          <cell r="G21">
            <v>17741.290229999999</v>
          </cell>
          <cell r="H21">
            <v>38187.252999999997</v>
          </cell>
          <cell r="I21">
            <v>46566</v>
          </cell>
          <cell r="J21">
            <v>44684</v>
          </cell>
          <cell r="K21">
            <v>46912</v>
          </cell>
          <cell r="L21">
            <v>48246</v>
          </cell>
          <cell r="M21">
            <v>678427.70439999993</v>
          </cell>
        </row>
        <row r="22">
          <cell r="A22">
            <v>8</v>
          </cell>
        </row>
        <row r="23">
          <cell r="A23">
            <v>9</v>
          </cell>
        </row>
        <row r="24">
          <cell r="A24">
            <v>10</v>
          </cell>
          <cell r="B24" t="str">
            <v>Bulk Power Lines - Demand Related</v>
          </cell>
          <cell r="C24">
            <v>6152</v>
          </cell>
          <cell r="D24">
            <v>14673</v>
          </cell>
          <cell r="E24">
            <v>6310</v>
          </cell>
          <cell r="F24">
            <v>4060</v>
          </cell>
          <cell r="G24">
            <v>3</v>
          </cell>
          <cell r="H24">
            <v>2946</v>
          </cell>
          <cell r="I24">
            <v>3146</v>
          </cell>
          <cell r="J24">
            <v>3019</v>
          </cell>
          <cell r="K24">
            <v>3169</v>
          </cell>
          <cell r="L24">
            <v>3259</v>
          </cell>
          <cell r="M24">
            <v>46737</v>
          </cell>
        </row>
        <row r="25">
          <cell r="A25">
            <v>11</v>
          </cell>
          <cell r="B25" t="str">
            <v xml:space="preserve">  Line (1) x Demand Factor   30.83%</v>
          </cell>
        </row>
        <row r="26">
          <cell r="A26">
            <v>12</v>
          </cell>
        </row>
        <row r="27">
          <cell r="A27">
            <v>13</v>
          </cell>
          <cell r="B27" t="str">
            <v>Bulk Power Lines - Energy Related</v>
          </cell>
          <cell r="C27">
            <v>13801.24855</v>
          </cell>
          <cell r="D27">
            <v>32920.200360000003</v>
          </cell>
          <cell r="E27">
            <v>14156.656409999992</v>
          </cell>
          <cell r="F27">
            <v>9109.2523699999983</v>
          </cell>
          <cell r="G27">
            <v>6.9316114400000011</v>
          </cell>
          <cell r="H27">
            <v>6608.5499999999993</v>
          </cell>
          <cell r="I27">
            <v>7058.2837434884386</v>
          </cell>
          <cell r="J27">
            <v>6772.8699221328316</v>
          </cell>
          <cell r="K27">
            <v>7111.1047754698611</v>
          </cell>
          <cell r="L27">
            <v>7313.4321068664503</v>
          </cell>
          <cell r="M27">
            <v>104858.5298493976</v>
          </cell>
        </row>
        <row r="28">
          <cell r="A28">
            <v>14</v>
          </cell>
          <cell r="B28" t="str">
            <v xml:space="preserve">  Line (1) - Line (4)</v>
          </cell>
        </row>
        <row r="29">
          <cell r="A29">
            <v>15</v>
          </cell>
        </row>
        <row r="30">
          <cell r="A30">
            <v>16</v>
          </cell>
          <cell r="B30" t="str">
            <v>Total Growth Demand Related</v>
          </cell>
          <cell r="C30">
            <v>35333.678279999993</v>
          </cell>
          <cell r="D30">
            <v>60076.327870000008</v>
          </cell>
          <cell r="E30">
            <v>50598.200159999978</v>
          </cell>
          <cell r="F30">
            <v>37569.593870000004</v>
          </cell>
          <cell r="G30">
            <v>11451.850963000001</v>
          </cell>
          <cell r="H30">
            <v>20945.156999999999</v>
          </cell>
          <cell r="I30">
            <v>21664.323394755436</v>
          </cell>
          <cell r="J30">
            <v>20788.891392244383</v>
          </cell>
          <cell r="K30">
            <v>21824.920351646415</v>
          </cell>
          <cell r="L30">
            <v>22445.424225902392</v>
          </cell>
          <cell r="M30">
            <v>302698.36750754865</v>
          </cell>
        </row>
        <row r="31">
          <cell r="A31">
            <v>17</v>
          </cell>
          <cell r="B31" t="str">
            <v xml:space="preserve">  Line (2) + Line(4)</v>
          </cell>
        </row>
        <row r="32">
          <cell r="A32">
            <v>18</v>
          </cell>
        </row>
        <row r="33">
          <cell r="A33">
            <v>19</v>
          </cell>
          <cell r="B33" t="str">
            <v>Price Adjustment Factor</v>
          </cell>
          <cell r="C33">
            <v>0.78542888401731026</v>
          </cell>
          <cell r="D33">
            <v>0.83970814446203756</v>
          </cell>
          <cell r="E33">
            <v>0.85185346171079968</v>
          </cell>
          <cell r="F33">
            <v>0.90884668517776346</v>
          </cell>
          <cell r="G33">
            <v>0.93198288721807399</v>
          </cell>
          <cell r="H33">
            <v>0.94399317176423314</v>
          </cell>
          <cell r="I33">
            <v>0.97099776928399373</v>
          </cell>
          <cell r="J33">
            <v>0.97913965835070293</v>
          </cell>
          <cell r="K33">
            <v>0.95871741933262866</v>
          </cell>
          <cell r="L33">
            <v>0.97628885432013446</v>
          </cell>
        </row>
        <row r="34">
          <cell r="A34">
            <v>20</v>
          </cell>
        </row>
        <row r="35">
          <cell r="A35">
            <v>21</v>
          </cell>
          <cell r="B35" t="str">
            <v>$ Demand Related</v>
          </cell>
          <cell r="C35">
            <v>44986</v>
          </cell>
          <cell r="D35">
            <v>71544</v>
          </cell>
          <cell r="E35">
            <v>59398</v>
          </cell>
          <cell r="F35">
            <v>41338</v>
          </cell>
          <cell r="G35">
            <v>12288</v>
          </cell>
          <cell r="H35">
            <v>22188</v>
          </cell>
          <cell r="I35">
            <v>22311</v>
          </cell>
          <cell r="J35">
            <v>21232</v>
          </cell>
          <cell r="K35">
            <v>22765</v>
          </cell>
          <cell r="L35">
            <v>22991</v>
          </cell>
          <cell r="M35">
            <v>341041</v>
          </cell>
        </row>
        <row r="36">
          <cell r="A36">
            <v>22</v>
          </cell>
          <cell r="B36" t="str">
            <v xml:space="preserve">  Line (6) / Line (7)</v>
          </cell>
        </row>
        <row r="37">
          <cell r="A37">
            <v>23</v>
          </cell>
        </row>
        <row r="38">
          <cell r="A38">
            <v>24</v>
          </cell>
          <cell r="B38" t="str">
            <v>$ Energy Related</v>
          </cell>
          <cell r="C38">
            <v>17572</v>
          </cell>
          <cell r="D38">
            <v>39204</v>
          </cell>
          <cell r="E38">
            <v>16619</v>
          </cell>
          <cell r="F38">
            <v>10023</v>
          </cell>
          <cell r="G38">
            <v>7</v>
          </cell>
          <cell r="H38">
            <v>7001</v>
          </cell>
          <cell r="I38">
            <v>7269</v>
          </cell>
          <cell r="J38">
            <v>6917</v>
          </cell>
          <cell r="K38">
            <v>7417</v>
          </cell>
          <cell r="L38">
            <v>7491</v>
          </cell>
          <cell r="M38">
            <v>119520</v>
          </cell>
        </row>
        <row r="39">
          <cell r="A39">
            <v>25</v>
          </cell>
          <cell r="B39" t="str">
            <v xml:space="preserve">  Line (5) / Line (7)</v>
          </cell>
          <cell r="M39" t="str">
            <v/>
          </cell>
        </row>
        <row r="40">
          <cell r="A40">
            <v>26</v>
          </cell>
        </row>
        <row r="41">
          <cell r="A41">
            <v>27</v>
          </cell>
          <cell r="B41" t="str">
            <v>Total Marginal Transmission Investment</v>
          </cell>
          <cell r="C41">
            <v>62558</v>
          </cell>
          <cell r="D41">
            <v>110748</v>
          </cell>
          <cell r="E41">
            <v>76017</v>
          </cell>
          <cell r="F41">
            <v>51361</v>
          </cell>
          <cell r="G41">
            <v>12295</v>
          </cell>
          <cell r="H41">
            <v>29189</v>
          </cell>
          <cell r="I41">
            <v>29580</v>
          </cell>
          <cell r="J41">
            <v>28149</v>
          </cell>
          <cell r="K41">
            <v>30182</v>
          </cell>
          <cell r="L41">
            <v>30482</v>
          </cell>
          <cell r="M41">
            <v>460561</v>
          </cell>
        </row>
        <row r="44">
          <cell r="A44" t="str">
            <v>Footnotes:</v>
          </cell>
        </row>
        <row r="45">
          <cell r="A45" t="str">
            <v xml:space="preserve">   Lines 1 - 7</v>
          </cell>
          <cell r="B45" t="str">
            <v>Actual &amp; Forecast Demand Related Investments</v>
          </cell>
        </row>
        <row r="46">
          <cell r="A46" t="str">
            <v xml:space="preserve">   Line   10</v>
          </cell>
          <cell r="B46" t="str">
            <v>Demand Portion of Transmission  = 8.33 / (8.33+18.69) =</v>
          </cell>
          <cell r="D46">
            <v>0.30830000000000002</v>
          </cell>
        </row>
      </sheetData>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Set>
  </externalBook>
</externalLink>
</file>

<file path=xl/externalLinks/externalLink22.xml><?xml version="1.0" encoding="utf-8"?>
<externalLink xmlns="http://schemas.openxmlformats.org/spreadsheetml/2006/main">
  <externalBook xmlns:r="http://schemas.openxmlformats.org/officeDocument/2006/relationships" r:id="rId1">
    <sheetNames>
      <sheetName val="Winter "/>
      <sheetName val="Summer"/>
      <sheetName val="Data for Graphs"/>
      <sheetName val="Load Data"/>
      <sheetName val=" Rates"/>
    </sheetNames>
    <sheetDataSet>
      <sheetData sheetId="0" refreshError="1"/>
      <sheetData sheetId="1" refreshError="1"/>
      <sheetData sheetId="2"/>
      <sheetData sheetId="3" refreshError="1">
        <row r="9">
          <cell r="D9">
            <v>0.90520119460000015</v>
          </cell>
          <cell r="E9">
            <v>0.93346893951935483</v>
          </cell>
          <cell r="F9">
            <v>0.96418569997000003</v>
          </cell>
          <cell r="G9">
            <v>0.96133885848666645</v>
          </cell>
          <cell r="H9">
            <v>0.9010269861000002</v>
          </cell>
        </row>
        <row r="10">
          <cell r="D10">
            <v>1.2584679717032259</v>
          </cell>
          <cell r="E10">
            <v>1.3018970910096772</v>
          </cell>
          <cell r="F10">
            <v>1.3225873683933334</v>
          </cell>
          <cell r="G10">
            <v>1.2396794872966668</v>
          </cell>
          <cell r="H10">
            <v>1.2138008352933336</v>
          </cell>
        </row>
        <row r="11">
          <cell r="D11">
            <v>1.6369457053516132</v>
          </cell>
          <cell r="E11">
            <v>1.6270267336903226</v>
          </cell>
          <cell r="F11">
            <v>1.6540135818000001</v>
          </cell>
          <cell r="G11">
            <v>1.60663419469</v>
          </cell>
          <cell r="H11">
            <v>1.5212484592700004</v>
          </cell>
        </row>
        <row r="12">
          <cell r="D12">
            <v>1.4283983964935485</v>
          </cell>
          <cell r="E12">
            <v>1.3711913876451611</v>
          </cell>
          <cell r="F12">
            <v>1.3525660396466668</v>
          </cell>
          <cell r="G12">
            <v>1.3851226088133333</v>
          </cell>
          <cell r="H12">
            <v>1.3861692652299995</v>
          </cell>
        </row>
        <row r="20">
          <cell r="D20">
            <v>1.2623804052903227</v>
          </cell>
          <cell r="E20">
            <v>1.2843901397096773</v>
          </cell>
          <cell r="F20">
            <v>1.29208837114</v>
          </cell>
          <cell r="G20">
            <v>1.2668765718733335</v>
          </cell>
          <cell r="H20">
            <v>1.2225279635733335</v>
          </cell>
        </row>
        <row r="21">
          <cell r="D21">
            <v>1.3858586579870964</v>
          </cell>
          <cell r="E21">
            <v>1.437714519590322</v>
          </cell>
          <cell r="F21">
            <v>1.4296717071333338</v>
          </cell>
          <cell r="G21">
            <v>1.3687621442066664</v>
          </cell>
          <cell r="H21">
            <v>1.3150381558666664</v>
          </cell>
        </row>
        <row r="22">
          <cell r="D22">
            <v>1.4870278933064511</v>
          </cell>
          <cell r="E22">
            <v>1.6077495270000002</v>
          </cell>
          <cell r="F22">
            <v>1.56576827254</v>
          </cell>
          <cell r="G22">
            <v>1.4854433785333334</v>
          </cell>
          <cell r="H22">
            <v>1.4689444354800005</v>
          </cell>
        </row>
      </sheetData>
      <sheetData sheetId="4"/>
    </sheetDataSet>
  </externalBook>
</externalLink>
</file>

<file path=xl/externalLinks/externalLink23.xml><?xml version="1.0" encoding="utf-8"?>
<externalLink xmlns="http://schemas.openxmlformats.org/spreadsheetml/2006/main">
  <externalBook xmlns:r="http://schemas.openxmlformats.org/officeDocument/2006/relationships" r:id="rId1">
    <sheetNames>
      <sheetName val="Sheet1"/>
      <sheetName val="Sheet2"/>
      <sheetName val="Sheet3"/>
      <sheetName val="Book4"/>
      <sheetName val="Weather Present"/>
    </sheetNames>
    <sheetDataSet>
      <sheetData sheetId="0"/>
      <sheetData sheetId="1"/>
      <sheetData sheetId="2"/>
      <sheetData sheetId="3" refreshError="1"/>
      <sheetData sheetId="4" refreshError="1"/>
    </sheetDataSet>
  </externalBook>
</externalLink>
</file>

<file path=xl/externalLinks/externalLink24.xml><?xml version="1.0" encoding="utf-8"?>
<externalLink xmlns="http://schemas.openxmlformats.org/spreadsheetml/2006/main">
  <externalBook xmlns:r="http://schemas.openxmlformats.org/officeDocument/2006/relationships" r:id="rId1">
    <sheetNames>
      <sheetName val="Cover"/>
      <sheetName val=" mthly bal acct - Oct 04 new"/>
      <sheetName val=" mthly bal acct - adjust 11-03"/>
      <sheetName val=" sch 191 &amp; 192 "/>
      <sheetName val="OPUC memo "/>
      <sheetName val=" summary by type &amp; year "/>
      <sheetName val=" annual balance "/>
      <sheetName val="GLSU UPLD"/>
      <sheetName val=" mthly bal acct "/>
      <sheetName val=" deferred costs "/>
      <sheetName val="  NLR  "/>
      <sheetName val=" deferrsl &amp; amort "/>
      <sheetName val=" measures "/>
      <sheetName val="Loans"/>
      <sheetName val=" project costs "/>
      <sheetName val=" sch 191 &amp; 192  with adj"/>
      <sheetName val=" mthly bal acct - adjusted Oct"/>
      <sheetName val=" mthly bal acct - adjusted Nov"/>
      <sheetName val=" mthly bal acct - adjusted"/>
      <sheetName val=" fy04 accrual post 7-0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efreshError="1"/>
      <sheetData sheetId="18" refreshError="1"/>
      <sheetData sheetId="19"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Roseburg"/>
      <sheetName val="SCRInput"/>
      <sheetName val="Inputs"/>
      <sheetName val="Market-Based Rates"/>
      <sheetName val="BM-5 Output"/>
      <sheetName val="DSM Output"/>
      <sheetName val="DSM Dollars"/>
      <sheetName val="Decoupling"/>
      <sheetName val="Centralia Credit"/>
      <sheetName val="Y2K"/>
      <sheetName val="Deferred Acct."/>
      <sheetName val="AFOR"/>
      <sheetName val="SB1149"/>
      <sheetName val="Washington"/>
      <sheetName val="WA Inputs"/>
      <sheetName val="Sch. 93 kWh"/>
      <sheetName val="Pivot"/>
      <sheetName val="Inputs (2)"/>
      <sheetName val="Interdepartmental"/>
      <sheetName val="Qualify"/>
      <sheetName val="Old Inputs"/>
      <sheetName val="Market-Based Rates (2)"/>
      <sheetName val="Old BM-5 "/>
      <sheetName val="Old Dollars"/>
      <sheetName val="Old Output"/>
      <sheetName val="Module2"/>
      <sheetName val="RECOV01"/>
    </sheetNames>
    <sheetDataSet>
      <sheetData sheetId="0"/>
      <sheetData sheetId="1"/>
      <sheetData sheetId="2"/>
      <sheetData sheetId="3"/>
      <sheetData sheetId="4"/>
      <sheetData sheetId="5" refreshError="1">
        <row r="21">
          <cell r="B21" t="str">
            <v>26</v>
          </cell>
          <cell r="G21">
            <v>83871482</v>
          </cell>
          <cell r="J21">
            <v>0</v>
          </cell>
        </row>
        <row r="22">
          <cell r="B22" t="str">
            <v>27</v>
          </cell>
          <cell r="G22">
            <v>1931963666</v>
          </cell>
          <cell r="J22">
            <v>1056426642</v>
          </cell>
        </row>
        <row r="23">
          <cell r="B23" t="str">
            <v>36</v>
          </cell>
          <cell r="G23">
            <v>70121</v>
          </cell>
          <cell r="J23">
            <v>13699</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efreshError="1"/>
      <sheetData sheetId="26"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Note"/>
      <sheetName val="Summary"/>
      <sheetName val="Combined"/>
      <sheetName val="BillSPRD"/>
      <sheetName val="Rate Design"/>
      <sheetName val="DSM-Combined"/>
      <sheetName val="DSM-191"/>
      <sheetName val="DSM-192"/>
      <sheetName val="Decoupling"/>
      <sheetName val="D-R"/>
      <sheetName val="D-C"/>
      <sheetName val="D-I"/>
      <sheetName val="D-T"/>
      <sheetName val="FullSPRD"/>
      <sheetName val="AllowSPD"/>
      <sheetName val="DSM2"/>
      <sheetName val="Decoupling S"/>
      <sheetName val="Table 1"/>
      <sheetName val="Sch 4"/>
      <sheetName val="Sch 25"/>
      <sheetName val="Sch 27"/>
      <sheetName val="Sch 48T"/>
      <sheetName val="Sch 41"/>
      <sheetName val="Sch 47T"/>
      <sheetName val="Sch 6"/>
      <sheetName val="Sch 15"/>
      <sheetName val="Sch 50"/>
      <sheetName val="Sch 51"/>
      <sheetName val="Sch 52"/>
      <sheetName val="Sch 53"/>
      <sheetName val="Sch 54"/>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CheckList"/>
      <sheetName val="Inputs"/>
      <sheetName val="Summary Table"/>
      <sheetName val="Unit Costs-earned"/>
      <sheetName val="Unit Costs-target"/>
      <sheetName val="Class Summary"/>
      <sheetName val="Function Summary"/>
      <sheetName val="Generation Summary"/>
      <sheetName val="Transmission Summary"/>
      <sheetName val="Distribution Summary"/>
      <sheetName val="Retail Summary"/>
      <sheetName val="Misc Summary"/>
      <sheetName val="G+T+D+R+M"/>
      <sheetName val="Generation"/>
      <sheetName val="Transmission"/>
      <sheetName val="Distribution"/>
      <sheetName val="Retail"/>
      <sheetName val="Misc"/>
      <sheetName val="Hot Sheet"/>
      <sheetName val="JAM Download"/>
      <sheetName val="Func Study"/>
      <sheetName val="Func Allocation Options"/>
      <sheetName val="Func Dist Factor Table"/>
      <sheetName val="Func Factor Table"/>
      <sheetName val="COS Allocation Options"/>
      <sheetName val="COS Factor Table"/>
      <sheetName val="Demand Factors"/>
      <sheetName val="Dist. Factors"/>
      <sheetName val="Energy Factor"/>
      <sheetName val="Cust Factors"/>
      <sheetName val="Cust Advances"/>
      <sheetName val="MetersServices"/>
      <sheetName val="Uncollectables"/>
      <sheetName val="CustSrvDSM"/>
      <sheetName val="SalesExp"/>
      <sheetName val="Revenues"/>
      <sheetName val="TransInvest"/>
      <sheetName val="DistInvest"/>
      <sheetName val="200 Top Hrs"/>
      <sheetName val="100 S_100W Hrs"/>
      <sheetName val="Sys_100S_100W hours"/>
      <sheetName val="ErrorCheck"/>
      <sheetName val="Message"/>
      <sheetName val="Dialog"/>
      <sheetName val="Print Module"/>
      <sheetName val="Menu_Options"/>
      <sheetName val="Menu_Unbundle"/>
    </sheetNames>
    <sheetDataSet>
      <sheetData sheetId="0" refreshError="1"/>
      <sheetData sheetId="1">
        <row r="3">
          <cell r="C3" t="str">
            <v>PacifiCorp</v>
          </cell>
        </row>
      </sheetData>
      <sheetData sheetId="2" refreshError="1"/>
      <sheetData sheetId="3" refreshError="1"/>
      <sheetData sheetId="4" refreshError="1"/>
      <sheetData sheetId="5" refreshError="1"/>
      <sheetData sheetId="6" refreshError="1"/>
      <sheetData sheetId="7"/>
      <sheetData sheetId="8"/>
      <sheetData sheetId="9"/>
      <sheetData sheetId="10"/>
      <sheetData sheetId="11"/>
      <sheetData sheetId="12" refreshError="1"/>
      <sheetData sheetId="13" refreshError="1"/>
      <sheetData sheetId="14" refreshError="1"/>
      <sheetData sheetId="15" refreshError="1"/>
      <sheetData sheetId="16" refreshError="1"/>
      <sheetData sheetId="17" refreshError="1"/>
      <sheetData sheetId="18">
        <row r="10">
          <cell r="H10" t="str">
            <v>Washington</v>
          </cell>
        </row>
      </sheetData>
      <sheetData sheetId="19" refreshError="1"/>
      <sheetData sheetId="20"/>
      <sheetData sheetId="21" refreshError="1"/>
      <sheetData sheetId="22" refreshError="1"/>
      <sheetData sheetId="23" refreshError="1"/>
      <sheetData sheetId="24" refreshError="1"/>
      <sheetData sheetId="25" refreshError="1"/>
      <sheetData sheetId="26"/>
      <sheetData sheetId="27"/>
      <sheetData sheetId="28"/>
      <sheetData sheetId="29"/>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CheckList"/>
      <sheetName val="Inputs"/>
      <sheetName val="Summary Table"/>
      <sheetName val="Unit Costs-earned"/>
      <sheetName val="Unit Costs-target"/>
      <sheetName val="Class Summary"/>
      <sheetName val="Function Summary"/>
      <sheetName val="Generation Summary"/>
      <sheetName val="Transmission Summary"/>
      <sheetName val="Distribution Summary"/>
      <sheetName val="Retail Summary"/>
      <sheetName val="Misc Summary"/>
      <sheetName val="G+T+D+R+M"/>
      <sheetName val="Generation"/>
      <sheetName val="Transmission"/>
      <sheetName val="Distribution"/>
      <sheetName val="Retail"/>
      <sheetName val="Misc"/>
      <sheetName val="Hot Sheet"/>
      <sheetName val="JAM Download"/>
      <sheetName val="Func Study"/>
      <sheetName val="Func Allocation Options"/>
      <sheetName val="Func Factor Table"/>
      <sheetName val="Func Dist Factor Table"/>
      <sheetName val="COS Allocation Options"/>
      <sheetName val="COS Factor Table"/>
      <sheetName val="Demand Factors"/>
      <sheetName val="Dist. Factors"/>
      <sheetName val="Energy Factor"/>
      <sheetName val="Cust Factors"/>
      <sheetName val="Cust Advances"/>
      <sheetName val="MetersServices"/>
      <sheetName val="Uncollectables"/>
      <sheetName val="CustSrvDSM"/>
      <sheetName val="SalesExp"/>
      <sheetName val="Revenues"/>
      <sheetName val="TransInvest"/>
      <sheetName val="DistInvest"/>
      <sheetName val="200 Top Hrs"/>
      <sheetName val="100 S_100W Hrs"/>
      <sheetName val="Sys_100S_100W hours"/>
      <sheetName val="ErrorCheck"/>
      <sheetName val="Message"/>
      <sheetName val="Dialog"/>
      <sheetName val="Print Module"/>
      <sheetName val="Menu_Options"/>
      <sheetName val="Menu_Unbundle"/>
    </sheetNames>
    <sheetDataSet>
      <sheetData sheetId="0"/>
      <sheetData sheetId="1">
        <row r="5">
          <cell r="T5">
            <v>3</v>
          </cell>
        </row>
        <row r="6">
          <cell r="C6" t="str">
            <v xml:space="preserve">Commission Method </v>
          </cell>
        </row>
        <row r="8">
          <cell r="D8">
            <v>0.1576213356965549</v>
          </cell>
        </row>
        <row r="9">
          <cell r="D9">
            <v>0.8423786643034451</v>
          </cell>
        </row>
        <row r="29">
          <cell r="G29">
            <v>8.1064007222136497E-2</v>
          </cell>
        </row>
      </sheetData>
      <sheetData sheetId="2"/>
      <sheetData sheetId="3"/>
      <sheetData sheetId="4"/>
      <sheetData sheetId="5"/>
      <sheetData sheetId="6"/>
      <sheetData sheetId="7"/>
      <sheetData sheetId="8"/>
      <sheetData sheetId="9"/>
      <sheetData sheetId="10"/>
      <sheetData sheetId="11"/>
      <sheetData sheetId="12">
        <row r="61">
          <cell r="H61">
            <v>6.9188435929027195E-2</v>
          </cell>
        </row>
      </sheetData>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refreshError="1"/>
      <sheetData sheetId="45" refreshError="1"/>
      <sheetData sheetId="46"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Check"/>
      <sheetName val="Inputs"/>
      <sheetName val="Summary Table"/>
      <sheetName val="Summary Table Target"/>
      <sheetName val="Unit Costs-earned"/>
      <sheetName val="Unit Costs-target"/>
      <sheetName val="Class Summary"/>
      <sheetName val="Function Summary"/>
      <sheetName val="Generation Summary"/>
      <sheetName val="Transmission Summary"/>
      <sheetName val="Distribution Summary"/>
      <sheetName val="Retail Summary"/>
      <sheetName val="Misc Summary"/>
      <sheetName val="G+T+D+R+M"/>
      <sheetName val="Generation"/>
      <sheetName val="Transmission"/>
      <sheetName val="Distribution"/>
      <sheetName val="Retail"/>
      <sheetName val="Misc"/>
      <sheetName val="Hot Sheet"/>
      <sheetName val="Functional Factor Table"/>
      <sheetName val="Functional Dist Factor Table"/>
      <sheetName val="Download JAM"/>
      <sheetName val="Functional Allocation Options"/>
      <sheetName val="Functional Study"/>
      <sheetName val="COS Allocation Options"/>
      <sheetName val="COS Factor Table"/>
      <sheetName val="Demand Factors"/>
      <sheetName val="Dist. Factors"/>
      <sheetName val="Energy Factor"/>
      <sheetName val="Cust Factors"/>
      <sheetName val="Cust Advances"/>
      <sheetName val="MetersServices"/>
      <sheetName val="Uncollectables"/>
      <sheetName val="Revenues"/>
      <sheetName val="TransInvest"/>
      <sheetName val="DistInvest"/>
      <sheetName val="Distribution Allocations"/>
      <sheetName val="Error Check"/>
      <sheetName val="Message"/>
      <sheetName val="Dialog"/>
      <sheetName val="Print Module"/>
      <sheetName val="Menu_Options"/>
      <sheetName val="Menu_Unbundle"/>
    </sheetNames>
    <sheetDataSet>
      <sheetData sheetId="0" refreshError="1"/>
      <sheetData sheetId="1">
        <row r="14">
          <cell r="N14">
            <v>1</v>
          </cell>
        </row>
      </sheetData>
      <sheetData sheetId="2"/>
      <sheetData sheetId="3" refreshError="1"/>
      <sheetData sheetId="4"/>
      <sheetData sheetId="5"/>
      <sheetData sheetId="6"/>
      <sheetData sheetId="7"/>
      <sheetData sheetId="8"/>
      <sheetData sheetId="9"/>
      <sheetData sheetId="10"/>
      <sheetData sheetId="11"/>
      <sheetData sheetId="12"/>
      <sheetData sheetId="13">
        <row r="61">
          <cell r="H61">
            <v>6.6953569481140951E-2</v>
          </cell>
        </row>
      </sheetData>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refreshError="1"/>
      <sheetData sheetId="38"/>
      <sheetData sheetId="39"/>
      <sheetData sheetId="40" refreshError="1"/>
      <sheetData sheetId="41" refreshError="1"/>
      <sheetData sheetId="42" refreshError="1"/>
      <sheetData sheetId="43"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Check"/>
      <sheetName val="Inputs"/>
      <sheetName val="Summary Table"/>
      <sheetName val="Summary Table Target"/>
      <sheetName val="Unit Costs-earned"/>
      <sheetName val="Unit Costs-target"/>
      <sheetName val="Class Summary"/>
      <sheetName val="Function Summary"/>
      <sheetName val="Generation Summary"/>
      <sheetName val="Transmission Summary"/>
      <sheetName val="Distribution Summary"/>
      <sheetName val="Retail Summary"/>
      <sheetName val="Misc Summary"/>
      <sheetName val="G+T+D+R+M"/>
      <sheetName val="Generation"/>
      <sheetName val="Transmission"/>
      <sheetName val="Distribution"/>
      <sheetName val="Retail"/>
      <sheetName val="Misc"/>
      <sheetName val="Hot Sheet"/>
      <sheetName val="Functional Factor Table"/>
      <sheetName val="Functional Dist Factor Table"/>
      <sheetName val="Download JAM"/>
      <sheetName val="Functional Allocation Options"/>
      <sheetName val="Functional Study"/>
      <sheetName val="COS Allocation Options"/>
      <sheetName val="COS Factor Table"/>
      <sheetName val="Demand Factors"/>
      <sheetName val="Dist. Factors"/>
      <sheetName val="Energy Factor"/>
      <sheetName val="Cust Factors"/>
      <sheetName val="Cust Advances"/>
      <sheetName val="MetersServices"/>
      <sheetName val="Uncollectables"/>
      <sheetName val="Revenues"/>
      <sheetName val="TransInvest"/>
      <sheetName val="DistInvest"/>
      <sheetName val="Error Check"/>
      <sheetName val="Message"/>
      <sheetName val="Dialog"/>
      <sheetName val="Print Module"/>
      <sheetName val="Menu_Options"/>
      <sheetName val="Menu_Unbundle"/>
    </sheetNames>
    <sheetDataSet>
      <sheetData sheetId="0" refreshError="1"/>
      <sheetData sheetId="1">
        <row r="14">
          <cell r="N14">
            <v>1</v>
          </cell>
        </row>
        <row r="18">
          <cell r="N18">
            <v>1</v>
          </cell>
        </row>
      </sheetData>
      <sheetData sheetId="2" refreshError="1"/>
      <sheetData sheetId="3" refreshError="1"/>
      <sheetData sheetId="4" refreshError="1"/>
      <sheetData sheetId="5"/>
      <sheetData sheetId="6"/>
      <sheetData sheetId="7" refreshError="1"/>
      <sheetData sheetId="8"/>
      <sheetData sheetId="9"/>
      <sheetData sheetId="10"/>
      <sheetData sheetId="11"/>
      <sheetData sheetId="12"/>
      <sheetData sheetId="13"/>
      <sheetData sheetId="14"/>
      <sheetData sheetId="15"/>
      <sheetData sheetId="16"/>
      <sheetData sheetId="17"/>
      <sheetData sheetId="18"/>
      <sheetData sheetId="19" refreshError="1"/>
      <sheetData sheetId="20" refreshError="1"/>
      <sheetData sheetId="21" refreshError="1"/>
      <sheetData sheetId="22" refreshError="1"/>
      <sheetData sheetId="23" refreshError="1"/>
      <sheetData sheetId="24"/>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REV"/>
      <sheetName val="OM"/>
      <sheetName val="NPC"/>
      <sheetName val="DEPR"/>
      <sheetName val="TAX"/>
      <sheetName val="RB"/>
      <sheetName val="ContractChange"/>
      <sheetName val="Other"/>
      <sheetName val="Misc 1"/>
      <sheetName val="Misc 2"/>
      <sheetName val="Variables"/>
      <sheetName val="Results"/>
      <sheetName val="Report"/>
      <sheetName val="AdjSummary"/>
      <sheetName val="Factors"/>
      <sheetName val="Help"/>
      <sheetName val="UnadjData "/>
      <sheetName val="ExtractData"/>
      <sheetName val="AdjDatabase"/>
      <sheetName val="Title"/>
      <sheetName val="Macro"/>
      <sheetName val="WelcomeDialog"/>
      <sheetName val="AcctErrorDialog"/>
      <sheetName val="AdjSumErrorDialog"/>
      <sheetName val="Errors"/>
      <sheetName val="PrepareResults"/>
      <sheetName val="Navigation"/>
      <sheetName val="Print"/>
      <sheetName val="TypeErrorDialog"/>
      <sheetName val="PrintSumAdjDialog"/>
      <sheetName val="FactorErrorDialog"/>
      <sheetName val="PrintAdjDialog"/>
      <sheetName val="PrepareSummary"/>
      <sheetName val="SummaryError"/>
      <sheetName val="SummaryDialog"/>
      <sheetName val="PrepareDataDialog"/>
      <sheetName val="PrepareDatabase"/>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 sheetId="8" refreshError="1"/>
      <sheetData sheetId="9" refreshError="1"/>
      <sheetData sheetId="10" refreshError="1">
        <row r="2">
          <cell r="AK2" t="str">
            <v>CALIFORNIA</v>
          </cell>
          <cell r="AL2">
            <v>1</v>
          </cell>
        </row>
        <row r="3">
          <cell r="AK3" t="str">
            <v>OREGON</v>
          </cell>
          <cell r="AL3">
            <v>1</v>
          </cell>
        </row>
        <row r="4">
          <cell r="AK4" t="str">
            <v>WASHINGTON</v>
          </cell>
          <cell r="AL4">
            <v>1</v>
          </cell>
        </row>
        <row r="5">
          <cell r="AK5" t="str">
            <v>MONTANA</v>
          </cell>
          <cell r="AL5">
            <v>1</v>
          </cell>
        </row>
        <row r="6">
          <cell r="AK6" t="str">
            <v>WY-EAST</v>
          </cell>
          <cell r="AL6">
            <v>1</v>
          </cell>
        </row>
        <row r="7">
          <cell r="AK7" t="str">
            <v>UTAH</v>
          </cell>
          <cell r="AL7">
            <v>1</v>
          </cell>
        </row>
        <row r="8">
          <cell r="AK8" t="str">
            <v>IDAHO</v>
          </cell>
          <cell r="AL8">
            <v>1</v>
          </cell>
        </row>
        <row r="9">
          <cell r="AK9" t="str">
            <v>WY-WEST</v>
          </cell>
          <cell r="AL9">
            <v>1</v>
          </cell>
        </row>
        <row r="10">
          <cell r="AK10" t="str">
            <v>FERC</v>
          </cell>
          <cell r="AL10">
            <v>1</v>
          </cell>
        </row>
        <row r="11">
          <cell r="AK11" t="str">
            <v>INDEGO</v>
          </cell>
          <cell r="AL11">
            <v>1</v>
          </cell>
        </row>
        <row r="12">
          <cell r="AK12" t="str">
            <v>OTHER</v>
          </cell>
          <cell r="AL12">
            <v>1</v>
          </cell>
        </row>
        <row r="15">
          <cell r="AK15" t="str">
            <v>UTAH</v>
          </cell>
          <cell r="AL15">
            <v>6</v>
          </cell>
        </row>
        <row r="42">
          <cell r="AK42" t="str">
            <v>Account</v>
          </cell>
        </row>
        <row r="43">
          <cell r="AK43">
            <v>103</v>
          </cell>
        </row>
        <row r="44">
          <cell r="AK44">
            <v>105</v>
          </cell>
        </row>
        <row r="45">
          <cell r="AK45">
            <v>114</v>
          </cell>
        </row>
        <row r="46">
          <cell r="AK46">
            <v>120</v>
          </cell>
        </row>
        <row r="47">
          <cell r="AK47">
            <v>124</v>
          </cell>
        </row>
        <row r="48">
          <cell r="AK48">
            <v>141</v>
          </cell>
        </row>
        <row r="49">
          <cell r="AK49">
            <v>151</v>
          </cell>
        </row>
        <row r="50">
          <cell r="AK50">
            <v>152</v>
          </cell>
        </row>
        <row r="51">
          <cell r="AK51">
            <v>154</v>
          </cell>
        </row>
        <row r="52">
          <cell r="AK52">
            <v>163</v>
          </cell>
        </row>
        <row r="53">
          <cell r="AK53">
            <v>165</v>
          </cell>
        </row>
        <row r="54">
          <cell r="AK54">
            <v>182</v>
          </cell>
        </row>
        <row r="55">
          <cell r="AK55">
            <v>190</v>
          </cell>
        </row>
        <row r="56">
          <cell r="AK56">
            <v>228</v>
          </cell>
        </row>
        <row r="57">
          <cell r="AK57">
            <v>235</v>
          </cell>
        </row>
        <row r="58">
          <cell r="AK58">
            <v>252</v>
          </cell>
        </row>
        <row r="59">
          <cell r="AK59">
            <v>255</v>
          </cell>
        </row>
        <row r="60">
          <cell r="AK60">
            <v>281</v>
          </cell>
        </row>
        <row r="61">
          <cell r="AK61">
            <v>282</v>
          </cell>
        </row>
        <row r="62">
          <cell r="AK62">
            <v>283</v>
          </cell>
        </row>
        <row r="63">
          <cell r="AK63">
            <v>301</v>
          </cell>
        </row>
        <row r="64">
          <cell r="AK64">
            <v>302</v>
          </cell>
        </row>
        <row r="65">
          <cell r="AK65">
            <v>303</v>
          </cell>
        </row>
        <row r="66">
          <cell r="AK66">
            <v>303</v>
          </cell>
        </row>
        <row r="67">
          <cell r="AK67">
            <v>310</v>
          </cell>
        </row>
        <row r="68">
          <cell r="AK68">
            <v>311</v>
          </cell>
        </row>
        <row r="69">
          <cell r="AK69">
            <v>312</v>
          </cell>
        </row>
        <row r="70">
          <cell r="AK70">
            <v>314</v>
          </cell>
        </row>
        <row r="71">
          <cell r="AK71">
            <v>315</v>
          </cell>
        </row>
        <row r="72">
          <cell r="AK72">
            <v>316</v>
          </cell>
        </row>
        <row r="73">
          <cell r="AK73">
            <v>320</v>
          </cell>
        </row>
        <row r="74">
          <cell r="AK74">
            <v>321</v>
          </cell>
        </row>
        <row r="75">
          <cell r="AK75">
            <v>322</v>
          </cell>
        </row>
        <row r="76">
          <cell r="AK76">
            <v>323</v>
          </cell>
        </row>
        <row r="77">
          <cell r="AK77">
            <v>324</v>
          </cell>
        </row>
        <row r="78">
          <cell r="AK78">
            <v>325</v>
          </cell>
        </row>
        <row r="79">
          <cell r="AK79">
            <v>330</v>
          </cell>
        </row>
        <row r="80">
          <cell r="AK80">
            <v>331</v>
          </cell>
        </row>
        <row r="81">
          <cell r="AK81">
            <v>332</v>
          </cell>
        </row>
        <row r="82">
          <cell r="AK82">
            <v>333</v>
          </cell>
        </row>
        <row r="83">
          <cell r="AK83">
            <v>334</v>
          </cell>
        </row>
        <row r="84">
          <cell r="AK84">
            <v>335</v>
          </cell>
        </row>
        <row r="85">
          <cell r="AK85">
            <v>336</v>
          </cell>
        </row>
        <row r="86">
          <cell r="AK86">
            <v>340</v>
          </cell>
        </row>
        <row r="87">
          <cell r="AK87">
            <v>341</v>
          </cell>
        </row>
        <row r="88">
          <cell r="AK88">
            <v>342</v>
          </cell>
        </row>
        <row r="89">
          <cell r="AK89">
            <v>343</v>
          </cell>
        </row>
        <row r="90">
          <cell r="AK90">
            <v>344</v>
          </cell>
        </row>
        <row r="91">
          <cell r="AK91">
            <v>345</v>
          </cell>
        </row>
        <row r="92">
          <cell r="AK92">
            <v>346</v>
          </cell>
        </row>
        <row r="93">
          <cell r="AK93">
            <v>350</v>
          </cell>
        </row>
        <row r="94">
          <cell r="AK94">
            <v>352</v>
          </cell>
        </row>
        <row r="95">
          <cell r="AK95">
            <v>353</v>
          </cell>
        </row>
        <row r="96">
          <cell r="AK96">
            <v>354</v>
          </cell>
        </row>
        <row r="97">
          <cell r="AK97">
            <v>355</v>
          </cell>
        </row>
        <row r="98">
          <cell r="AK98">
            <v>356</v>
          </cell>
        </row>
        <row r="99">
          <cell r="AK99">
            <v>357</v>
          </cell>
        </row>
        <row r="100">
          <cell r="AK100">
            <v>358</v>
          </cell>
        </row>
        <row r="101">
          <cell r="AK101">
            <v>359</v>
          </cell>
        </row>
        <row r="102">
          <cell r="AK102">
            <v>360</v>
          </cell>
        </row>
        <row r="103">
          <cell r="AK103">
            <v>361</v>
          </cell>
        </row>
        <row r="104">
          <cell r="AK104">
            <v>362</v>
          </cell>
        </row>
        <row r="105">
          <cell r="AK105">
            <v>364</v>
          </cell>
        </row>
        <row r="106">
          <cell r="AK106">
            <v>365</v>
          </cell>
        </row>
        <row r="107">
          <cell r="AK107">
            <v>366</v>
          </cell>
        </row>
        <row r="108">
          <cell r="AK108">
            <v>367</v>
          </cell>
        </row>
        <row r="109">
          <cell r="AK109">
            <v>368</v>
          </cell>
        </row>
        <row r="110">
          <cell r="AK110">
            <v>369</v>
          </cell>
        </row>
        <row r="111">
          <cell r="AK111">
            <v>370</v>
          </cell>
        </row>
        <row r="112">
          <cell r="AK112">
            <v>371</v>
          </cell>
        </row>
        <row r="113">
          <cell r="AK113">
            <v>372</v>
          </cell>
        </row>
        <row r="114">
          <cell r="AK114">
            <v>373</v>
          </cell>
        </row>
        <row r="115">
          <cell r="AK115">
            <v>389</v>
          </cell>
        </row>
        <row r="116">
          <cell r="AK116">
            <v>390</v>
          </cell>
        </row>
        <row r="117">
          <cell r="AK117">
            <v>391</v>
          </cell>
        </row>
        <row r="118">
          <cell r="AK118">
            <v>392</v>
          </cell>
        </row>
        <row r="119">
          <cell r="AK119">
            <v>393</v>
          </cell>
        </row>
        <row r="120">
          <cell r="AK120">
            <v>394</v>
          </cell>
        </row>
        <row r="121">
          <cell r="AK121">
            <v>395</v>
          </cell>
        </row>
        <row r="122">
          <cell r="AK122">
            <v>396</v>
          </cell>
        </row>
        <row r="123">
          <cell r="AK123">
            <v>397</v>
          </cell>
        </row>
        <row r="124">
          <cell r="AK124">
            <v>398</v>
          </cell>
        </row>
        <row r="125">
          <cell r="AK125">
            <v>399</v>
          </cell>
        </row>
        <row r="126">
          <cell r="AK126">
            <v>405</v>
          </cell>
        </row>
        <row r="127">
          <cell r="AK127">
            <v>406</v>
          </cell>
        </row>
        <row r="128">
          <cell r="AK128">
            <v>407</v>
          </cell>
        </row>
        <row r="129">
          <cell r="AK129">
            <v>408</v>
          </cell>
        </row>
        <row r="130">
          <cell r="AK130">
            <v>419</v>
          </cell>
        </row>
        <row r="131">
          <cell r="AK131">
            <v>421</v>
          </cell>
        </row>
        <row r="132">
          <cell r="AK132">
            <v>427</v>
          </cell>
        </row>
        <row r="133">
          <cell r="AK133">
            <v>428</v>
          </cell>
        </row>
        <row r="134">
          <cell r="AK134">
            <v>429</v>
          </cell>
        </row>
        <row r="135">
          <cell r="AK135">
            <v>431</v>
          </cell>
        </row>
        <row r="136">
          <cell r="AK136">
            <v>432</v>
          </cell>
        </row>
        <row r="137">
          <cell r="AK137">
            <v>440</v>
          </cell>
        </row>
        <row r="138">
          <cell r="AK138">
            <v>442</v>
          </cell>
        </row>
        <row r="139">
          <cell r="AK139">
            <v>444</v>
          </cell>
        </row>
        <row r="140">
          <cell r="AK140">
            <v>445</v>
          </cell>
        </row>
        <row r="141">
          <cell r="AK141">
            <v>447</v>
          </cell>
        </row>
        <row r="142">
          <cell r="AK142">
            <v>448</v>
          </cell>
        </row>
        <row r="143">
          <cell r="AK143">
            <v>449</v>
          </cell>
        </row>
        <row r="144">
          <cell r="AK144">
            <v>450</v>
          </cell>
        </row>
        <row r="145">
          <cell r="AK145">
            <v>451</v>
          </cell>
        </row>
        <row r="146">
          <cell r="AK146">
            <v>453</v>
          </cell>
        </row>
        <row r="147">
          <cell r="AK147">
            <v>454</v>
          </cell>
        </row>
        <row r="148">
          <cell r="AK148">
            <v>456</v>
          </cell>
        </row>
        <row r="149">
          <cell r="AK149">
            <v>500</v>
          </cell>
        </row>
        <row r="150">
          <cell r="AK150">
            <v>501</v>
          </cell>
        </row>
        <row r="151">
          <cell r="AK151">
            <v>502</v>
          </cell>
        </row>
        <row r="152">
          <cell r="AK152">
            <v>503</v>
          </cell>
        </row>
        <row r="153">
          <cell r="AK153">
            <v>505</v>
          </cell>
        </row>
        <row r="154">
          <cell r="AK154">
            <v>506</v>
          </cell>
        </row>
        <row r="155">
          <cell r="AK155">
            <v>507</v>
          </cell>
        </row>
        <row r="156">
          <cell r="AK156">
            <v>510</v>
          </cell>
        </row>
        <row r="157">
          <cell r="AK157">
            <v>511</v>
          </cell>
        </row>
        <row r="158">
          <cell r="AK158">
            <v>512</v>
          </cell>
        </row>
        <row r="159">
          <cell r="AK159">
            <v>513</v>
          </cell>
        </row>
        <row r="160">
          <cell r="AK160">
            <v>514</v>
          </cell>
        </row>
        <row r="161">
          <cell r="AK161">
            <v>517</v>
          </cell>
        </row>
        <row r="162">
          <cell r="AK162">
            <v>518</v>
          </cell>
        </row>
        <row r="163">
          <cell r="AK163">
            <v>519</v>
          </cell>
        </row>
        <row r="164">
          <cell r="AK164">
            <v>520</v>
          </cell>
        </row>
        <row r="165">
          <cell r="AK165">
            <v>523</v>
          </cell>
        </row>
        <row r="166">
          <cell r="AK166">
            <v>524</v>
          </cell>
        </row>
        <row r="167">
          <cell r="AK167">
            <v>528</v>
          </cell>
        </row>
        <row r="168">
          <cell r="AK168">
            <v>529</v>
          </cell>
        </row>
        <row r="169">
          <cell r="AK169">
            <v>530</v>
          </cell>
        </row>
        <row r="170">
          <cell r="AK170">
            <v>531</v>
          </cell>
        </row>
        <row r="171">
          <cell r="AK171">
            <v>532</v>
          </cell>
        </row>
        <row r="172">
          <cell r="AK172">
            <v>535</v>
          </cell>
        </row>
        <row r="173">
          <cell r="AK173">
            <v>536</v>
          </cell>
        </row>
        <row r="174">
          <cell r="AK174">
            <v>537</v>
          </cell>
        </row>
        <row r="175">
          <cell r="AK175">
            <v>538</v>
          </cell>
        </row>
        <row r="176">
          <cell r="AK176">
            <v>539</v>
          </cell>
        </row>
        <row r="177">
          <cell r="AK177">
            <v>540</v>
          </cell>
        </row>
        <row r="178">
          <cell r="AK178">
            <v>541</v>
          </cell>
        </row>
        <row r="179">
          <cell r="AK179">
            <v>542</v>
          </cell>
        </row>
        <row r="180">
          <cell r="AK180">
            <v>543</v>
          </cell>
        </row>
        <row r="181">
          <cell r="AK181">
            <v>544</v>
          </cell>
        </row>
        <row r="182">
          <cell r="AK182">
            <v>545</v>
          </cell>
        </row>
        <row r="183">
          <cell r="AK183">
            <v>546</v>
          </cell>
        </row>
        <row r="184">
          <cell r="AK184">
            <v>547</v>
          </cell>
        </row>
        <row r="185">
          <cell r="AK185">
            <v>548</v>
          </cell>
        </row>
        <row r="186">
          <cell r="AK186">
            <v>549</v>
          </cell>
        </row>
        <row r="187">
          <cell r="AK187">
            <v>551</v>
          </cell>
        </row>
        <row r="188">
          <cell r="AK188">
            <v>552</v>
          </cell>
        </row>
        <row r="189">
          <cell r="AK189">
            <v>553</v>
          </cell>
        </row>
        <row r="190">
          <cell r="AK190">
            <v>554</v>
          </cell>
        </row>
        <row r="191">
          <cell r="AK191">
            <v>555</v>
          </cell>
        </row>
        <row r="192">
          <cell r="AK192">
            <v>556</v>
          </cell>
        </row>
        <row r="193">
          <cell r="AK193">
            <v>557</v>
          </cell>
        </row>
        <row r="194">
          <cell r="AK194">
            <v>560</v>
          </cell>
        </row>
        <row r="195">
          <cell r="AK195">
            <v>561</v>
          </cell>
        </row>
        <row r="196">
          <cell r="AK196">
            <v>562</v>
          </cell>
        </row>
        <row r="197">
          <cell r="AK197">
            <v>563</v>
          </cell>
        </row>
        <row r="198">
          <cell r="AK198">
            <v>564</v>
          </cell>
        </row>
        <row r="199">
          <cell r="AK199">
            <v>565</v>
          </cell>
        </row>
        <row r="200">
          <cell r="AK200">
            <v>566</v>
          </cell>
        </row>
        <row r="201">
          <cell r="AK201">
            <v>567</v>
          </cell>
        </row>
        <row r="202">
          <cell r="AK202">
            <v>568</v>
          </cell>
        </row>
        <row r="203">
          <cell r="AK203">
            <v>569</v>
          </cell>
        </row>
        <row r="204">
          <cell r="AK204">
            <v>570</v>
          </cell>
        </row>
        <row r="205">
          <cell r="AK205">
            <v>571</v>
          </cell>
        </row>
        <row r="206">
          <cell r="AK206">
            <v>572</v>
          </cell>
        </row>
        <row r="207">
          <cell r="AK207">
            <v>573</v>
          </cell>
        </row>
        <row r="208">
          <cell r="AK208">
            <v>580</v>
          </cell>
        </row>
        <row r="209">
          <cell r="AK209">
            <v>581</v>
          </cell>
        </row>
        <row r="210">
          <cell r="AK210">
            <v>582</v>
          </cell>
        </row>
        <row r="211">
          <cell r="AK211">
            <v>583</v>
          </cell>
        </row>
        <row r="212">
          <cell r="AK212">
            <v>584</v>
          </cell>
        </row>
        <row r="213">
          <cell r="AK213">
            <v>585</v>
          </cell>
        </row>
        <row r="214">
          <cell r="AK214">
            <v>586</v>
          </cell>
        </row>
        <row r="215">
          <cell r="AK215">
            <v>587</v>
          </cell>
        </row>
        <row r="216">
          <cell r="AK216">
            <v>588</v>
          </cell>
        </row>
        <row r="217">
          <cell r="AK217">
            <v>589</v>
          </cell>
        </row>
        <row r="218">
          <cell r="AK218">
            <v>590</v>
          </cell>
        </row>
        <row r="219">
          <cell r="AK219">
            <v>591</v>
          </cell>
        </row>
        <row r="220">
          <cell r="AK220">
            <v>592</v>
          </cell>
        </row>
        <row r="221">
          <cell r="AK221">
            <v>593</v>
          </cell>
        </row>
        <row r="222">
          <cell r="AK222">
            <v>594</v>
          </cell>
        </row>
        <row r="223">
          <cell r="AK223">
            <v>595</v>
          </cell>
        </row>
        <row r="224">
          <cell r="AK224">
            <v>596</v>
          </cell>
        </row>
        <row r="225">
          <cell r="AK225">
            <v>597</v>
          </cell>
        </row>
        <row r="226">
          <cell r="AK226">
            <v>598</v>
          </cell>
        </row>
        <row r="227">
          <cell r="AK227">
            <v>901</v>
          </cell>
        </row>
        <row r="228">
          <cell r="AK228">
            <v>902</v>
          </cell>
        </row>
        <row r="229">
          <cell r="AK229">
            <v>903</v>
          </cell>
        </row>
        <row r="230">
          <cell r="AK230">
            <v>904</v>
          </cell>
        </row>
        <row r="231">
          <cell r="AK231">
            <v>905</v>
          </cell>
        </row>
        <row r="232">
          <cell r="AK232">
            <v>907</v>
          </cell>
        </row>
        <row r="233">
          <cell r="AK233">
            <v>908</v>
          </cell>
        </row>
        <row r="234">
          <cell r="AK234">
            <v>909</v>
          </cell>
        </row>
        <row r="235">
          <cell r="AK235">
            <v>910</v>
          </cell>
        </row>
        <row r="236">
          <cell r="AK236">
            <v>911</v>
          </cell>
        </row>
        <row r="237">
          <cell r="AK237">
            <v>912</v>
          </cell>
        </row>
        <row r="238">
          <cell r="AK238">
            <v>913</v>
          </cell>
        </row>
        <row r="239">
          <cell r="AK239">
            <v>916</v>
          </cell>
        </row>
        <row r="240">
          <cell r="AK240">
            <v>920</v>
          </cell>
        </row>
        <row r="241">
          <cell r="AK241">
            <v>921</v>
          </cell>
        </row>
        <row r="242">
          <cell r="AK242">
            <v>922</v>
          </cell>
        </row>
        <row r="243">
          <cell r="AK243">
            <v>923</v>
          </cell>
        </row>
        <row r="244">
          <cell r="AK244">
            <v>924</v>
          </cell>
        </row>
        <row r="245">
          <cell r="AK245">
            <v>925</v>
          </cell>
        </row>
        <row r="246">
          <cell r="AK246">
            <v>926</v>
          </cell>
        </row>
        <row r="247">
          <cell r="AK247">
            <v>927</v>
          </cell>
        </row>
        <row r="248">
          <cell r="AK248">
            <v>928</v>
          </cell>
        </row>
        <row r="249">
          <cell r="AK249">
            <v>929</v>
          </cell>
        </row>
        <row r="250">
          <cell r="AK250">
            <v>930</v>
          </cell>
        </row>
        <row r="251">
          <cell r="AK251">
            <v>931</v>
          </cell>
        </row>
        <row r="252">
          <cell r="AK252">
            <v>935</v>
          </cell>
        </row>
        <row r="253">
          <cell r="AK253">
            <v>1869</v>
          </cell>
        </row>
        <row r="254">
          <cell r="AK254">
            <v>2281</v>
          </cell>
        </row>
        <row r="255">
          <cell r="AK255">
            <v>2282</v>
          </cell>
        </row>
        <row r="256">
          <cell r="AK256">
            <v>2283</v>
          </cell>
        </row>
        <row r="257">
          <cell r="AK257">
            <v>4118</v>
          </cell>
        </row>
        <row r="258">
          <cell r="AK258">
            <v>4194</v>
          </cell>
        </row>
        <row r="259">
          <cell r="AK259">
            <v>4311</v>
          </cell>
        </row>
        <row r="260">
          <cell r="AK260">
            <v>18221</v>
          </cell>
        </row>
        <row r="261">
          <cell r="AK261">
            <v>18222</v>
          </cell>
        </row>
        <row r="262">
          <cell r="AK262">
            <v>22842</v>
          </cell>
        </row>
        <row r="263">
          <cell r="AK263">
            <v>25316</v>
          </cell>
        </row>
        <row r="264">
          <cell r="AK264">
            <v>25317</v>
          </cell>
        </row>
        <row r="265">
          <cell r="AK265">
            <v>25318</v>
          </cell>
        </row>
        <row r="266">
          <cell r="AK266">
            <v>25319</v>
          </cell>
        </row>
        <row r="267">
          <cell r="AK267">
            <v>25399</v>
          </cell>
        </row>
        <row r="268">
          <cell r="AK268">
            <v>40910</v>
          </cell>
        </row>
        <row r="269">
          <cell r="AK269">
            <v>40911</v>
          </cell>
        </row>
        <row r="270">
          <cell r="AK270">
            <v>41010</v>
          </cell>
        </row>
        <row r="271">
          <cell r="AK271">
            <v>41011</v>
          </cell>
        </row>
        <row r="272">
          <cell r="AK272">
            <v>41110</v>
          </cell>
        </row>
        <row r="273">
          <cell r="AK273">
            <v>41111</v>
          </cell>
        </row>
        <row r="274">
          <cell r="AK274">
            <v>41140</v>
          </cell>
        </row>
        <row r="275">
          <cell r="AK275">
            <v>41141</v>
          </cell>
        </row>
        <row r="276">
          <cell r="AK276">
            <v>41160</v>
          </cell>
        </row>
        <row r="277">
          <cell r="AK277">
            <v>41170</v>
          </cell>
        </row>
        <row r="278">
          <cell r="AK278">
            <v>41181</v>
          </cell>
        </row>
        <row r="279">
          <cell r="AK279">
            <v>108360</v>
          </cell>
        </row>
        <row r="280">
          <cell r="AK280">
            <v>108361</v>
          </cell>
        </row>
        <row r="281">
          <cell r="AK281">
            <v>108362</v>
          </cell>
        </row>
        <row r="282">
          <cell r="AK282">
            <v>108364</v>
          </cell>
        </row>
        <row r="283">
          <cell r="AK283">
            <v>108365</v>
          </cell>
        </row>
        <row r="284">
          <cell r="AK284">
            <v>108366</v>
          </cell>
        </row>
        <row r="285">
          <cell r="AK285">
            <v>108367</v>
          </cell>
        </row>
        <row r="286">
          <cell r="AK286">
            <v>108368</v>
          </cell>
        </row>
        <row r="287">
          <cell r="AK287">
            <v>108369</v>
          </cell>
        </row>
        <row r="288">
          <cell r="AK288">
            <v>108370</v>
          </cell>
        </row>
        <row r="289">
          <cell r="AK289">
            <v>108371</v>
          </cell>
        </row>
        <row r="290">
          <cell r="AK290">
            <v>108372</v>
          </cell>
        </row>
        <row r="291">
          <cell r="AK291">
            <v>108373</v>
          </cell>
        </row>
        <row r="292">
          <cell r="AK292">
            <v>111399</v>
          </cell>
        </row>
        <row r="293">
          <cell r="AK293">
            <v>403360</v>
          </cell>
        </row>
        <row r="294">
          <cell r="AK294">
            <v>403361</v>
          </cell>
        </row>
        <row r="295">
          <cell r="AK295">
            <v>403362</v>
          </cell>
        </row>
        <row r="296">
          <cell r="AK296">
            <v>403364</v>
          </cell>
        </row>
        <row r="297">
          <cell r="AK297">
            <v>403365</v>
          </cell>
        </row>
        <row r="298">
          <cell r="AK298">
            <v>403366</v>
          </cell>
        </row>
        <row r="299">
          <cell r="AK299">
            <v>403367</v>
          </cell>
        </row>
        <row r="300">
          <cell r="AK300">
            <v>403368</v>
          </cell>
        </row>
        <row r="301">
          <cell r="AK301">
            <v>403369</v>
          </cell>
        </row>
        <row r="302">
          <cell r="AK302">
            <v>403370</v>
          </cell>
        </row>
        <row r="303">
          <cell r="AK303">
            <v>403371</v>
          </cell>
        </row>
        <row r="304">
          <cell r="AK304">
            <v>403372</v>
          </cell>
        </row>
        <row r="305">
          <cell r="AK305">
            <v>403373</v>
          </cell>
        </row>
        <row r="306">
          <cell r="AK306">
            <v>404330</v>
          </cell>
        </row>
        <row r="307">
          <cell r="AK307">
            <v>1081390</v>
          </cell>
        </row>
        <row r="308">
          <cell r="AK308">
            <v>1081399</v>
          </cell>
        </row>
        <row r="309">
          <cell r="AK309" t="str">
            <v>108D</v>
          </cell>
        </row>
        <row r="310">
          <cell r="AK310" t="str">
            <v>108D00</v>
          </cell>
        </row>
        <row r="311">
          <cell r="AK311" t="str">
            <v>108DS</v>
          </cell>
        </row>
        <row r="312">
          <cell r="AK312" t="str">
            <v>108EP</v>
          </cell>
        </row>
        <row r="313">
          <cell r="AK313" t="str">
            <v>108GP</v>
          </cell>
        </row>
        <row r="314">
          <cell r="AK314" t="str">
            <v>108HP</v>
          </cell>
        </row>
        <row r="315">
          <cell r="AK315" t="str">
            <v>108MP</v>
          </cell>
        </row>
        <row r="316">
          <cell r="AK316" t="str">
            <v>108MP</v>
          </cell>
        </row>
        <row r="317">
          <cell r="AK317" t="str">
            <v>108NP</v>
          </cell>
        </row>
        <row r="318">
          <cell r="AK318" t="str">
            <v>108OP</v>
          </cell>
        </row>
        <row r="319">
          <cell r="AK319" t="str">
            <v>108SP</v>
          </cell>
        </row>
        <row r="320">
          <cell r="AK320" t="str">
            <v>108TP</v>
          </cell>
        </row>
        <row r="321">
          <cell r="AK321" t="str">
            <v>111CLG</v>
          </cell>
        </row>
        <row r="322">
          <cell r="AK322" t="str">
            <v>111CLH</v>
          </cell>
        </row>
        <row r="323">
          <cell r="AK323" t="str">
            <v>111CLS</v>
          </cell>
        </row>
        <row r="324">
          <cell r="AK324" t="str">
            <v>111IP</v>
          </cell>
        </row>
        <row r="325">
          <cell r="AK325" t="str">
            <v>111IP</v>
          </cell>
        </row>
        <row r="326">
          <cell r="AK326" t="str">
            <v>182M</v>
          </cell>
        </row>
        <row r="327">
          <cell r="AK327" t="str">
            <v>186M</v>
          </cell>
        </row>
        <row r="328">
          <cell r="AK328" t="str">
            <v>390L</v>
          </cell>
        </row>
        <row r="329">
          <cell r="AK329" t="str">
            <v>392L</v>
          </cell>
        </row>
        <row r="330">
          <cell r="AK330" t="str">
            <v>399G</v>
          </cell>
        </row>
        <row r="331">
          <cell r="AK331" t="str">
            <v>399L</v>
          </cell>
        </row>
        <row r="332">
          <cell r="AK332" t="str">
            <v>403EP</v>
          </cell>
        </row>
        <row r="333">
          <cell r="AK333" t="str">
            <v>403GP</v>
          </cell>
        </row>
        <row r="334">
          <cell r="AK334" t="str">
            <v>403GV0</v>
          </cell>
        </row>
        <row r="335">
          <cell r="AK335" t="str">
            <v>403HP</v>
          </cell>
        </row>
        <row r="336">
          <cell r="AK336" t="str">
            <v>403MP</v>
          </cell>
        </row>
        <row r="337">
          <cell r="AK337" t="str">
            <v>403NP</v>
          </cell>
        </row>
        <row r="338">
          <cell r="AK338" t="str">
            <v>403OP</v>
          </cell>
        </row>
        <row r="339">
          <cell r="AK339" t="str">
            <v>403SP</v>
          </cell>
        </row>
        <row r="340">
          <cell r="AK340" t="str">
            <v>403TP</v>
          </cell>
        </row>
        <row r="341">
          <cell r="AK341" t="str">
            <v>404CLG</v>
          </cell>
        </row>
        <row r="342">
          <cell r="AK342" t="str">
            <v>404CLS</v>
          </cell>
        </row>
        <row r="343">
          <cell r="AK343" t="str">
            <v>404IP</v>
          </cell>
        </row>
        <row r="344">
          <cell r="AK344" t="str">
            <v>404M</v>
          </cell>
        </row>
        <row r="345">
          <cell r="AK345" t="str">
            <v>CWC</v>
          </cell>
        </row>
        <row r="346">
          <cell r="AK346" t="str">
            <v>D00</v>
          </cell>
        </row>
        <row r="347">
          <cell r="AK347" t="str">
            <v>DS0</v>
          </cell>
        </row>
        <row r="348">
          <cell r="AK348" t="str">
            <v>FITOTH</v>
          </cell>
        </row>
        <row r="349">
          <cell r="AK349" t="str">
            <v>FITPMI</v>
          </cell>
        </row>
        <row r="350">
          <cell r="AK350" t="str">
            <v>G00</v>
          </cell>
        </row>
        <row r="351">
          <cell r="AK351" t="str">
            <v>H00</v>
          </cell>
        </row>
        <row r="352">
          <cell r="AK352" t="str">
            <v>I00</v>
          </cell>
        </row>
        <row r="353">
          <cell r="AK353" t="str">
            <v>N00</v>
          </cell>
        </row>
        <row r="354">
          <cell r="AK354" t="str">
            <v>O00</v>
          </cell>
        </row>
        <row r="355">
          <cell r="AK355" t="str">
            <v>OWC131</v>
          </cell>
        </row>
        <row r="356">
          <cell r="AK356" t="str">
            <v>OWC135</v>
          </cell>
        </row>
        <row r="357">
          <cell r="AK357" t="str">
            <v>OWC143</v>
          </cell>
        </row>
        <row r="358">
          <cell r="AK358" t="str">
            <v>OWC232</v>
          </cell>
        </row>
        <row r="359">
          <cell r="AK359" t="str">
            <v>OWC25330</v>
          </cell>
        </row>
        <row r="360">
          <cell r="AK360" t="str">
            <v>DFA</v>
          </cell>
        </row>
        <row r="361">
          <cell r="AK361" t="str">
            <v>S00</v>
          </cell>
        </row>
        <row r="362">
          <cell r="AK362" t="str">
            <v>SCHMAF</v>
          </cell>
        </row>
        <row r="363">
          <cell r="AK363" t="str">
            <v>SCHMAP</v>
          </cell>
        </row>
        <row r="364">
          <cell r="AK364" t="str">
            <v>SCHMAT</v>
          </cell>
        </row>
        <row r="365">
          <cell r="AK365" t="str">
            <v>SCHMDF</v>
          </cell>
        </row>
        <row r="366">
          <cell r="AK366" t="str">
            <v>SCHMDP</v>
          </cell>
        </row>
        <row r="367">
          <cell r="AK367" t="str">
            <v>SCHMDT</v>
          </cell>
        </row>
        <row r="368">
          <cell r="AK368" t="str">
            <v>T00</v>
          </cell>
        </row>
        <row r="369">
          <cell r="AK369" t="str">
            <v>TS0</v>
          </cell>
        </row>
      </sheetData>
      <sheetData sheetId="11" refreshError="1"/>
      <sheetData sheetId="12" refreshError="1"/>
      <sheetData sheetId="13" refreshError="1"/>
      <sheetData sheetId="14" refreshError="1">
        <row r="3">
          <cell r="B3" t="str">
            <v>FACTOR</v>
          </cell>
          <cell r="E3" t="str">
            <v>TOTAL</v>
          </cell>
          <cell r="F3" t="str">
            <v>CALIFORNIA</v>
          </cell>
          <cell r="G3" t="str">
            <v>OREGON</v>
          </cell>
          <cell r="H3" t="str">
            <v>WASHINGTON</v>
          </cell>
          <cell r="I3" t="str">
            <v>MONTANA</v>
          </cell>
          <cell r="J3" t="str">
            <v>WYOMING-PPL</v>
          </cell>
          <cell r="K3" t="str">
            <v>UTAH</v>
          </cell>
          <cell r="L3" t="str">
            <v>IDAHO-UPL</v>
          </cell>
          <cell r="M3" t="str">
            <v>WY-UP&amp;L</v>
          </cell>
          <cell r="N3" t="str">
            <v>FERC</v>
          </cell>
          <cell r="O3" t="str">
            <v>INDEGO</v>
          </cell>
          <cell r="P3" t="str">
            <v>OTHER</v>
          </cell>
          <cell r="S3" t="str">
            <v>FACTOR</v>
          </cell>
          <cell r="V3" t="str">
            <v>TOTAL</v>
          </cell>
          <cell r="W3" t="str">
            <v>CALIFORNIA</v>
          </cell>
          <cell r="X3" t="str">
            <v>OREGON</v>
          </cell>
          <cell r="Y3" t="str">
            <v>WASHINGTON</v>
          </cell>
          <cell r="Z3" t="str">
            <v>MONTANA</v>
          </cell>
          <cell r="AA3" t="str">
            <v>WY-EAST</v>
          </cell>
          <cell r="AB3" t="str">
            <v>UTAH</v>
          </cell>
          <cell r="AC3" t="str">
            <v>IDAHO</v>
          </cell>
          <cell r="AD3" t="str">
            <v>WY-WEST</v>
          </cell>
          <cell r="AE3" t="str">
            <v>FERC</v>
          </cell>
          <cell r="AF3" t="str">
            <v>INDEGO</v>
          </cell>
          <cell r="AG3" t="str">
            <v>OTHER</v>
          </cell>
        </row>
        <row r="4">
          <cell r="B4" t="str">
            <v>SG</v>
          </cell>
          <cell r="E4">
            <v>1.0000000000000002</v>
          </cell>
          <cell r="F4">
            <v>2.6279504915630095E-2</v>
          </cell>
          <cell r="G4">
            <v>0.33717881920133841</v>
          </cell>
          <cell r="H4">
            <v>9.831704306078197E-2</v>
          </cell>
          <cell r="I4">
            <v>0</v>
          </cell>
          <cell r="J4">
            <v>0.11425312055562384</v>
          </cell>
          <cell r="K4">
            <v>0.36297363404100813</v>
          </cell>
          <cell r="L4">
            <v>4.397854045954528E-2</v>
          </cell>
          <cell r="M4">
            <v>1.5217866586822837E-2</v>
          </cell>
          <cell r="N4">
            <v>1.8014711792495054E-3</v>
          </cell>
          <cell r="O4">
            <v>0</v>
          </cell>
          <cell r="P4">
            <v>0</v>
          </cell>
          <cell r="S4" t="str">
            <v>SG</v>
          </cell>
          <cell r="V4">
            <v>1.0000000000000002</v>
          </cell>
          <cell r="W4">
            <v>2.6279504915630095E-2</v>
          </cell>
          <cell r="X4">
            <v>0.33717881920133841</v>
          </cell>
          <cell r="Y4">
            <v>9.831704306078197E-2</v>
          </cell>
          <cell r="Z4">
            <v>0</v>
          </cell>
          <cell r="AA4">
            <v>0.11425312055562384</v>
          </cell>
          <cell r="AB4">
            <v>0.36297363404100813</v>
          </cell>
          <cell r="AC4">
            <v>4.397854045954528E-2</v>
          </cell>
          <cell r="AD4">
            <v>1.5217866586822837E-2</v>
          </cell>
          <cell r="AE4">
            <v>1.8014711792495054E-3</v>
          </cell>
          <cell r="AF4">
            <v>0</v>
          </cell>
          <cell r="AG4">
            <v>0</v>
          </cell>
        </row>
        <row r="5">
          <cell r="B5" t="str">
            <v>SG-P</v>
          </cell>
          <cell r="E5">
            <v>1.0000000000000002</v>
          </cell>
          <cell r="F5">
            <v>2.6279504915630095E-2</v>
          </cell>
          <cell r="G5">
            <v>0.33717881920133841</v>
          </cell>
          <cell r="H5">
            <v>9.831704306078197E-2</v>
          </cell>
          <cell r="I5">
            <v>0</v>
          </cell>
          <cell r="J5">
            <v>0.11425312055562384</v>
          </cell>
          <cell r="K5">
            <v>0.36297363404100813</v>
          </cell>
          <cell r="L5">
            <v>4.397854045954528E-2</v>
          </cell>
          <cell r="M5">
            <v>1.5217866586822837E-2</v>
          </cell>
          <cell r="N5">
            <v>1.8014711792495054E-3</v>
          </cell>
          <cell r="O5">
            <v>0</v>
          </cell>
          <cell r="P5">
            <v>0</v>
          </cell>
          <cell r="S5" t="str">
            <v>SG-P</v>
          </cell>
          <cell r="V5">
            <v>1.0000000000000002</v>
          </cell>
          <cell r="W5">
            <v>2.6279504915630095E-2</v>
          </cell>
          <cell r="X5">
            <v>0.33717881920133841</v>
          </cell>
          <cell r="Y5">
            <v>9.831704306078197E-2</v>
          </cell>
          <cell r="Z5">
            <v>0</v>
          </cell>
          <cell r="AA5">
            <v>0.11425312055562384</v>
          </cell>
          <cell r="AB5">
            <v>0.36297363404100813</v>
          </cell>
          <cell r="AC5">
            <v>4.397854045954528E-2</v>
          </cell>
          <cell r="AD5">
            <v>1.5217866586822837E-2</v>
          </cell>
          <cell r="AE5">
            <v>1.8014711792495054E-3</v>
          </cell>
          <cell r="AF5">
            <v>0</v>
          </cell>
          <cell r="AG5">
            <v>0</v>
          </cell>
        </row>
        <row r="6">
          <cell r="B6" t="str">
            <v>SG-U</v>
          </cell>
          <cell r="E6">
            <v>1.0000000000000002</v>
          </cell>
          <cell r="F6">
            <v>2.6279504915630095E-2</v>
          </cell>
          <cell r="G6">
            <v>0.33717881920133841</v>
          </cell>
          <cell r="H6">
            <v>9.831704306078197E-2</v>
          </cell>
          <cell r="I6">
            <v>0</v>
          </cell>
          <cell r="J6">
            <v>0.11425312055562384</v>
          </cell>
          <cell r="K6">
            <v>0.36297363404100813</v>
          </cell>
          <cell r="L6">
            <v>4.397854045954528E-2</v>
          </cell>
          <cell r="M6">
            <v>1.5217866586822837E-2</v>
          </cell>
          <cell r="N6">
            <v>1.8014711792495054E-3</v>
          </cell>
          <cell r="O6">
            <v>0</v>
          </cell>
          <cell r="P6">
            <v>0</v>
          </cell>
          <cell r="S6" t="str">
            <v>SG-U</v>
          </cell>
          <cell r="V6">
            <v>1.0000000000000002</v>
          </cell>
          <cell r="W6">
            <v>2.6279504915630095E-2</v>
          </cell>
          <cell r="X6">
            <v>0.33717881920133841</v>
          </cell>
          <cell r="Y6">
            <v>9.831704306078197E-2</v>
          </cell>
          <cell r="Z6">
            <v>0</v>
          </cell>
          <cell r="AA6">
            <v>0.11425312055562384</v>
          </cell>
          <cell r="AB6">
            <v>0.36297363404100813</v>
          </cell>
          <cell r="AC6">
            <v>4.397854045954528E-2</v>
          </cell>
          <cell r="AD6">
            <v>1.5217866586822837E-2</v>
          </cell>
          <cell r="AE6">
            <v>1.8014711792495054E-3</v>
          </cell>
          <cell r="AF6">
            <v>0</v>
          </cell>
          <cell r="AG6">
            <v>0</v>
          </cell>
        </row>
        <row r="7">
          <cell r="B7" t="str">
            <v>DGP</v>
          </cell>
          <cell r="E7">
            <v>0.99999999999999989</v>
          </cell>
          <cell r="F7">
            <v>4.5621884117290498E-2</v>
          </cell>
          <cell r="G7">
            <v>0.58535094423560519</v>
          </cell>
          <cell r="H7">
            <v>0.17068086935708962</v>
          </cell>
          <cell r="I7">
            <v>0</v>
          </cell>
          <cell r="J7">
            <v>0.1983463022900146</v>
          </cell>
          <cell r="K7">
            <v>0</v>
          </cell>
          <cell r="L7">
            <v>0</v>
          </cell>
          <cell r="M7">
            <v>0</v>
          </cell>
          <cell r="N7">
            <v>0</v>
          </cell>
          <cell r="O7">
            <v>0</v>
          </cell>
          <cell r="P7">
            <v>0</v>
          </cell>
          <cell r="S7" t="str">
            <v>DGP</v>
          </cell>
          <cell r="V7">
            <v>0.99999999999999989</v>
          </cell>
          <cell r="W7">
            <v>4.5621884117290498E-2</v>
          </cell>
          <cell r="X7">
            <v>0.58535094423560519</v>
          </cell>
          <cell r="Y7">
            <v>0.17068086935708962</v>
          </cell>
          <cell r="Z7">
            <v>0</v>
          </cell>
          <cell r="AA7">
            <v>0.1983463022900146</v>
          </cell>
          <cell r="AB7">
            <v>0</v>
          </cell>
          <cell r="AC7">
            <v>0</v>
          </cell>
          <cell r="AD7">
            <v>0</v>
          </cell>
          <cell r="AE7">
            <v>0</v>
          </cell>
          <cell r="AF7">
            <v>0</v>
          </cell>
          <cell r="AG7">
            <v>0</v>
          </cell>
        </row>
        <row r="8">
          <cell r="B8" t="str">
            <v>DGU</v>
          </cell>
          <cell r="E8">
            <v>1</v>
          </cell>
          <cell r="F8">
            <v>0</v>
          </cell>
          <cell r="G8">
            <v>0</v>
          </cell>
          <cell r="H8">
            <v>0</v>
          </cell>
          <cell r="I8">
            <v>0</v>
          </cell>
          <cell r="J8">
            <v>0</v>
          </cell>
          <cell r="K8">
            <v>0.85612741313794338</v>
          </cell>
          <cell r="L8">
            <v>0.1037299421945317</v>
          </cell>
          <cell r="M8">
            <v>3.5893606401678886E-2</v>
          </cell>
          <cell r="N8">
            <v>4.2490382658460371E-3</v>
          </cell>
          <cell r="O8">
            <v>0</v>
          </cell>
          <cell r="P8">
            <v>0</v>
          </cell>
          <cell r="S8" t="str">
            <v>DGU</v>
          </cell>
          <cell r="V8">
            <v>1</v>
          </cell>
          <cell r="W8">
            <v>0</v>
          </cell>
          <cell r="X8">
            <v>0</v>
          </cell>
          <cell r="Y8">
            <v>0</v>
          </cell>
          <cell r="Z8">
            <v>0</v>
          </cell>
          <cell r="AA8">
            <v>0</v>
          </cell>
          <cell r="AB8">
            <v>0.85612741313794338</v>
          </cell>
          <cell r="AC8">
            <v>0.1037299421945317</v>
          </cell>
          <cell r="AD8">
            <v>3.5893606401678886E-2</v>
          </cell>
          <cell r="AE8">
            <v>4.2490382658460371E-3</v>
          </cell>
          <cell r="AF8">
            <v>0</v>
          </cell>
          <cell r="AG8">
            <v>0</v>
          </cell>
        </row>
        <row r="9">
          <cell r="B9" t="str">
            <v>SC</v>
          </cell>
          <cell r="E9">
            <v>1.0000000000000002</v>
          </cell>
          <cell r="F9">
            <v>2.6458852698436015E-2</v>
          </cell>
          <cell r="G9">
            <v>0.34084396748895357</v>
          </cell>
          <cell r="H9">
            <v>0.10022462750815073</v>
          </cell>
          <cell r="I9">
            <v>0</v>
          </cell>
          <cell r="J9">
            <v>0.10948929900422784</v>
          </cell>
          <cell r="K9">
            <v>0.36300065940901288</v>
          </cell>
          <cell r="L9">
            <v>4.3621480640108942E-2</v>
          </cell>
          <cell r="M9">
            <v>1.4533382892231937E-2</v>
          </cell>
          <cell r="N9">
            <v>1.8277303588782544E-3</v>
          </cell>
          <cell r="O9">
            <v>0</v>
          </cell>
          <cell r="P9">
            <v>0</v>
          </cell>
          <cell r="S9" t="str">
            <v>SC</v>
          </cell>
          <cell r="V9">
            <v>1.0000000000000002</v>
          </cell>
          <cell r="W9">
            <v>2.6458852698436015E-2</v>
          </cell>
          <cell r="X9">
            <v>0.34084396748895357</v>
          </cell>
          <cell r="Y9">
            <v>0.10022462750815073</v>
          </cell>
          <cell r="Z9">
            <v>0</v>
          </cell>
          <cell r="AA9">
            <v>0.10948929900422784</v>
          </cell>
          <cell r="AB9">
            <v>0.36300065940901288</v>
          </cell>
          <cell r="AC9">
            <v>4.3621480640108942E-2</v>
          </cell>
          <cell r="AD9">
            <v>1.4533382892231937E-2</v>
          </cell>
          <cell r="AE9">
            <v>1.8277303588782544E-3</v>
          </cell>
          <cell r="AF9">
            <v>0</v>
          </cell>
          <cell r="AG9">
            <v>0</v>
          </cell>
        </row>
        <row r="10">
          <cell r="B10" t="str">
            <v>SE</v>
          </cell>
          <cell r="E10">
            <v>1</v>
          </cell>
          <cell r="F10">
            <v>2.5741461567212319E-2</v>
          </cell>
          <cell r="G10">
            <v>0.32618337433849304</v>
          </cell>
          <cell r="H10">
            <v>9.2594289718675726E-2</v>
          </cell>
          <cell r="I10">
            <v>0</v>
          </cell>
          <cell r="J10">
            <v>0.12854458520981182</v>
          </cell>
          <cell r="K10">
            <v>0.36289255793699388</v>
          </cell>
          <cell r="L10">
            <v>4.5049719917854315E-2</v>
          </cell>
          <cell r="M10">
            <v>1.7271317670595539E-2</v>
          </cell>
          <cell r="N10">
            <v>1.7226936403632589E-3</v>
          </cell>
          <cell r="O10">
            <v>0</v>
          </cell>
          <cell r="P10">
            <v>0</v>
          </cell>
          <cell r="S10" t="str">
            <v>SE</v>
          </cell>
          <cell r="V10">
            <v>1</v>
          </cell>
          <cell r="W10">
            <v>2.5741461567212319E-2</v>
          </cell>
          <cell r="X10">
            <v>0.32618337433849304</v>
          </cell>
          <cell r="Y10">
            <v>9.2594289718675726E-2</v>
          </cell>
          <cell r="Z10">
            <v>0</v>
          </cell>
          <cell r="AA10">
            <v>0.12854458520981182</v>
          </cell>
          <cell r="AB10">
            <v>0.36289255793699388</v>
          </cell>
          <cell r="AC10">
            <v>4.5049719917854315E-2</v>
          </cell>
          <cell r="AD10">
            <v>1.7271317670595539E-2</v>
          </cell>
          <cell r="AE10">
            <v>1.7226936403632589E-3</v>
          </cell>
          <cell r="AF10">
            <v>0</v>
          </cell>
          <cell r="AG10">
            <v>0</v>
          </cell>
        </row>
        <row r="11">
          <cell r="B11" t="str">
            <v>SE-P</v>
          </cell>
          <cell r="E11">
            <v>1</v>
          </cell>
          <cell r="F11">
            <v>2.5741461567212319E-2</v>
          </cell>
          <cell r="G11">
            <v>0.32618337433849304</v>
          </cell>
          <cell r="H11">
            <v>9.2594289718675726E-2</v>
          </cell>
          <cell r="I11">
            <v>0</v>
          </cell>
          <cell r="J11">
            <v>0.12854458520981182</v>
          </cell>
          <cell r="K11">
            <v>0.36289255793699388</v>
          </cell>
          <cell r="L11">
            <v>4.5049719917854315E-2</v>
          </cell>
          <cell r="M11">
            <v>1.7271317670595539E-2</v>
          </cell>
          <cell r="N11">
            <v>1.7226936403632589E-3</v>
          </cell>
          <cell r="O11">
            <v>0</v>
          </cell>
          <cell r="P11">
            <v>0</v>
          </cell>
          <cell r="S11" t="str">
            <v>SE-P</v>
          </cell>
          <cell r="V11">
            <v>1</v>
          </cell>
          <cell r="W11">
            <v>2.5741461567212319E-2</v>
          </cell>
          <cell r="X11">
            <v>0.32618337433849304</v>
          </cell>
          <cell r="Y11">
            <v>9.2594289718675726E-2</v>
          </cell>
          <cell r="Z11">
            <v>0</v>
          </cell>
          <cell r="AA11">
            <v>0.12854458520981182</v>
          </cell>
          <cell r="AB11">
            <v>0.36289255793699388</v>
          </cell>
          <cell r="AC11">
            <v>4.5049719917854315E-2</v>
          </cell>
          <cell r="AD11">
            <v>1.7271317670595539E-2</v>
          </cell>
          <cell r="AE11">
            <v>1.7226936403632589E-3</v>
          </cell>
          <cell r="AF11">
            <v>0</v>
          </cell>
          <cell r="AG11">
            <v>0</v>
          </cell>
        </row>
        <row r="12">
          <cell r="B12" t="str">
            <v>SE-U</v>
          </cell>
          <cell r="E12">
            <v>1</v>
          </cell>
          <cell r="F12">
            <v>2.5741461567212319E-2</v>
          </cell>
          <cell r="G12">
            <v>0.32618337433849304</v>
          </cell>
          <cell r="H12">
            <v>9.2594289718675726E-2</v>
          </cell>
          <cell r="I12">
            <v>0</v>
          </cell>
          <cell r="J12">
            <v>0.12854458520981182</v>
          </cell>
          <cell r="K12">
            <v>0.36289255793699388</v>
          </cell>
          <cell r="L12">
            <v>4.5049719917854315E-2</v>
          </cell>
          <cell r="M12">
            <v>1.7271317670595539E-2</v>
          </cell>
          <cell r="N12">
            <v>1.7226936403632589E-3</v>
          </cell>
          <cell r="O12">
            <v>0</v>
          </cell>
          <cell r="P12">
            <v>0</v>
          </cell>
          <cell r="S12" t="str">
            <v>SE-U</v>
          </cell>
          <cell r="V12">
            <v>1</v>
          </cell>
          <cell r="W12">
            <v>2.5741461567212319E-2</v>
          </cell>
          <cell r="X12">
            <v>0.32618337433849304</v>
          </cell>
          <cell r="Y12">
            <v>9.2594289718675726E-2</v>
          </cell>
          <cell r="Z12">
            <v>0</v>
          </cell>
          <cell r="AA12">
            <v>0.12854458520981182</v>
          </cell>
          <cell r="AB12">
            <v>0.36289255793699388</v>
          </cell>
          <cell r="AC12">
            <v>4.5049719917854315E-2</v>
          </cell>
          <cell r="AD12">
            <v>1.7271317670595539E-2</v>
          </cell>
          <cell r="AE12">
            <v>1.7226936403632589E-3</v>
          </cell>
          <cell r="AF12">
            <v>0</v>
          </cell>
          <cell r="AG12">
            <v>0</v>
          </cell>
        </row>
        <row r="13">
          <cell r="B13" t="str">
            <v>DEP</v>
          </cell>
          <cell r="E13">
            <v>1</v>
          </cell>
          <cell r="F13">
            <v>4.4919022231823383E-2</v>
          </cell>
          <cell r="G13">
            <v>0.56919216514979987</v>
          </cell>
          <cell r="H13">
            <v>0.16157765352806724</v>
          </cell>
          <cell r="I13">
            <v>0</v>
          </cell>
          <cell r="J13">
            <v>0.2243111590903096</v>
          </cell>
          <cell r="K13">
            <v>0</v>
          </cell>
          <cell r="L13">
            <v>0</v>
          </cell>
          <cell r="M13">
            <v>0</v>
          </cell>
          <cell r="N13">
            <v>0</v>
          </cell>
          <cell r="O13">
            <v>0</v>
          </cell>
          <cell r="P13">
            <v>0</v>
          </cell>
          <cell r="S13" t="str">
            <v>DEP</v>
          </cell>
          <cell r="V13">
            <v>1</v>
          </cell>
          <cell r="W13">
            <v>4.4919022231823383E-2</v>
          </cell>
          <cell r="X13">
            <v>0.56919216514979987</v>
          </cell>
          <cell r="Y13">
            <v>0.16157765352806724</v>
          </cell>
          <cell r="Z13">
            <v>0</v>
          </cell>
          <cell r="AA13">
            <v>0.2243111590903096</v>
          </cell>
          <cell r="AB13">
            <v>0</v>
          </cell>
          <cell r="AC13">
            <v>0</v>
          </cell>
          <cell r="AD13">
            <v>0</v>
          </cell>
          <cell r="AE13">
            <v>0</v>
          </cell>
          <cell r="AF13">
            <v>0</v>
          </cell>
          <cell r="AG13">
            <v>0</v>
          </cell>
        </row>
        <row r="14">
          <cell r="B14" t="str">
            <v>DEU</v>
          </cell>
          <cell r="E14">
            <v>1.0000000000000002</v>
          </cell>
          <cell r="F14">
            <v>0</v>
          </cell>
          <cell r="G14">
            <v>0</v>
          </cell>
          <cell r="H14">
            <v>0</v>
          </cell>
          <cell r="I14">
            <v>0</v>
          </cell>
          <cell r="J14">
            <v>0</v>
          </cell>
          <cell r="K14">
            <v>0.84999229895882489</v>
          </cell>
          <cell r="L14">
            <v>0.1055186009272653</v>
          </cell>
          <cell r="M14">
            <v>4.0454086731165573E-2</v>
          </cell>
          <cell r="N14">
            <v>4.0350133827443879E-3</v>
          </cell>
          <cell r="O14">
            <v>0</v>
          </cell>
          <cell r="P14">
            <v>0</v>
          </cell>
          <cell r="S14" t="str">
            <v>DEU</v>
          </cell>
          <cell r="V14">
            <v>1.0000000000000002</v>
          </cell>
          <cell r="W14">
            <v>0</v>
          </cell>
          <cell r="X14">
            <v>0</v>
          </cell>
          <cell r="Y14">
            <v>0</v>
          </cell>
          <cell r="Z14">
            <v>0</v>
          </cell>
          <cell r="AA14">
            <v>0</v>
          </cell>
          <cell r="AB14">
            <v>0.84999229895882489</v>
          </cell>
          <cell r="AC14">
            <v>0.1055186009272653</v>
          </cell>
          <cell r="AD14">
            <v>4.0454086731165573E-2</v>
          </cell>
          <cell r="AE14">
            <v>4.0350133827443879E-3</v>
          </cell>
          <cell r="AF14">
            <v>0</v>
          </cell>
          <cell r="AG14">
            <v>0</v>
          </cell>
        </row>
        <row r="15">
          <cell r="B15" t="str">
            <v>SO</v>
          </cell>
          <cell r="E15">
            <v>0.99999999999999978</v>
          </cell>
          <cell r="F15">
            <v>3.2102337564687888E-2</v>
          </cell>
          <cell r="G15">
            <v>0.33921544289213695</v>
          </cell>
          <cell r="H15">
            <v>9.2156599007644072E-2</v>
          </cell>
          <cell r="I15">
            <v>0</v>
          </cell>
          <cell r="J15">
            <v>0.10757638563924968</v>
          </cell>
          <cell r="K15">
            <v>0.36423715480111202</v>
          </cell>
          <cell r="L15">
            <v>4.715276129472027E-2</v>
          </cell>
          <cell r="M15">
            <v>1.6367831918363163E-2</v>
          </cell>
          <cell r="N15">
            <v>1.1914868820859415E-3</v>
          </cell>
          <cell r="O15">
            <v>0</v>
          </cell>
          <cell r="P15">
            <v>0</v>
          </cell>
          <cell r="S15" t="str">
            <v>SO</v>
          </cell>
          <cell r="V15">
            <v>0.99999999999999933</v>
          </cell>
          <cell r="W15">
            <v>3.1978181705860906E-2</v>
          </cell>
          <cell r="X15">
            <v>0.33880145084537494</v>
          </cell>
          <cell r="Y15">
            <v>9.2159195300805977E-2</v>
          </cell>
          <cell r="Z15">
            <v>0</v>
          </cell>
          <cell r="AA15">
            <v>0.10727618530611092</v>
          </cell>
          <cell r="AB15">
            <v>0.36519157679847458</v>
          </cell>
          <cell r="AC15">
            <v>4.7107228268776162E-2</v>
          </cell>
          <cell r="AD15">
            <v>1.6297047462861421E-2</v>
          </cell>
          <cell r="AE15">
            <v>1.1891343117345354E-3</v>
          </cell>
          <cell r="AF15">
            <v>0</v>
          </cell>
          <cell r="AG15">
            <v>0</v>
          </cell>
        </row>
        <row r="16">
          <cell r="B16" t="str">
            <v>SO-P</v>
          </cell>
          <cell r="E16">
            <v>0.99999999999999978</v>
          </cell>
          <cell r="F16">
            <v>3.2102337564687888E-2</v>
          </cell>
          <cell r="G16">
            <v>0.33921544289213695</v>
          </cell>
          <cell r="H16">
            <v>9.2156599007644072E-2</v>
          </cell>
          <cell r="I16">
            <v>0</v>
          </cell>
          <cell r="J16">
            <v>0.10757638563924968</v>
          </cell>
          <cell r="K16">
            <v>0.36423715480111202</v>
          </cell>
          <cell r="L16">
            <v>4.715276129472027E-2</v>
          </cell>
          <cell r="M16">
            <v>1.6367831918363163E-2</v>
          </cell>
          <cell r="N16">
            <v>1.1914868820859415E-3</v>
          </cell>
          <cell r="O16">
            <v>0</v>
          </cell>
          <cell r="P16">
            <v>0</v>
          </cell>
          <cell r="S16" t="str">
            <v>SO-P</v>
          </cell>
          <cell r="V16">
            <v>0.99999999999999933</v>
          </cell>
          <cell r="W16">
            <v>3.1978181705860906E-2</v>
          </cell>
          <cell r="X16">
            <v>0.33880145084537494</v>
          </cell>
          <cell r="Y16">
            <v>9.2159195300805977E-2</v>
          </cell>
          <cell r="Z16">
            <v>0</v>
          </cell>
          <cell r="AA16">
            <v>0.10727618530611092</v>
          </cell>
          <cell r="AB16">
            <v>0.36519157679847458</v>
          </cell>
          <cell r="AC16">
            <v>4.7107228268776162E-2</v>
          </cell>
          <cell r="AD16">
            <v>1.6297047462861421E-2</v>
          </cell>
          <cell r="AE16">
            <v>1.1891343117345354E-3</v>
          </cell>
          <cell r="AF16">
            <v>0</v>
          </cell>
          <cell r="AG16">
            <v>0</v>
          </cell>
        </row>
        <row r="17">
          <cell r="B17" t="str">
            <v>SO-U</v>
          </cell>
          <cell r="E17">
            <v>0.99999999999999978</v>
          </cell>
          <cell r="F17">
            <v>3.2102337564687888E-2</v>
          </cell>
          <cell r="G17">
            <v>0.33921544289213695</v>
          </cell>
          <cell r="H17">
            <v>9.2156599007644072E-2</v>
          </cell>
          <cell r="I17">
            <v>0</v>
          </cell>
          <cell r="J17">
            <v>0.10757638563924968</v>
          </cell>
          <cell r="K17">
            <v>0.36423715480111202</v>
          </cell>
          <cell r="L17">
            <v>4.715276129472027E-2</v>
          </cell>
          <cell r="M17">
            <v>1.6367831918363163E-2</v>
          </cell>
          <cell r="N17">
            <v>1.1914868820859415E-3</v>
          </cell>
          <cell r="O17">
            <v>0</v>
          </cell>
          <cell r="P17">
            <v>0</v>
          </cell>
          <cell r="S17" t="str">
            <v>SO-U</v>
          </cell>
          <cell r="V17">
            <v>0.99999999999999933</v>
          </cell>
          <cell r="W17">
            <v>3.1978181705860906E-2</v>
          </cell>
          <cell r="X17">
            <v>0.33880145084537494</v>
          </cell>
          <cell r="Y17">
            <v>9.2159195300805977E-2</v>
          </cell>
          <cell r="Z17">
            <v>0</v>
          </cell>
          <cell r="AA17">
            <v>0.10727618530611092</v>
          </cell>
          <cell r="AB17">
            <v>0.36519157679847458</v>
          </cell>
          <cell r="AC17">
            <v>4.7107228268776162E-2</v>
          </cell>
          <cell r="AD17">
            <v>1.6297047462861421E-2</v>
          </cell>
          <cell r="AE17">
            <v>1.1891343117345354E-3</v>
          </cell>
          <cell r="AF17">
            <v>0</v>
          </cell>
          <cell r="AG17">
            <v>0</v>
          </cell>
        </row>
        <row r="18">
          <cell r="B18" t="str">
            <v>DOP</v>
          </cell>
          <cell r="E18">
            <v>0</v>
          </cell>
          <cell r="F18">
            <v>0</v>
          </cell>
          <cell r="G18">
            <v>0</v>
          </cell>
          <cell r="H18">
            <v>0</v>
          </cell>
          <cell r="I18">
            <v>0</v>
          </cell>
          <cell r="J18">
            <v>0</v>
          </cell>
          <cell r="K18">
            <v>0</v>
          </cell>
          <cell r="L18">
            <v>0</v>
          </cell>
          <cell r="M18">
            <v>0</v>
          </cell>
          <cell r="N18">
            <v>0</v>
          </cell>
          <cell r="O18">
            <v>0</v>
          </cell>
          <cell r="P18">
            <v>0</v>
          </cell>
          <cell r="S18" t="str">
            <v>DOP</v>
          </cell>
          <cell r="V18">
            <v>0</v>
          </cell>
          <cell r="W18">
            <v>0</v>
          </cell>
          <cell r="X18">
            <v>0</v>
          </cell>
          <cell r="Y18">
            <v>0</v>
          </cell>
          <cell r="Z18">
            <v>0</v>
          </cell>
          <cell r="AA18">
            <v>0</v>
          </cell>
          <cell r="AB18">
            <v>0</v>
          </cell>
          <cell r="AC18">
            <v>0</v>
          </cell>
          <cell r="AD18">
            <v>0</v>
          </cell>
          <cell r="AE18">
            <v>0</v>
          </cell>
          <cell r="AF18">
            <v>0</v>
          </cell>
          <cell r="AG18">
            <v>0</v>
          </cell>
        </row>
        <row r="19">
          <cell r="B19" t="str">
            <v>DOU</v>
          </cell>
          <cell r="E19">
            <v>0</v>
          </cell>
          <cell r="F19">
            <v>0</v>
          </cell>
          <cell r="G19">
            <v>0</v>
          </cell>
          <cell r="H19">
            <v>0</v>
          </cell>
          <cell r="I19">
            <v>0</v>
          </cell>
          <cell r="J19">
            <v>0</v>
          </cell>
          <cell r="K19">
            <v>0</v>
          </cell>
          <cell r="L19">
            <v>0</v>
          </cell>
          <cell r="M19">
            <v>0</v>
          </cell>
          <cell r="N19">
            <v>0</v>
          </cell>
          <cell r="O19">
            <v>0</v>
          </cell>
          <cell r="P19">
            <v>0</v>
          </cell>
          <cell r="S19" t="str">
            <v>DOU</v>
          </cell>
          <cell r="V19">
            <v>0</v>
          </cell>
          <cell r="W19">
            <v>0</v>
          </cell>
          <cell r="X19">
            <v>0</v>
          </cell>
          <cell r="Y19">
            <v>0</v>
          </cell>
          <cell r="Z19">
            <v>0</v>
          </cell>
          <cell r="AA19">
            <v>0</v>
          </cell>
          <cell r="AB19">
            <v>0</v>
          </cell>
          <cell r="AC19">
            <v>0</v>
          </cell>
          <cell r="AD19">
            <v>0</v>
          </cell>
          <cell r="AE19">
            <v>0</v>
          </cell>
          <cell r="AF19">
            <v>0</v>
          </cell>
          <cell r="AG19">
            <v>0</v>
          </cell>
        </row>
        <row r="20">
          <cell r="B20" t="str">
            <v>GPS</v>
          </cell>
          <cell r="E20">
            <v>0.99999999999999989</v>
          </cell>
          <cell r="F20">
            <v>3.2102337564687902E-2</v>
          </cell>
          <cell r="G20">
            <v>0.33921544289213701</v>
          </cell>
          <cell r="H20">
            <v>9.2156599007644044E-2</v>
          </cell>
          <cell r="I20">
            <v>0</v>
          </cell>
          <cell r="J20">
            <v>0.10757638563924972</v>
          </cell>
          <cell r="K20">
            <v>0.36423715480111191</v>
          </cell>
          <cell r="L20">
            <v>4.715276129472025E-2</v>
          </cell>
          <cell r="M20">
            <v>1.6367831918363173E-2</v>
          </cell>
          <cell r="N20">
            <v>1.1914868820859415E-3</v>
          </cell>
          <cell r="O20">
            <v>0</v>
          </cell>
          <cell r="P20">
            <v>0</v>
          </cell>
          <cell r="S20" t="str">
            <v>GPS</v>
          </cell>
          <cell r="V20">
            <v>0.99999999999999978</v>
          </cell>
          <cell r="W20">
            <v>3.197818170586092E-2</v>
          </cell>
          <cell r="X20">
            <v>0.33880145084537522</v>
          </cell>
          <cell r="Y20">
            <v>9.2159195300806018E-2</v>
          </cell>
          <cell r="Z20">
            <v>0</v>
          </cell>
          <cell r="AA20">
            <v>0.10727618530611097</v>
          </cell>
          <cell r="AB20">
            <v>0.36519157679847458</v>
          </cell>
          <cell r="AC20">
            <v>4.7107228268776155E-2</v>
          </cell>
          <cell r="AD20">
            <v>1.6297047462861428E-2</v>
          </cell>
          <cell r="AE20">
            <v>1.1891343117345356E-3</v>
          </cell>
          <cell r="AF20">
            <v>0</v>
          </cell>
          <cell r="AG20">
            <v>0</v>
          </cell>
        </row>
        <row r="21">
          <cell r="B21" t="str">
            <v>SGPP</v>
          </cell>
          <cell r="E21">
            <v>0</v>
          </cell>
          <cell r="F21">
            <v>0</v>
          </cell>
          <cell r="G21">
            <v>0</v>
          </cell>
          <cell r="H21">
            <v>0</v>
          </cell>
          <cell r="I21">
            <v>0</v>
          </cell>
          <cell r="J21">
            <v>0</v>
          </cell>
          <cell r="K21">
            <v>0</v>
          </cell>
          <cell r="L21">
            <v>0</v>
          </cell>
          <cell r="M21">
            <v>0</v>
          </cell>
          <cell r="N21">
            <v>0</v>
          </cell>
          <cell r="O21">
            <v>0</v>
          </cell>
          <cell r="P21">
            <v>0</v>
          </cell>
          <cell r="S21" t="str">
            <v>SGPP</v>
          </cell>
          <cell r="V21">
            <v>0</v>
          </cell>
          <cell r="W21">
            <v>0</v>
          </cell>
          <cell r="X21">
            <v>0</v>
          </cell>
          <cell r="Y21">
            <v>0</v>
          </cell>
          <cell r="Z21">
            <v>0</v>
          </cell>
          <cell r="AA21">
            <v>0</v>
          </cell>
          <cell r="AB21">
            <v>0</v>
          </cell>
          <cell r="AC21">
            <v>0</v>
          </cell>
          <cell r="AD21">
            <v>0</v>
          </cell>
          <cell r="AE21">
            <v>0</v>
          </cell>
          <cell r="AF21">
            <v>0</v>
          </cell>
          <cell r="AG21">
            <v>0</v>
          </cell>
        </row>
        <row r="22">
          <cell r="B22" t="str">
            <v>SGPU</v>
          </cell>
          <cell r="E22">
            <v>0</v>
          </cell>
          <cell r="F22">
            <v>0</v>
          </cell>
          <cell r="G22">
            <v>0</v>
          </cell>
          <cell r="H22">
            <v>0</v>
          </cell>
          <cell r="I22">
            <v>0</v>
          </cell>
          <cell r="J22">
            <v>0</v>
          </cell>
          <cell r="K22">
            <v>0</v>
          </cell>
          <cell r="L22">
            <v>0</v>
          </cell>
          <cell r="M22">
            <v>0</v>
          </cell>
          <cell r="N22">
            <v>0</v>
          </cell>
          <cell r="O22">
            <v>0</v>
          </cell>
          <cell r="P22">
            <v>0</v>
          </cell>
          <cell r="S22" t="str">
            <v>SGPU</v>
          </cell>
          <cell r="V22">
            <v>0</v>
          </cell>
          <cell r="W22">
            <v>0</v>
          </cell>
          <cell r="X22">
            <v>0</v>
          </cell>
          <cell r="Y22">
            <v>0</v>
          </cell>
          <cell r="Z22">
            <v>0</v>
          </cell>
          <cell r="AA22">
            <v>0</v>
          </cell>
          <cell r="AB22">
            <v>0</v>
          </cell>
          <cell r="AC22">
            <v>0</v>
          </cell>
          <cell r="AD22">
            <v>0</v>
          </cell>
          <cell r="AE22">
            <v>0</v>
          </cell>
          <cell r="AF22">
            <v>0</v>
          </cell>
          <cell r="AG22">
            <v>0</v>
          </cell>
        </row>
        <row r="23">
          <cell r="B23" t="str">
            <v>SNP</v>
          </cell>
          <cell r="E23">
            <v>0.99999999999999989</v>
          </cell>
          <cell r="F23">
            <v>3.2410743726264526E-2</v>
          </cell>
          <cell r="G23">
            <v>0.3427830340432822</v>
          </cell>
          <cell r="H23">
            <v>9.1561964298496487E-2</v>
          </cell>
          <cell r="I23">
            <v>0</v>
          </cell>
          <cell r="J23">
            <v>0.10642356485607479</v>
          </cell>
          <cell r="K23">
            <v>0.36411193830296973</v>
          </cell>
          <cell r="L23">
            <v>4.5411218908673751E-2</v>
          </cell>
          <cell r="M23">
            <v>1.6159847846376172E-2</v>
          </cell>
          <cell r="N23">
            <v>1.1376880178622559E-3</v>
          </cell>
          <cell r="O23">
            <v>0</v>
          </cell>
          <cell r="P23">
            <v>0</v>
          </cell>
          <cell r="S23" t="str">
            <v>SNP</v>
          </cell>
          <cell r="V23">
            <v>0.99999999999999967</v>
          </cell>
          <cell r="W23">
            <v>3.2435134430631153E-2</v>
          </cell>
          <cell r="X23">
            <v>0.34168201235388218</v>
          </cell>
          <cell r="Y23">
            <v>9.1626217606543395E-2</v>
          </cell>
          <cell r="Z23">
            <v>0</v>
          </cell>
          <cell r="AA23">
            <v>0.10593990785605548</v>
          </cell>
          <cell r="AB23">
            <v>0.36557837643784602</v>
          </cell>
          <cell r="AC23">
            <v>4.5582987825759945E-2</v>
          </cell>
          <cell r="AD23">
            <v>1.6020250000984775E-2</v>
          </cell>
          <cell r="AE23">
            <v>1.1351134882966651E-3</v>
          </cell>
          <cell r="AF23">
            <v>0</v>
          </cell>
          <cell r="AG23">
            <v>0</v>
          </cell>
        </row>
        <row r="24">
          <cell r="B24" t="str">
            <v>DNPP</v>
          </cell>
          <cell r="E24">
            <v>0</v>
          </cell>
          <cell r="F24">
            <v>0</v>
          </cell>
          <cell r="G24">
            <v>0</v>
          </cell>
          <cell r="H24">
            <v>0</v>
          </cell>
          <cell r="I24">
            <v>0</v>
          </cell>
          <cell r="J24">
            <v>0</v>
          </cell>
          <cell r="K24">
            <v>0</v>
          </cell>
          <cell r="L24">
            <v>0</v>
          </cell>
          <cell r="M24">
            <v>0</v>
          </cell>
          <cell r="N24">
            <v>0</v>
          </cell>
          <cell r="O24">
            <v>0</v>
          </cell>
          <cell r="P24">
            <v>0</v>
          </cell>
          <cell r="S24" t="str">
            <v>DNPP</v>
          </cell>
          <cell r="V24">
            <v>0</v>
          </cell>
          <cell r="W24">
            <v>0</v>
          </cell>
          <cell r="X24">
            <v>0</v>
          </cell>
          <cell r="Y24">
            <v>0</v>
          </cell>
          <cell r="Z24">
            <v>0</v>
          </cell>
          <cell r="AA24">
            <v>0</v>
          </cell>
          <cell r="AB24">
            <v>0</v>
          </cell>
          <cell r="AC24">
            <v>0</v>
          </cell>
          <cell r="AD24">
            <v>0</v>
          </cell>
          <cell r="AE24">
            <v>0</v>
          </cell>
          <cell r="AF24">
            <v>0</v>
          </cell>
          <cell r="AG24">
            <v>0</v>
          </cell>
        </row>
        <row r="25">
          <cell r="B25" t="str">
            <v>DNPU</v>
          </cell>
          <cell r="E25">
            <v>0</v>
          </cell>
          <cell r="F25">
            <v>0</v>
          </cell>
          <cell r="G25">
            <v>0</v>
          </cell>
          <cell r="H25">
            <v>0</v>
          </cell>
          <cell r="I25">
            <v>0</v>
          </cell>
          <cell r="J25">
            <v>0</v>
          </cell>
          <cell r="K25">
            <v>0</v>
          </cell>
          <cell r="L25">
            <v>0</v>
          </cell>
          <cell r="M25">
            <v>0</v>
          </cell>
          <cell r="N25">
            <v>0</v>
          </cell>
          <cell r="O25">
            <v>0</v>
          </cell>
          <cell r="P25">
            <v>0</v>
          </cell>
          <cell r="S25" t="str">
            <v>DNPU</v>
          </cell>
          <cell r="V25">
            <v>0</v>
          </cell>
          <cell r="W25">
            <v>0</v>
          </cell>
          <cell r="X25">
            <v>0</v>
          </cell>
          <cell r="Y25">
            <v>0</v>
          </cell>
          <cell r="Z25">
            <v>0</v>
          </cell>
          <cell r="AA25">
            <v>0</v>
          </cell>
          <cell r="AB25">
            <v>0</v>
          </cell>
          <cell r="AC25">
            <v>0</v>
          </cell>
          <cell r="AD25">
            <v>0</v>
          </cell>
          <cell r="AE25">
            <v>0</v>
          </cell>
          <cell r="AF25">
            <v>0</v>
          </cell>
          <cell r="AG25">
            <v>0</v>
          </cell>
        </row>
        <row r="26">
          <cell r="B26" t="str">
            <v>DNPPOP</v>
          </cell>
          <cell r="E26">
            <v>0</v>
          </cell>
          <cell r="F26">
            <v>0</v>
          </cell>
          <cell r="G26">
            <v>0</v>
          </cell>
          <cell r="H26">
            <v>0</v>
          </cell>
          <cell r="I26">
            <v>0</v>
          </cell>
          <cell r="J26">
            <v>0</v>
          </cell>
          <cell r="K26">
            <v>0</v>
          </cell>
          <cell r="L26">
            <v>0</v>
          </cell>
          <cell r="M26">
            <v>0</v>
          </cell>
          <cell r="N26">
            <v>0</v>
          </cell>
          <cell r="O26">
            <v>0</v>
          </cell>
          <cell r="P26">
            <v>0</v>
          </cell>
          <cell r="S26" t="str">
            <v>DNPPOP</v>
          </cell>
          <cell r="V26">
            <v>0</v>
          </cell>
          <cell r="W26">
            <v>0</v>
          </cell>
          <cell r="X26">
            <v>0</v>
          </cell>
          <cell r="Y26">
            <v>0</v>
          </cell>
          <cell r="Z26">
            <v>0</v>
          </cell>
          <cell r="AA26">
            <v>0</v>
          </cell>
          <cell r="AB26">
            <v>0</v>
          </cell>
          <cell r="AC26">
            <v>0</v>
          </cell>
          <cell r="AD26">
            <v>0</v>
          </cell>
          <cell r="AE26">
            <v>0</v>
          </cell>
          <cell r="AF26">
            <v>0</v>
          </cell>
          <cell r="AG26">
            <v>0</v>
          </cell>
        </row>
        <row r="27">
          <cell r="B27" t="str">
            <v>DNPPOU</v>
          </cell>
          <cell r="E27">
            <v>0</v>
          </cell>
          <cell r="F27">
            <v>0</v>
          </cell>
          <cell r="G27">
            <v>0</v>
          </cell>
          <cell r="H27">
            <v>0</v>
          </cell>
          <cell r="I27">
            <v>0</v>
          </cell>
          <cell r="J27">
            <v>0</v>
          </cell>
          <cell r="K27">
            <v>0</v>
          </cell>
          <cell r="L27">
            <v>0</v>
          </cell>
          <cell r="M27">
            <v>0</v>
          </cell>
          <cell r="N27">
            <v>0</v>
          </cell>
          <cell r="O27">
            <v>0</v>
          </cell>
          <cell r="P27">
            <v>0</v>
          </cell>
          <cell r="S27" t="str">
            <v>DNPPOU</v>
          </cell>
          <cell r="V27">
            <v>0</v>
          </cell>
          <cell r="W27">
            <v>0</v>
          </cell>
          <cell r="X27">
            <v>0</v>
          </cell>
          <cell r="Y27">
            <v>0</v>
          </cell>
          <cell r="Z27">
            <v>0</v>
          </cell>
          <cell r="AA27">
            <v>0</v>
          </cell>
          <cell r="AB27">
            <v>0</v>
          </cell>
          <cell r="AC27">
            <v>0</v>
          </cell>
          <cell r="AD27">
            <v>0</v>
          </cell>
          <cell r="AE27">
            <v>0</v>
          </cell>
          <cell r="AF27">
            <v>0</v>
          </cell>
          <cell r="AG27">
            <v>0</v>
          </cell>
        </row>
        <row r="28">
          <cell r="B28" t="str">
            <v>DNPPNP</v>
          </cell>
          <cell r="E28">
            <v>0</v>
          </cell>
          <cell r="F28">
            <v>0</v>
          </cell>
          <cell r="G28">
            <v>0</v>
          </cell>
          <cell r="H28">
            <v>0</v>
          </cell>
          <cell r="I28">
            <v>0</v>
          </cell>
          <cell r="J28">
            <v>0</v>
          </cell>
          <cell r="K28">
            <v>0</v>
          </cell>
          <cell r="L28">
            <v>0</v>
          </cell>
          <cell r="M28">
            <v>0</v>
          </cell>
          <cell r="N28">
            <v>0</v>
          </cell>
          <cell r="O28">
            <v>0</v>
          </cell>
          <cell r="P28">
            <v>0</v>
          </cell>
          <cell r="S28" t="str">
            <v>DNPPNP</v>
          </cell>
          <cell r="V28">
            <v>0</v>
          </cell>
          <cell r="W28">
            <v>0</v>
          </cell>
          <cell r="X28">
            <v>0</v>
          </cell>
          <cell r="Y28">
            <v>0</v>
          </cell>
          <cell r="Z28">
            <v>0</v>
          </cell>
          <cell r="AA28">
            <v>0</v>
          </cell>
          <cell r="AB28">
            <v>0</v>
          </cell>
          <cell r="AC28">
            <v>0</v>
          </cell>
          <cell r="AD28">
            <v>0</v>
          </cell>
          <cell r="AE28">
            <v>0</v>
          </cell>
          <cell r="AF28">
            <v>0</v>
          </cell>
          <cell r="AG28">
            <v>0</v>
          </cell>
        </row>
        <row r="29">
          <cell r="B29" t="str">
            <v>DNPPNU</v>
          </cell>
          <cell r="E29">
            <v>0</v>
          </cell>
          <cell r="F29">
            <v>0</v>
          </cell>
          <cell r="G29">
            <v>0</v>
          </cell>
          <cell r="H29">
            <v>0</v>
          </cell>
          <cell r="I29">
            <v>0</v>
          </cell>
          <cell r="J29">
            <v>0</v>
          </cell>
          <cell r="K29">
            <v>0</v>
          </cell>
          <cell r="L29">
            <v>0</v>
          </cell>
          <cell r="M29">
            <v>0</v>
          </cell>
          <cell r="N29">
            <v>0</v>
          </cell>
          <cell r="O29">
            <v>0</v>
          </cell>
          <cell r="P29">
            <v>0</v>
          </cell>
          <cell r="S29" t="str">
            <v>DNPPNU</v>
          </cell>
          <cell r="V29">
            <v>0</v>
          </cell>
          <cell r="W29">
            <v>0</v>
          </cell>
          <cell r="X29">
            <v>0</v>
          </cell>
          <cell r="Y29">
            <v>0</v>
          </cell>
          <cell r="Z29">
            <v>0</v>
          </cell>
          <cell r="AA29">
            <v>0</v>
          </cell>
          <cell r="AB29">
            <v>0</v>
          </cell>
          <cell r="AC29">
            <v>0</v>
          </cell>
          <cell r="AD29">
            <v>0</v>
          </cell>
          <cell r="AE29">
            <v>0</v>
          </cell>
          <cell r="AF29">
            <v>0</v>
          </cell>
          <cell r="AG29">
            <v>0</v>
          </cell>
        </row>
        <row r="30">
          <cell r="B30" t="str">
            <v>DNPPP</v>
          </cell>
          <cell r="E30">
            <v>0</v>
          </cell>
          <cell r="F30">
            <v>0</v>
          </cell>
          <cell r="G30">
            <v>0</v>
          </cell>
          <cell r="H30">
            <v>0</v>
          </cell>
          <cell r="I30">
            <v>0</v>
          </cell>
          <cell r="J30">
            <v>0</v>
          </cell>
          <cell r="K30">
            <v>0</v>
          </cell>
          <cell r="L30">
            <v>0</v>
          </cell>
          <cell r="M30">
            <v>0</v>
          </cell>
          <cell r="N30">
            <v>0</v>
          </cell>
          <cell r="O30">
            <v>0</v>
          </cell>
          <cell r="P30">
            <v>0</v>
          </cell>
          <cell r="S30" t="str">
            <v>DNPPP</v>
          </cell>
          <cell r="V30">
            <v>0</v>
          </cell>
          <cell r="W30">
            <v>0</v>
          </cell>
          <cell r="X30">
            <v>0</v>
          </cell>
          <cell r="Y30">
            <v>0</v>
          </cell>
          <cell r="Z30">
            <v>0</v>
          </cell>
          <cell r="AA30">
            <v>0</v>
          </cell>
          <cell r="AB30">
            <v>0</v>
          </cell>
          <cell r="AC30">
            <v>0</v>
          </cell>
          <cell r="AD30">
            <v>0</v>
          </cell>
          <cell r="AE30">
            <v>0</v>
          </cell>
          <cell r="AF30">
            <v>0</v>
          </cell>
          <cell r="AG30">
            <v>0</v>
          </cell>
        </row>
        <row r="31">
          <cell r="B31" t="str">
            <v>DNPPU</v>
          </cell>
          <cell r="E31">
            <v>0</v>
          </cell>
          <cell r="F31">
            <v>0</v>
          </cell>
          <cell r="G31">
            <v>0</v>
          </cell>
          <cell r="H31">
            <v>0</v>
          </cell>
          <cell r="I31">
            <v>0</v>
          </cell>
          <cell r="J31">
            <v>0</v>
          </cell>
          <cell r="K31">
            <v>0</v>
          </cell>
          <cell r="L31">
            <v>0</v>
          </cell>
          <cell r="M31">
            <v>0</v>
          </cell>
          <cell r="N31">
            <v>0</v>
          </cell>
          <cell r="O31">
            <v>0</v>
          </cell>
          <cell r="P31">
            <v>0</v>
          </cell>
          <cell r="S31" t="str">
            <v>DNPPU</v>
          </cell>
          <cell r="V31">
            <v>0</v>
          </cell>
          <cell r="W31">
            <v>0</v>
          </cell>
          <cell r="X31">
            <v>0</v>
          </cell>
          <cell r="Y31">
            <v>0</v>
          </cell>
          <cell r="Z31">
            <v>0</v>
          </cell>
          <cell r="AA31">
            <v>0</v>
          </cell>
          <cell r="AB31">
            <v>0</v>
          </cell>
          <cell r="AC31">
            <v>0</v>
          </cell>
          <cell r="AD31">
            <v>0</v>
          </cell>
          <cell r="AE31">
            <v>0</v>
          </cell>
          <cell r="AF31">
            <v>0</v>
          </cell>
          <cell r="AG31">
            <v>0</v>
          </cell>
        </row>
        <row r="32">
          <cell r="B32" t="str">
            <v>DNPDP</v>
          </cell>
          <cell r="E32">
            <v>1</v>
          </cell>
          <cell r="F32">
            <v>8.0586359146230149E-2</v>
          </cell>
          <cell r="G32">
            <v>0.6251582423419374</v>
          </cell>
          <cell r="H32">
            <v>0.13657585566614461</v>
          </cell>
          <cell r="I32">
            <v>0</v>
          </cell>
          <cell r="J32">
            <v>0.15767954284568783</v>
          </cell>
          <cell r="K32">
            <v>0</v>
          </cell>
          <cell r="L32">
            <v>0</v>
          </cell>
          <cell r="M32">
            <v>0</v>
          </cell>
          <cell r="N32">
            <v>0</v>
          </cell>
          <cell r="O32">
            <v>0</v>
          </cell>
          <cell r="P32">
            <v>0</v>
          </cell>
          <cell r="S32" t="str">
            <v>DNPDP</v>
          </cell>
          <cell r="V32">
            <v>1</v>
          </cell>
          <cell r="W32">
            <v>8.1163698981483248E-2</v>
          </cell>
          <cell r="X32">
            <v>0.62287773141949665</v>
          </cell>
          <cell r="Y32">
            <v>0.13863660257235766</v>
          </cell>
          <cell r="Z32">
            <v>0</v>
          </cell>
          <cell r="AA32">
            <v>0.1573219670266624</v>
          </cell>
          <cell r="AB32">
            <v>0</v>
          </cell>
          <cell r="AC32">
            <v>0</v>
          </cell>
          <cell r="AD32">
            <v>0</v>
          </cell>
          <cell r="AE32">
            <v>0</v>
          </cell>
          <cell r="AF32">
            <v>0</v>
          </cell>
          <cell r="AG32">
            <v>0</v>
          </cell>
        </row>
        <row r="33">
          <cell r="B33" t="str">
            <v>DNPDU</v>
          </cell>
          <cell r="E33">
            <v>1</v>
          </cell>
          <cell r="F33">
            <v>0</v>
          </cell>
          <cell r="G33">
            <v>0</v>
          </cell>
          <cell r="H33">
            <v>0</v>
          </cell>
          <cell r="I33">
            <v>0</v>
          </cell>
          <cell r="J33">
            <v>0</v>
          </cell>
          <cell r="K33">
            <v>0.85652069150857679</v>
          </cell>
          <cell r="L33">
            <v>0.10580750443423052</v>
          </cell>
          <cell r="M33">
            <v>3.7671804057192712E-2</v>
          </cell>
          <cell r="N33">
            <v>0</v>
          </cell>
          <cell r="O33">
            <v>0</v>
          </cell>
          <cell r="P33">
            <v>0</v>
          </cell>
          <cell r="S33" t="str">
            <v>DNPDU</v>
          </cell>
          <cell r="V33">
            <v>1</v>
          </cell>
          <cell r="W33">
            <v>0</v>
          </cell>
          <cell r="X33">
            <v>0</v>
          </cell>
          <cell r="Y33">
            <v>0</v>
          </cell>
          <cell r="Z33">
            <v>0</v>
          </cell>
          <cell r="AA33">
            <v>0</v>
          </cell>
          <cell r="AB33">
            <v>0.85842105655564793</v>
          </cell>
          <cell r="AC33">
            <v>0.10547465291224374</v>
          </cell>
          <cell r="AD33">
            <v>3.610429053210832E-2</v>
          </cell>
          <cell r="AE33">
            <v>0</v>
          </cell>
          <cell r="AF33">
            <v>0</v>
          </cell>
          <cell r="AG33">
            <v>0</v>
          </cell>
        </row>
        <row r="34">
          <cell r="B34" t="str">
            <v>SNPD</v>
          </cell>
          <cell r="E34">
            <v>1</v>
          </cell>
          <cell r="F34">
            <v>4.5970243589734401E-2</v>
          </cell>
          <cell r="G34">
            <v>0.35661961884194981</v>
          </cell>
          <cell r="H34">
            <v>7.7909281669573741E-2</v>
          </cell>
          <cell r="I34">
            <v>0</v>
          </cell>
          <cell r="J34">
            <v>8.9947815865227876E-2</v>
          </cell>
          <cell r="K34">
            <v>0.36792106688911685</v>
          </cell>
          <cell r="L34">
            <v>4.544993518808324E-2</v>
          </cell>
          <cell r="M34">
            <v>1.6182037956314E-2</v>
          </cell>
          <cell r="N34">
            <v>0</v>
          </cell>
          <cell r="O34">
            <v>0</v>
          </cell>
          <cell r="P34">
            <v>0</v>
          </cell>
          <cell r="S34" t="str">
            <v>SNPD</v>
          </cell>
          <cell r="V34">
            <v>1</v>
          </cell>
          <cell r="W34">
            <v>4.5918396361709315E-2</v>
          </cell>
          <cell r="X34">
            <v>0.35239333489135266</v>
          </cell>
          <cell r="Y34">
            <v>7.8433715405339346E-2</v>
          </cell>
          <cell r="Z34">
            <v>0</v>
          </cell>
          <cell r="AA34">
            <v>8.9004968095184156E-2</v>
          </cell>
          <cell r="AB34">
            <v>0.37276898777607909</v>
          </cell>
          <cell r="AC34">
            <v>4.5802324281151378E-2</v>
          </cell>
          <cell r="AD34">
            <v>1.5678273189184088E-2</v>
          </cell>
          <cell r="AE34">
            <v>0</v>
          </cell>
          <cell r="AF34">
            <v>0</v>
          </cell>
          <cell r="AG34">
            <v>0</v>
          </cell>
        </row>
        <row r="35">
          <cell r="B35" t="str">
            <v>DNPGP</v>
          </cell>
          <cell r="E35">
            <v>0</v>
          </cell>
          <cell r="F35">
            <v>0</v>
          </cell>
          <cell r="G35">
            <v>0</v>
          </cell>
          <cell r="H35">
            <v>0</v>
          </cell>
          <cell r="I35">
            <v>0</v>
          </cell>
          <cell r="J35">
            <v>0</v>
          </cell>
          <cell r="K35">
            <v>0</v>
          </cell>
          <cell r="L35">
            <v>0</v>
          </cell>
          <cell r="M35">
            <v>0</v>
          </cell>
          <cell r="N35">
            <v>0</v>
          </cell>
          <cell r="O35">
            <v>0</v>
          </cell>
          <cell r="P35">
            <v>0</v>
          </cell>
          <cell r="S35" t="str">
            <v>DNPGP</v>
          </cell>
          <cell r="V35">
            <v>0</v>
          </cell>
          <cell r="W35">
            <v>0</v>
          </cell>
          <cell r="X35">
            <v>0</v>
          </cell>
          <cell r="Y35">
            <v>0</v>
          </cell>
          <cell r="Z35">
            <v>0</v>
          </cell>
          <cell r="AA35">
            <v>0</v>
          </cell>
          <cell r="AB35">
            <v>0</v>
          </cell>
          <cell r="AC35">
            <v>0</v>
          </cell>
          <cell r="AD35">
            <v>0</v>
          </cell>
          <cell r="AE35">
            <v>0</v>
          </cell>
          <cell r="AF35">
            <v>0</v>
          </cell>
          <cell r="AG35">
            <v>0</v>
          </cell>
        </row>
        <row r="36">
          <cell r="B36" t="str">
            <v>DNPGU</v>
          </cell>
          <cell r="E36">
            <v>0</v>
          </cell>
          <cell r="F36">
            <v>0</v>
          </cell>
          <cell r="G36">
            <v>0</v>
          </cell>
          <cell r="H36">
            <v>0</v>
          </cell>
          <cell r="I36">
            <v>0</v>
          </cell>
          <cell r="J36">
            <v>0</v>
          </cell>
          <cell r="K36">
            <v>0</v>
          </cell>
          <cell r="L36">
            <v>0</v>
          </cell>
          <cell r="M36">
            <v>0</v>
          </cell>
          <cell r="N36">
            <v>0</v>
          </cell>
          <cell r="O36">
            <v>0</v>
          </cell>
          <cell r="P36">
            <v>0</v>
          </cell>
          <cell r="S36" t="str">
            <v>DNPGU</v>
          </cell>
          <cell r="V36">
            <v>0</v>
          </cell>
          <cell r="W36">
            <v>0</v>
          </cell>
          <cell r="X36">
            <v>0</v>
          </cell>
          <cell r="Y36">
            <v>0</v>
          </cell>
          <cell r="Z36">
            <v>0</v>
          </cell>
          <cell r="AA36">
            <v>0</v>
          </cell>
          <cell r="AB36">
            <v>0</v>
          </cell>
          <cell r="AC36">
            <v>0</v>
          </cell>
          <cell r="AD36">
            <v>0</v>
          </cell>
          <cell r="AE36">
            <v>0</v>
          </cell>
          <cell r="AF36">
            <v>0</v>
          </cell>
          <cell r="AG36">
            <v>0</v>
          </cell>
        </row>
        <row r="37">
          <cell r="B37" t="str">
            <v>DNPGMP</v>
          </cell>
          <cell r="E37">
            <v>0</v>
          </cell>
          <cell r="F37">
            <v>0</v>
          </cell>
          <cell r="G37">
            <v>0</v>
          </cell>
          <cell r="H37">
            <v>0</v>
          </cell>
          <cell r="I37">
            <v>0</v>
          </cell>
          <cell r="J37">
            <v>0</v>
          </cell>
          <cell r="K37">
            <v>0</v>
          </cell>
          <cell r="L37">
            <v>0</v>
          </cell>
          <cell r="M37">
            <v>0</v>
          </cell>
          <cell r="N37">
            <v>0</v>
          </cell>
          <cell r="O37">
            <v>0</v>
          </cell>
          <cell r="P37">
            <v>0</v>
          </cell>
          <cell r="S37" t="str">
            <v>DNPGMP</v>
          </cell>
          <cell r="V37">
            <v>0</v>
          </cell>
          <cell r="W37">
            <v>0</v>
          </cell>
          <cell r="X37">
            <v>0</v>
          </cell>
          <cell r="Y37">
            <v>0</v>
          </cell>
          <cell r="Z37">
            <v>0</v>
          </cell>
          <cell r="AA37">
            <v>0</v>
          </cell>
          <cell r="AB37">
            <v>0</v>
          </cell>
          <cell r="AC37">
            <v>0</v>
          </cell>
          <cell r="AD37">
            <v>0</v>
          </cell>
          <cell r="AE37">
            <v>0</v>
          </cell>
          <cell r="AF37">
            <v>0</v>
          </cell>
          <cell r="AG37">
            <v>0</v>
          </cell>
        </row>
        <row r="38">
          <cell r="B38" t="str">
            <v>DNPGMU</v>
          </cell>
          <cell r="E38">
            <v>1</v>
          </cell>
          <cell r="F38">
            <v>2.5741461567212319E-2</v>
          </cell>
          <cell r="G38">
            <v>0.32618337433849304</v>
          </cell>
          <cell r="H38">
            <v>9.2594289718675754E-2</v>
          </cell>
          <cell r="I38">
            <v>0</v>
          </cell>
          <cell r="J38">
            <v>0.12854458520981182</v>
          </cell>
          <cell r="K38">
            <v>0.36289255793699388</v>
          </cell>
          <cell r="L38">
            <v>4.5049719917854315E-2</v>
          </cell>
          <cell r="M38">
            <v>1.7271317670595542E-2</v>
          </cell>
          <cell r="N38">
            <v>1.7226936403632589E-3</v>
          </cell>
          <cell r="O38">
            <v>0</v>
          </cell>
          <cell r="P38">
            <v>0</v>
          </cell>
          <cell r="S38" t="str">
            <v>DNPGMU</v>
          </cell>
          <cell r="V38">
            <v>0.99999999999999978</v>
          </cell>
          <cell r="W38">
            <v>2.5741461567212326E-2</v>
          </cell>
          <cell r="X38">
            <v>0.32618337433849304</v>
          </cell>
          <cell r="Y38">
            <v>9.2594289718675754E-2</v>
          </cell>
          <cell r="Z38">
            <v>0</v>
          </cell>
          <cell r="AA38">
            <v>0.12854458520981182</v>
          </cell>
          <cell r="AB38">
            <v>0.36289255793699376</v>
          </cell>
          <cell r="AC38">
            <v>4.5049719917854308E-2</v>
          </cell>
          <cell r="AD38">
            <v>1.7271317670595539E-2</v>
          </cell>
          <cell r="AE38">
            <v>1.7226936403632593E-3</v>
          </cell>
          <cell r="AF38">
            <v>0</v>
          </cell>
          <cell r="AG38">
            <v>0</v>
          </cell>
        </row>
        <row r="39">
          <cell r="B39" t="str">
            <v>DNPIP</v>
          </cell>
          <cell r="E39">
            <v>0</v>
          </cell>
          <cell r="F39">
            <v>0</v>
          </cell>
          <cell r="G39">
            <v>0</v>
          </cell>
          <cell r="H39">
            <v>0</v>
          </cell>
          <cell r="I39">
            <v>0</v>
          </cell>
          <cell r="J39">
            <v>0</v>
          </cell>
          <cell r="K39">
            <v>0</v>
          </cell>
          <cell r="L39">
            <v>0</v>
          </cell>
          <cell r="M39">
            <v>0</v>
          </cell>
          <cell r="N39">
            <v>0</v>
          </cell>
          <cell r="O39">
            <v>0</v>
          </cell>
          <cell r="P39">
            <v>0</v>
          </cell>
          <cell r="S39" t="str">
            <v>DNPIP</v>
          </cell>
          <cell r="V39">
            <v>0</v>
          </cell>
          <cell r="W39">
            <v>0</v>
          </cell>
          <cell r="X39">
            <v>0</v>
          </cell>
          <cell r="Y39">
            <v>0</v>
          </cell>
          <cell r="Z39">
            <v>0</v>
          </cell>
          <cell r="AA39">
            <v>0</v>
          </cell>
          <cell r="AB39">
            <v>0</v>
          </cell>
          <cell r="AC39">
            <v>0</v>
          </cell>
          <cell r="AD39">
            <v>0</v>
          </cell>
          <cell r="AE39">
            <v>0</v>
          </cell>
          <cell r="AF39">
            <v>0</v>
          </cell>
          <cell r="AG39">
            <v>0</v>
          </cell>
        </row>
        <row r="40">
          <cell r="B40" t="str">
            <v>DNPIU</v>
          </cell>
          <cell r="E40">
            <v>0</v>
          </cell>
          <cell r="F40">
            <v>0</v>
          </cell>
          <cell r="G40">
            <v>0</v>
          </cell>
          <cell r="H40">
            <v>0</v>
          </cell>
          <cell r="I40">
            <v>0</v>
          </cell>
          <cell r="J40">
            <v>0</v>
          </cell>
          <cell r="K40">
            <v>0</v>
          </cell>
          <cell r="L40">
            <v>0</v>
          </cell>
          <cell r="M40">
            <v>0</v>
          </cell>
          <cell r="N40">
            <v>0</v>
          </cell>
          <cell r="O40">
            <v>0</v>
          </cell>
          <cell r="P40">
            <v>0</v>
          </cell>
          <cell r="S40" t="str">
            <v>DNPIU</v>
          </cell>
          <cell r="V40">
            <v>0</v>
          </cell>
          <cell r="W40">
            <v>0</v>
          </cell>
          <cell r="X40">
            <v>0</v>
          </cell>
          <cell r="Y40">
            <v>0</v>
          </cell>
          <cell r="Z40">
            <v>0</v>
          </cell>
          <cell r="AA40">
            <v>0</v>
          </cell>
          <cell r="AB40">
            <v>0</v>
          </cell>
          <cell r="AC40">
            <v>0</v>
          </cell>
          <cell r="AD40">
            <v>0</v>
          </cell>
          <cell r="AE40">
            <v>0</v>
          </cell>
          <cell r="AF40">
            <v>0</v>
          </cell>
          <cell r="AG40">
            <v>0</v>
          </cell>
        </row>
        <row r="41">
          <cell r="B41" t="str">
            <v>DNPPSP</v>
          </cell>
          <cell r="E41">
            <v>0</v>
          </cell>
          <cell r="F41">
            <v>0</v>
          </cell>
          <cell r="G41">
            <v>0</v>
          </cell>
          <cell r="H41">
            <v>0</v>
          </cell>
          <cell r="I41">
            <v>0</v>
          </cell>
          <cell r="J41">
            <v>0</v>
          </cell>
          <cell r="K41">
            <v>0</v>
          </cell>
          <cell r="L41">
            <v>0</v>
          </cell>
          <cell r="M41">
            <v>0</v>
          </cell>
          <cell r="N41">
            <v>0</v>
          </cell>
          <cell r="O41">
            <v>0</v>
          </cell>
          <cell r="P41">
            <v>0</v>
          </cell>
          <cell r="S41" t="str">
            <v>DNPPSP</v>
          </cell>
          <cell r="V41">
            <v>0</v>
          </cell>
          <cell r="W41">
            <v>0</v>
          </cell>
          <cell r="X41">
            <v>0</v>
          </cell>
          <cell r="Y41">
            <v>0</v>
          </cell>
          <cell r="Z41">
            <v>0</v>
          </cell>
          <cell r="AA41">
            <v>0</v>
          </cell>
          <cell r="AB41">
            <v>0</v>
          </cell>
          <cell r="AC41">
            <v>0</v>
          </cell>
          <cell r="AD41">
            <v>0</v>
          </cell>
          <cell r="AE41">
            <v>0</v>
          </cell>
          <cell r="AF41">
            <v>0</v>
          </cell>
          <cell r="AG41">
            <v>0</v>
          </cell>
        </row>
        <row r="42">
          <cell r="B42" t="str">
            <v>DNPPSU</v>
          </cell>
          <cell r="E42">
            <v>0</v>
          </cell>
          <cell r="F42">
            <v>0</v>
          </cell>
          <cell r="G42">
            <v>0</v>
          </cell>
          <cell r="H42">
            <v>0</v>
          </cell>
          <cell r="I42">
            <v>0</v>
          </cell>
          <cell r="J42">
            <v>0</v>
          </cell>
          <cell r="K42">
            <v>0</v>
          </cell>
          <cell r="L42">
            <v>0</v>
          </cell>
          <cell r="M42">
            <v>0</v>
          </cell>
          <cell r="N42">
            <v>0</v>
          </cell>
          <cell r="O42">
            <v>0</v>
          </cell>
          <cell r="P42">
            <v>0</v>
          </cell>
          <cell r="S42" t="str">
            <v>DNPPSU</v>
          </cell>
          <cell r="V42">
            <v>0</v>
          </cell>
          <cell r="W42">
            <v>0</v>
          </cell>
          <cell r="X42">
            <v>0</v>
          </cell>
          <cell r="Y42">
            <v>0</v>
          </cell>
          <cell r="Z42">
            <v>0</v>
          </cell>
          <cell r="AA42">
            <v>0</v>
          </cell>
          <cell r="AB42">
            <v>0</v>
          </cell>
          <cell r="AC42">
            <v>0</v>
          </cell>
          <cell r="AD42">
            <v>0</v>
          </cell>
          <cell r="AE42">
            <v>0</v>
          </cell>
          <cell r="AF42">
            <v>0</v>
          </cell>
          <cell r="AG42">
            <v>0</v>
          </cell>
        </row>
        <row r="43">
          <cell r="B43" t="str">
            <v>DNPPHP</v>
          </cell>
          <cell r="E43">
            <v>0</v>
          </cell>
          <cell r="F43">
            <v>0</v>
          </cell>
          <cell r="G43">
            <v>0</v>
          </cell>
          <cell r="H43">
            <v>0</v>
          </cell>
          <cell r="I43">
            <v>0</v>
          </cell>
          <cell r="J43">
            <v>0</v>
          </cell>
          <cell r="K43">
            <v>0</v>
          </cell>
          <cell r="L43">
            <v>0</v>
          </cell>
          <cell r="M43">
            <v>0</v>
          </cell>
          <cell r="N43">
            <v>0</v>
          </cell>
          <cell r="O43">
            <v>0</v>
          </cell>
          <cell r="P43">
            <v>0</v>
          </cell>
          <cell r="S43" t="str">
            <v>DNPPHP</v>
          </cell>
          <cell r="V43">
            <v>0</v>
          </cell>
          <cell r="W43">
            <v>0</v>
          </cell>
          <cell r="X43">
            <v>0</v>
          </cell>
          <cell r="Y43">
            <v>0</v>
          </cell>
          <cell r="Z43">
            <v>0</v>
          </cell>
          <cell r="AA43">
            <v>0</v>
          </cell>
          <cell r="AB43">
            <v>0</v>
          </cell>
          <cell r="AC43">
            <v>0</v>
          </cell>
          <cell r="AD43">
            <v>0</v>
          </cell>
          <cell r="AE43">
            <v>0</v>
          </cell>
          <cell r="AF43">
            <v>0</v>
          </cell>
          <cell r="AG43">
            <v>0</v>
          </cell>
        </row>
        <row r="44">
          <cell r="B44" t="str">
            <v>DNPPHU</v>
          </cell>
          <cell r="E44">
            <v>0</v>
          </cell>
          <cell r="F44">
            <v>0</v>
          </cell>
          <cell r="G44">
            <v>0</v>
          </cell>
          <cell r="H44">
            <v>0</v>
          </cell>
          <cell r="I44">
            <v>0</v>
          </cell>
          <cell r="J44">
            <v>0</v>
          </cell>
          <cell r="K44">
            <v>0</v>
          </cell>
          <cell r="L44">
            <v>0</v>
          </cell>
          <cell r="M44">
            <v>0</v>
          </cell>
          <cell r="N44">
            <v>0</v>
          </cell>
          <cell r="O44">
            <v>0</v>
          </cell>
          <cell r="P44">
            <v>0</v>
          </cell>
          <cell r="S44" t="str">
            <v>DNPPHU</v>
          </cell>
          <cell r="V44">
            <v>0</v>
          </cell>
          <cell r="W44">
            <v>0</v>
          </cell>
          <cell r="X44">
            <v>0</v>
          </cell>
          <cell r="Y44">
            <v>0</v>
          </cell>
          <cell r="Z44">
            <v>0</v>
          </cell>
          <cell r="AA44">
            <v>0</v>
          </cell>
          <cell r="AB44">
            <v>0</v>
          </cell>
          <cell r="AC44">
            <v>0</v>
          </cell>
          <cell r="AD44">
            <v>0</v>
          </cell>
          <cell r="AE44">
            <v>0</v>
          </cell>
          <cell r="AF44">
            <v>0</v>
          </cell>
          <cell r="AG44">
            <v>0</v>
          </cell>
        </row>
        <row r="45">
          <cell r="B45" t="str">
            <v>DNPTP</v>
          </cell>
          <cell r="E45">
            <v>0</v>
          </cell>
          <cell r="F45">
            <v>0</v>
          </cell>
          <cell r="G45">
            <v>0</v>
          </cell>
          <cell r="H45">
            <v>0</v>
          </cell>
          <cell r="I45">
            <v>0</v>
          </cell>
          <cell r="J45">
            <v>0</v>
          </cell>
          <cell r="K45">
            <v>0</v>
          </cell>
          <cell r="L45">
            <v>0</v>
          </cell>
          <cell r="M45">
            <v>0</v>
          </cell>
          <cell r="N45">
            <v>0</v>
          </cell>
          <cell r="O45">
            <v>0</v>
          </cell>
          <cell r="P45">
            <v>0</v>
          </cell>
          <cell r="S45" t="str">
            <v>DNPTP</v>
          </cell>
          <cell r="V45">
            <v>0</v>
          </cell>
          <cell r="W45">
            <v>0</v>
          </cell>
          <cell r="X45">
            <v>0</v>
          </cell>
          <cell r="Y45">
            <v>0</v>
          </cell>
          <cell r="Z45">
            <v>0</v>
          </cell>
          <cell r="AA45">
            <v>0</v>
          </cell>
          <cell r="AB45">
            <v>0</v>
          </cell>
          <cell r="AC45">
            <v>0</v>
          </cell>
          <cell r="AD45">
            <v>0</v>
          </cell>
          <cell r="AE45">
            <v>0</v>
          </cell>
          <cell r="AF45">
            <v>0</v>
          </cell>
          <cell r="AG45">
            <v>0</v>
          </cell>
        </row>
        <row r="46">
          <cell r="B46" t="str">
            <v>DNPTU</v>
          </cell>
          <cell r="E46">
            <v>0</v>
          </cell>
          <cell r="F46">
            <v>0</v>
          </cell>
          <cell r="G46">
            <v>0</v>
          </cell>
          <cell r="H46">
            <v>0</v>
          </cell>
          <cell r="I46">
            <v>0</v>
          </cell>
          <cell r="J46">
            <v>0</v>
          </cell>
          <cell r="K46">
            <v>0</v>
          </cell>
          <cell r="L46">
            <v>0</v>
          </cell>
          <cell r="M46">
            <v>0</v>
          </cell>
          <cell r="N46">
            <v>0</v>
          </cell>
          <cell r="O46">
            <v>0</v>
          </cell>
          <cell r="P46">
            <v>0</v>
          </cell>
          <cell r="S46" t="str">
            <v>DNPTU</v>
          </cell>
          <cell r="V46">
            <v>0</v>
          </cell>
          <cell r="W46">
            <v>0</v>
          </cell>
          <cell r="X46">
            <v>0</v>
          </cell>
          <cell r="Y46">
            <v>0</v>
          </cell>
          <cell r="Z46">
            <v>0</v>
          </cell>
          <cell r="AA46">
            <v>0</v>
          </cell>
          <cell r="AB46">
            <v>0</v>
          </cell>
          <cell r="AC46">
            <v>0</v>
          </cell>
          <cell r="AD46">
            <v>0</v>
          </cell>
          <cell r="AE46">
            <v>0</v>
          </cell>
          <cell r="AF46">
            <v>0</v>
          </cell>
          <cell r="AG46">
            <v>0</v>
          </cell>
        </row>
        <row r="47">
          <cell r="B47" t="str">
            <v>CN</v>
          </cell>
          <cell r="E47">
            <v>0.99999999999999989</v>
          </cell>
          <cell r="F47">
            <v>2.8617759392218493E-2</v>
          </cell>
          <cell r="G47">
            <v>0.33548393774517754</v>
          </cell>
          <cell r="H47">
            <v>8.0736679765802635E-2</v>
          </cell>
          <cell r="I47">
            <v>0</v>
          </cell>
          <cell r="J47">
            <v>7.3396103380819144E-2</v>
          </cell>
          <cell r="K47">
            <v>0.43538836810527148</v>
          </cell>
          <cell r="L47">
            <v>3.7486759982197138E-2</v>
          </cell>
          <cell r="M47">
            <v>8.8903916285135651E-3</v>
          </cell>
          <cell r="N47">
            <v>0</v>
          </cell>
          <cell r="O47">
            <v>0</v>
          </cell>
          <cell r="P47">
            <v>0</v>
          </cell>
          <cell r="S47" t="str">
            <v>CN</v>
          </cell>
          <cell r="V47">
            <v>0.99999999999999989</v>
          </cell>
          <cell r="W47">
            <v>2.8617759392218493E-2</v>
          </cell>
          <cell r="X47">
            <v>0.33548393774517754</v>
          </cell>
          <cell r="Y47">
            <v>8.0736679765802635E-2</v>
          </cell>
          <cell r="Z47">
            <v>0</v>
          </cell>
          <cell r="AA47">
            <v>7.3396103380819144E-2</v>
          </cell>
          <cell r="AB47">
            <v>0.43538836810527148</v>
          </cell>
          <cell r="AC47">
            <v>3.7486759982197138E-2</v>
          </cell>
          <cell r="AD47">
            <v>8.8903916285135651E-3</v>
          </cell>
          <cell r="AE47">
            <v>0</v>
          </cell>
          <cell r="AF47">
            <v>0</v>
          </cell>
          <cell r="AG47">
            <v>0</v>
          </cell>
        </row>
        <row r="48">
          <cell r="B48" t="str">
            <v>CNP</v>
          </cell>
          <cell r="E48">
            <v>1</v>
          </cell>
          <cell r="F48">
            <v>0</v>
          </cell>
          <cell r="G48">
            <v>0.68519706012923598</v>
          </cell>
          <cell r="H48">
            <v>0.1648977175835559</v>
          </cell>
          <cell r="I48">
            <v>0</v>
          </cell>
          <cell r="J48">
            <v>0.14990522228720818</v>
          </cell>
          <cell r="K48">
            <v>0</v>
          </cell>
          <cell r="L48">
            <v>0</v>
          </cell>
          <cell r="M48">
            <v>0</v>
          </cell>
          <cell r="N48">
            <v>0</v>
          </cell>
          <cell r="O48">
            <v>0</v>
          </cell>
          <cell r="P48">
            <v>0</v>
          </cell>
          <cell r="S48" t="str">
            <v>CNP</v>
          </cell>
          <cell r="V48">
            <v>1</v>
          </cell>
          <cell r="W48">
            <v>5.5221642868175352E-2</v>
          </cell>
          <cell r="X48">
            <v>0.64735935278045564</v>
          </cell>
          <cell r="Y48">
            <v>0.15579179471337953</v>
          </cell>
          <cell r="Z48">
            <v>0</v>
          </cell>
          <cell r="AA48">
            <v>0.14162720963798953</v>
          </cell>
          <cell r="AB48">
            <v>0</v>
          </cell>
          <cell r="AC48">
            <v>0</v>
          </cell>
          <cell r="AD48">
            <v>0</v>
          </cell>
          <cell r="AE48">
            <v>0</v>
          </cell>
          <cell r="AF48">
            <v>0</v>
          </cell>
          <cell r="AG48">
            <v>0</v>
          </cell>
        </row>
        <row r="49">
          <cell r="B49" t="str">
            <v>CNU</v>
          </cell>
          <cell r="E49">
            <v>1</v>
          </cell>
          <cell r="F49">
            <v>0</v>
          </cell>
          <cell r="G49">
            <v>0</v>
          </cell>
          <cell r="H49">
            <v>0</v>
          </cell>
          <cell r="I49">
            <v>0</v>
          </cell>
          <cell r="J49">
            <v>0</v>
          </cell>
          <cell r="K49">
            <v>0.90373501275464529</v>
          </cell>
          <cell r="L49">
            <v>7.7811214061763709E-2</v>
          </cell>
          <cell r="M49">
            <v>1.8453773183590979E-2</v>
          </cell>
          <cell r="N49">
            <v>0</v>
          </cell>
          <cell r="O49">
            <v>0</v>
          </cell>
          <cell r="P49">
            <v>0</v>
          </cell>
          <cell r="S49" t="str">
            <v>CNU</v>
          </cell>
          <cell r="V49">
            <v>1</v>
          </cell>
          <cell r="W49">
            <v>0</v>
          </cell>
          <cell r="X49">
            <v>0</v>
          </cell>
          <cell r="Y49">
            <v>0</v>
          </cell>
          <cell r="Z49">
            <v>0</v>
          </cell>
          <cell r="AA49">
            <v>0</v>
          </cell>
          <cell r="AB49">
            <v>0.90373501275464529</v>
          </cell>
          <cell r="AC49">
            <v>7.7811214061763709E-2</v>
          </cell>
          <cell r="AD49">
            <v>1.8453773183590979E-2</v>
          </cell>
          <cell r="AE49">
            <v>0</v>
          </cell>
          <cell r="AF49">
            <v>0</v>
          </cell>
          <cell r="AG49">
            <v>0</v>
          </cell>
        </row>
        <row r="50">
          <cell r="B50" t="str">
            <v>WBTAX</v>
          </cell>
          <cell r="E50">
            <v>1</v>
          </cell>
          <cell r="F50">
            <v>0</v>
          </cell>
          <cell r="G50">
            <v>0</v>
          </cell>
          <cell r="H50">
            <v>1</v>
          </cell>
          <cell r="I50">
            <v>0</v>
          </cell>
          <cell r="J50">
            <v>0</v>
          </cell>
          <cell r="K50">
            <v>0</v>
          </cell>
          <cell r="L50">
            <v>0</v>
          </cell>
          <cell r="M50">
            <v>0</v>
          </cell>
          <cell r="N50">
            <v>0</v>
          </cell>
          <cell r="O50">
            <v>0</v>
          </cell>
          <cell r="P50">
            <v>0</v>
          </cell>
          <cell r="S50" t="str">
            <v>WBTAX</v>
          </cell>
          <cell r="V50">
            <v>1</v>
          </cell>
          <cell r="W50">
            <v>0</v>
          </cell>
          <cell r="X50">
            <v>0</v>
          </cell>
          <cell r="Y50">
            <v>1</v>
          </cell>
          <cell r="Z50">
            <v>0</v>
          </cell>
          <cell r="AA50">
            <v>0</v>
          </cell>
          <cell r="AB50">
            <v>0</v>
          </cell>
          <cell r="AC50">
            <v>0</v>
          </cell>
          <cell r="AD50">
            <v>0</v>
          </cell>
          <cell r="AE50">
            <v>0</v>
          </cell>
          <cell r="AF50">
            <v>0</v>
          </cell>
          <cell r="AG50">
            <v>0</v>
          </cell>
        </row>
        <row r="51">
          <cell r="B51" t="str">
            <v>OPRVID</v>
          </cell>
          <cell r="E51">
            <v>0</v>
          </cell>
          <cell r="F51">
            <v>0</v>
          </cell>
          <cell r="G51">
            <v>0</v>
          </cell>
          <cell r="H51">
            <v>0</v>
          </cell>
          <cell r="I51">
            <v>0</v>
          </cell>
          <cell r="J51">
            <v>0</v>
          </cell>
          <cell r="K51">
            <v>0</v>
          </cell>
          <cell r="L51">
            <v>0</v>
          </cell>
          <cell r="M51">
            <v>0</v>
          </cell>
          <cell r="N51">
            <v>0</v>
          </cell>
          <cell r="O51">
            <v>0</v>
          </cell>
          <cell r="P51">
            <v>0</v>
          </cell>
          <cell r="S51" t="str">
            <v>OPRVID</v>
          </cell>
          <cell r="V51">
            <v>0</v>
          </cell>
          <cell r="W51">
            <v>0</v>
          </cell>
          <cell r="X51">
            <v>0</v>
          </cell>
          <cell r="Y51">
            <v>0</v>
          </cell>
          <cell r="Z51">
            <v>0</v>
          </cell>
          <cell r="AA51">
            <v>0</v>
          </cell>
          <cell r="AB51">
            <v>0</v>
          </cell>
          <cell r="AC51">
            <v>0</v>
          </cell>
          <cell r="AD51">
            <v>0</v>
          </cell>
          <cell r="AE51">
            <v>0</v>
          </cell>
          <cell r="AF51">
            <v>0</v>
          </cell>
          <cell r="AG51">
            <v>0</v>
          </cell>
        </row>
        <row r="52">
          <cell r="B52" t="str">
            <v>OPRVWY</v>
          </cell>
          <cell r="E52">
            <v>0</v>
          </cell>
          <cell r="F52">
            <v>0</v>
          </cell>
          <cell r="G52">
            <v>0</v>
          </cell>
          <cell r="H52">
            <v>0</v>
          </cell>
          <cell r="I52">
            <v>0</v>
          </cell>
          <cell r="J52">
            <v>0</v>
          </cell>
          <cell r="K52">
            <v>0</v>
          </cell>
          <cell r="L52">
            <v>0</v>
          </cell>
          <cell r="M52">
            <v>0</v>
          </cell>
          <cell r="N52">
            <v>0</v>
          </cell>
          <cell r="O52">
            <v>0</v>
          </cell>
          <cell r="P52">
            <v>0</v>
          </cell>
          <cell r="S52" t="str">
            <v>OPRVWY</v>
          </cell>
          <cell r="V52">
            <v>0</v>
          </cell>
          <cell r="W52">
            <v>0</v>
          </cell>
          <cell r="X52">
            <v>0</v>
          </cell>
          <cell r="Y52">
            <v>0</v>
          </cell>
          <cell r="Z52">
            <v>0</v>
          </cell>
          <cell r="AA52">
            <v>0</v>
          </cell>
          <cell r="AB52">
            <v>0</v>
          </cell>
          <cell r="AC52">
            <v>0</v>
          </cell>
          <cell r="AD52">
            <v>0</v>
          </cell>
          <cell r="AE52">
            <v>0</v>
          </cell>
          <cell r="AF52">
            <v>0</v>
          </cell>
          <cell r="AG52">
            <v>0</v>
          </cell>
        </row>
        <row r="53">
          <cell r="B53" t="str">
            <v>EXCTAX</v>
          </cell>
          <cell r="E53">
            <v>0.99999999999999989</v>
          </cell>
          <cell r="F53">
            <v>1.3104219600022905E-3</v>
          </cell>
          <cell r="G53">
            <v>0.31475207356349288</v>
          </cell>
          <cell r="H53">
            <v>5.817459609077464E-2</v>
          </cell>
          <cell r="I53">
            <v>0</v>
          </cell>
          <cell r="J53">
            <v>7.6923252439311585E-2</v>
          </cell>
          <cell r="K53">
            <v>0.43232617562868048</v>
          </cell>
          <cell r="L53">
            <v>7.0300508257982675E-2</v>
          </cell>
          <cell r="M53">
            <v>2.424088359061263E-2</v>
          </cell>
          <cell r="N53">
            <v>5.5317362045271632E-3</v>
          </cell>
          <cell r="O53">
            <v>2.1710736682515368E-2</v>
          </cell>
          <cell r="P53">
            <v>-5.2703844178997143E-3</v>
          </cell>
          <cell r="S53" t="str">
            <v>EXCTAX</v>
          </cell>
          <cell r="V53">
            <v>1.0000000000000016</v>
          </cell>
          <cell r="W53">
            <v>1.4030689589167003E-3</v>
          </cell>
          <cell r="X53">
            <v>0.31610531663667851</v>
          </cell>
          <cell r="Y53">
            <v>5.8092774718206834E-2</v>
          </cell>
          <cell r="Z53">
            <v>0</v>
          </cell>
          <cell r="AA53">
            <v>7.7548053915228773E-2</v>
          </cell>
          <cell r="AB53">
            <v>0.43024501628267886</v>
          </cell>
          <cell r="AC53">
            <v>7.0204731793144695E-2</v>
          </cell>
          <cell r="AD53">
            <v>2.4425369111968662E-2</v>
          </cell>
          <cell r="AE53">
            <v>5.5353163185625784E-3</v>
          </cell>
          <cell r="AF53">
            <v>2.1710736682515368E-2</v>
          </cell>
          <cell r="AG53">
            <v>-5.2703844178997143E-3</v>
          </cell>
        </row>
        <row r="54">
          <cell r="B54" t="str">
            <v>INT</v>
          </cell>
          <cell r="E54">
            <v>0.99999999999999989</v>
          </cell>
          <cell r="F54">
            <v>3.2229859365528246E-2</v>
          </cell>
          <cell r="G54">
            <v>0.34086996193028668</v>
          </cell>
          <cell r="H54">
            <v>9.1050956975746583E-2</v>
          </cell>
          <cell r="I54">
            <v>0</v>
          </cell>
          <cell r="J54">
            <v>0.10582961494061305</v>
          </cell>
          <cell r="K54">
            <v>0.36207982957530088</v>
          </cell>
          <cell r="L54">
            <v>4.5157778895944446E-2</v>
          </cell>
          <cell r="M54">
            <v>1.6069659735545548E-2</v>
          </cell>
          <cell r="N54">
            <v>1.1313385810345668E-3</v>
          </cell>
          <cell r="O54">
            <v>0</v>
          </cell>
          <cell r="P54">
            <v>5.581E-3</v>
          </cell>
          <cell r="S54" t="str">
            <v>INT</v>
          </cell>
          <cell r="V54">
            <v>0.99999999999999944</v>
          </cell>
          <cell r="W54">
            <v>3.2254113945373801E-2</v>
          </cell>
          <cell r="X54">
            <v>0.33977508504293519</v>
          </cell>
          <cell r="Y54">
            <v>9.1114851686081286E-2</v>
          </cell>
          <cell r="Z54">
            <v>0</v>
          </cell>
          <cell r="AA54">
            <v>0.10534865723031084</v>
          </cell>
          <cell r="AB54">
            <v>0.3635380835189464</v>
          </cell>
          <cell r="AC54">
            <v>4.5328589170704384E-2</v>
          </cell>
          <cell r="AD54">
            <v>1.5930840985729278E-2</v>
          </cell>
          <cell r="AE54">
            <v>1.1287784199184815E-3</v>
          </cell>
          <cell r="AF54">
            <v>0</v>
          </cell>
          <cell r="AG54">
            <v>5.581E-3</v>
          </cell>
        </row>
        <row r="55">
          <cell r="B55" t="str">
            <v>CIAC</v>
          </cell>
          <cell r="E55">
            <v>1</v>
          </cell>
          <cell r="F55">
            <v>1.9881703559801383E-2</v>
          </cell>
          <cell r="G55">
            <v>0.40545797496340547</v>
          </cell>
          <cell r="H55">
            <v>4.118071059420967E-2</v>
          </cell>
          <cell r="I55">
            <v>0</v>
          </cell>
          <cell r="J55">
            <v>9.9802299485628965E-2</v>
          </cell>
          <cell r="K55">
            <v>0.34339101144936462</v>
          </cell>
          <cell r="L55">
            <v>6.4050844161976012E-2</v>
          </cell>
          <cell r="M55">
            <v>2.6235455785613985E-2</v>
          </cell>
          <cell r="N55">
            <v>0</v>
          </cell>
          <cell r="O55">
            <v>0</v>
          </cell>
          <cell r="P55">
            <v>0</v>
          </cell>
          <cell r="S55" t="str">
            <v>CIAC</v>
          </cell>
          <cell r="V55">
            <v>1</v>
          </cell>
          <cell r="W55">
            <v>1.9881703559801383E-2</v>
          </cell>
          <cell r="X55">
            <v>0.40545797496340547</v>
          </cell>
          <cell r="Y55">
            <v>4.118071059420967E-2</v>
          </cell>
          <cell r="Z55">
            <v>0</v>
          </cell>
          <cell r="AA55">
            <v>9.9802299485628965E-2</v>
          </cell>
          <cell r="AB55">
            <v>0.34339101144936462</v>
          </cell>
          <cell r="AC55">
            <v>6.4050844161976012E-2</v>
          </cell>
          <cell r="AD55">
            <v>2.6235455785613985E-2</v>
          </cell>
          <cell r="AE55">
            <v>0</v>
          </cell>
          <cell r="AF55">
            <v>0</v>
          </cell>
          <cell r="AG55">
            <v>0</v>
          </cell>
        </row>
        <row r="56">
          <cell r="B56" t="str">
            <v>IDSIT</v>
          </cell>
          <cell r="E56">
            <v>1</v>
          </cell>
          <cell r="F56">
            <v>0</v>
          </cell>
          <cell r="G56">
            <v>0</v>
          </cell>
          <cell r="H56">
            <v>0</v>
          </cell>
          <cell r="I56">
            <v>0</v>
          </cell>
          <cell r="J56">
            <v>0</v>
          </cell>
          <cell r="K56">
            <v>0</v>
          </cell>
          <cell r="L56">
            <v>1</v>
          </cell>
          <cell r="M56">
            <v>0</v>
          </cell>
          <cell r="N56">
            <v>0</v>
          </cell>
          <cell r="O56">
            <v>0</v>
          </cell>
          <cell r="P56">
            <v>0</v>
          </cell>
          <cell r="S56" t="str">
            <v>IDSIT</v>
          </cell>
          <cell r="V56">
            <v>1</v>
          </cell>
          <cell r="W56">
            <v>0</v>
          </cell>
          <cell r="X56">
            <v>0</v>
          </cell>
          <cell r="Y56">
            <v>0</v>
          </cell>
          <cell r="Z56">
            <v>0</v>
          </cell>
          <cell r="AA56">
            <v>0</v>
          </cell>
          <cell r="AB56">
            <v>0</v>
          </cell>
          <cell r="AC56">
            <v>1</v>
          </cell>
          <cell r="AD56">
            <v>0</v>
          </cell>
          <cell r="AE56">
            <v>0</v>
          </cell>
          <cell r="AF56">
            <v>0</v>
          </cell>
          <cell r="AG56">
            <v>0</v>
          </cell>
        </row>
        <row r="57">
          <cell r="B57" t="str">
            <v>TAXDEPR</v>
          </cell>
          <cell r="E57">
            <v>0</v>
          </cell>
          <cell r="F57">
            <v>0</v>
          </cell>
          <cell r="G57">
            <v>0</v>
          </cell>
          <cell r="H57">
            <v>0</v>
          </cell>
          <cell r="I57">
            <v>0</v>
          </cell>
          <cell r="J57">
            <v>0</v>
          </cell>
          <cell r="K57">
            <v>0</v>
          </cell>
          <cell r="L57">
            <v>0</v>
          </cell>
          <cell r="M57">
            <v>0</v>
          </cell>
          <cell r="N57">
            <v>0</v>
          </cell>
          <cell r="O57">
            <v>0</v>
          </cell>
          <cell r="P57">
            <v>0</v>
          </cell>
          <cell r="S57" t="str">
            <v>TAXDEPR</v>
          </cell>
          <cell r="V57">
            <v>0</v>
          </cell>
          <cell r="W57">
            <v>0</v>
          </cell>
          <cell r="X57">
            <v>0</v>
          </cell>
          <cell r="Y57">
            <v>0</v>
          </cell>
          <cell r="Z57">
            <v>0</v>
          </cell>
          <cell r="AA57">
            <v>0</v>
          </cell>
          <cell r="AB57">
            <v>0</v>
          </cell>
          <cell r="AC57">
            <v>0</v>
          </cell>
          <cell r="AD57">
            <v>0</v>
          </cell>
          <cell r="AE57">
            <v>0</v>
          </cell>
          <cell r="AF57">
            <v>0</v>
          </cell>
          <cell r="AG57">
            <v>0</v>
          </cell>
        </row>
        <row r="58">
          <cell r="B58" t="str">
            <v>BADDEBT</v>
          </cell>
          <cell r="E58">
            <v>0.99999999999999989</v>
          </cell>
          <cell r="F58">
            <v>2.823020595384014E-2</v>
          </cell>
          <cell r="G58">
            <v>0.33243757832363813</v>
          </cell>
          <cell r="H58">
            <v>7.9967745849188851E-2</v>
          </cell>
          <cell r="I58">
            <v>0</v>
          </cell>
          <cell r="J58">
            <v>7.232764683792757E-2</v>
          </cell>
          <cell r="K58">
            <v>0.44136390740159692</v>
          </cell>
          <cell r="L58">
            <v>3.744147354901331E-2</v>
          </cell>
          <cell r="M58">
            <v>8.7214796817874883E-3</v>
          </cell>
          <cell r="N58">
            <v>0</v>
          </cell>
          <cell r="O58">
            <v>-4.900375969923899E-4</v>
          </cell>
          <cell r="P58">
            <v>0</v>
          </cell>
          <cell r="S58" t="str">
            <v>BADDEBT</v>
          </cell>
          <cell r="V58">
            <v>0.99999999999999989</v>
          </cell>
          <cell r="W58">
            <v>2.823020595384014E-2</v>
          </cell>
          <cell r="X58">
            <v>0.33243757832363813</v>
          </cell>
          <cell r="Y58">
            <v>7.9967745849188851E-2</v>
          </cell>
          <cell r="Z58">
            <v>0</v>
          </cell>
          <cell r="AA58">
            <v>7.232764683792757E-2</v>
          </cell>
          <cell r="AB58">
            <v>0.44136390740159692</v>
          </cell>
          <cell r="AC58">
            <v>3.744147354901331E-2</v>
          </cell>
          <cell r="AD58">
            <v>8.7214796817874883E-3</v>
          </cell>
          <cell r="AE58">
            <v>0</v>
          </cell>
          <cell r="AF58">
            <v>-4.900375969923899E-4</v>
          </cell>
          <cell r="AG58">
            <v>0</v>
          </cell>
        </row>
        <row r="59">
          <cell r="B59" t="str">
            <v>DITEXP</v>
          </cell>
          <cell r="E59">
            <v>0</v>
          </cell>
          <cell r="F59">
            <v>0</v>
          </cell>
          <cell r="G59">
            <v>0</v>
          </cell>
          <cell r="H59">
            <v>0</v>
          </cell>
          <cell r="I59">
            <v>0</v>
          </cell>
          <cell r="J59">
            <v>0</v>
          </cell>
          <cell r="K59">
            <v>0</v>
          </cell>
          <cell r="L59">
            <v>0</v>
          </cell>
          <cell r="M59">
            <v>0</v>
          </cell>
          <cell r="N59">
            <v>0</v>
          </cell>
          <cell r="O59">
            <v>0</v>
          </cell>
          <cell r="P59">
            <v>0</v>
          </cell>
          <cell r="S59" t="str">
            <v>DITEXP</v>
          </cell>
          <cell r="V59">
            <v>0</v>
          </cell>
          <cell r="W59">
            <v>0</v>
          </cell>
          <cell r="X59">
            <v>0</v>
          </cell>
          <cell r="Y59">
            <v>0</v>
          </cell>
          <cell r="Z59">
            <v>0</v>
          </cell>
          <cell r="AA59">
            <v>0</v>
          </cell>
          <cell r="AB59">
            <v>0</v>
          </cell>
          <cell r="AC59">
            <v>0</v>
          </cell>
          <cell r="AD59">
            <v>0</v>
          </cell>
          <cell r="AE59">
            <v>0</v>
          </cell>
          <cell r="AF59">
            <v>0</v>
          </cell>
          <cell r="AG59">
            <v>0</v>
          </cell>
        </row>
        <row r="60">
          <cell r="B60" t="str">
            <v>DITBAL</v>
          </cell>
          <cell r="E60">
            <v>0</v>
          </cell>
          <cell r="F60">
            <v>0</v>
          </cell>
          <cell r="G60">
            <v>0</v>
          </cell>
          <cell r="H60">
            <v>0</v>
          </cell>
          <cell r="I60">
            <v>0</v>
          </cell>
          <cell r="J60">
            <v>0</v>
          </cell>
          <cell r="K60">
            <v>0</v>
          </cell>
          <cell r="L60">
            <v>0</v>
          </cell>
          <cell r="M60">
            <v>0</v>
          </cell>
          <cell r="N60">
            <v>0</v>
          </cell>
          <cell r="O60">
            <v>0</v>
          </cell>
          <cell r="P60">
            <v>0</v>
          </cell>
          <cell r="S60" t="str">
            <v>DITBAL</v>
          </cell>
          <cell r="V60">
            <v>0</v>
          </cell>
          <cell r="W60">
            <v>0</v>
          </cell>
          <cell r="X60">
            <v>0</v>
          </cell>
          <cell r="Y60">
            <v>0</v>
          </cell>
          <cell r="Z60">
            <v>0</v>
          </cell>
          <cell r="AA60">
            <v>0</v>
          </cell>
          <cell r="AB60">
            <v>0</v>
          </cell>
          <cell r="AC60">
            <v>0</v>
          </cell>
          <cell r="AD60">
            <v>0</v>
          </cell>
          <cell r="AE60">
            <v>0</v>
          </cell>
          <cell r="AF60">
            <v>0</v>
          </cell>
          <cell r="AG60">
            <v>0</v>
          </cell>
        </row>
        <row r="61">
          <cell r="B61" t="str">
            <v>ITC84</v>
          </cell>
          <cell r="E61">
            <v>1</v>
          </cell>
          <cell r="F61">
            <v>0</v>
          </cell>
          <cell r="G61">
            <v>0.70975999999999995</v>
          </cell>
          <cell r="H61">
            <v>0.14180000000000001</v>
          </cell>
          <cell r="I61">
            <v>0</v>
          </cell>
          <cell r="J61">
            <v>0.10946</v>
          </cell>
          <cell r="K61">
            <v>0</v>
          </cell>
          <cell r="L61">
            <v>0</v>
          </cell>
          <cell r="M61">
            <v>0</v>
          </cell>
          <cell r="N61">
            <v>0</v>
          </cell>
          <cell r="O61">
            <v>0</v>
          </cell>
          <cell r="P61">
            <v>3.8979999999999994E-2</v>
          </cell>
          <cell r="S61" t="str">
            <v>ITC84</v>
          </cell>
          <cell r="V61">
            <v>1</v>
          </cell>
          <cell r="W61">
            <v>0</v>
          </cell>
          <cell r="X61">
            <v>0.70975999999999995</v>
          </cell>
          <cell r="Y61">
            <v>0.14180000000000001</v>
          </cell>
          <cell r="Z61">
            <v>0</v>
          </cell>
          <cell r="AA61">
            <v>0.10946</v>
          </cell>
          <cell r="AB61">
            <v>0</v>
          </cell>
          <cell r="AC61">
            <v>0</v>
          </cell>
          <cell r="AD61">
            <v>0</v>
          </cell>
          <cell r="AE61">
            <v>0</v>
          </cell>
          <cell r="AF61">
            <v>0</v>
          </cell>
          <cell r="AG61">
            <v>3.8979999999999994E-2</v>
          </cell>
        </row>
        <row r="62">
          <cell r="B62" t="str">
            <v>ITC85</v>
          </cell>
          <cell r="E62">
            <v>1</v>
          </cell>
          <cell r="F62">
            <v>0</v>
          </cell>
          <cell r="G62">
            <v>0.67689999999999995</v>
          </cell>
          <cell r="H62">
            <v>0.1336</v>
          </cell>
          <cell r="I62">
            <v>0</v>
          </cell>
          <cell r="J62">
            <v>0.11609999999999999</v>
          </cell>
          <cell r="K62">
            <v>0</v>
          </cell>
          <cell r="L62">
            <v>0</v>
          </cell>
          <cell r="M62">
            <v>0</v>
          </cell>
          <cell r="N62">
            <v>0</v>
          </cell>
          <cell r="O62">
            <v>0</v>
          </cell>
          <cell r="P62">
            <v>7.3399999999999993E-2</v>
          </cell>
          <cell r="S62" t="str">
            <v>ITC85</v>
          </cell>
          <cell r="V62">
            <v>1</v>
          </cell>
          <cell r="W62">
            <v>0</v>
          </cell>
          <cell r="X62">
            <v>0.67689999999999995</v>
          </cell>
          <cell r="Y62">
            <v>0.1336</v>
          </cell>
          <cell r="Z62">
            <v>0</v>
          </cell>
          <cell r="AA62">
            <v>0.11609999999999999</v>
          </cell>
          <cell r="AB62">
            <v>0</v>
          </cell>
          <cell r="AC62">
            <v>0</v>
          </cell>
          <cell r="AD62">
            <v>0</v>
          </cell>
          <cell r="AE62">
            <v>0</v>
          </cell>
          <cell r="AF62">
            <v>0</v>
          </cell>
          <cell r="AG62">
            <v>7.3399999999999993E-2</v>
          </cell>
        </row>
        <row r="63">
          <cell r="B63" t="str">
            <v>ITC86</v>
          </cell>
          <cell r="E63">
            <v>1</v>
          </cell>
          <cell r="F63">
            <v>0</v>
          </cell>
          <cell r="G63">
            <v>0.64607999999999999</v>
          </cell>
          <cell r="H63">
            <v>0.13125999999999999</v>
          </cell>
          <cell r="I63">
            <v>0</v>
          </cell>
          <cell r="J63">
            <v>0.155</v>
          </cell>
          <cell r="K63">
            <v>0</v>
          </cell>
          <cell r="L63">
            <v>0</v>
          </cell>
          <cell r="M63">
            <v>0</v>
          </cell>
          <cell r="N63">
            <v>0</v>
          </cell>
          <cell r="O63">
            <v>0</v>
          </cell>
          <cell r="P63">
            <v>6.7659999999999998E-2</v>
          </cell>
          <cell r="S63" t="str">
            <v>ITC86</v>
          </cell>
          <cell r="V63">
            <v>1</v>
          </cell>
          <cell r="W63">
            <v>0</v>
          </cell>
          <cell r="X63">
            <v>0.64607999999999999</v>
          </cell>
          <cell r="Y63">
            <v>0.13125999999999999</v>
          </cell>
          <cell r="Z63">
            <v>0</v>
          </cell>
          <cell r="AA63">
            <v>0.155</v>
          </cell>
          <cell r="AB63">
            <v>0</v>
          </cell>
          <cell r="AC63">
            <v>0</v>
          </cell>
          <cell r="AD63">
            <v>0</v>
          </cell>
          <cell r="AE63">
            <v>0</v>
          </cell>
          <cell r="AF63">
            <v>0</v>
          </cell>
          <cell r="AG63">
            <v>6.7659999999999998E-2</v>
          </cell>
        </row>
        <row r="64">
          <cell r="B64" t="str">
            <v>ITC88</v>
          </cell>
          <cell r="E64">
            <v>1</v>
          </cell>
          <cell r="F64">
            <v>0</v>
          </cell>
          <cell r="G64">
            <v>0.61199999999999999</v>
          </cell>
          <cell r="H64">
            <v>0.14960000000000001</v>
          </cell>
          <cell r="I64">
            <v>0</v>
          </cell>
          <cell r="J64">
            <v>0.1671</v>
          </cell>
          <cell r="K64">
            <v>0</v>
          </cell>
          <cell r="L64">
            <v>0</v>
          </cell>
          <cell r="M64">
            <v>0</v>
          </cell>
          <cell r="N64">
            <v>0</v>
          </cell>
          <cell r="O64">
            <v>0</v>
          </cell>
          <cell r="P64">
            <v>7.1300000000000002E-2</v>
          </cell>
          <cell r="S64" t="str">
            <v>ITC88</v>
          </cell>
          <cell r="V64">
            <v>1</v>
          </cell>
          <cell r="W64">
            <v>0</v>
          </cell>
          <cell r="X64">
            <v>0.61199999999999999</v>
          </cell>
          <cell r="Y64">
            <v>0.14960000000000001</v>
          </cell>
          <cell r="Z64">
            <v>0</v>
          </cell>
          <cell r="AA64">
            <v>0.1671</v>
          </cell>
          <cell r="AB64">
            <v>0</v>
          </cell>
          <cell r="AC64">
            <v>0</v>
          </cell>
          <cell r="AD64">
            <v>0</v>
          </cell>
          <cell r="AE64">
            <v>0</v>
          </cell>
          <cell r="AF64">
            <v>0</v>
          </cell>
          <cell r="AG64">
            <v>7.1300000000000002E-2</v>
          </cell>
        </row>
        <row r="65">
          <cell r="B65" t="str">
            <v>ITC89</v>
          </cell>
          <cell r="E65">
            <v>0.99999999999999989</v>
          </cell>
          <cell r="F65">
            <v>0</v>
          </cell>
          <cell r="G65">
            <v>0.563558</v>
          </cell>
          <cell r="H65">
            <v>0.15268799999999999</v>
          </cell>
          <cell r="I65">
            <v>0</v>
          </cell>
          <cell r="J65">
            <v>0.20677599999999999</v>
          </cell>
          <cell r="K65">
            <v>0</v>
          </cell>
          <cell r="L65">
            <v>0</v>
          </cell>
          <cell r="M65">
            <v>0</v>
          </cell>
          <cell r="N65">
            <v>0</v>
          </cell>
          <cell r="O65">
            <v>0</v>
          </cell>
          <cell r="P65">
            <v>7.6978000000000005E-2</v>
          </cell>
          <cell r="S65" t="str">
            <v>ITC89</v>
          </cell>
          <cell r="V65">
            <v>0.99999999999999989</v>
          </cell>
          <cell r="W65">
            <v>0</v>
          </cell>
          <cell r="X65">
            <v>0.563558</v>
          </cell>
          <cell r="Y65">
            <v>0.15268799999999999</v>
          </cell>
          <cell r="Z65">
            <v>0</v>
          </cell>
          <cell r="AA65">
            <v>0.20677599999999999</v>
          </cell>
          <cell r="AB65">
            <v>0</v>
          </cell>
          <cell r="AC65">
            <v>0</v>
          </cell>
          <cell r="AD65">
            <v>0</v>
          </cell>
          <cell r="AE65">
            <v>0</v>
          </cell>
          <cell r="AF65">
            <v>0</v>
          </cell>
          <cell r="AG65">
            <v>7.6978000000000005E-2</v>
          </cell>
        </row>
        <row r="66">
          <cell r="B66" t="str">
            <v>ITC90</v>
          </cell>
          <cell r="E66">
            <v>1</v>
          </cell>
          <cell r="F66">
            <v>0</v>
          </cell>
          <cell r="G66">
            <v>0.159356</v>
          </cell>
          <cell r="H66">
            <v>3.9132E-2</v>
          </cell>
          <cell r="I66">
            <v>0</v>
          </cell>
          <cell r="J66">
            <v>3.8051000000000001E-2</v>
          </cell>
          <cell r="K66">
            <v>0.46935500000000002</v>
          </cell>
          <cell r="L66">
            <v>0.13981499999999999</v>
          </cell>
          <cell r="M66">
            <v>0.135384</v>
          </cell>
          <cell r="N66">
            <v>0</v>
          </cell>
          <cell r="O66">
            <v>0</v>
          </cell>
          <cell r="P66">
            <v>1.8907E-2</v>
          </cell>
          <cell r="S66" t="str">
            <v>ITC90</v>
          </cell>
          <cell r="V66">
            <v>1</v>
          </cell>
          <cell r="W66">
            <v>0</v>
          </cell>
          <cell r="X66">
            <v>0.159356</v>
          </cell>
          <cell r="Y66">
            <v>3.9132E-2</v>
          </cell>
          <cell r="Z66">
            <v>0</v>
          </cell>
          <cell r="AA66">
            <v>3.8051000000000001E-2</v>
          </cell>
          <cell r="AB66">
            <v>0.46935500000000002</v>
          </cell>
          <cell r="AC66">
            <v>0.13981499999999999</v>
          </cell>
          <cell r="AD66">
            <v>0.135384</v>
          </cell>
          <cell r="AE66">
            <v>0</v>
          </cell>
          <cell r="AF66">
            <v>0</v>
          </cell>
          <cell r="AG66">
            <v>1.8907E-2</v>
          </cell>
        </row>
        <row r="67">
          <cell r="B67" t="str">
            <v>OTHER</v>
          </cell>
          <cell r="E67">
            <v>1</v>
          </cell>
          <cell r="F67">
            <v>0</v>
          </cell>
          <cell r="G67">
            <v>0</v>
          </cell>
          <cell r="H67">
            <v>0</v>
          </cell>
          <cell r="I67">
            <v>0</v>
          </cell>
          <cell r="J67">
            <v>0</v>
          </cell>
          <cell r="K67">
            <v>0</v>
          </cell>
          <cell r="L67">
            <v>0</v>
          </cell>
          <cell r="M67">
            <v>0</v>
          </cell>
          <cell r="N67">
            <v>0</v>
          </cell>
          <cell r="O67">
            <v>1</v>
          </cell>
          <cell r="P67">
            <v>0</v>
          </cell>
          <cell r="S67" t="str">
            <v>OTHER</v>
          </cell>
          <cell r="V67">
            <v>1</v>
          </cell>
          <cell r="W67">
            <v>0</v>
          </cell>
          <cell r="X67">
            <v>0</v>
          </cell>
          <cell r="Y67">
            <v>0</v>
          </cell>
          <cell r="Z67">
            <v>0</v>
          </cell>
          <cell r="AA67">
            <v>0</v>
          </cell>
          <cell r="AB67">
            <v>0</v>
          </cell>
          <cell r="AC67">
            <v>0</v>
          </cell>
          <cell r="AD67">
            <v>0</v>
          </cell>
          <cell r="AE67">
            <v>0</v>
          </cell>
          <cell r="AF67">
            <v>1</v>
          </cell>
          <cell r="AG67">
            <v>0</v>
          </cell>
        </row>
        <row r="68">
          <cell r="B68" t="str">
            <v>NUTIL</v>
          </cell>
          <cell r="E68">
            <v>1</v>
          </cell>
          <cell r="F68">
            <v>0</v>
          </cell>
          <cell r="G68">
            <v>0</v>
          </cell>
          <cell r="H68">
            <v>0</v>
          </cell>
          <cell r="I68">
            <v>0</v>
          </cell>
          <cell r="J68">
            <v>0</v>
          </cell>
          <cell r="K68">
            <v>0</v>
          </cell>
          <cell r="L68">
            <v>0</v>
          </cell>
          <cell r="M68">
            <v>0</v>
          </cell>
          <cell r="N68">
            <v>0</v>
          </cell>
          <cell r="O68">
            <v>0</v>
          </cell>
          <cell r="P68">
            <v>1</v>
          </cell>
          <cell r="S68" t="str">
            <v>NUTIL</v>
          </cell>
          <cell r="V68">
            <v>1</v>
          </cell>
          <cell r="W68">
            <v>0</v>
          </cell>
          <cell r="X68">
            <v>0</v>
          </cell>
          <cell r="Y68">
            <v>0</v>
          </cell>
          <cell r="Z68">
            <v>0</v>
          </cell>
          <cell r="AA68">
            <v>0</v>
          </cell>
          <cell r="AB68">
            <v>0</v>
          </cell>
          <cell r="AC68">
            <v>0</v>
          </cell>
          <cell r="AD68">
            <v>0</v>
          </cell>
          <cell r="AE68">
            <v>0</v>
          </cell>
          <cell r="AF68">
            <v>0</v>
          </cell>
          <cell r="AG68">
            <v>1</v>
          </cell>
        </row>
        <row r="69">
          <cell r="B69" t="str">
            <v>SNPPS</v>
          </cell>
          <cell r="E69">
            <v>1.0000000000000002</v>
          </cell>
          <cell r="F69">
            <v>2.6279504915630084E-2</v>
          </cell>
          <cell r="G69">
            <v>0.33717881920133852</v>
          </cell>
          <cell r="H69">
            <v>9.8317043060781942E-2</v>
          </cell>
          <cell r="I69">
            <v>0</v>
          </cell>
          <cell r="J69">
            <v>0.11425312055562384</v>
          </cell>
          <cell r="K69">
            <v>0.36297363404100819</v>
          </cell>
          <cell r="L69">
            <v>4.397854045954528E-2</v>
          </cell>
          <cell r="M69">
            <v>1.5217866586822837E-2</v>
          </cell>
          <cell r="N69">
            <v>1.8014711792495054E-3</v>
          </cell>
          <cell r="O69">
            <v>0</v>
          </cell>
          <cell r="P69">
            <v>0</v>
          </cell>
          <cell r="S69" t="str">
            <v>SNPPS</v>
          </cell>
          <cell r="V69">
            <v>0.99999999999999944</v>
          </cell>
          <cell r="W69">
            <v>2.6279504915630091E-2</v>
          </cell>
          <cell r="X69">
            <v>0.33717881920133813</v>
          </cell>
          <cell r="Y69">
            <v>9.83170430607819E-2</v>
          </cell>
          <cell r="Z69">
            <v>0</v>
          </cell>
          <cell r="AA69">
            <v>0.11425312055562376</v>
          </cell>
          <cell r="AB69">
            <v>0.36297363404100785</v>
          </cell>
          <cell r="AC69">
            <v>4.3978540459545253E-2</v>
          </cell>
          <cell r="AD69">
            <v>1.5217866586822832E-2</v>
          </cell>
          <cell r="AE69">
            <v>1.8014711792495041E-3</v>
          </cell>
          <cell r="AF69">
            <v>0</v>
          </cell>
          <cell r="AG69">
            <v>0</v>
          </cell>
        </row>
        <row r="70">
          <cell r="B70" t="str">
            <v>SNPT</v>
          </cell>
          <cell r="E70">
            <v>1.0000000000000002</v>
          </cell>
          <cell r="F70">
            <v>2.6279504915630102E-2</v>
          </cell>
          <cell r="G70">
            <v>0.33717881920133835</v>
          </cell>
          <cell r="H70">
            <v>9.8317043060781956E-2</v>
          </cell>
          <cell r="I70">
            <v>0</v>
          </cell>
          <cell r="J70">
            <v>0.11425312055562385</v>
          </cell>
          <cell r="K70">
            <v>0.3629736340410083</v>
          </cell>
          <cell r="L70">
            <v>4.3978540459545287E-2</v>
          </cell>
          <cell r="M70">
            <v>1.5217866586822839E-2</v>
          </cell>
          <cell r="N70">
            <v>1.8014711792495052E-3</v>
          </cell>
          <cell r="O70">
            <v>0</v>
          </cell>
          <cell r="P70">
            <v>0</v>
          </cell>
          <cell r="S70" t="str">
            <v>SNPT</v>
          </cell>
          <cell r="V70">
            <v>1.0000000000000002</v>
          </cell>
          <cell r="W70">
            <v>2.6279504915630098E-2</v>
          </cell>
          <cell r="X70">
            <v>0.33717881920133824</v>
          </cell>
          <cell r="Y70">
            <v>9.831704306078197E-2</v>
          </cell>
          <cell r="Z70">
            <v>0</v>
          </cell>
          <cell r="AA70">
            <v>0.11425312055562384</v>
          </cell>
          <cell r="AB70">
            <v>0.3629736340410083</v>
          </cell>
          <cell r="AC70">
            <v>4.3978540459545273E-2</v>
          </cell>
          <cell r="AD70">
            <v>1.5217866586822839E-2</v>
          </cell>
          <cell r="AE70">
            <v>1.8014711792495054E-3</v>
          </cell>
          <cell r="AF70">
            <v>0</v>
          </cell>
          <cell r="AG70">
            <v>0</v>
          </cell>
        </row>
        <row r="71">
          <cell r="B71" t="str">
            <v>SNPP</v>
          </cell>
          <cell r="E71">
            <v>1.0000000000000002</v>
          </cell>
          <cell r="F71">
            <v>2.6279504915630081E-2</v>
          </cell>
          <cell r="G71">
            <v>0.33717881920133852</v>
          </cell>
          <cell r="H71">
            <v>9.8317043060781914E-2</v>
          </cell>
          <cell r="I71">
            <v>0</v>
          </cell>
          <cell r="J71">
            <v>0.11425312055562381</v>
          </cell>
          <cell r="K71">
            <v>0.36297363404100824</v>
          </cell>
          <cell r="L71">
            <v>4.3978540459545266E-2</v>
          </cell>
          <cell r="M71">
            <v>1.5217866586822837E-2</v>
          </cell>
          <cell r="N71">
            <v>1.801471179249505E-3</v>
          </cell>
          <cell r="O71">
            <v>0</v>
          </cell>
          <cell r="P71">
            <v>0</v>
          </cell>
          <cell r="S71" t="str">
            <v>SNPP</v>
          </cell>
          <cell r="V71">
            <v>0.99999999999999922</v>
          </cell>
          <cell r="W71">
            <v>2.6279504915630084E-2</v>
          </cell>
          <cell r="X71">
            <v>0.33717881920133808</v>
          </cell>
          <cell r="Y71">
            <v>9.8317043060781914E-2</v>
          </cell>
          <cell r="Z71">
            <v>0</v>
          </cell>
          <cell r="AA71">
            <v>0.11425312055562373</v>
          </cell>
          <cell r="AB71">
            <v>0.36297363404100785</v>
          </cell>
          <cell r="AC71">
            <v>4.3978540459545253E-2</v>
          </cell>
          <cell r="AD71">
            <v>1.5217866586822832E-2</v>
          </cell>
          <cell r="AE71">
            <v>1.8014711792495039E-3</v>
          </cell>
          <cell r="AF71">
            <v>0</v>
          </cell>
          <cell r="AG71">
            <v>0</v>
          </cell>
        </row>
        <row r="72">
          <cell r="B72" t="str">
            <v>SNPPH</v>
          </cell>
          <cell r="E72">
            <v>1.0000000000000009</v>
          </cell>
          <cell r="F72">
            <v>2.6279504915630095E-2</v>
          </cell>
          <cell r="G72">
            <v>0.33717881920133863</v>
          </cell>
          <cell r="H72">
            <v>9.8317043060781997E-2</v>
          </cell>
          <cell r="I72">
            <v>0</v>
          </cell>
          <cell r="J72">
            <v>0.11425312055562391</v>
          </cell>
          <cell r="K72">
            <v>0.36297363404100852</v>
          </cell>
          <cell r="L72">
            <v>4.3978540459545273E-2</v>
          </cell>
          <cell r="M72">
            <v>1.5217866586822849E-2</v>
          </cell>
          <cell r="N72">
            <v>1.8014711792495067E-3</v>
          </cell>
          <cell r="O72">
            <v>0</v>
          </cell>
          <cell r="P72">
            <v>0</v>
          </cell>
          <cell r="S72" t="str">
            <v>SNPPH</v>
          </cell>
          <cell r="V72">
            <v>1.0000000000000007</v>
          </cell>
          <cell r="W72">
            <v>2.6279504915630084E-2</v>
          </cell>
          <cell r="X72">
            <v>0.33717881920133858</v>
          </cell>
          <cell r="Y72">
            <v>9.8317043060781983E-2</v>
          </cell>
          <cell r="Z72">
            <v>0</v>
          </cell>
          <cell r="AA72">
            <v>0.11425312055562391</v>
          </cell>
          <cell r="AB72">
            <v>0.36297363404100841</v>
          </cell>
          <cell r="AC72">
            <v>4.3978540459545266E-2</v>
          </cell>
          <cell r="AD72">
            <v>1.521786658682284E-2</v>
          </cell>
          <cell r="AE72">
            <v>1.8014711792495059E-3</v>
          </cell>
          <cell r="AF72">
            <v>0</v>
          </cell>
          <cell r="AG72">
            <v>0</v>
          </cell>
        </row>
        <row r="73">
          <cell r="B73" t="str">
            <v>SNPPN</v>
          </cell>
          <cell r="E73">
            <v>1.0000000000000002</v>
          </cell>
          <cell r="F73">
            <v>2.6279504915630098E-2</v>
          </cell>
          <cell r="G73">
            <v>0.33717881920133835</v>
          </cell>
          <cell r="H73">
            <v>9.8317043060781983E-2</v>
          </cell>
          <cell r="I73">
            <v>0</v>
          </cell>
          <cell r="J73">
            <v>0.11425312055562384</v>
          </cell>
          <cell r="K73">
            <v>0.36297363404100819</v>
          </cell>
          <cell r="L73">
            <v>4.397854045954528E-2</v>
          </cell>
          <cell r="M73">
            <v>1.5217866586822837E-2</v>
          </cell>
          <cell r="N73">
            <v>1.8014711792495054E-3</v>
          </cell>
          <cell r="O73">
            <v>0</v>
          </cell>
          <cell r="P73">
            <v>0</v>
          </cell>
          <cell r="S73" t="str">
            <v>SNPPN</v>
          </cell>
          <cell r="V73">
            <v>1.0000000000000002</v>
          </cell>
          <cell r="W73">
            <v>2.6279504915630098E-2</v>
          </cell>
          <cell r="X73">
            <v>0.33717881920133835</v>
          </cell>
          <cell r="Y73">
            <v>9.8317043060781983E-2</v>
          </cell>
          <cell r="Z73">
            <v>0</v>
          </cell>
          <cell r="AA73">
            <v>0.11425312055562384</v>
          </cell>
          <cell r="AB73">
            <v>0.36297363404100819</v>
          </cell>
          <cell r="AC73">
            <v>4.397854045954528E-2</v>
          </cell>
          <cell r="AD73">
            <v>1.5217866586822837E-2</v>
          </cell>
          <cell r="AE73">
            <v>1.8014711792495054E-3</v>
          </cell>
          <cell r="AF73">
            <v>0</v>
          </cell>
          <cell r="AG73">
            <v>0</v>
          </cell>
        </row>
        <row r="74">
          <cell r="B74" t="str">
            <v>SNPPO</v>
          </cell>
          <cell r="E74">
            <v>1</v>
          </cell>
          <cell r="F74">
            <v>2.6279504915630095E-2</v>
          </cell>
          <cell r="G74">
            <v>0.33717881920133841</v>
          </cell>
          <cell r="H74">
            <v>9.8317043060781956E-2</v>
          </cell>
          <cell r="I74">
            <v>0</v>
          </cell>
          <cell r="J74">
            <v>0.11425312055562381</v>
          </cell>
          <cell r="K74">
            <v>0.36297363404100802</v>
          </cell>
          <cell r="L74">
            <v>4.3978540459545266E-2</v>
          </cell>
          <cell r="M74">
            <v>1.5217866586822837E-2</v>
          </cell>
          <cell r="N74">
            <v>1.8014711792495054E-3</v>
          </cell>
          <cell r="O74">
            <v>0</v>
          </cell>
          <cell r="P74">
            <v>0</v>
          </cell>
          <cell r="S74" t="str">
            <v>SNPPO</v>
          </cell>
          <cell r="V74">
            <v>1.0000000000000002</v>
          </cell>
          <cell r="W74">
            <v>2.6279504915630091E-2</v>
          </cell>
          <cell r="X74">
            <v>0.33717881920133841</v>
          </cell>
          <cell r="Y74">
            <v>9.831704306078197E-2</v>
          </cell>
          <cell r="Z74">
            <v>0</v>
          </cell>
          <cell r="AA74">
            <v>0.11425312055562384</v>
          </cell>
          <cell r="AB74">
            <v>0.36297363404100813</v>
          </cell>
          <cell r="AC74">
            <v>4.3978540459545266E-2</v>
          </cell>
          <cell r="AD74">
            <v>1.5217866586822839E-2</v>
          </cell>
          <cell r="AE74">
            <v>1.8014711792495054E-3</v>
          </cell>
          <cell r="AF74">
            <v>0</v>
          </cell>
          <cell r="AG74">
            <v>0</v>
          </cell>
        </row>
        <row r="75">
          <cell r="B75" t="str">
            <v>SNPG</v>
          </cell>
          <cell r="E75">
            <v>1</v>
          </cell>
          <cell r="F75">
            <v>2.541511643644084E-2</v>
          </cell>
          <cell r="G75">
            <v>0.33701552579600158</v>
          </cell>
          <cell r="H75">
            <v>9.8324697794491281E-2</v>
          </cell>
          <cell r="I75">
            <v>0</v>
          </cell>
          <cell r="J75">
            <v>0.11015486456876571</v>
          </cell>
          <cell r="K75">
            <v>0.34909461276105841</v>
          </cell>
          <cell r="L75">
            <v>5.6095307258209E-2</v>
          </cell>
          <cell r="M75">
            <v>2.3216210154588426E-2</v>
          </cell>
          <cell r="N75">
            <v>6.8366523044476155E-4</v>
          </cell>
          <cell r="O75">
            <v>0</v>
          </cell>
          <cell r="P75">
            <v>0</v>
          </cell>
          <cell r="S75" t="str">
            <v>SNPG</v>
          </cell>
          <cell r="V75">
            <v>1</v>
          </cell>
          <cell r="W75">
            <v>2.5591414213849951E-2</v>
          </cell>
          <cell r="X75">
            <v>0.33950384358312474</v>
          </cell>
          <cell r="Y75">
            <v>9.7057819772228354E-2</v>
          </cell>
          <cell r="Z75">
            <v>0</v>
          </cell>
          <cell r="AA75">
            <v>0.10799030740401125</v>
          </cell>
          <cell r="AB75">
            <v>0.34855418604834448</v>
          </cell>
          <cell r="AC75">
            <v>5.7056127560143187E-2</v>
          </cell>
          <cell r="AD75">
            <v>2.3590597957779565E-2</v>
          </cell>
          <cell r="AE75">
            <v>6.5570346051841842E-4</v>
          </cell>
          <cell r="AF75">
            <v>0</v>
          </cell>
          <cell r="AG75">
            <v>0</v>
          </cell>
        </row>
        <row r="76">
          <cell r="B76" t="str">
            <v>SNPI</v>
          </cell>
          <cell r="E76">
            <v>1.0000000000000002</v>
          </cell>
          <cell r="F76">
            <v>3.0202664527555257E-2</v>
          </cell>
          <cell r="G76">
            <v>0.33326217810864361</v>
          </cell>
          <cell r="H76">
            <v>8.8267834236083711E-2</v>
          </cell>
          <cell r="I76">
            <v>0</v>
          </cell>
          <cell r="J76">
            <v>0.10135353680095413</v>
          </cell>
          <cell r="K76">
            <v>0.38259749822578615</v>
          </cell>
          <cell r="L76">
            <v>4.7214591451376575E-2</v>
          </cell>
          <cell r="M76">
            <v>1.61690549147421E-2</v>
          </cell>
          <cell r="N76">
            <v>9.3264173485854902E-4</v>
          </cell>
          <cell r="O76">
            <v>0</v>
          </cell>
          <cell r="P76">
            <v>0</v>
          </cell>
          <cell r="S76" t="str">
            <v>SNPI</v>
          </cell>
          <cell r="V76">
            <v>0.99999999999999944</v>
          </cell>
          <cell r="W76">
            <v>3.0359763230679754E-2</v>
          </cell>
          <cell r="X76">
            <v>0.3337467229438984</v>
          </cell>
          <cell r="Y76">
            <v>8.8798045687810551E-2</v>
          </cell>
          <cell r="Z76">
            <v>0</v>
          </cell>
          <cell r="AA76">
            <v>0.10199803176976988</v>
          </cell>
          <cell r="AB76">
            <v>0.38072770239080106</v>
          </cell>
          <cell r="AC76">
            <v>4.7262426060203457E-2</v>
          </cell>
          <cell r="AD76">
            <v>1.6136408334236563E-2</v>
          </cell>
          <cell r="AE76">
            <v>9.7089958259978959E-4</v>
          </cell>
          <cell r="AF76">
            <v>0</v>
          </cell>
          <cell r="AG76">
            <v>0</v>
          </cell>
        </row>
        <row r="77">
          <cell r="B77" t="str">
            <v>TROJP</v>
          </cell>
          <cell r="E77">
            <v>1</v>
          </cell>
          <cell r="F77">
            <v>2.6197772013290922E-2</v>
          </cell>
          <cell r="G77">
            <v>0.33550852697712735</v>
          </cell>
          <cell r="H77">
            <v>9.744771303115328E-2</v>
          </cell>
          <cell r="I77">
            <v>0</v>
          </cell>
          <cell r="J77">
            <v>0.11642410341100055</v>
          </cell>
          <cell r="K77">
            <v>0.3629613179603226</v>
          </cell>
          <cell r="L77">
            <v>4.4141260817135729E-2</v>
          </cell>
          <cell r="M77">
            <v>1.5529801521771506E-2</v>
          </cell>
          <cell r="N77">
            <v>1.789504268198111E-3</v>
          </cell>
          <cell r="O77">
            <v>0</v>
          </cell>
          <cell r="P77">
            <v>0</v>
          </cell>
          <cell r="S77" t="str">
            <v>TROJP</v>
          </cell>
          <cell r="V77">
            <v>1</v>
          </cell>
          <cell r="W77">
            <v>2.6197772013290922E-2</v>
          </cell>
          <cell r="X77">
            <v>0.33550852697712735</v>
          </cell>
          <cell r="Y77">
            <v>9.744771303115328E-2</v>
          </cell>
          <cell r="Z77">
            <v>0</v>
          </cell>
          <cell r="AA77">
            <v>0.11642410341100055</v>
          </cell>
          <cell r="AB77">
            <v>0.3629613179603226</v>
          </cell>
          <cell r="AC77">
            <v>4.4141260817135729E-2</v>
          </cell>
          <cell r="AD77">
            <v>1.5529801521771506E-2</v>
          </cell>
          <cell r="AE77">
            <v>1.789504268198111E-3</v>
          </cell>
          <cell r="AF77">
            <v>0</v>
          </cell>
          <cell r="AG77">
            <v>0</v>
          </cell>
        </row>
        <row r="78">
          <cell r="B78" t="str">
            <v>TROJD</v>
          </cell>
          <cell r="E78">
            <v>1.0000000000000002</v>
          </cell>
          <cell r="F78">
            <v>2.6183336330911137E-2</v>
          </cell>
          <cell r="G78">
            <v>0.33521351961362911</v>
          </cell>
          <cell r="H78">
            <v>9.7294171778710636E-2</v>
          </cell>
          <cell r="I78">
            <v>0</v>
          </cell>
          <cell r="J78">
            <v>0.11680754285894929</v>
          </cell>
          <cell r="K78">
            <v>0.36295914269156487</v>
          </cell>
          <cell r="L78">
            <v>4.4170000520874039E-2</v>
          </cell>
          <cell r="M78">
            <v>1.5584895535506533E-2</v>
          </cell>
          <cell r="N78">
            <v>1.7873906698544699E-3</v>
          </cell>
          <cell r="O78">
            <v>0</v>
          </cell>
          <cell r="P78">
            <v>0</v>
          </cell>
          <cell r="S78" t="str">
            <v>TROJD</v>
          </cell>
          <cell r="V78">
            <v>1.0000000000000002</v>
          </cell>
          <cell r="W78">
            <v>2.6183336330911137E-2</v>
          </cell>
          <cell r="X78">
            <v>0.33521351961362911</v>
          </cell>
          <cell r="Y78">
            <v>9.7294171778710636E-2</v>
          </cell>
          <cell r="Z78">
            <v>0</v>
          </cell>
          <cell r="AA78">
            <v>0.11680754285894929</v>
          </cell>
          <cell r="AB78">
            <v>0.36295914269156487</v>
          </cell>
          <cell r="AC78">
            <v>4.4170000520874039E-2</v>
          </cell>
          <cell r="AD78">
            <v>1.5584895535506533E-2</v>
          </cell>
          <cell r="AE78">
            <v>1.7873906698544699E-3</v>
          </cell>
          <cell r="AF78">
            <v>0</v>
          </cell>
          <cell r="AG78">
            <v>0</v>
          </cell>
        </row>
        <row r="79">
          <cell r="B79" t="str">
            <v>IBT</v>
          </cell>
          <cell r="E79">
            <v>0.99999999999999989</v>
          </cell>
          <cell r="F79">
            <v>1.3424184955006372E-3</v>
          </cell>
          <cell r="G79">
            <v>0.32243736593674871</v>
          </cell>
          <cell r="H79">
            <v>5.9595043538799096E-2</v>
          </cell>
          <cell r="I79">
            <v>0</v>
          </cell>
          <cell r="J79">
            <v>7.8801485292886789E-2</v>
          </cell>
          <cell r="K79">
            <v>0.44288227148756198</v>
          </cell>
          <cell r="L79">
            <v>7.2017033756398785E-2</v>
          </cell>
          <cell r="M79">
            <v>2.4832772551567597E-2</v>
          </cell>
          <cell r="N79">
            <v>5.666804449136963E-3</v>
          </cell>
          <cell r="O79">
            <v>-2.1761242651862698E-3</v>
          </cell>
          <cell r="P79">
            <v>-5.3990712434142741E-3</v>
          </cell>
          <cell r="S79" t="str">
            <v>IBT</v>
          </cell>
          <cell r="V79">
            <v>1.0000000000000013</v>
          </cell>
          <cell r="W79">
            <v>1.4373276535363541E-3</v>
          </cell>
          <cell r="X79">
            <v>0.32382365110732786</v>
          </cell>
          <cell r="Y79">
            <v>5.951122433611869E-2</v>
          </cell>
          <cell r="Z79">
            <v>0</v>
          </cell>
          <cell r="AA79">
            <v>7.9441542528562129E-2</v>
          </cell>
          <cell r="AB79">
            <v>0.44075029653336356</v>
          </cell>
          <cell r="AC79">
            <v>7.1918918720359618E-2</v>
          </cell>
          <cell r="AD79">
            <v>2.5021762650619343E-2</v>
          </cell>
          <cell r="AE79">
            <v>5.6704719787143325E-3</v>
          </cell>
          <cell r="AF79">
            <v>-2.1761242651862698E-3</v>
          </cell>
          <cell r="AG79">
            <v>-5.3990712434142741E-3</v>
          </cell>
        </row>
        <row r="80">
          <cell r="B80" t="str">
            <v>DITEXPRL</v>
          </cell>
          <cell r="E80">
            <v>1</v>
          </cell>
          <cell r="F80">
            <v>3.820734230764735E-2</v>
          </cell>
          <cell r="G80">
            <v>0.40257223089749877</v>
          </cell>
          <cell r="H80">
            <v>0.10602504897878147</v>
          </cell>
          <cell r="I80">
            <v>0</v>
          </cell>
          <cell r="J80">
            <v>0.13682062631159853</v>
          </cell>
          <cell r="K80">
            <v>0.27759105313017557</v>
          </cell>
          <cell r="L80">
            <v>3.3827407146276058E-2</v>
          </cell>
          <cell r="M80">
            <v>1.2594084744323233E-2</v>
          </cell>
          <cell r="N80">
            <v>4.5043958944305558E-4</v>
          </cell>
          <cell r="O80">
            <v>0</v>
          </cell>
          <cell r="P80">
            <v>-8.0882331057440908E-3</v>
          </cell>
          <cell r="S80" t="str">
            <v>DITEXPRL</v>
          </cell>
          <cell r="V80">
            <v>1</v>
          </cell>
          <cell r="W80">
            <v>3.820734230764735E-2</v>
          </cell>
          <cell r="X80">
            <v>0.40257223089749877</v>
          </cell>
          <cell r="Y80">
            <v>0.10602504897878147</v>
          </cell>
          <cell r="Z80">
            <v>0</v>
          </cell>
          <cell r="AA80">
            <v>0.13682062631159853</v>
          </cell>
          <cell r="AB80">
            <v>0.27759105313017557</v>
          </cell>
          <cell r="AC80">
            <v>3.3827407146276058E-2</v>
          </cell>
          <cell r="AD80">
            <v>1.2594084744323233E-2</v>
          </cell>
          <cell r="AE80">
            <v>4.5043958944305558E-4</v>
          </cell>
          <cell r="AF80">
            <v>0</v>
          </cell>
          <cell r="AG80">
            <v>-8.0882331057440908E-3</v>
          </cell>
        </row>
        <row r="81">
          <cell r="B81" t="str">
            <v>DITBALRL</v>
          </cell>
          <cell r="E81">
            <v>0.99999999999999989</v>
          </cell>
          <cell r="F81">
            <v>2.4206560574055073E-2</v>
          </cell>
          <cell r="G81">
            <v>0.28509007268076786</v>
          </cell>
          <cell r="H81">
            <v>7.1413137559927106E-2</v>
          </cell>
          <cell r="I81">
            <v>0</v>
          </cell>
          <cell r="J81">
            <v>8.8316299482360541E-2</v>
          </cell>
          <cell r="K81">
            <v>0.43153920169784471</v>
          </cell>
          <cell r="L81">
            <v>5.9587233152281351E-2</v>
          </cell>
          <cell r="M81">
            <v>2.1337848676977664E-2</v>
          </cell>
          <cell r="N81">
            <v>2.9507693473784669E-3</v>
          </cell>
          <cell r="O81">
            <v>4.8196326648974582E-3</v>
          </cell>
          <cell r="P81">
            <v>1.0739244163509706E-2</v>
          </cell>
          <cell r="S81" t="str">
            <v>DITBALRL</v>
          </cell>
          <cell r="V81">
            <v>0.99999999999999989</v>
          </cell>
          <cell r="W81">
            <v>2.4250772282932914E-2</v>
          </cell>
          <cell r="X81">
            <v>0.28012320363749954</v>
          </cell>
          <cell r="Y81">
            <v>7.1519913883084485E-2</v>
          </cell>
          <cell r="Z81">
            <v>0</v>
          </cell>
          <cell r="AA81">
            <v>8.6203317897314294E-2</v>
          </cell>
          <cell r="AB81">
            <v>0.44253609675338623</v>
          </cell>
          <cell r="AC81">
            <v>6.1288019233326059E-2</v>
          </cell>
          <cell r="AD81">
            <v>2.1827900848360681E-2</v>
          </cell>
          <cell r="AE81">
            <v>2.9375820905823964E-3</v>
          </cell>
          <cell r="AF81">
            <v>5.412448885004104E-5</v>
          </cell>
          <cell r="AG81">
            <v>9.2590688846633656E-3</v>
          </cell>
        </row>
        <row r="82">
          <cell r="B82" t="str">
            <v>TAXDEPRL</v>
          </cell>
          <cell r="E82">
            <v>1</v>
          </cell>
          <cell r="F82">
            <v>3.1582644516885382E-2</v>
          </cell>
          <cell r="G82">
            <v>0.3454849644768776</v>
          </cell>
          <cell r="H82">
            <v>9.2510725813840053E-2</v>
          </cell>
          <cell r="I82">
            <v>0</v>
          </cell>
          <cell r="J82">
            <v>0.10603233945654117</v>
          </cell>
          <cell r="K82">
            <v>0.35741978892824222</v>
          </cell>
          <cell r="L82">
            <v>4.5438361380919584E-2</v>
          </cell>
          <cell r="M82">
            <v>1.5355982395429173E-2</v>
          </cell>
          <cell r="N82">
            <v>9.8614317699577186E-4</v>
          </cell>
          <cell r="O82">
            <v>1.796106479658861E-4</v>
          </cell>
          <cell r="P82">
            <v>5.0094392063031621E-3</v>
          </cell>
          <cell r="S82" t="str">
            <v>TAXDEPRL</v>
          </cell>
          <cell r="V82">
            <v>1</v>
          </cell>
          <cell r="W82">
            <v>3.1582644516885382E-2</v>
          </cell>
          <cell r="X82">
            <v>0.3454849644768776</v>
          </cell>
          <cell r="Y82">
            <v>9.2510725813840053E-2</v>
          </cell>
          <cell r="Z82">
            <v>0</v>
          </cell>
          <cell r="AA82">
            <v>0.10603233945654117</v>
          </cell>
          <cell r="AB82">
            <v>0.35741978892824222</v>
          </cell>
          <cell r="AC82">
            <v>4.5438361380919584E-2</v>
          </cell>
          <cell r="AD82">
            <v>1.5355982395429173E-2</v>
          </cell>
          <cell r="AE82">
            <v>9.8614317699577186E-4</v>
          </cell>
          <cell r="AF82">
            <v>1.796106479658861E-4</v>
          </cell>
          <cell r="AG82">
            <v>5.0094392063031621E-3</v>
          </cell>
        </row>
        <row r="83">
          <cell r="B83" t="str">
            <v>DITEXPMA</v>
          </cell>
          <cell r="E83">
            <v>0.99999999999999989</v>
          </cell>
          <cell r="F83">
            <v>3.7351085777459152E-2</v>
          </cell>
          <cell r="G83">
            <v>0.40326901733054743</v>
          </cell>
          <cell r="H83">
            <v>0.10630906172626547</v>
          </cell>
          <cell r="I83">
            <v>0</v>
          </cell>
          <cell r="J83">
            <v>0.132708738210465</v>
          </cell>
          <cell r="K83">
            <v>0.28454230770785266</v>
          </cell>
          <cell r="L83">
            <v>3.521304570727983E-2</v>
          </cell>
          <cell r="M83">
            <v>1.400320882474726E-2</v>
          </cell>
          <cell r="N83">
            <v>7.7204060834672932E-4</v>
          </cell>
          <cell r="O83">
            <v>0</v>
          </cell>
          <cell r="P83">
            <v>-1.4168505892963559E-2</v>
          </cell>
          <cell r="S83" t="str">
            <v>DITEXPMA</v>
          </cell>
          <cell r="V83">
            <v>0.99999999999999989</v>
          </cell>
          <cell r="W83">
            <v>3.7278690357503592E-2</v>
          </cell>
          <cell r="X83">
            <v>0.40248738463481665</v>
          </cell>
          <cell r="Y83">
            <v>0.10610300910400412</v>
          </cell>
          <cell r="Z83">
            <v>0</v>
          </cell>
          <cell r="AA83">
            <v>0.13245151664288432</v>
          </cell>
          <cell r="AB83">
            <v>0.28399079603334959</v>
          </cell>
          <cell r="AC83">
            <v>3.5144794325055462E-2</v>
          </cell>
          <cell r="AD83">
            <v>1.3976067225982689E-2</v>
          </cell>
          <cell r="AE83">
            <v>7.7054420729437401E-4</v>
          </cell>
          <cell r="AF83">
            <v>0</v>
          </cell>
          <cell r="AG83">
            <v>-1.2202802530890781E-2</v>
          </cell>
        </row>
        <row r="84">
          <cell r="B84" t="str">
            <v>DITBALMA</v>
          </cell>
          <cell r="E84">
            <v>0.99999999999999989</v>
          </cell>
          <cell r="F84">
            <v>2.065497310429255E-2</v>
          </cell>
          <cell r="G84">
            <v>0.23057291116631942</v>
          </cell>
          <cell r="H84">
            <v>6.0192763730628915E-2</v>
          </cell>
          <cell r="I84">
            <v>0</v>
          </cell>
          <cell r="J84">
            <v>7.446491725706561E-2</v>
          </cell>
          <cell r="K84">
            <v>0.50544435379011543</v>
          </cell>
          <cell r="L84">
            <v>6.8119924296227125E-2</v>
          </cell>
          <cell r="M84">
            <v>2.44567418093357E-2</v>
          </cell>
          <cell r="N84">
            <v>1.9349456481331749E-3</v>
          </cell>
          <cell r="O84">
            <v>3.4770592774963326E-3</v>
          </cell>
          <cell r="P84">
            <v>1.0681409920385704E-2</v>
          </cell>
          <cell r="S84" t="str">
            <v>DITBALMA</v>
          </cell>
          <cell r="V84">
            <v>1</v>
          </cell>
          <cell r="W84">
            <v>2.1082242703550417E-2</v>
          </cell>
          <cell r="X84">
            <v>0.23181717898437315</v>
          </cell>
          <cell r="Y84">
            <v>5.9642459912231868E-2</v>
          </cell>
          <cell r="Z84">
            <v>0</v>
          </cell>
          <cell r="AA84">
            <v>7.2335197608361601E-2</v>
          </cell>
          <cell r="AB84">
            <v>0.50923903830556405</v>
          </cell>
          <cell r="AC84">
            <v>6.9843724527505271E-2</v>
          </cell>
          <cell r="AD84">
            <v>2.4807120833782982E-2</v>
          </cell>
          <cell r="AE84">
            <v>1.9186418981945103E-3</v>
          </cell>
          <cell r="AF84">
            <v>5.3947011318563515E-5</v>
          </cell>
          <cell r="AG84">
            <v>9.2604482151176313E-3</v>
          </cell>
        </row>
        <row r="85">
          <cell r="B85" t="str">
            <v>TAXDEPRMA</v>
          </cell>
          <cell r="E85">
            <v>1</v>
          </cell>
          <cell r="F85">
            <v>3.1725148177863073E-2</v>
          </cell>
          <cell r="G85">
            <v>0.34634246491982429</v>
          </cell>
          <cell r="H85">
            <v>9.2789951693303258E-2</v>
          </cell>
          <cell r="I85">
            <v>0</v>
          </cell>
          <cell r="J85">
            <v>0.10630235562592255</v>
          </cell>
          <cell r="K85">
            <v>0.35607132447943135</v>
          </cell>
          <cell r="L85">
            <v>4.5289261813292805E-2</v>
          </cell>
          <cell r="M85">
            <v>1.5311412410720249E-2</v>
          </cell>
          <cell r="N85">
            <v>9.7918640007409793E-4</v>
          </cell>
          <cell r="O85">
            <v>1.7945527326518587E-4</v>
          </cell>
          <cell r="P85">
            <v>5.0094392063031621E-3</v>
          </cell>
          <cell r="S85" t="str">
            <v>TAXDEPRMA</v>
          </cell>
          <cell r="V85">
            <v>1</v>
          </cell>
          <cell r="W85">
            <v>3.1725148177863073E-2</v>
          </cell>
          <cell r="X85">
            <v>0.34634246491982429</v>
          </cell>
          <cell r="Y85">
            <v>9.2789951693303258E-2</v>
          </cell>
          <cell r="Z85">
            <v>0</v>
          </cell>
          <cell r="AA85">
            <v>0.10630235562592255</v>
          </cell>
          <cell r="AB85">
            <v>0.35607132447943135</v>
          </cell>
          <cell r="AC85">
            <v>4.5289261813292805E-2</v>
          </cell>
          <cell r="AD85">
            <v>1.5311412410720249E-2</v>
          </cell>
          <cell r="AE85">
            <v>9.7918640007409793E-4</v>
          </cell>
          <cell r="AF85">
            <v>1.7945527326518587E-4</v>
          </cell>
          <cell r="AG85">
            <v>5.0094392063031621E-3</v>
          </cell>
        </row>
        <row r="86">
          <cell r="B86" t="str">
            <v>SCHMDEXP</v>
          </cell>
          <cell r="E86">
            <v>1.0000000000000002</v>
          </cell>
          <cell r="F86">
            <v>3.2885831014310848E-2</v>
          </cell>
          <cell r="G86">
            <v>0.34658587551126013</v>
          </cell>
          <cell r="H86">
            <v>9.0417916228603887E-2</v>
          </cell>
          <cell r="I86">
            <v>0</v>
          </cell>
          <cell r="J86">
            <v>0.10295898893694851</v>
          </cell>
          <cell r="K86">
            <v>0.36106819874578511</v>
          </cell>
          <cell r="L86">
            <v>4.8854589107847075E-2</v>
          </cell>
          <cell r="M86">
            <v>1.6187902659213493E-2</v>
          </cell>
          <cell r="N86">
            <v>1.0406977960310444E-3</v>
          </cell>
          <cell r="O86">
            <v>0</v>
          </cell>
          <cell r="P86">
            <v>0</v>
          </cell>
          <cell r="S86" t="str">
            <v>SCHMDEXP</v>
          </cell>
          <cell r="V86">
            <v>1.0000000000000002</v>
          </cell>
          <cell r="W86">
            <v>3.2879749614492505E-2</v>
          </cell>
          <cell r="X86">
            <v>0.3465655973610241</v>
          </cell>
          <cell r="Y86">
            <v>9.0418043400184139E-2</v>
          </cell>
          <cell r="Z86">
            <v>0</v>
          </cell>
          <cell r="AA86">
            <v>0.10294428453017571</v>
          </cell>
          <cell r="AB86">
            <v>0.36111494822515905</v>
          </cell>
          <cell r="AC86">
            <v>4.8852358810071994E-2</v>
          </cell>
          <cell r="AD86">
            <v>1.6184435496415881E-2</v>
          </cell>
          <cell r="AE86">
            <v>1.0405825624766806E-3</v>
          </cell>
          <cell r="AF86">
            <v>0</v>
          </cell>
          <cell r="AG86">
            <v>0</v>
          </cell>
        </row>
        <row r="87">
          <cell r="B87" t="str">
            <v>SCHMAEXP</v>
          </cell>
          <cell r="E87">
            <v>0.99999999999999989</v>
          </cell>
          <cell r="F87">
            <v>3.0597928127791864E-2</v>
          </cell>
          <cell r="G87">
            <v>0.34032871540937676</v>
          </cell>
          <cell r="H87">
            <v>8.9484026573696265E-2</v>
          </cell>
          <cell r="I87">
            <v>0</v>
          </cell>
          <cell r="J87">
            <v>0.11189333311881515</v>
          </cell>
          <cell r="K87">
            <v>0.36630453575295624</v>
          </cell>
          <cell r="L87">
            <v>4.4588583101575242E-2</v>
          </cell>
          <cell r="M87">
            <v>1.5758750400420355E-2</v>
          </cell>
          <cell r="N87">
            <v>1.0441275153680962E-3</v>
          </cell>
          <cell r="O87">
            <v>0</v>
          </cell>
          <cell r="P87">
            <v>0</v>
          </cell>
          <cell r="S87" t="str">
            <v>SCHMAEXP</v>
          </cell>
          <cell r="V87">
            <v>0.99999999999999956</v>
          </cell>
          <cell r="W87">
            <v>3.0524498508795184E-2</v>
          </cell>
          <cell r="X87">
            <v>0.34008386769499094</v>
          </cell>
          <cell r="Y87">
            <v>8.9485562101858068E-2</v>
          </cell>
          <cell r="Z87">
            <v>0</v>
          </cell>
          <cell r="AA87">
            <v>0.11171578534706018</v>
          </cell>
          <cell r="AB87">
            <v>0.36686901047280041</v>
          </cell>
          <cell r="AC87">
            <v>4.456165346024836E-2</v>
          </cell>
          <cell r="AD87">
            <v>1.5716886281823883E-2</v>
          </cell>
          <cell r="AE87">
            <v>1.0427361324225088E-3</v>
          </cell>
          <cell r="AF87">
            <v>0</v>
          </cell>
          <cell r="AG87">
            <v>0</v>
          </cell>
        </row>
        <row r="88">
          <cell r="B88" t="str">
            <v>SGCT</v>
          </cell>
          <cell r="E88">
            <v>1</v>
          </cell>
          <cell r="F88">
            <v>2.63269321250915E-2</v>
          </cell>
          <cell r="G88">
            <v>0.33778733334707867</v>
          </cell>
          <cell r="H88">
            <v>9.8494478024257884E-2</v>
          </cell>
          <cell r="I88">
            <v>0</v>
          </cell>
          <cell r="J88">
            <v>0.11445931571407936</v>
          </cell>
          <cell r="K88">
            <v>0.36362870066520436</v>
          </cell>
          <cell r="L88">
            <v>4.4057909513752283E-2</v>
          </cell>
          <cell r="M88">
            <v>1.5245330610535845E-2</v>
          </cell>
          <cell r="N88">
            <v>0</v>
          </cell>
          <cell r="O88">
            <v>0</v>
          </cell>
          <cell r="P88">
            <v>0</v>
          </cell>
          <cell r="S88" t="str">
            <v>SGCT</v>
          </cell>
          <cell r="V88">
            <v>1</v>
          </cell>
          <cell r="W88">
            <v>2.63269321250915E-2</v>
          </cell>
          <cell r="X88">
            <v>0.33778733334707867</v>
          </cell>
          <cell r="Y88">
            <v>9.8494478024257884E-2</v>
          </cell>
          <cell r="Z88">
            <v>0</v>
          </cell>
          <cell r="AA88">
            <v>0.11445931571407936</v>
          </cell>
          <cell r="AB88">
            <v>0.36362870066520436</v>
          </cell>
          <cell r="AC88">
            <v>4.4057909513752283E-2</v>
          </cell>
          <cell r="AD88">
            <v>1.5245330610535845E-2</v>
          </cell>
          <cell r="AE88">
            <v>0</v>
          </cell>
          <cell r="AF88">
            <v>0</v>
          </cell>
          <cell r="AG88">
            <v>0</v>
          </cell>
        </row>
        <row r="89">
          <cell r="B89" t="str">
            <v>CA</v>
          </cell>
          <cell r="F89" t="str">
            <v>Situs</v>
          </cell>
          <cell r="G89" t="str">
            <v>Situs</v>
          </cell>
          <cell r="H89" t="str">
            <v>Situs</v>
          </cell>
          <cell r="I89" t="str">
            <v>Situs</v>
          </cell>
          <cell r="J89" t="str">
            <v>Situs</v>
          </cell>
          <cell r="K89" t="str">
            <v>Situs</v>
          </cell>
          <cell r="L89" t="str">
            <v>Situs</v>
          </cell>
          <cell r="M89" t="str">
            <v>Situs</v>
          </cell>
          <cell r="N89" t="str">
            <v>Situs</v>
          </cell>
          <cell r="O89" t="str">
            <v>Situs</v>
          </cell>
          <cell r="P89" t="str">
            <v>Situs</v>
          </cell>
          <cell r="S89" t="str">
            <v>CA</v>
          </cell>
          <cell r="W89" t="str">
            <v>Situs</v>
          </cell>
          <cell r="X89" t="str">
            <v>Situs</v>
          </cell>
          <cell r="Y89" t="str">
            <v>Situs</v>
          </cell>
          <cell r="Z89" t="str">
            <v>Situs</v>
          </cell>
          <cell r="AA89" t="str">
            <v>Situs</v>
          </cell>
          <cell r="AB89" t="str">
            <v>Situs</v>
          </cell>
          <cell r="AC89" t="str">
            <v>Situs</v>
          </cell>
          <cell r="AD89" t="str">
            <v>Situs</v>
          </cell>
          <cell r="AE89" t="str">
            <v>Situs</v>
          </cell>
          <cell r="AF89" t="str">
            <v>Situs</v>
          </cell>
          <cell r="AG89" t="str">
            <v>Situs</v>
          </cell>
        </row>
        <row r="90">
          <cell r="B90" t="str">
            <v>OR</v>
          </cell>
          <cell r="F90" t="str">
            <v>Situs</v>
          </cell>
          <cell r="G90" t="str">
            <v>Situs</v>
          </cell>
          <cell r="H90" t="str">
            <v>Situs</v>
          </cell>
          <cell r="I90" t="str">
            <v>Situs</v>
          </cell>
          <cell r="J90" t="str">
            <v>Situs</v>
          </cell>
          <cell r="K90" t="str">
            <v>Situs</v>
          </cell>
          <cell r="L90" t="str">
            <v>Situs</v>
          </cell>
          <cell r="M90" t="str">
            <v>Situs</v>
          </cell>
          <cell r="N90" t="str">
            <v>Situs</v>
          </cell>
          <cell r="O90" t="str">
            <v>Situs</v>
          </cell>
          <cell r="P90" t="str">
            <v>Situs</v>
          </cell>
          <cell r="S90" t="str">
            <v>OR</v>
          </cell>
          <cell r="W90" t="str">
            <v>Situs</v>
          </cell>
          <cell r="X90" t="str">
            <v>Situs</v>
          </cell>
          <cell r="Y90" t="str">
            <v>Situs</v>
          </cell>
          <cell r="Z90" t="str">
            <v>Situs</v>
          </cell>
          <cell r="AA90" t="str">
            <v>Situs</v>
          </cell>
          <cell r="AB90" t="str">
            <v>Situs</v>
          </cell>
          <cell r="AC90" t="str">
            <v>Situs</v>
          </cell>
          <cell r="AD90" t="str">
            <v>Situs</v>
          </cell>
          <cell r="AE90" t="str">
            <v>Situs</v>
          </cell>
          <cell r="AF90" t="str">
            <v>Situs</v>
          </cell>
          <cell r="AG90" t="str">
            <v>Situs</v>
          </cell>
        </row>
        <row r="91">
          <cell r="B91" t="str">
            <v>WA</v>
          </cell>
          <cell r="F91" t="str">
            <v>Situs</v>
          </cell>
          <cell r="G91" t="str">
            <v>Situs</v>
          </cell>
          <cell r="H91" t="str">
            <v>Situs</v>
          </cell>
          <cell r="I91" t="str">
            <v>Situs</v>
          </cell>
          <cell r="J91" t="str">
            <v>Situs</v>
          </cell>
          <cell r="K91" t="str">
            <v>Situs</v>
          </cell>
          <cell r="L91" t="str">
            <v>Situs</v>
          </cell>
          <cell r="M91" t="str">
            <v>Situs</v>
          </cell>
          <cell r="N91" t="str">
            <v>Situs</v>
          </cell>
          <cell r="O91" t="str">
            <v>Situs</v>
          </cell>
          <cell r="P91" t="str">
            <v>Situs</v>
          </cell>
          <cell r="S91" t="str">
            <v>WA</v>
          </cell>
          <cell r="W91" t="str">
            <v>Situs</v>
          </cell>
          <cell r="X91" t="str">
            <v>Situs</v>
          </cell>
          <cell r="Y91" t="str">
            <v>Situs</v>
          </cell>
          <cell r="Z91" t="str">
            <v>Situs</v>
          </cell>
          <cell r="AA91" t="str">
            <v>Situs</v>
          </cell>
          <cell r="AB91" t="str">
            <v>Situs</v>
          </cell>
          <cell r="AC91" t="str">
            <v>Situs</v>
          </cell>
          <cell r="AD91" t="str">
            <v>Situs</v>
          </cell>
          <cell r="AE91" t="str">
            <v>Situs</v>
          </cell>
          <cell r="AF91" t="str">
            <v>Situs</v>
          </cell>
          <cell r="AG91" t="str">
            <v>Situs</v>
          </cell>
        </row>
        <row r="92">
          <cell r="B92" t="str">
            <v>MT</v>
          </cell>
          <cell r="F92" t="str">
            <v>Situs</v>
          </cell>
          <cell r="G92" t="str">
            <v>Situs</v>
          </cell>
          <cell r="H92" t="str">
            <v>Situs</v>
          </cell>
          <cell r="I92" t="str">
            <v>Situs</v>
          </cell>
          <cell r="J92" t="str">
            <v>Situs</v>
          </cell>
          <cell r="K92" t="str">
            <v>Situs</v>
          </cell>
          <cell r="L92" t="str">
            <v>Situs</v>
          </cell>
          <cell r="M92" t="str">
            <v>Situs</v>
          </cell>
          <cell r="N92" t="str">
            <v>Situs</v>
          </cell>
          <cell r="O92" t="str">
            <v>Situs</v>
          </cell>
          <cell r="P92" t="str">
            <v>Situs</v>
          </cell>
          <cell r="S92" t="str">
            <v>MT</v>
          </cell>
          <cell r="W92" t="str">
            <v>Situs</v>
          </cell>
          <cell r="X92" t="str">
            <v>Situs</v>
          </cell>
          <cell r="Y92" t="str">
            <v>Situs</v>
          </cell>
          <cell r="Z92" t="str">
            <v>Situs</v>
          </cell>
          <cell r="AA92" t="str">
            <v>Situs</v>
          </cell>
          <cell r="AB92" t="str">
            <v>Situs</v>
          </cell>
          <cell r="AC92" t="str">
            <v>Situs</v>
          </cell>
          <cell r="AD92" t="str">
            <v>Situs</v>
          </cell>
          <cell r="AE92" t="str">
            <v>Situs</v>
          </cell>
          <cell r="AF92" t="str">
            <v>Situs</v>
          </cell>
          <cell r="AG92" t="str">
            <v>Situs</v>
          </cell>
        </row>
        <row r="93">
          <cell r="B93" t="str">
            <v>WYE</v>
          </cell>
          <cell r="F93" t="str">
            <v>Situs</v>
          </cell>
          <cell r="G93" t="str">
            <v>Situs</v>
          </cell>
          <cell r="H93" t="str">
            <v>Situs</v>
          </cell>
          <cell r="I93" t="str">
            <v>Situs</v>
          </cell>
          <cell r="J93" t="str">
            <v>Situs</v>
          </cell>
          <cell r="K93" t="str">
            <v>Situs</v>
          </cell>
          <cell r="L93" t="str">
            <v>Situs</v>
          </cell>
          <cell r="M93" t="str">
            <v>Situs</v>
          </cell>
          <cell r="N93" t="str">
            <v>Situs</v>
          </cell>
          <cell r="O93" t="str">
            <v>Situs</v>
          </cell>
          <cell r="P93" t="str">
            <v>Situs</v>
          </cell>
          <cell r="S93" t="str">
            <v>WYE</v>
          </cell>
          <cell r="W93" t="str">
            <v>Situs</v>
          </cell>
          <cell r="X93" t="str">
            <v>Situs</v>
          </cell>
          <cell r="Y93" t="str">
            <v>Situs</v>
          </cell>
          <cell r="Z93" t="str">
            <v>Situs</v>
          </cell>
          <cell r="AA93" t="str">
            <v>Situs</v>
          </cell>
          <cell r="AB93" t="str">
            <v>Situs</v>
          </cell>
          <cell r="AC93" t="str">
            <v>Situs</v>
          </cell>
          <cell r="AD93" t="str">
            <v>Situs</v>
          </cell>
          <cell r="AE93" t="str">
            <v>Situs</v>
          </cell>
          <cell r="AF93" t="str">
            <v>Situs</v>
          </cell>
          <cell r="AG93" t="str">
            <v>Situs</v>
          </cell>
        </row>
        <row r="94">
          <cell r="B94" t="str">
            <v>UT</v>
          </cell>
          <cell r="F94" t="str">
            <v>Situs</v>
          </cell>
          <cell r="G94" t="str">
            <v>Situs</v>
          </cell>
          <cell r="H94" t="str">
            <v>Situs</v>
          </cell>
          <cell r="I94" t="str">
            <v>Situs</v>
          </cell>
          <cell r="J94" t="str">
            <v>Situs</v>
          </cell>
          <cell r="K94" t="str">
            <v>Situs</v>
          </cell>
          <cell r="L94" t="str">
            <v>Situs</v>
          </cell>
          <cell r="M94" t="str">
            <v>Situs</v>
          </cell>
          <cell r="N94" t="str">
            <v>Situs</v>
          </cell>
          <cell r="O94" t="str">
            <v>Situs</v>
          </cell>
          <cell r="P94" t="str">
            <v>Situs</v>
          </cell>
          <cell r="S94" t="str">
            <v>UT</v>
          </cell>
          <cell r="W94" t="str">
            <v>Situs</v>
          </cell>
          <cell r="X94" t="str">
            <v>Situs</v>
          </cell>
          <cell r="Y94" t="str">
            <v>Situs</v>
          </cell>
          <cell r="Z94" t="str">
            <v>Situs</v>
          </cell>
          <cell r="AA94" t="str">
            <v>Situs</v>
          </cell>
          <cell r="AB94" t="str">
            <v>Situs</v>
          </cell>
          <cell r="AC94" t="str">
            <v>Situs</v>
          </cell>
          <cell r="AD94" t="str">
            <v>Situs</v>
          </cell>
          <cell r="AE94" t="str">
            <v>Situs</v>
          </cell>
          <cell r="AF94" t="str">
            <v>Situs</v>
          </cell>
          <cell r="AG94" t="str">
            <v>Situs</v>
          </cell>
        </row>
        <row r="95">
          <cell r="B95" t="str">
            <v>ID</v>
          </cell>
          <cell r="F95" t="str">
            <v>Situs</v>
          </cell>
          <cell r="G95" t="str">
            <v>Situs</v>
          </cell>
          <cell r="H95" t="str">
            <v>Situs</v>
          </cell>
          <cell r="I95" t="str">
            <v>Situs</v>
          </cell>
          <cell r="J95" t="str">
            <v>Situs</v>
          </cell>
          <cell r="K95" t="str">
            <v>Situs</v>
          </cell>
          <cell r="L95" t="str">
            <v>Situs</v>
          </cell>
          <cell r="M95" t="str">
            <v>Situs</v>
          </cell>
          <cell r="N95" t="str">
            <v>Situs</v>
          </cell>
          <cell r="O95" t="str">
            <v>Situs</v>
          </cell>
          <cell r="P95" t="str">
            <v>Situs</v>
          </cell>
          <cell r="S95" t="str">
            <v>ID</v>
          </cell>
          <cell r="W95" t="str">
            <v>Situs</v>
          </cell>
          <cell r="X95" t="str">
            <v>Situs</v>
          </cell>
          <cell r="Y95" t="str">
            <v>Situs</v>
          </cell>
          <cell r="Z95" t="str">
            <v>Situs</v>
          </cell>
          <cell r="AA95" t="str">
            <v>Situs</v>
          </cell>
          <cell r="AB95" t="str">
            <v>Situs</v>
          </cell>
          <cell r="AC95" t="str">
            <v>Situs</v>
          </cell>
          <cell r="AD95" t="str">
            <v>Situs</v>
          </cell>
          <cell r="AE95" t="str">
            <v>Situs</v>
          </cell>
          <cell r="AF95" t="str">
            <v>Situs</v>
          </cell>
          <cell r="AG95" t="str">
            <v>Situs</v>
          </cell>
        </row>
        <row r="96">
          <cell r="B96" t="str">
            <v>WYW</v>
          </cell>
          <cell r="F96" t="str">
            <v>Situs</v>
          </cell>
          <cell r="G96" t="str">
            <v>Situs</v>
          </cell>
          <cell r="H96" t="str">
            <v>Situs</v>
          </cell>
          <cell r="I96" t="str">
            <v>Situs</v>
          </cell>
          <cell r="J96" t="str">
            <v>Situs</v>
          </cell>
          <cell r="K96" t="str">
            <v>Situs</v>
          </cell>
          <cell r="L96" t="str">
            <v>Situs</v>
          </cell>
          <cell r="M96" t="str">
            <v>Situs</v>
          </cell>
          <cell r="N96" t="str">
            <v>Situs</v>
          </cell>
          <cell r="O96" t="str">
            <v>Situs</v>
          </cell>
          <cell r="P96" t="str">
            <v>Situs</v>
          </cell>
          <cell r="S96" t="str">
            <v>WYW</v>
          </cell>
          <cell r="W96" t="str">
            <v>Situs</v>
          </cell>
          <cell r="X96" t="str">
            <v>Situs</v>
          </cell>
          <cell r="Y96" t="str">
            <v>Situs</v>
          </cell>
          <cell r="Z96" t="str">
            <v>Situs</v>
          </cell>
          <cell r="AA96" t="str">
            <v>Situs</v>
          </cell>
          <cell r="AB96" t="str">
            <v>Situs</v>
          </cell>
          <cell r="AC96" t="str">
            <v>Situs</v>
          </cell>
          <cell r="AD96" t="str">
            <v>Situs</v>
          </cell>
          <cell r="AE96" t="str">
            <v>Situs</v>
          </cell>
          <cell r="AF96" t="str">
            <v>Situs</v>
          </cell>
          <cell r="AG96" t="str">
            <v>Situs</v>
          </cell>
        </row>
        <row r="97">
          <cell r="B97" t="str">
            <v>FERC</v>
          </cell>
          <cell r="F97" t="str">
            <v>Situs</v>
          </cell>
          <cell r="G97" t="str">
            <v>Situs</v>
          </cell>
          <cell r="H97" t="str">
            <v>Situs</v>
          </cell>
          <cell r="I97" t="str">
            <v>Situs</v>
          </cell>
          <cell r="J97" t="str">
            <v>Situs</v>
          </cell>
          <cell r="K97" t="str">
            <v>Situs</v>
          </cell>
          <cell r="L97" t="str">
            <v>Situs</v>
          </cell>
          <cell r="M97" t="str">
            <v>Situs</v>
          </cell>
          <cell r="N97" t="str">
            <v>Situs</v>
          </cell>
          <cell r="O97" t="str">
            <v>Situs</v>
          </cell>
          <cell r="P97" t="str">
            <v>Situs</v>
          </cell>
          <cell r="S97" t="str">
            <v>FERC</v>
          </cell>
          <cell r="W97" t="str">
            <v>Situs</v>
          </cell>
          <cell r="X97" t="str">
            <v>Situs</v>
          </cell>
          <cell r="Y97" t="str">
            <v>Situs</v>
          </cell>
          <cell r="Z97" t="str">
            <v>Situs</v>
          </cell>
          <cell r="AA97" t="str">
            <v>Situs</v>
          </cell>
          <cell r="AB97" t="str">
            <v>Situs</v>
          </cell>
          <cell r="AC97" t="str">
            <v>Situs</v>
          </cell>
          <cell r="AD97" t="str">
            <v>Situs</v>
          </cell>
          <cell r="AE97" t="str">
            <v>Situs</v>
          </cell>
          <cell r="AF97" t="str">
            <v>Situs</v>
          </cell>
          <cell r="AG97" t="str">
            <v>Situs</v>
          </cell>
        </row>
        <row r="98">
          <cell r="B98" t="str">
            <v>IND</v>
          </cell>
          <cell r="F98" t="str">
            <v>Situs</v>
          </cell>
          <cell r="G98" t="str">
            <v>Situs</v>
          </cell>
          <cell r="H98" t="str">
            <v>Situs</v>
          </cell>
          <cell r="I98" t="str">
            <v>Situs</v>
          </cell>
          <cell r="J98" t="str">
            <v>Situs</v>
          </cell>
          <cell r="K98" t="str">
            <v>Situs</v>
          </cell>
          <cell r="L98" t="str">
            <v>Situs</v>
          </cell>
          <cell r="M98" t="str">
            <v>Situs</v>
          </cell>
          <cell r="N98" t="str">
            <v>Situs</v>
          </cell>
          <cell r="O98" t="str">
            <v>Situs</v>
          </cell>
          <cell r="P98" t="str">
            <v>Situs</v>
          </cell>
          <cell r="S98" t="str">
            <v>IND</v>
          </cell>
          <cell r="W98" t="str">
            <v>Situs</v>
          </cell>
          <cell r="X98" t="str">
            <v>Situs</v>
          </cell>
          <cell r="Y98" t="str">
            <v>Situs</v>
          </cell>
          <cell r="Z98" t="str">
            <v>Situs</v>
          </cell>
          <cell r="AA98" t="str">
            <v>Situs</v>
          </cell>
          <cell r="AB98" t="str">
            <v>Situs</v>
          </cell>
          <cell r="AC98" t="str">
            <v>Situs</v>
          </cell>
          <cell r="AD98" t="str">
            <v>Situs</v>
          </cell>
          <cell r="AE98" t="str">
            <v>Situs</v>
          </cell>
          <cell r="AF98" t="str">
            <v>Situs</v>
          </cell>
          <cell r="AG98" t="str">
            <v>Situs</v>
          </cell>
        </row>
        <row r="99">
          <cell r="B99" t="str">
            <v>OTH</v>
          </cell>
          <cell r="F99" t="str">
            <v>Situs</v>
          </cell>
          <cell r="G99" t="str">
            <v>Situs</v>
          </cell>
          <cell r="H99" t="str">
            <v>Situs</v>
          </cell>
          <cell r="I99" t="str">
            <v>Situs</v>
          </cell>
          <cell r="J99" t="str">
            <v>Situs</v>
          </cell>
          <cell r="K99" t="str">
            <v>Situs</v>
          </cell>
          <cell r="L99" t="str">
            <v>Situs</v>
          </cell>
          <cell r="M99" t="str">
            <v>Situs</v>
          </cell>
          <cell r="N99" t="str">
            <v>Situs</v>
          </cell>
          <cell r="O99" t="str">
            <v>Situs</v>
          </cell>
          <cell r="P99" t="str">
            <v>Situs</v>
          </cell>
          <cell r="S99" t="str">
            <v>OTH</v>
          </cell>
          <cell r="W99" t="str">
            <v>Situs</v>
          </cell>
          <cell r="X99" t="str">
            <v>Situs</v>
          </cell>
          <cell r="Y99" t="str">
            <v>Situs</v>
          </cell>
          <cell r="Z99" t="str">
            <v>Situs</v>
          </cell>
          <cell r="AA99" t="str">
            <v>Situs</v>
          </cell>
          <cell r="AB99" t="str">
            <v>Situs</v>
          </cell>
          <cell r="AC99" t="str">
            <v>Situs</v>
          </cell>
          <cell r="AD99" t="str">
            <v>Situs</v>
          </cell>
          <cell r="AE99" t="str">
            <v>Situs</v>
          </cell>
          <cell r="AF99" t="str">
            <v>Situs</v>
          </cell>
          <cell r="AG99" t="str">
            <v>Situs</v>
          </cell>
        </row>
      </sheetData>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dimension ref="A1:J398"/>
  <sheetViews>
    <sheetView tabSelected="1" workbookViewId="0">
      <selection activeCell="J30" sqref="J30"/>
    </sheetView>
  </sheetViews>
  <sheetFormatPr defaultColWidth="8.75" defaultRowHeight="12"/>
  <cols>
    <col min="1" max="1" width="2.25" style="181" customWidth="1"/>
    <col min="2" max="2" width="6.25" style="181" customWidth="1"/>
    <col min="3" max="3" width="20.625" style="181" customWidth="1"/>
    <col min="4" max="4" width="8.5" style="181" customWidth="1"/>
    <col min="5" max="5" width="4.125" style="181" customWidth="1"/>
    <col min="6" max="6" width="12.625" style="181" customWidth="1"/>
    <col min="7" max="7" width="9.75" style="181" customWidth="1"/>
    <col min="8" max="8" width="9" style="181" customWidth="1"/>
    <col min="9" max="9" width="11.375" style="181" customWidth="1"/>
    <col min="10" max="10" width="7.25" style="181" customWidth="1"/>
    <col min="11" max="256" width="8.75" style="181"/>
    <col min="257" max="257" width="2.25" style="181" customWidth="1"/>
    <col min="258" max="258" width="6.25" style="181" customWidth="1"/>
    <col min="259" max="259" width="20.625" style="181" customWidth="1"/>
    <col min="260" max="260" width="8.5" style="181" customWidth="1"/>
    <col min="261" max="261" width="4.125" style="181" customWidth="1"/>
    <col min="262" max="262" width="12.625" style="181" customWidth="1"/>
    <col min="263" max="263" width="9.75" style="181" customWidth="1"/>
    <col min="264" max="264" width="9" style="181" customWidth="1"/>
    <col min="265" max="265" width="11.375" style="181" customWidth="1"/>
    <col min="266" max="266" width="7.25" style="181" customWidth="1"/>
    <col min="267" max="512" width="8.75" style="181"/>
    <col min="513" max="513" width="2.25" style="181" customWidth="1"/>
    <col min="514" max="514" width="6.25" style="181" customWidth="1"/>
    <col min="515" max="515" width="20.625" style="181" customWidth="1"/>
    <col min="516" max="516" width="8.5" style="181" customWidth="1"/>
    <col min="517" max="517" width="4.125" style="181" customWidth="1"/>
    <col min="518" max="518" width="12.625" style="181" customWidth="1"/>
    <col min="519" max="519" width="9.75" style="181" customWidth="1"/>
    <col min="520" max="520" width="9" style="181" customWidth="1"/>
    <col min="521" max="521" width="11.375" style="181" customWidth="1"/>
    <col min="522" max="522" width="7.25" style="181" customWidth="1"/>
    <col min="523" max="768" width="8.75" style="181"/>
    <col min="769" max="769" width="2.25" style="181" customWidth="1"/>
    <col min="770" max="770" width="6.25" style="181" customWidth="1"/>
    <col min="771" max="771" width="20.625" style="181" customWidth="1"/>
    <col min="772" max="772" width="8.5" style="181" customWidth="1"/>
    <col min="773" max="773" width="4.125" style="181" customWidth="1"/>
    <col min="774" max="774" width="12.625" style="181" customWidth="1"/>
    <col min="775" max="775" width="9.75" style="181" customWidth="1"/>
    <col min="776" max="776" width="9" style="181" customWidth="1"/>
    <col min="777" max="777" width="11.375" style="181" customWidth="1"/>
    <col min="778" max="778" width="7.25" style="181" customWidth="1"/>
    <col min="779" max="1024" width="8.75" style="181"/>
    <col min="1025" max="1025" width="2.25" style="181" customWidth="1"/>
    <col min="1026" max="1026" width="6.25" style="181" customWidth="1"/>
    <col min="1027" max="1027" width="20.625" style="181" customWidth="1"/>
    <col min="1028" max="1028" width="8.5" style="181" customWidth="1"/>
    <col min="1029" max="1029" width="4.125" style="181" customWidth="1"/>
    <col min="1030" max="1030" width="12.625" style="181" customWidth="1"/>
    <col min="1031" max="1031" width="9.75" style="181" customWidth="1"/>
    <col min="1032" max="1032" width="9" style="181" customWidth="1"/>
    <col min="1033" max="1033" width="11.375" style="181" customWidth="1"/>
    <col min="1034" max="1034" width="7.25" style="181" customWidth="1"/>
    <col min="1035" max="1280" width="8.75" style="181"/>
    <col min="1281" max="1281" width="2.25" style="181" customWidth="1"/>
    <col min="1282" max="1282" width="6.25" style="181" customWidth="1"/>
    <col min="1283" max="1283" width="20.625" style="181" customWidth="1"/>
    <col min="1284" max="1284" width="8.5" style="181" customWidth="1"/>
    <col min="1285" max="1285" width="4.125" style="181" customWidth="1"/>
    <col min="1286" max="1286" width="12.625" style="181" customWidth="1"/>
    <col min="1287" max="1287" width="9.75" style="181" customWidth="1"/>
    <col min="1288" max="1288" width="9" style="181" customWidth="1"/>
    <col min="1289" max="1289" width="11.375" style="181" customWidth="1"/>
    <col min="1290" max="1290" width="7.25" style="181" customWidth="1"/>
    <col min="1291" max="1536" width="8.75" style="181"/>
    <col min="1537" max="1537" width="2.25" style="181" customWidth="1"/>
    <col min="1538" max="1538" width="6.25" style="181" customWidth="1"/>
    <col min="1539" max="1539" width="20.625" style="181" customWidth="1"/>
    <col min="1540" max="1540" width="8.5" style="181" customWidth="1"/>
    <col min="1541" max="1541" width="4.125" style="181" customWidth="1"/>
    <col min="1542" max="1542" width="12.625" style="181" customWidth="1"/>
    <col min="1543" max="1543" width="9.75" style="181" customWidth="1"/>
    <col min="1544" max="1544" width="9" style="181" customWidth="1"/>
    <col min="1545" max="1545" width="11.375" style="181" customWidth="1"/>
    <col min="1546" max="1546" width="7.25" style="181" customWidth="1"/>
    <col min="1547" max="1792" width="8.75" style="181"/>
    <col min="1793" max="1793" width="2.25" style="181" customWidth="1"/>
    <col min="1794" max="1794" width="6.25" style="181" customWidth="1"/>
    <col min="1795" max="1795" width="20.625" style="181" customWidth="1"/>
    <col min="1796" max="1796" width="8.5" style="181" customWidth="1"/>
    <col min="1797" max="1797" width="4.125" style="181" customWidth="1"/>
    <col min="1798" max="1798" width="12.625" style="181" customWidth="1"/>
    <col min="1799" max="1799" width="9.75" style="181" customWidth="1"/>
    <col min="1800" max="1800" width="9" style="181" customWidth="1"/>
    <col min="1801" max="1801" width="11.375" style="181" customWidth="1"/>
    <col min="1802" max="1802" width="7.25" style="181" customWidth="1"/>
    <col min="1803" max="2048" width="8.75" style="181"/>
    <col min="2049" max="2049" width="2.25" style="181" customWidth="1"/>
    <col min="2050" max="2050" width="6.25" style="181" customWidth="1"/>
    <col min="2051" max="2051" width="20.625" style="181" customWidth="1"/>
    <col min="2052" max="2052" width="8.5" style="181" customWidth="1"/>
    <col min="2053" max="2053" width="4.125" style="181" customWidth="1"/>
    <col min="2054" max="2054" width="12.625" style="181" customWidth="1"/>
    <col min="2055" max="2055" width="9.75" style="181" customWidth="1"/>
    <col min="2056" max="2056" width="9" style="181" customWidth="1"/>
    <col min="2057" max="2057" width="11.375" style="181" customWidth="1"/>
    <col min="2058" max="2058" width="7.25" style="181" customWidth="1"/>
    <col min="2059" max="2304" width="8.75" style="181"/>
    <col min="2305" max="2305" width="2.25" style="181" customWidth="1"/>
    <col min="2306" max="2306" width="6.25" style="181" customWidth="1"/>
    <col min="2307" max="2307" width="20.625" style="181" customWidth="1"/>
    <col min="2308" max="2308" width="8.5" style="181" customWidth="1"/>
    <col min="2309" max="2309" width="4.125" style="181" customWidth="1"/>
    <col min="2310" max="2310" width="12.625" style="181" customWidth="1"/>
    <col min="2311" max="2311" width="9.75" style="181" customWidth="1"/>
    <col min="2312" max="2312" width="9" style="181" customWidth="1"/>
    <col min="2313" max="2313" width="11.375" style="181" customWidth="1"/>
    <col min="2314" max="2314" width="7.25" style="181" customWidth="1"/>
    <col min="2315" max="2560" width="8.75" style="181"/>
    <col min="2561" max="2561" width="2.25" style="181" customWidth="1"/>
    <col min="2562" max="2562" width="6.25" style="181" customWidth="1"/>
    <col min="2563" max="2563" width="20.625" style="181" customWidth="1"/>
    <col min="2564" max="2564" width="8.5" style="181" customWidth="1"/>
    <col min="2565" max="2565" width="4.125" style="181" customWidth="1"/>
    <col min="2566" max="2566" width="12.625" style="181" customWidth="1"/>
    <col min="2567" max="2567" width="9.75" style="181" customWidth="1"/>
    <col min="2568" max="2568" width="9" style="181" customWidth="1"/>
    <col min="2569" max="2569" width="11.375" style="181" customWidth="1"/>
    <col min="2570" max="2570" width="7.25" style="181" customWidth="1"/>
    <col min="2571" max="2816" width="8.75" style="181"/>
    <col min="2817" max="2817" width="2.25" style="181" customWidth="1"/>
    <col min="2818" max="2818" width="6.25" style="181" customWidth="1"/>
    <col min="2819" max="2819" width="20.625" style="181" customWidth="1"/>
    <col min="2820" max="2820" width="8.5" style="181" customWidth="1"/>
    <col min="2821" max="2821" width="4.125" style="181" customWidth="1"/>
    <col min="2822" max="2822" width="12.625" style="181" customWidth="1"/>
    <col min="2823" max="2823" width="9.75" style="181" customWidth="1"/>
    <col min="2824" max="2824" width="9" style="181" customWidth="1"/>
    <col min="2825" max="2825" width="11.375" style="181" customWidth="1"/>
    <col min="2826" max="2826" width="7.25" style="181" customWidth="1"/>
    <col min="2827" max="3072" width="8.75" style="181"/>
    <col min="3073" max="3073" width="2.25" style="181" customWidth="1"/>
    <col min="3074" max="3074" width="6.25" style="181" customWidth="1"/>
    <col min="3075" max="3075" width="20.625" style="181" customWidth="1"/>
    <col min="3076" max="3076" width="8.5" style="181" customWidth="1"/>
    <col min="3077" max="3077" width="4.125" style="181" customWidth="1"/>
    <col min="3078" max="3078" width="12.625" style="181" customWidth="1"/>
    <col min="3079" max="3079" width="9.75" style="181" customWidth="1"/>
    <col min="3080" max="3080" width="9" style="181" customWidth="1"/>
    <col min="3081" max="3081" width="11.375" style="181" customWidth="1"/>
    <col min="3082" max="3082" width="7.25" style="181" customWidth="1"/>
    <col min="3083" max="3328" width="8.75" style="181"/>
    <col min="3329" max="3329" width="2.25" style="181" customWidth="1"/>
    <col min="3330" max="3330" width="6.25" style="181" customWidth="1"/>
    <col min="3331" max="3331" width="20.625" style="181" customWidth="1"/>
    <col min="3332" max="3332" width="8.5" style="181" customWidth="1"/>
    <col min="3333" max="3333" width="4.125" style="181" customWidth="1"/>
    <col min="3334" max="3334" width="12.625" style="181" customWidth="1"/>
    <col min="3335" max="3335" width="9.75" style="181" customWidth="1"/>
    <col min="3336" max="3336" width="9" style="181" customWidth="1"/>
    <col min="3337" max="3337" width="11.375" style="181" customWidth="1"/>
    <col min="3338" max="3338" width="7.25" style="181" customWidth="1"/>
    <col min="3339" max="3584" width="8.75" style="181"/>
    <col min="3585" max="3585" width="2.25" style="181" customWidth="1"/>
    <col min="3586" max="3586" width="6.25" style="181" customWidth="1"/>
    <col min="3587" max="3587" width="20.625" style="181" customWidth="1"/>
    <col min="3588" max="3588" width="8.5" style="181" customWidth="1"/>
    <col min="3589" max="3589" width="4.125" style="181" customWidth="1"/>
    <col min="3590" max="3590" width="12.625" style="181" customWidth="1"/>
    <col min="3591" max="3591" width="9.75" style="181" customWidth="1"/>
    <col min="3592" max="3592" width="9" style="181" customWidth="1"/>
    <col min="3593" max="3593" width="11.375" style="181" customWidth="1"/>
    <col min="3594" max="3594" width="7.25" style="181" customWidth="1"/>
    <col min="3595" max="3840" width="8.75" style="181"/>
    <col min="3841" max="3841" width="2.25" style="181" customWidth="1"/>
    <col min="3842" max="3842" width="6.25" style="181" customWidth="1"/>
    <col min="3843" max="3843" width="20.625" style="181" customWidth="1"/>
    <col min="3844" max="3844" width="8.5" style="181" customWidth="1"/>
    <col min="3845" max="3845" width="4.125" style="181" customWidth="1"/>
    <col min="3846" max="3846" width="12.625" style="181" customWidth="1"/>
    <col min="3847" max="3847" width="9.75" style="181" customWidth="1"/>
    <col min="3848" max="3848" width="9" style="181" customWidth="1"/>
    <col min="3849" max="3849" width="11.375" style="181" customWidth="1"/>
    <col min="3850" max="3850" width="7.25" style="181" customWidth="1"/>
    <col min="3851" max="4096" width="8.75" style="181"/>
    <col min="4097" max="4097" width="2.25" style="181" customWidth="1"/>
    <col min="4098" max="4098" width="6.25" style="181" customWidth="1"/>
    <col min="4099" max="4099" width="20.625" style="181" customWidth="1"/>
    <col min="4100" max="4100" width="8.5" style="181" customWidth="1"/>
    <col min="4101" max="4101" width="4.125" style="181" customWidth="1"/>
    <col min="4102" max="4102" width="12.625" style="181" customWidth="1"/>
    <col min="4103" max="4103" width="9.75" style="181" customWidth="1"/>
    <col min="4104" max="4104" width="9" style="181" customWidth="1"/>
    <col min="4105" max="4105" width="11.375" style="181" customWidth="1"/>
    <col min="4106" max="4106" width="7.25" style="181" customWidth="1"/>
    <col min="4107" max="4352" width="8.75" style="181"/>
    <col min="4353" max="4353" width="2.25" style="181" customWidth="1"/>
    <col min="4354" max="4354" width="6.25" style="181" customWidth="1"/>
    <col min="4355" max="4355" width="20.625" style="181" customWidth="1"/>
    <col min="4356" max="4356" width="8.5" style="181" customWidth="1"/>
    <col min="4357" max="4357" width="4.125" style="181" customWidth="1"/>
    <col min="4358" max="4358" width="12.625" style="181" customWidth="1"/>
    <col min="4359" max="4359" width="9.75" style="181" customWidth="1"/>
    <col min="4360" max="4360" width="9" style="181" customWidth="1"/>
    <col min="4361" max="4361" width="11.375" style="181" customWidth="1"/>
    <col min="4362" max="4362" width="7.25" style="181" customWidth="1"/>
    <col min="4363" max="4608" width="8.75" style="181"/>
    <col min="4609" max="4609" width="2.25" style="181" customWidth="1"/>
    <col min="4610" max="4610" width="6.25" style="181" customWidth="1"/>
    <col min="4611" max="4611" width="20.625" style="181" customWidth="1"/>
    <col min="4612" max="4612" width="8.5" style="181" customWidth="1"/>
    <col min="4613" max="4613" width="4.125" style="181" customWidth="1"/>
    <col min="4614" max="4614" width="12.625" style="181" customWidth="1"/>
    <col min="4615" max="4615" width="9.75" style="181" customWidth="1"/>
    <col min="4616" max="4616" width="9" style="181" customWidth="1"/>
    <col min="4617" max="4617" width="11.375" style="181" customWidth="1"/>
    <col min="4618" max="4618" width="7.25" style="181" customWidth="1"/>
    <col min="4619" max="4864" width="8.75" style="181"/>
    <col min="4865" max="4865" width="2.25" style="181" customWidth="1"/>
    <col min="4866" max="4866" width="6.25" style="181" customWidth="1"/>
    <col min="4867" max="4867" width="20.625" style="181" customWidth="1"/>
    <col min="4868" max="4868" width="8.5" style="181" customWidth="1"/>
    <col min="4869" max="4869" width="4.125" style="181" customWidth="1"/>
    <col min="4870" max="4870" width="12.625" style="181" customWidth="1"/>
    <col min="4871" max="4871" width="9.75" style="181" customWidth="1"/>
    <col min="4872" max="4872" width="9" style="181" customWidth="1"/>
    <col min="4873" max="4873" width="11.375" style="181" customWidth="1"/>
    <col min="4874" max="4874" width="7.25" style="181" customWidth="1"/>
    <col min="4875" max="5120" width="8.75" style="181"/>
    <col min="5121" max="5121" width="2.25" style="181" customWidth="1"/>
    <col min="5122" max="5122" width="6.25" style="181" customWidth="1"/>
    <col min="5123" max="5123" width="20.625" style="181" customWidth="1"/>
    <col min="5124" max="5124" width="8.5" style="181" customWidth="1"/>
    <col min="5125" max="5125" width="4.125" style="181" customWidth="1"/>
    <col min="5126" max="5126" width="12.625" style="181" customWidth="1"/>
    <col min="5127" max="5127" width="9.75" style="181" customWidth="1"/>
    <col min="5128" max="5128" width="9" style="181" customWidth="1"/>
    <col min="5129" max="5129" width="11.375" style="181" customWidth="1"/>
    <col min="5130" max="5130" width="7.25" style="181" customWidth="1"/>
    <col min="5131" max="5376" width="8.75" style="181"/>
    <col min="5377" max="5377" width="2.25" style="181" customWidth="1"/>
    <col min="5378" max="5378" width="6.25" style="181" customWidth="1"/>
    <col min="5379" max="5379" width="20.625" style="181" customWidth="1"/>
    <col min="5380" max="5380" width="8.5" style="181" customWidth="1"/>
    <col min="5381" max="5381" width="4.125" style="181" customWidth="1"/>
    <col min="5382" max="5382" width="12.625" style="181" customWidth="1"/>
    <col min="5383" max="5383" width="9.75" style="181" customWidth="1"/>
    <col min="5384" max="5384" width="9" style="181" customWidth="1"/>
    <col min="5385" max="5385" width="11.375" style="181" customWidth="1"/>
    <col min="5386" max="5386" width="7.25" style="181" customWidth="1"/>
    <col min="5387" max="5632" width="8.75" style="181"/>
    <col min="5633" max="5633" width="2.25" style="181" customWidth="1"/>
    <col min="5634" max="5634" width="6.25" style="181" customWidth="1"/>
    <col min="5635" max="5635" width="20.625" style="181" customWidth="1"/>
    <col min="5636" max="5636" width="8.5" style="181" customWidth="1"/>
    <col min="5637" max="5637" width="4.125" style="181" customWidth="1"/>
    <col min="5638" max="5638" width="12.625" style="181" customWidth="1"/>
    <col min="5639" max="5639" width="9.75" style="181" customWidth="1"/>
    <col min="5640" max="5640" width="9" style="181" customWidth="1"/>
    <col min="5641" max="5641" width="11.375" style="181" customWidth="1"/>
    <col min="5642" max="5642" width="7.25" style="181" customWidth="1"/>
    <col min="5643" max="5888" width="8.75" style="181"/>
    <col min="5889" max="5889" width="2.25" style="181" customWidth="1"/>
    <col min="5890" max="5890" width="6.25" style="181" customWidth="1"/>
    <col min="5891" max="5891" width="20.625" style="181" customWidth="1"/>
    <col min="5892" max="5892" width="8.5" style="181" customWidth="1"/>
    <col min="5893" max="5893" width="4.125" style="181" customWidth="1"/>
    <col min="5894" max="5894" width="12.625" style="181" customWidth="1"/>
    <col min="5895" max="5895" width="9.75" style="181" customWidth="1"/>
    <col min="5896" max="5896" width="9" style="181" customWidth="1"/>
    <col min="5897" max="5897" width="11.375" style="181" customWidth="1"/>
    <col min="5898" max="5898" width="7.25" style="181" customWidth="1"/>
    <col min="5899" max="6144" width="8.75" style="181"/>
    <col min="6145" max="6145" width="2.25" style="181" customWidth="1"/>
    <col min="6146" max="6146" width="6.25" style="181" customWidth="1"/>
    <col min="6147" max="6147" width="20.625" style="181" customWidth="1"/>
    <col min="6148" max="6148" width="8.5" style="181" customWidth="1"/>
    <col min="6149" max="6149" width="4.125" style="181" customWidth="1"/>
    <col min="6150" max="6150" width="12.625" style="181" customWidth="1"/>
    <col min="6151" max="6151" width="9.75" style="181" customWidth="1"/>
    <col min="6152" max="6152" width="9" style="181" customWidth="1"/>
    <col min="6153" max="6153" width="11.375" style="181" customWidth="1"/>
    <col min="6154" max="6154" width="7.25" style="181" customWidth="1"/>
    <col min="6155" max="6400" width="8.75" style="181"/>
    <col min="6401" max="6401" width="2.25" style="181" customWidth="1"/>
    <col min="6402" max="6402" width="6.25" style="181" customWidth="1"/>
    <col min="6403" max="6403" width="20.625" style="181" customWidth="1"/>
    <col min="6404" max="6404" width="8.5" style="181" customWidth="1"/>
    <col min="6405" max="6405" width="4.125" style="181" customWidth="1"/>
    <col min="6406" max="6406" width="12.625" style="181" customWidth="1"/>
    <col min="6407" max="6407" width="9.75" style="181" customWidth="1"/>
    <col min="6408" max="6408" width="9" style="181" customWidth="1"/>
    <col min="6409" max="6409" width="11.375" style="181" customWidth="1"/>
    <col min="6410" max="6410" width="7.25" style="181" customWidth="1"/>
    <col min="6411" max="6656" width="8.75" style="181"/>
    <col min="6657" max="6657" width="2.25" style="181" customWidth="1"/>
    <col min="6658" max="6658" width="6.25" style="181" customWidth="1"/>
    <col min="6659" max="6659" width="20.625" style="181" customWidth="1"/>
    <col min="6660" max="6660" width="8.5" style="181" customWidth="1"/>
    <col min="6661" max="6661" width="4.125" style="181" customWidth="1"/>
    <col min="6662" max="6662" width="12.625" style="181" customWidth="1"/>
    <col min="6663" max="6663" width="9.75" style="181" customWidth="1"/>
    <col min="6664" max="6664" width="9" style="181" customWidth="1"/>
    <col min="6665" max="6665" width="11.375" style="181" customWidth="1"/>
    <col min="6666" max="6666" width="7.25" style="181" customWidth="1"/>
    <col min="6667" max="6912" width="8.75" style="181"/>
    <col min="6913" max="6913" width="2.25" style="181" customWidth="1"/>
    <col min="6914" max="6914" width="6.25" style="181" customWidth="1"/>
    <col min="6915" max="6915" width="20.625" style="181" customWidth="1"/>
    <col min="6916" max="6916" width="8.5" style="181" customWidth="1"/>
    <col min="6917" max="6917" width="4.125" style="181" customWidth="1"/>
    <col min="6918" max="6918" width="12.625" style="181" customWidth="1"/>
    <col min="6919" max="6919" width="9.75" style="181" customWidth="1"/>
    <col min="6920" max="6920" width="9" style="181" customWidth="1"/>
    <col min="6921" max="6921" width="11.375" style="181" customWidth="1"/>
    <col min="6922" max="6922" width="7.25" style="181" customWidth="1"/>
    <col min="6923" max="7168" width="8.75" style="181"/>
    <col min="7169" max="7169" width="2.25" style="181" customWidth="1"/>
    <col min="7170" max="7170" width="6.25" style="181" customWidth="1"/>
    <col min="7171" max="7171" width="20.625" style="181" customWidth="1"/>
    <col min="7172" max="7172" width="8.5" style="181" customWidth="1"/>
    <col min="7173" max="7173" width="4.125" style="181" customWidth="1"/>
    <col min="7174" max="7174" width="12.625" style="181" customWidth="1"/>
    <col min="7175" max="7175" width="9.75" style="181" customWidth="1"/>
    <col min="7176" max="7176" width="9" style="181" customWidth="1"/>
    <col min="7177" max="7177" width="11.375" style="181" customWidth="1"/>
    <col min="7178" max="7178" width="7.25" style="181" customWidth="1"/>
    <col min="7179" max="7424" width="8.75" style="181"/>
    <col min="7425" max="7425" width="2.25" style="181" customWidth="1"/>
    <col min="7426" max="7426" width="6.25" style="181" customWidth="1"/>
    <col min="7427" max="7427" width="20.625" style="181" customWidth="1"/>
    <col min="7428" max="7428" width="8.5" style="181" customWidth="1"/>
    <col min="7429" max="7429" width="4.125" style="181" customWidth="1"/>
    <col min="7430" max="7430" width="12.625" style="181" customWidth="1"/>
    <col min="7431" max="7431" width="9.75" style="181" customWidth="1"/>
    <col min="7432" max="7432" width="9" style="181" customWidth="1"/>
    <col min="7433" max="7433" width="11.375" style="181" customWidth="1"/>
    <col min="7434" max="7434" width="7.25" style="181" customWidth="1"/>
    <col min="7435" max="7680" width="8.75" style="181"/>
    <col min="7681" max="7681" width="2.25" style="181" customWidth="1"/>
    <col min="7682" max="7682" width="6.25" style="181" customWidth="1"/>
    <col min="7683" max="7683" width="20.625" style="181" customWidth="1"/>
    <col min="7684" max="7684" width="8.5" style="181" customWidth="1"/>
    <col min="7685" max="7685" width="4.125" style="181" customWidth="1"/>
    <col min="7686" max="7686" width="12.625" style="181" customWidth="1"/>
    <col min="7687" max="7687" width="9.75" style="181" customWidth="1"/>
    <col min="7688" max="7688" width="9" style="181" customWidth="1"/>
    <col min="7689" max="7689" width="11.375" style="181" customWidth="1"/>
    <col min="7690" max="7690" width="7.25" style="181" customWidth="1"/>
    <col min="7691" max="7936" width="8.75" style="181"/>
    <col min="7937" max="7937" width="2.25" style="181" customWidth="1"/>
    <col min="7938" max="7938" width="6.25" style="181" customWidth="1"/>
    <col min="7939" max="7939" width="20.625" style="181" customWidth="1"/>
    <col min="7940" max="7940" width="8.5" style="181" customWidth="1"/>
    <col min="7941" max="7941" width="4.125" style="181" customWidth="1"/>
    <col min="7942" max="7942" width="12.625" style="181" customWidth="1"/>
    <col min="7943" max="7943" width="9.75" style="181" customWidth="1"/>
    <col min="7944" max="7944" width="9" style="181" customWidth="1"/>
    <col min="7945" max="7945" width="11.375" style="181" customWidth="1"/>
    <col min="7946" max="7946" width="7.25" style="181" customWidth="1"/>
    <col min="7947" max="8192" width="8.75" style="181"/>
    <col min="8193" max="8193" width="2.25" style="181" customWidth="1"/>
    <col min="8194" max="8194" width="6.25" style="181" customWidth="1"/>
    <col min="8195" max="8195" width="20.625" style="181" customWidth="1"/>
    <col min="8196" max="8196" width="8.5" style="181" customWidth="1"/>
    <col min="8197" max="8197" width="4.125" style="181" customWidth="1"/>
    <col min="8198" max="8198" width="12.625" style="181" customWidth="1"/>
    <col min="8199" max="8199" width="9.75" style="181" customWidth="1"/>
    <col min="8200" max="8200" width="9" style="181" customWidth="1"/>
    <col min="8201" max="8201" width="11.375" style="181" customWidth="1"/>
    <col min="8202" max="8202" width="7.25" style="181" customWidth="1"/>
    <col min="8203" max="8448" width="8.75" style="181"/>
    <col min="8449" max="8449" width="2.25" style="181" customWidth="1"/>
    <col min="8450" max="8450" width="6.25" style="181" customWidth="1"/>
    <col min="8451" max="8451" width="20.625" style="181" customWidth="1"/>
    <col min="8452" max="8452" width="8.5" style="181" customWidth="1"/>
    <col min="8453" max="8453" width="4.125" style="181" customWidth="1"/>
    <col min="8454" max="8454" width="12.625" style="181" customWidth="1"/>
    <col min="8455" max="8455" width="9.75" style="181" customWidth="1"/>
    <col min="8456" max="8456" width="9" style="181" customWidth="1"/>
    <col min="8457" max="8457" width="11.375" style="181" customWidth="1"/>
    <col min="8458" max="8458" width="7.25" style="181" customWidth="1"/>
    <col min="8459" max="8704" width="8.75" style="181"/>
    <col min="8705" max="8705" width="2.25" style="181" customWidth="1"/>
    <col min="8706" max="8706" width="6.25" style="181" customWidth="1"/>
    <col min="8707" max="8707" width="20.625" style="181" customWidth="1"/>
    <col min="8708" max="8708" width="8.5" style="181" customWidth="1"/>
    <col min="8709" max="8709" width="4.125" style="181" customWidth="1"/>
    <col min="8710" max="8710" width="12.625" style="181" customWidth="1"/>
    <col min="8711" max="8711" width="9.75" style="181" customWidth="1"/>
    <col min="8712" max="8712" width="9" style="181" customWidth="1"/>
    <col min="8713" max="8713" width="11.375" style="181" customWidth="1"/>
    <col min="8714" max="8714" width="7.25" style="181" customWidth="1"/>
    <col min="8715" max="8960" width="8.75" style="181"/>
    <col min="8961" max="8961" width="2.25" style="181" customWidth="1"/>
    <col min="8962" max="8962" width="6.25" style="181" customWidth="1"/>
    <col min="8963" max="8963" width="20.625" style="181" customWidth="1"/>
    <col min="8964" max="8964" width="8.5" style="181" customWidth="1"/>
    <col min="8965" max="8965" width="4.125" style="181" customWidth="1"/>
    <col min="8966" max="8966" width="12.625" style="181" customWidth="1"/>
    <col min="8967" max="8967" width="9.75" style="181" customWidth="1"/>
    <col min="8968" max="8968" width="9" style="181" customWidth="1"/>
    <col min="8969" max="8969" width="11.375" style="181" customWidth="1"/>
    <col min="8970" max="8970" width="7.25" style="181" customWidth="1"/>
    <col min="8971" max="9216" width="8.75" style="181"/>
    <col min="9217" max="9217" width="2.25" style="181" customWidth="1"/>
    <col min="9218" max="9218" width="6.25" style="181" customWidth="1"/>
    <col min="9219" max="9219" width="20.625" style="181" customWidth="1"/>
    <col min="9220" max="9220" width="8.5" style="181" customWidth="1"/>
    <col min="9221" max="9221" width="4.125" style="181" customWidth="1"/>
    <col min="9222" max="9222" width="12.625" style="181" customWidth="1"/>
    <col min="9223" max="9223" width="9.75" style="181" customWidth="1"/>
    <col min="9224" max="9224" width="9" style="181" customWidth="1"/>
    <col min="9225" max="9225" width="11.375" style="181" customWidth="1"/>
    <col min="9226" max="9226" width="7.25" style="181" customWidth="1"/>
    <col min="9227" max="9472" width="8.75" style="181"/>
    <col min="9473" max="9473" width="2.25" style="181" customWidth="1"/>
    <col min="9474" max="9474" width="6.25" style="181" customWidth="1"/>
    <col min="9475" max="9475" width="20.625" style="181" customWidth="1"/>
    <col min="9476" max="9476" width="8.5" style="181" customWidth="1"/>
    <col min="9477" max="9477" width="4.125" style="181" customWidth="1"/>
    <col min="9478" max="9478" width="12.625" style="181" customWidth="1"/>
    <col min="9479" max="9479" width="9.75" style="181" customWidth="1"/>
    <col min="9480" max="9480" width="9" style="181" customWidth="1"/>
    <col min="9481" max="9481" width="11.375" style="181" customWidth="1"/>
    <col min="9482" max="9482" width="7.25" style="181" customWidth="1"/>
    <col min="9483" max="9728" width="8.75" style="181"/>
    <col min="9729" max="9729" width="2.25" style="181" customWidth="1"/>
    <col min="9730" max="9730" width="6.25" style="181" customWidth="1"/>
    <col min="9731" max="9731" width="20.625" style="181" customWidth="1"/>
    <col min="9732" max="9732" width="8.5" style="181" customWidth="1"/>
    <col min="9733" max="9733" width="4.125" style="181" customWidth="1"/>
    <col min="9734" max="9734" width="12.625" style="181" customWidth="1"/>
    <col min="9735" max="9735" width="9.75" style="181" customWidth="1"/>
    <col min="9736" max="9736" width="9" style="181" customWidth="1"/>
    <col min="9737" max="9737" width="11.375" style="181" customWidth="1"/>
    <col min="9738" max="9738" width="7.25" style="181" customWidth="1"/>
    <col min="9739" max="9984" width="8.75" style="181"/>
    <col min="9985" max="9985" width="2.25" style="181" customWidth="1"/>
    <col min="9986" max="9986" width="6.25" style="181" customWidth="1"/>
    <col min="9987" max="9987" width="20.625" style="181" customWidth="1"/>
    <col min="9988" max="9988" width="8.5" style="181" customWidth="1"/>
    <col min="9989" max="9989" width="4.125" style="181" customWidth="1"/>
    <col min="9990" max="9990" width="12.625" style="181" customWidth="1"/>
    <col min="9991" max="9991" width="9.75" style="181" customWidth="1"/>
    <col min="9992" max="9992" width="9" style="181" customWidth="1"/>
    <col min="9993" max="9993" width="11.375" style="181" customWidth="1"/>
    <col min="9994" max="9994" width="7.25" style="181" customWidth="1"/>
    <col min="9995" max="10240" width="8.75" style="181"/>
    <col min="10241" max="10241" width="2.25" style="181" customWidth="1"/>
    <col min="10242" max="10242" width="6.25" style="181" customWidth="1"/>
    <col min="10243" max="10243" width="20.625" style="181" customWidth="1"/>
    <col min="10244" max="10244" width="8.5" style="181" customWidth="1"/>
    <col min="10245" max="10245" width="4.125" style="181" customWidth="1"/>
    <col min="10246" max="10246" width="12.625" style="181" customWidth="1"/>
    <col min="10247" max="10247" width="9.75" style="181" customWidth="1"/>
    <col min="10248" max="10248" width="9" style="181" customWidth="1"/>
    <col min="10249" max="10249" width="11.375" style="181" customWidth="1"/>
    <col min="10250" max="10250" width="7.25" style="181" customWidth="1"/>
    <col min="10251" max="10496" width="8.75" style="181"/>
    <col min="10497" max="10497" width="2.25" style="181" customWidth="1"/>
    <col min="10498" max="10498" width="6.25" style="181" customWidth="1"/>
    <col min="10499" max="10499" width="20.625" style="181" customWidth="1"/>
    <col min="10500" max="10500" width="8.5" style="181" customWidth="1"/>
    <col min="10501" max="10501" width="4.125" style="181" customWidth="1"/>
    <col min="10502" max="10502" width="12.625" style="181" customWidth="1"/>
    <col min="10503" max="10503" width="9.75" style="181" customWidth="1"/>
    <col min="10504" max="10504" width="9" style="181" customWidth="1"/>
    <col min="10505" max="10505" width="11.375" style="181" customWidth="1"/>
    <col min="10506" max="10506" width="7.25" style="181" customWidth="1"/>
    <col min="10507" max="10752" width="8.75" style="181"/>
    <col min="10753" max="10753" width="2.25" style="181" customWidth="1"/>
    <col min="10754" max="10754" width="6.25" style="181" customWidth="1"/>
    <col min="10755" max="10755" width="20.625" style="181" customWidth="1"/>
    <col min="10756" max="10756" width="8.5" style="181" customWidth="1"/>
    <col min="10757" max="10757" width="4.125" style="181" customWidth="1"/>
    <col min="10758" max="10758" width="12.625" style="181" customWidth="1"/>
    <col min="10759" max="10759" width="9.75" style="181" customWidth="1"/>
    <col min="10760" max="10760" width="9" style="181" customWidth="1"/>
    <col min="10761" max="10761" width="11.375" style="181" customWidth="1"/>
    <col min="10762" max="10762" width="7.25" style="181" customWidth="1"/>
    <col min="10763" max="11008" width="8.75" style="181"/>
    <col min="11009" max="11009" width="2.25" style="181" customWidth="1"/>
    <col min="11010" max="11010" width="6.25" style="181" customWidth="1"/>
    <col min="11011" max="11011" width="20.625" style="181" customWidth="1"/>
    <col min="11012" max="11012" width="8.5" style="181" customWidth="1"/>
    <col min="11013" max="11013" width="4.125" style="181" customWidth="1"/>
    <col min="11014" max="11014" width="12.625" style="181" customWidth="1"/>
    <col min="11015" max="11015" width="9.75" style="181" customWidth="1"/>
    <col min="11016" max="11016" width="9" style="181" customWidth="1"/>
    <col min="11017" max="11017" width="11.375" style="181" customWidth="1"/>
    <col min="11018" max="11018" width="7.25" style="181" customWidth="1"/>
    <col min="11019" max="11264" width="8.75" style="181"/>
    <col min="11265" max="11265" width="2.25" style="181" customWidth="1"/>
    <col min="11266" max="11266" width="6.25" style="181" customWidth="1"/>
    <col min="11267" max="11267" width="20.625" style="181" customWidth="1"/>
    <col min="11268" max="11268" width="8.5" style="181" customWidth="1"/>
    <col min="11269" max="11269" width="4.125" style="181" customWidth="1"/>
    <col min="11270" max="11270" width="12.625" style="181" customWidth="1"/>
    <col min="11271" max="11271" width="9.75" style="181" customWidth="1"/>
    <col min="11272" max="11272" width="9" style="181" customWidth="1"/>
    <col min="11273" max="11273" width="11.375" style="181" customWidth="1"/>
    <col min="11274" max="11274" width="7.25" style="181" customWidth="1"/>
    <col min="11275" max="11520" width="8.75" style="181"/>
    <col min="11521" max="11521" width="2.25" style="181" customWidth="1"/>
    <col min="11522" max="11522" width="6.25" style="181" customWidth="1"/>
    <col min="11523" max="11523" width="20.625" style="181" customWidth="1"/>
    <col min="11524" max="11524" width="8.5" style="181" customWidth="1"/>
    <col min="11525" max="11525" width="4.125" style="181" customWidth="1"/>
    <col min="11526" max="11526" width="12.625" style="181" customWidth="1"/>
    <col min="11527" max="11527" width="9.75" style="181" customWidth="1"/>
    <col min="11528" max="11528" width="9" style="181" customWidth="1"/>
    <col min="11529" max="11529" width="11.375" style="181" customWidth="1"/>
    <col min="11530" max="11530" width="7.25" style="181" customWidth="1"/>
    <col min="11531" max="11776" width="8.75" style="181"/>
    <col min="11777" max="11777" width="2.25" style="181" customWidth="1"/>
    <col min="11778" max="11778" width="6.25" style="181" customWidth="1"/>
    <col min="11779" max="11779" width="20.625" style="181" customWidth="1"/>
    <col min="11780" max="11780" width="8.5" style="181" customWidth="1"/>
    <col min="11781" max="11781" width="4.125" style="181" customWidth="1"/>
    <col min="11782" max="11782" width="12.625" style="181" customWidth="1"/>
    <col min="11783" max="11783" width="9.75" style="181" customWidth="1"/>
    <col min="11784" max="11784" width="9" style="181" customWidth="1"/>
    <col min="11785" max="11785" width="11.375" style="181" customWidth="1"/>
    <col min="11786" max="11786" width="7.25" style="181" customWidth="1"/>
    <col min="11787" max="12032" width="8.75" style="181"/>
    <col min="12033" max="12033" width="2.25" style="181" customWidth="1"/>
    <col min="12034" max="12034" width="6.25" style="181" customWidth="1"/>
    <col min="12035" max="12035" width="20.625" style="181" customWidth="1"/>
    <col min="12036" max="12036" width="8.5" style="181" customWidth="1"/>
    <col min="12037" max="12037" width="4.125" style="181" customWidth="1"/>
    <col min="12038" max="12038" width="12.625" style="181" customWidth="1"/>
    <col min="12039" max="12039" width="9.75" style="181" customWidth="1"/>
    <col min="12040" max="12040" width="9" style="181" customWidth="1"/>
    <col min="12041" max="12041" width="11.375" style="181" customWidth="1"/>
    <col min="12042" max="12042" width="7.25" style="181" customWidth="1"/>
    <col min="12043" max="12288" width="8.75" style="181"/>
    <col min="12289" max="12289" width="2.25" style="181" customWidth="1"/>
    <col min="12290" max="12290" width="6.25" style="181" customWidth="1"/>
    <col min="12291" max="12291" width="20.625" style="181" customWidth="1"/>
    <col min="12292" max="12292" width="8.5" style="181" customWidth="1"/>
    <col min="12293" max="12293" width="4.125" style="181" customWidth="1"/>
    <col min="12294" max="12294" width="12.625" style="181" customWidth="1"/>
    <col min="12295" max="12295" width="9.75" style="181" customWidth="1"/>
    <col min="12296" max="12296" width="9" style="181" customWidth="1"/>
    <col min="12297" max="12297" width="11.375" style="181" customWidth="1"/>
    <col min="12298" max="12298" width="7.25" style="181" customWidth="1"/>
    <col min="12299" max="12544" width="8.75" style="181"/>
    <col min="12545" max="12545" width="2.25" style="181" customWidth="1"/>
    <col min="12546" max="12546" width="6.25" style="181" customWidth="1"/>
    <col min="12547" max="12547" width="20.625" style="181" customWidth="1"/>
    <col min="12548" max="12548" width="8.5" style="181" customWidth="1"/>
    <col min="12549" max="12549" width="4.125" style="181" customWidth="1"/>
    <col min="12550" max="12550" width="12.625" style="181" customWidth="1"/>
    <col min="12551" max="12551" width="9.75" style="181" customWidth="1"/>
    <col min="12552" max="12552" width="9" style="181" customWidth="1"/>
    <col min="12553" max="12553" width="11.375" style="181" customWidth="1"/>
    <col min="12554" max="12554" width="7.25" style="181" customWidth="1"/>
    <col min="12555" max="12800" width="8.75" style="181"/>
    <col min="12801" max="12801" width="2.25" style="181" customWidth="1"/>
    <col min="12802" max="12802" width="6.25" style="181" customWidth="1"/>
    <col min="12803" max="12803" width="20.625" style="181" customWidth="1"/>
    <col min="12804" max="12804" width="8.5" style="181" customWidth="1"/>
    <col min="12805" max="12805" width="4.125" style="181" customWidth="1"/>
    <col min="12806" max="12806" width="12.625" style="181" customWidth="1"/>
    <col min="12807" max="12807" width="9.75" style="181" customWidth="1"/>
    <col min="12808" max="12808" width="9" style="181" customWidth="1"/>
    <col min="12809" max="12809" width="11.375" style="181" customWidth="1"/>
    <col min="12810" max="12810" width="7.25" style="181" customWidth="1"/>
    <col min="12811" max="13056" width="8.75" style="181"/>
    <col min="13057" max="13057" width="2.25" style="181" customWidth="1"/>
    <col min="13058" max="13058" width="6.25" style="181" customWidth="1"/>
    <col min="13059" max="13059" width="20.625" style="181" customWidth="1"/>
    <col min="13060" max="13060" width="8.5" style="181" customWidth="1"/>
    <col min="13061" max="13061" width="4.125" style="181" customWidth="1"/>
    <col min="13062" max="13062" width="12.625" style="181" customWidth="1"/>
    <col min="13063" max="13063" width="9.75" style="181" customWidth="1"/>
    <col min="13064" max="13064" width="9" style="181" customWidth="1"/>
    <col min="13065" max="13065" width="11.375" style="181" customWidth="1"/>
    <col min="13066" max="13066" width="7.25" style="181" customWidth="1"/>
    <col min="13067" max="13312" width="8.75" style="181"/>
    <col min="13313" max="13313" width="2.25" style="181" customWidth="1"/>
    <col min="13314" max="13314" width="6.25" style="181" customWidth="1"/>
    <col min="13315" max="13315" width="20.625" style="181" customWidth="1"/>
    <col min="13316" max="13316" width="8.5" style="181" customWidth="1"/>
    <col min="13317" max="13317" width="4.125" style="181" customWidth="1"/>
    <col min="13318" max="13318" width="12.625" style="181" customWidth="1"/>
    <col min="13319" max="13319" width="9.75" style="181" customWidth="1"/>
    <col min="13320" max="13320" width="9" style="181" customWidth="1"/>
    <col min="13321" max="13321" width="11.375" style="181" customWidth="1"/>
    <col min="13322" max="13322" width="7.25" style="181" customWidth="1"/>
    <col min="13323" max="13568" width="8.75" style="181"/>
    <col min="13569" max="13569" width="2.25" style="181" customWidth="1"/>
    <col min="13570" max="13570" width="6.25" style="181" customWidth="1"/>
    <col min="13571" max="13571" width="20.625" style="181" customWidth="1"/>
    <col min="13572" max="13572" width="8.5" style="181" customWidth="1"/>
    <col min="13573" max="13573" width="4.125" style="181" customWidth="1"/>
    <col min="13574" max="13574" width="12.625" style="181" customWidth="1"/>
    <col min="13575" max="13575" width="9.75" style="181" customWidth="1"/>
    <col min="13576" max="13576" width="9" style="181" customWidth="1"/>
    <col min="13577" max="13577" width="11.375" style="181" customWidth="1"/>
    <col min="13578" max="13578" width="7.25" style="181" customWidth="1"/>
    <col min="13579" max="13824" width="8.75" style="181"/>
    <col min="13825" max="13825" width="2.25" style="181" customWidth="1"/>
    <col min="13826" max="13826" width="6.25" style="181" customWidth="1"/>
    <col min="13827" max="13827" width="20.625" style="181" customWidth="1"/>
    <col min="13828" max="13828" width="8.5" style="181" customWidth="1"/>
    <col min="13829" max="13829" width="4.125" style="181" customWidth="1"/>
    <col min="13830" max="13830" width="12.625" style="181" customWidth="1"/>
    <col min="13831" max="13831" width="9.75" style="181" customWidth="1"/>
    <col min="13832" max="13832" width="9" style="181" customWidth="1"/>
    <col min="13833" max="13833" width="11.375" style="181" customWidth="1"/>
    <col min="13834" max="13834" width="7.25" style="181" customWidth="1"/>
    <col min="13835" max="14080" width="8.75" style="181"/>
    <col min="14081" max="14081" width="2.25" style="181" customWidth="1"/>
    <col min="14082" max="14082" width="6.25" style="181" customWidth="1"/>
    <col min="14083" max="14083" width="20.625" style="181" customWidth="1"/>
    <col min="14084" max="14084" width="8.5" style="181" customWidth="1"/>
    <col min="14085" max="14085" width="4.125" style="181" customWidth="1"/>
    <col min="14086" max="14086" width="12.625" style="181" customWidth="1"/>
    <col min="14087" max="14087" width="9.75" style="181" customWidth="1"/>
    <col min="14088" max="14088" width="9" style="181" customWidth="1"/>
    <col min="14089" max="14089" width="11.375" style="181" customWidth="1"/>
    <col min="14090" max="14090" width="7.25" style="181" customWidth="1"/>
    <col min="14091" max="14336" width="8.75" style="181"/>
    <col min="14337" max="14337" width="2.25" style="181" customWidth="1"/>
    <col min="14338" max="14338" width="6.25" style="181" customWidth="1"/>
    <col min="14339" max="14339" width="20.625" style="181" customWidth="1"/>
    <col min="14340" max="14340" width="8.5" style="181" customWidth="1"/>
    <col min="14341" max="14341" width="4.125" style="181" customWidth="1"/>
    <col min="14342" max="14342" width="12.625" style="181" customWidth="1"/>
    <col min="14343" max="14343" width="9.75" style="181" customWidth="1"/>
    <col min="14344" max="14344" width="9" style="181" customWidth="1"/>
    <col min="14345" max="14345" width="11.375" style="181" customWidth="1"/>
    <col min="14346" max="14346" width="7.25" style="181" customWidth="1"/>
    <col min="14347" max="14592" width="8.75" style="181"/>
    <col min="14593" max="14593" width="2.25" style="181" customWidth="1"/>
    <col min="14594" max="14594" width="6.25" style="181" customWidth="1"/>
    <col min="14595" max="14595" width="20.625" style="181" customWidth="1"/>
    <col min="14596" max="14596" width="8.5" style="181" customWidth="1"/>
    <col min="14597" max="14597" width="4.125" style="181" customWidth="1"/>
    <col min="14598" max="14598" width="12.625" style="181" customWidth="1"/>
    <col min="14599" max="14599" width="9.75" style="181" customWidth="1"/>
    <col min="14600" max="14600" width="9" style="181" customWidth="1"/>
    <col min="14601" max="14601" width="11.375" style="181" customWidth="1"/>
    <col min="14602" max="14602" width="7.25" style="181" customWidth="1"/>
    <col min="14603" max="14848" width="8.75" style="181"/>
    <col min="14849" max="14849" width="2.25" style="181" customWidth="1"/>
    <col min="14850" max="14850" width="6.25" style="181" customWidth="1"/>
    <col min="14851" max="14851" width="20.625" style="181" customWidth="1"/>
    <col min="14852" max="14852" width="8.5" style="181" customWidth="1"/>
    <col min="14853" max="14853" width="4.125" style="181" customWidth="1"/>
    <col min="14854" max="14854" width="12.625" style="181" customWidth="1"/>
    <col min="14855" max="14855" width="9.75" style="181" customWidth="1"/>
    <col min="14856" max="14856" width="9" style="181" customWidth="1"/>
    <col min="14857" max="14857" width="11.375" style="181" customWidth="1"/>
    <col min="14858" max="14858" width="7.25" style="181" customWidth="1"/>
    <col min="14859" max="15104" width="8.75" style="181"/>
    <col min="15105" max="15105" width="2.25" style="181" customWidth="1"/>
    <col min="15106" max="15106" width="6.25" style="181" customWidth="1"/>
    <col min="15107" max="15107" width="20.625" style="181" customWidth="1"/>
    <col min="15108" max="15108" width="8.5" style="181" customWidth="1"/>
    <col min="15109" max="15109" width="4.125" style="181" customWidth="1"/>
    <col min="15110" max="15110" width="12.625" style="181" customWidth="1"/>
    <col min="15111" max="15111" width="9.75" style="181" customWidth="1"/>
    <col min="15112" max="15112" width="9" style="181" customWidth="1"/>
    <col min="15113" max="15113" width="11.375" style="181" customWidth="1"/>
    <col min="15114" max="15114" width="7.25" style="181" customWidth="1"/>
    <col min="15115" max="15360" width="8.75" style="181"/>
    <col min="15361" max="15361" width="2.25" style="181" customWidth="1"/>
    <col min="15362" max="15362" width="6.25" style="181" customWidth="1"/>
    <col min="15363" max="15363" width="20.625" style="181" customWidth="1"/>
    <col min="15364" max="15364" width="8.5" style="181" customWidth="1"/>
    <col min="15365" max="15365" width="4.125" style="181" customWidth="1"/>
    <col min="15366" max="15366" width="12.625" style="181" customWidth="1"/>
    <col min="15367" max="15367" width="9.75" style="181" customWidth="1"/>
    <col min="15368" max="15368" width="9" style="181" customWidth="1"/>
    <col min="15369" max="15369" width="11.375" style="181" customWidth="1"/>
    <col min="15370" max="15370" width="7.25" style="181" customWidth="1"/>
    <col min="15371" max="15616" width="8.75" style="181"/>
    <col min="15617" max="15617" width="2.25" style="181" customWidth="1"/>
    <col min="15618" max="15618" width="6.25" style="181" customWidth="1"/>
    <col min="15619" max="15619" width="20.625" style="181" customWidth="1"/>
    <col min="15620" max="15620" width="8.5" style="181" customWidth="1"/>
    <col min="15621" max="15621" width="4.125" style="181" customWidth="1"/>
    <col min="15622" max="15622" width="12.625" style="181" customWidth="1"/>
    <col min="15623" max="15623" width="9.75" style="181" customWidth="1"/>
    <col min="15624" max="15624" width="9" style="181" customWidth="1"/>
    <col min="15625" max="15625" width="11.375" style="181" customWidth="1"/>
    <col min="15626" max="15626" width="7.25" style="181" customWidth="1"/>
    <col min="15627" max="15872" width="8.75" style="181"/>
    <col min="15873" max="15873" width="2.25" style="181" customWidth="1"/>
    <col min="15874" max="15874" width="6.25" style="181" customWidth="1"/>
    <col min="15875" max="15875" width="20.625" style="181" customWidth="1"/>
    <col min="15876" max="15876" width="8.5" style="181" customWidth="1"/>
    <col min="15877" max="15877" width="4.125" style="181" customWidth="1"/>
    <col min="15878" max="15878" width="12.625" style="181" customWidth="1"/>
    <col min="15879" max="15879" width="9.75" style="181" customWidth="1"/>
    <col min="15880" max="15880" width="9" style="181" customWidth="1"/>
    <col min="15881" max="15881" width="11.375" style="181" customWidth="1"/>
    <col min="15882" max="15882" width="7.25" style="181" customWidth="1"/>
    <col min="15883" max="16128" width="8.75" style="181"/>
    <col min="16129" max="16129" width="2.25" style="181" customWidth="1"/>
    <col min="16130" max="16130" width="6.25" style="181" customWidth="1"/>
    <col min="16131" max="16131" width="20.625" style="181" customWidth="1"/>
    <col min="16132" max="16132" width="8.5" style="181" customWidth="1"/>
    <col min="16133" max="16133" width="4.125" style="181" customWidth="1"/>
    <col min="16134" max="16134" width="12.625" style="181" customWidth="1"/>
    <col min="16135" max="16135" width="9.75" style="181" customWidth="1"/>
    <col min="16136" max="16136" width="9" style="181" customWidth="1"/>
    <col min="16137" max="16137" width="11.375" style="181" customWidth="1"/>
    <col min="16138" max="16138" width="7.25" style="181" customWidth="1"/>
    <col min="16139" max="16384" width="8.75" style="181"/>
  </cols>
  <sheetData>
    <row r="1" spans="1:10" ht="12" customHeight="1">
      <c r="B1" s="182" t="s">
        <v>132</v>
      </c>
      <c r="D1" s="183"/>
      <c r="E1" s="183"/>
      <c r="F1" s="183"/>
      <c r="G1" s="183"/>
      <c r="H1" s="183"/>
      <c r="I1" s="183" t="s">
        <v>133</v>
      </c>
      <c r="J1" s="184">
        <v>3.1</v>
      </c>
    </row>
    <row r="2" spans="1:10" ht="12" customHeight="1">
      <c r="B2" s="182" t="s">
        <v>134</v>
      </c>
      <c r="D2" s="183"/>
      <c r="E2" s="183"/>
      <c r="F2" s="183"/>
      <c r="G2" s="183"/>
      <c r="H2" s="183"/>
      <c r="I2" s="183"/>
      <c r="J2" s="184"/>
    </row>
    <row r="3" spans="1:10" ht="12" customHeight="1">
      <c r="B3" s="182" t="s">
        <v>135</v>
      </c>
      <c r="D3" s="183"/>
      <c r="E3" s="183"/>
      <c r="F3" s="183"/>
      <c r="G3" s="183"/>
      <c r="H3" s="183"/>
      <c r="I3" s="183"/>
      <c r="J3" s="184"/>
    </row>
    <row r="4" spans="1:10" ht="12" customHeight="1">
      <c r="D4" s="183"/>
      <c r="E4" s="183"/>
      <c r="F4" s="183"/>
      <c r="G4" s="183"/>
      <c r="H4" s="183"/>
      <c r="I4" s="183"/>
      <c r="J4" s="184"/>
    </row>
    <row r="5" spans="1:10" ht="12" customHeight="1">
      <c r="D5" s="183"/>
      <c r="E5" s="183"/>
      <c r="F5" s="183"/>
      <c r="G5" s="183"/>
      <c r="H5" s="183"/>
      <c r="I5" s="183"/>
      <c r="J5" s="184"/>
    </row>
    <row r="6" spans="1:10" ht="12" customHeight="1">
      <c r="D6" s="183"/>
      <c r="E6" s="183"/>
      <c r="F6" s="183" t="s">
        <v>136</v>
      </c>
      <c r="G6" s="183"/>
      <c r="H6" s="183"/>
      <c r="I6" s="183" t="s">
        <v>137</v>
      </c>
      <c r="J6" s="184"/>
    </row>
    <row r="7" spans="1:10" ht="12" customHeight="1">
      <c r="D7" s="185" t="s">
        <v>138</v>
      </c>
      <c r="E7" s="185" t="s">
        <v>139</v>
      </c>
      <c r="F7" s="185" t="s">
        <v>140</v>
      </c>
      <c r="G7" s="185" t="s">
        <v>141</v>
      </c>
      <c r="H7" s="185" t="s">
        <v>142</v>
      </c>
      <c r="I7" s="185" t="s">
        <v>143</v>
      </c>
      <c r="J7" s="186" t="s">
        <v>144</v>
      </c>
    </row>
    <row r="8" spans="1:10" ht="12" customHeight="1">
      <c r="A8" s="187"/>
      <c r="B8" s="188" t="s">
        <v>145</v>
      </c>
      <c r="C8" s="187"/>
      <c r="D8" s="189"/>
      <c r="E8" s="189"/>
      <c r="F8" s="189"/>
      <c r="G8" s="189"/>
      <c r="H8" s="189"/>
      <c r="I8" s="190"/>
      <c r="J8" s="184"/>
    </row>
    <row r="9" spans="1:10" ht="12" customHeight="1">
      <c r="A9" s="187"/>
      <c r="B9" s="181" t="s">
        <v>24</v>
      </c>
      <c r="C9" s="187"/>
      <c r="D9" s="189">
        <v>440</v>
      </c>
      <c r="E9" s="183" t="s">
        <v>375</v>
      </c>
      <c r="F9" s="191">
        <f>+'Table 1 - Revenues'!G16</f>
        <v>-5577661.8099999987</v>
      </c>
      <c r="G9" s="189" t="s">
        <v>146</v>
      </c>
      <c r="H9" s="192" t="s">
        <v>374</v>
      </c>
      <c r="I9" s="193">
        <f>+F9</f>
        <v>-5577661.8099999987</v>
      </c>
      <c r="J9" s="184" t="str">
        <f>$J$1&amp;".1"</f>
        <v>3.1.1</v>
      </c>
    </row>
    <row r="10" spans="1:10" ht="12" customHeight="1">
      <c r="A10" s="187"/>
      <c r="B10" s="194" t="s">
        <v>25</v>
      </c>
      <c r="C10" s="187"/>
      <c r="D10" s="189">
        <v>442</v>
      </c>
      <c r="E10" s="183" t="s">
        <v>375</v>
      </c>
      <c r="F10" s="191">
        <f>+'Table 1 - Revenues'!G17</f>
        <v>-1126782.8500000001</v>
      </c>
      <c r="G10" s="189" t="s">
        <v>146</v>
      </c>
      <c r="H10" s="192" t="s">
        <v>374</v>
      </c>
      <c r="I10" s="193">
        <f>+F10</f>
        <v>-1126782.8500000001</v>
      </c>
      <c r="J10" s="184" t="str">
        <f>$J$1&amp;".1"</f>
        <v>3.1.1</v>
      </c>
    </row>
    <row r="11" spans="1:10" ht="12" customHeight="1">
      <c r="A11" s="187"/>
      <c r="D11" s="189"/>
      <c r="E11" s="189"/>
      <c r="F11" s="195"/>
      <c r="G11" s="189"/>
      <c r="H11" s="192"/>
      <c r="I11" s="193"/>
    </row>
    <row r="12" spans="1:10" ht="12" customHeight="1" thickBot="1">
      <c r="A12" s="187"/>
      <c r="B12" s="196" t="s">
        <v>12</v>
      </c>
      <c r="C12" s="187"/>
      <c r="D12" s="189"/>
      <c r="E12" s="189"/>
      <c r="F12" s="197">
        <f>SUM(F9:F10)</f>
        <v>-6704444.6599999983</v>
      </c>
      <c r="G12" s="189"/>
      <c r="H12" s="192"/>
      <c r="I12" s="197">
        <f>SUM(I9:I10)</f>
        <v>-6704444.6599999983</v>
      </c>
      <c r="J12" s="184"/>
    </row>
    <row r="13" spans="1:10" ht="12" customHeight="1" thickTop="1">
      <c r="A13" s="187"/>
      <c r="B13" s="188"/>
      <c r="C13" s="187"/>
      <c r="D13" s="189"/>
      <c r="E13" s="189"/>
      <c r="F13" s="195"/>
      <c r="G13" s="189"/>
      <c r="H13" s="192"/>
      <c r="I13" s="193"/>
      <c r="J13" s="184"/>
    </row>
    <row r="14" spans="1:10" ht="12" customHeight="1">
      <c r="A14" s="187"/>
      <c r="B14" s="196"/>
      <c r="C14" s="187"/>
      <c r="D14" s="189"/>
      <c r="E14" s="189"/>
      <c r="F14" s="195"/>
      <c r="G14" s="189"/>
      <c r="H14" s="192"/>
      <c r="I14" s="193"/>
      <c r="J14" s="184"/>
    </row>
    <row r="15" spans="1:10" ht="12" customHeight="1">
      <c r="A15" s="187"/>
      <c r="B15" s="196"/>
      <c r="C15" s="187"/>
      <c r="D15" s="189"/>
      <c r="E15" s="189"/>
      <c r="F15" s="195"/>
      <c r="G15" s="189"/>
      <c r="H15" s="192"/>
      <c r="I15" s="193"/>
      <c r="J15" s="184"/>
    </row>
    <row r="16" spans="1:10" ht="12" customHeight="1">
      <c r="A16" s="187"/>
      <c r="B16" s="187"/>
      <c r="C16" s="187"/>
      <c r="D16" s="189"/>
      <c r="E16" s="189"/>
      <c r="F16" s="195"/>
      <c r="G16" s="189"/>
      <c r="H16" s="192"/>
      <c r="I16" s="193"/>
      <c r="J16" s="184"/>
    </row>
    <row r="17" spans="1:10" ht="12" customHeight="1">
      <c r="A17" s="187"/>
      <c r="B17" s="187"/>
      <c r="C17" s="187"/>
      <c r="D17" s="189"/>
      <c r="E17" s="189"/>
      <c r="F17" s="195"/>
      <c r="G17" s="189"/>
      <c r="H17" s="192"/>
      <c r="I17" s="193"/>
      <c r="J17" s="184"/>
    </row>
    <row r="18" spans="1:10" ht="12" customHeight="1">
      <c r="A18" s="187"/>
      <c r="B18" s="187"/>
      <c r="C18" s="187"/>
      <c r="D18" s="189"/>
      <c r="E18" s="189"/>
      <c r="F18" s="195"/>
      <c r="G18" s="189"/>
      <c r="H18" s="192"/>
      <c r="I18" s="193"/>
      <c r="J18" s="184"/>
    </row>
    <row r="19" spans="1:10" ht="12" customHeight="1">
      <c r="A19" s="187"/>
      <c r="B19" s="198"/>
      <c r="C19" s="187"/>
      <c r="D19" s="189"/>
      <c r="E19" s="189"/>
      <c r="F19" s="195"/>
      <c r="G19" s="189"/>
      <c r="H19" s="192"/>
      <c r="I19" s="193"/>
      <c r="J19" s="184"/>
    </row>
    <row r="20" spans="1:10" ht="12" customHeight="1">
      <c r="A20" s="187"/>
      <c r="B20" s="196"/>
      <c r="C20" s="187"/>
      <c r="D20" s="189"/>
      <c r="E20" s="189"/>
      <c r="F20" s="195"/>
      <c r="G20" s="189"/>
      <c r="H20" s="192"/>
      <c r="I20" s="193"/>
      <c r="J20" s="184"/>
    </row>
    <row r="21" spans="1:10" ht="12" customHeight="1">
      <c r="A21" s="187"/>
      <c r="B21" s="187"/>
      <c r="C21" s="187"/>
      <c r="D21" s="189"/>
      <c r="E21" s="189"/>
      <c r="F21" s="195"/>
      <c r="G21" s="189"/>
      <c r="H21" s="192"/>
      <c r="I21" s="193"/>
      <c r="J21" s="184"/>
    </row>
    <row r="22" spans="1:10" ht="12" customHeight="1">
      <c r="A22" s="187"/>
      <c r="B22" s="199"/>
      <c r="C22" s="187"/>
      <c r="D22" s="189"/>
      <c r="E22" s="189"/>
      <c r="F22" s="195"/>
      <c r="G22" s="189"/>
      <c r="H22" s="192"/>
      <c r="I22" s="193"/>
      <c r="J22" s="184"/>
    </row>
    <row r="23" spans="1:10" ht="12" customHeight="1">
      <c r="A23" s="187"/>
      <c r="B23" s="187"/>
      <c r="C23" s="187"/>
      <c r="D23" s="189"/>
      <c r="E23" s="189"/>
      <c r="F23" s="195"/>
      <c r="G23" s="189"/>
      <c r="H23" s="192"/>
      <c r="I23" s="193"/>
      <c r="J23" s="184"/>
    </row>
    <row r="24" spans="1:10" ht="12" customHeight="1">
      <c r="A24" s="187"/>
      <c r="B24" s="196"/>
      <c r="C24" s="187"/>
      <c r="D24" s="189"/>
      <c r="E24" s="189"/>
      <c r="F24" s="195"/>
      <c r="G24" s="189"/>
      <c r="H24" s="192"/>
      <c r="I24" s="193"/>
      <c r="J24" s="184"/>
    </row>
    <row r="25" spans="1:10" ht="12" customHeight="1">
      <c r="A25" s="187"/>
      <c r="B25" s="196"/>
      <c r="C25" s="187"/>
      <c r="D25" s="189"/>
      <c r="E25" s="189"/>
      <c r="F25" s="195"/>
      <c r="G25" s="189"/>
      <c r="H25" s="192"/>
      <c r="I25" s="193"/>
      <c r="J25" s="184"/>
    </row>
    <row r="26" spans="1:10" ht="12" customHeight="1">
      <c r="A26" s="187"/>
      <c r="B26" s="187"/>
      <c r="C26" s="187"/>
      <c r="D26" s="189"/>
      <c r="E26" s="189"/>
      <c r="F26" s="195"/>
      <c r="G26" s="189"/>
      <c r="H26" s="192"/>
      <c r="I26" s="193"/>
      <c r="J26" s="184"/>
    </row>
    <row r="27" spans="1:10" ht="12" customHeight="1">
      <c r="A27" s="187"/>
      <c r="B27" s="198"/>
      <c r="C27" s="187"/>
      <c r="D27" s="189"/>
      <c r="E27" s="189"/>
      <c r="F27" s="195"/>
      <c r="G27" s="189"/>
      <c r="H27" s="192"/>
      <c r="I27" s="193"/>
      <c r="J27" s="184"/>
    </row>
    <row r="28" spans="1:10" ht="12" customHeight="1">
      <c r="A28" s="187"/>
      <c r="B28" s="188"/>
      <c r="C28" s="187"/>
      <c r="D28" s="189"/>
      <c r="E28" s="189"/>
      <c r="F28" s="195"/>
      <c r="G28" s="189"/>
      <c r="H28" s="192"/>
      <c r="I28" s="193"/>
      <c r="J28" s="184"/>
    </row>
    <row r="29" spans="1:10" ht="12" customHeight="1">
      <c r="A29" s="187"/>
      <c r="B29" s="196"/>
      <c r="C29" s="187"/>
      <c r="D29" s="189"/>
      <c r="E29" s="189"/>
      <c r="F29" s="195"/>
      <c r="G29" s="189"/>
      <c r="H29" s="192"/>
      <c r="I29" s="193"/>
      <c r="J29" s="184"/>
    </row>
    <row r="30" spans="1:10" ht="12" customHeight="1">
      <c r="A30" s="187"/>
      <c r="B30" s="196"/>
      <c r="C30" s="187"/>
      <c r="D30" s="189"/>
      <c r="E30" s="189"/>
      <c r="F30" s="195"/>
      <c r="G30" s="189"/>
      <c r="H30" s="192"/>
      <c r="I30" s="193"/>
      <c r="J30" s="184"/>
    </row>
    <row r="31" spans="1:10" ht="12" customHeight="1">
      <c r="A31" s="187"/>
      <c r="B31" s="198"/>
      <c r="C31" s="187"/>
      <c r="D31" s="189"/>
      <c r="E31" s="189"/>
      <c r="F31" s="195"/>
      <c r="G31" s="189"/>
      <c r="H31" s="192"/>
      <c r="I31" s="193"/>
      <c r="J31" s="184"/>
    </row>
    <row r="32" spans="1:10" ht="12" customHeight="1">
      <c r="A32" s="187"/>
      <c r="B32" s="198"/>
      <c r="C32" s="187"/>
      <c r="D32" s="189"/>
      <c r="E32" s="189"/>
      <c r="F32" s="195"/>
      <c r="G32" s="189"/>
      <c r="H32" s="192"/>
      <c r="I32" s="193"/>
      <c r="J32" s="184"/>
    </row>
    <row r="33" spans="1:10" ht="12" customHeight="1">
      <c r="A33" s="187"/>
      <c r="B33" s="198"/>
      <c r="C33" s="187"/>
      <c r="D33" s="189"/>
      <c r="E33" s="189"/>
      <c r="F33" s="195"/>
      <c r="G33" s="189"/>
      <c r="H33" s="192"/>
      <c r="I33" s="193"/>
      <c r="J33" s="184"/>
    </row>
    <row r="34" spans="1:10" ht="12" customHeight="1">
      <c r="A34" s="187"/>
      <c r="B34" s="198"/>
      <c r="C34" s="187"/>
      <c r="D34" s="189"/>
      <c r="E34" s="189"/>
      <c r="F34" s="195"/>
      <c r="G34" s="189"/>
      <c r="H34" s="192"/>
      <c r="I34" s="193"/>
      <c r="J34" s="184"/>
    </row>
    <row r="35" spans="1:10" ht="12" customHeight="1">
      <c r="A35" s="187"/>
      <c r="B35" s="198"/>
      <c r="C35" s="187"/>
      <c r="D35" s="189"/>
      <c r="E35" s="189"/>
      <c r="F35" s="195"/>
      <c r="G35" s="189"/>
      <c r="H35" s="192"/>
      <c r="I35" s="193"/>
      <c r="J35" s="184"/>
    </row>
    <row r="36" spans="1:10" ht="12" customHeight="1">
      <c r="B36" s="198"/>
      <c r="C36" s="187"/>
      <c r="D36" s="189"/>
      <c r="E36" s="189"/>
      <c r="F36" s="195"/>
      <c r="G36" s="189"/>
      <c r="H36" s="192"/>
      <c r="I36" s="193"/>
      <c r="J36" s="184"/>
    </row>
    <row r="37" spans="1:10" ht="12" customHeight="1">
      <c r="B37" s="198"/>
      <c r="C37" s="187"/>
      <c r="D37" s="189"/>
      <c r="E37" s="189"/>
      <c r="F37" s="195"/>
      <c r="G37" s="189"/>
      <c r="H37" s="192"/>
      <c r="I37" s="193"/>
      <c r="J37" s="184"/>
    </row>
    <row r="38" spans="1:10" ht="12" customHeight="1">
      <c r="B38" s="198"/>
      <c r="C38" s="187"/>
      <c r="D38" s="189"/>
      <c r="E38" s="189"/>
      <c r="F38" s="195"/>
      <c r="G38" s="189"/>
      <c r="H38" s="192"/>
      <c r="I38" s="193"/>
      <c r="J38" s="184"/>
    </row>
    <row r="39" spans="1:10" ht="12" customHeight="1">
      <c r="B39" s="198"/>
      <c r="C39" s="187"/>
      <c r="D39" s="189"/>
      <c r="E39" s="189"/>
      <c r="F39" s="195"/>
      <c r="G39" s="189"/>
      <c r="H39" s="192"/>
      <c r="I39" s="193"/>
      <c r="J39" s="184"/>
    </row>
    <row r="40" spans="1:10" ht="12" customHeight="1">
      <c r="B40" s="196"/>
      <c r="C40" s="187"/>
      <c r="D40" s="189"/>
      <c r="E40" s="189"/>
      <c r="F40" s="195"/>
      <c r="G40" s="189"/>
      <c r="H40" s="192"/>
      <c r="I40" s="193"/>
      <c r="J40" s="184"/>
    </row>
    <row r="41" spans="1:10" ht="12" customHeight="1">
      <c r="B41" s="198"/>
      <c r="C41" s="187"/>
      <c r="D41" s="189"/>
      <c r="E41" s="189"/>
      <c r="F41" s="195"/>
      <c r="G41" s="189"/>
      <c r="H41" s="192"/>
      <c r="I41" s="193"/>
      <c r="J41" s="184"/>
    </row>
    <row r="42" spans="1:10" ht="12" customHeight="1">
      <c r="B42" s="198"/>
      <c r="C42" s="187"/>
      <c r="D42" s="189"/>
      <c r="E42" s="189"/>
      <c r="F42" s="195"/>
      <c r="G42" s="189"/>
      <c r="H42" s="192"/>
      <c r="I42" s="193"/>
      <c r="J42" s="184"/>
    </row>
    <row r="43" spans="1:10" ht="12" customHeight="1">
      <c r="B43" s="198"/>
      <c r="C43" s="187"/>
      <c r="D43" s="189"/>
      <c r="E43" s="189"/>
      <c r="F43" s="195"/>
      <c r="G43" s="189"/>
      <c r="H43" s="192"/>
      <c r="I43" s="193"/>
      <c r="J43" s="184"/>
    </row>
    <row r="44" spans="1:10" ht="12" customHeight="1">
      <c r="B44" s="198"/>
      <c r="C44" s="187"/>
      <c r="D44" s="189"/>
      <c r="E44" s="189"/>
      <c r="F44" s="195"/>
      <c r="G44" s="189"/>
      <c r="H44" s="192"/>
      <c r="I44" s="193"/>
      <c r="J44" s="184"/>
    </row>
    <row r="45" spans="1:10" ht="12" customHeight="1">
      <c r="B45" s="198"/>
      <c r="C45" s="187"/>
      <c r="D45" s="189"/>
      <c r="E45" s="189"/>
      <c r="F45" s="195"/>
      <c r="G45" s="189"/>
      <c r="H45" s="192"/>
      <c r="I45" s="193"/>
      <c r="J45" s="184"/>
    </row>
    <row r="46" spans="1:10" ht="12" customHeight="1">
      <c r="A46" s="187"/>
      <c r="B46" s="198"/>
      <c r="C46" s="187"/>
      <c r="D46" s="189"/>
      <c r="E46" s="189"/>
      <c r="F46" s="195"/>
      <c r="G46" s="189"/>
      <c r="H46" s="192"/>
      <c r="I46" s="193"/>
      <c r="J46" s="184"/>
    </row>
    <row r="47" spans="1:10" ht="12" customHeight="1">
      <c r="A47" s="187"/>
      <c r="B47" s="198"/>
      <c r="C47" s="187"/>
      <c r="D47" s="189"/>
      <c r="E47" s="189"/>
      <c r="F47" s="195"/>
      <c r="G47" s="189"/>
      <c r="H47" s="192"/>
      <c r="I47" s="193"/>
      <c r="J47" s="184"/>
    </row>
    <row r="48" spans="1:10" ht="12" customHeight="1">
      <c r="A48" s="187"/>
      <c r="B48" s="187"/>
      <c r="C48" s="187"/>
      <c r="D48" s="189"/>
      <c r="E48" s="189"/>
      <c r="F48" s="195"/>
      <c r="G48" s="189"/>
      <c r="H48" s="192"/>
      <c r="I48" s="193"/>
      <c r="J48" s="184"/>
    </row>
    <row r="49" spans="1:10" ht="12" customHeight="1">
      <c r="A49" s="187"/>
      <c r="B49" s="187"/>
      <c r="C49" s="187"/>
      <c r="D49" s="189"/>
      <c r="E49" s="189"/>
      <c r="F49" s="195"/>
      <c r="G49" s="189"/>
      <c r="H49" s="192"/>
      <c r="I49" s="193"/>
      <c r="J49" s="184"/>
    </row>
    <row r="50" spans="1:10" ht="12" customHeight="1">
      <c r="A50" s="187"/>
      <c r="B50" s="187"/>
      <c r="C50" s="187"/>
      <c r="D50" s="189"/>
      <c r="E50" s="189"/>
      <c r="F50" s="195"/>
      <c r="G50" s="189"/>
      <c r="H50" s="192"/>
      <c r="I50" s="193"/>
      <c r="J50" s="184"/>
    </row>
    <row r="51" spans="1:10" ht="12" customHeight="1" thickBot="1">
      <c r="A51" s="187"/>
      <c r="B51" s="199" t="s">
        <v>147</v>
      </c>
      <c r="C51" s="187"/>
      <c r="D51" s="189"/>
      <c r="E51" s="189"/>
      <c r="F51" s="189"/>
      <c r="G51" s="189"/>
      <c r="H51" s="189"/>
      <c r="I51" s="189"/>
      <c r="J51" s="184"/>
    </row>
    <row r="52" spans="1:10" ht="12" customHeight="1">
      <c r="A52" s="200"/>
      <c r="B52" s="201"/>
      <c r="C52" s="201"/>
      <c r="D52" s="202"/>
      <c r="E52" s="202"/>
      <c r="F52" s="202"/>
      <c r="G52" s="202"/>
      <c r="H52" s="202"/>
      <c r="I52" s="202"/>
      <c r="J52" s="203"/>
    </row>
    <row r="53" spans="1:10" ht="12" customHeight="1">
      <c r="A53" s="204"/>
      <c r="B53" s="198"/>
      <c r="C53" s="187"/>
      <c r="D53" s="189"/>
      <c r="E53" s="189"/>
      <c r="F53" s="189"/>
      <c r="G53" s="189"/>
      <c r="H53" s="189"/>
      <c r="I53" s="189"/>
      <c r="J53" s="205"/>
    </row>
    <row r="54" spans="1:10" ht="12" customHeight="1">
      <c r="A54" s="204"/>
      <c r="B54" s="198"/>
      <c r="C54" s="187"/>
      <c r="D54" s="189"/>
      <c r="E54" s="189"/>
      <c r="F54" s="189"/>
      <c r="G54" s="189"/>
      <c r="H54" s="189"/>
      <c r="I54" s="189"/>
      <c r="J54" s="205"/>
    </row>
    <row r="55" spans="1:10" ht="12" customHeight="1">
      <c r="A55" s="204"/>
      <c r="B55" s="198"/>
      <c r="C55" s="187"/>
      <c r="D55" s="189"/>
      <c r="E55" s="189"/>
      <c r="F55" s="189"/>
      <c r="G55" s="189"/>
      <c r="H55" s="189"/>
      <c r="I55" s="189"/>
      <c r="J55" s="205"/>
    </row>
    <row r="56" spans="1:10" ht="12" customHeight="1">
      <c r="A56" s="204"/>
      <c r="B56" s="198"/>
      <c r="C56" s="187"/>
      <c r="D56" s="189"/>
      <c r="E56" s="189"/>
      <c r="F56" s="189"/>
      <c r="G56" s="189"/>
      <c r="H56" s="189"/>
      <c r="I56" s="189"/>
      <c r="J56" s="205"/>
    </row>
    <row r="57" spans="1:10" ht="12" customHeight="1">
      <c r="A57" s="204"/>
      <c r="B57" s="198"/>
      <c r="C57" s="187"/>
      <c r="D57" s="189"/>
      <c r="E57" s="189"/>
      <c r="F57" s="206"/>
      <c r="G57" s="189"/>
      <c r="H57" s="189"/>
      <c r="I57" s="189"/>
      <c r="J57" s="205"/>
    </row>
    <row r="58" spans="1:10" ht="12" customHeight="1">
      <c r="A58" s="204"/>
      <c r="B58" s="198"/>
      <c r="C58" s="187"/>
      <c r="D58" s="189"/>
      <c r="E58" s="189"/>
      <c r="F58" s="189"/>
      <c r="G58" s="189"/>
      <c r="H58" s="189"/>
      <c r="I58" s="189"/>
      <c r="J58" s="205"/>
    </row>
    <row r="59" spans="1:10" ht="12" customHeight="1">
      <c r="A59" s="204"/>
      <c r="B59" s="198"/>
      <c r="C59" s="187"/>
      <c r="D59" s="189"/>
      <c r="E59" s="189"/>
      <c r="F59" s="189"/>
      <c r="G59" s="189"/>
      <c r="H59" s="189"/>
      <c r="I59" s="189"/>
      <c r="J59" s="205"/>
    </row>
    <row r="60" spans="1:10" ht="12" customHeight="1" thickBot="1">
      <c r="A60" s="207"/>
      <c r="B60" s="208"/>
      <c r="C60" s="208"/>
      <c r="D60" s="209"/>
      <c r="E60" s="209"/>
      <c r="F60" s="209"/>
      <c r="G60" s="209"/>
      <c r="H60" s="209"/>
      <c r="I60" s="209"/>
      <c r="J60" s="210"/>
    </row>
    <row r="61" spans="1:10" ht="12" customHeight="1"/>
    <row r="63" spans="1:10">
      <c r="D63" s="185"/>
      <c r="G63" s="211"/>
    </row>
    <row r="64" spans="1:10">
      <c r="D64" s="212"/>
    </row>
    <row r="65" spans="4:4">
      <c r="D65" s="212"/>
    </row>
    <row r="66" spans="4:4">
      <c r="D66" s="212"/>
    </row>
    <row r="67" spans="4:4">
      <c r="D67" s="212"/>
    </row>
    <row r="68" spans="4:4">
      <c r="D68" s="212"/>
    </row>
    <row r="69" spans="4:4">
      <c r="D69" s="212"/>
    </row>
    <row r="70" spans="4:4">
      <c r="D70" s="212"/>
    </row>
    <row r="71" spans="4:4">
      <c r="D71" s="212"/>
    </row>
    <row r="72" spans="4:4">
      <c r="D72" s="212"/>
    </row>
    <row r="73" spans="4:4">
      <c r="D73" s="212"/>
    </row>
    <row r="74" spans="4:4">
      <c r="D74" s="212"/>
    </row>
    <row r="75" spans="4:4">
      <c r="D75" s="212"/>
    </row>
    <row r="76" spans="4:4">
      <c r="D76" s="212"/>
    </row>
    <row r="77" spans="4:4">
      <c r="D77" s="212"/>
    </row>
    <row r="78" spans="4:4">
      <c r="D78" s="212"/>
    </row>
    <row r="79" spans="4:4">
      <c r="D79" s="212"/>
    </row>
    <row r="80" spans="4:4">
      <c r="D80" s="212"/>
    </row>
    <row r="81" spans="4:4">
      <c r="D81" s="212"/>
    </row>
    <row r="82" spans="4:4">
      <c r="D82" s="212"/>
    </row>
    <row r="83" spans="4:4">
      <c r="D83" s="212"/>
    </row>
    <row r="84" spans="4:4">
      <c r="D84" s="212"/>
    </row>
    <row r="85" spans="4:4">
      <c r="D85" s="212"/>
    </row>
    <row r="86" spans="4:4">
      <c r="D86" s="212"/>
    </row>
    <row r="87" spans="4:4">
      <c r="D87" s="212"/>
    </row>
    <row r="88" spans="4:4">
      <c r="D88" s="212"/>
    </row>
    <row r="89" spans="4:4">
      <c r="D89" s="212"/>
    </row>
    <row r="90" spans="4:4">
      <c r="D90" s="212"/>
    </row>
    <row r="91" spans="4:4">
      <c r="D91" s="212"/>
    </row>
    <row r="92" spans="4:4">
      <c r="D92" s="212"/>
    </row>
    <row r="93" spans="4:4">
      <c r="D93" s="212"/>
    </row>
    <row r="94" spans="4:4">
      <c r="D94" s="212"/>
    </row>
    <row r="95" spans="4:4">
      <c r="D95" s="212"/>
    </row>
    <row r="96" spans="4:4">
      <c r="D96" s="212"/>
    </row>
    <row r="97" spans="4:4">
      <c r="D97" s="212"/>
    </row>
    <row r="98" spans="4:4">
      <c r="D98" s="212"/>
    </row>
    <row r="99" spans="4:4">
      <c r="D99" s="212"/>
    </row>
    <row r="100" spans="4:4">
      <c r="D100" s="212"/>
    </row>
    <row r="101" spans="4:4">
      <c r="D101" s="212"/>
    </row>
    <row r="102" spans="4:4">
      <c r="D102" s="212"/>
    </row>
    <row r="103" spans="4:4">
      <c r="D103" s="212"/>
    </row>
    <row r="104" spans="4:4">
      <c r="D104" s="212"/>
    </row>
    <row r="105" spans="4:4">
      <c r="D105" s="212"/>
    </row>
    <row r="106" spans="4:4">
      <c r="D106" s="212"/>
    </row>
    <row r="107" spans="4:4">
      <c r="D107" s="212"/>
    </row>
    <row r="108" spans="4:4">
      <c r="D108" s="212"/>
    </row>
    <row r="109" spans="4:4">
      <c r="D109" s="212"/>
    </row>
    <row r="110" spans="4:4">
      <c r="D110" s="212"/>
    </row>
    <row r="111" spans="4:4">
      <c r="D111" s="212"/>
    </row>
    <row r="112" spans="4:4">
      <c r="D112" s="212"/>
    </row>
    <row r="113" spans="4:4">
      <c r="D113" s="212"/>
    </row>
    <row r="114" spans="4:4">
      <c r="D114" s="212"/>
    </row>
    <row r="115" spans="4:4">
      <c r="D115" s="212"/>
    </row>
    <row r="116" spans="4:4">
      <c r="D116" s="212"/>
    </row>
    <row r="117" spans="4:4">
      <c r="D117" s="212"/>
    </row>
    <row r="118" spans="4:4">
      <c r="D118" s="212"/>
    </row>
    <row r="119" spans="4:4">
      <c r="D119" s="212"/>
    </row>
    <row r="120" spans="4:4">
      <c r="D120" s="212"/>
    </row>
    <row r="121" spans="4:4">
      <c r="D121" s="212"/>
    </row>
    <row r="122" spans="4:4">
      <c r="D122" s="212"/>
    </row>
    <row r="123" spans="4:4">
      <c r="D123" s="212"/>
    </row>
    <row r="124" spans="4:4">
      <c r="D124" s="212"/>
    </row>
    <row r="125" spans="4:4">
      <c r="D125" s="212"/>
    </row>
    <row r="126" spans="4:4">
      <c r="D126" s="212"/>
    </row>
    <row r="127" spans="4:4">
      <c r="D127" s="212"/>
    </row>
    <row r="128" spans="4:4">
      <c r="D128" s="212"/>
    </row>
    <row r="129" spans="4:4">
      <c r="D129" s="212"/>
    </row>
    <row r="130" spans="4:4">
      <c r="D130" s="212"/>
    </row>
    <row r="131" spans="4:4">
      <c r="D131" s="212"/>
    </row>
    <row r="132" spans="4:4">
      <c r="D132" s="212"/>
    </row>
    <row r="133" spans="4:4">
      <c r="D133" s="212"/>
    </row>
    <row r="134" spans="4:4">
      <c r="D134" s="212"/>
    </row>
    <row r="135" spans="4:4">
      <c r="D135" s="212"/>
    </row>
    <row r="136" spans="4:4">
      <c r="D136" s="212"/>
    </row>
    <row r="137" spans="4:4">
      <c r="D137" s="212"/>
    </row>
    <row r="138" spans="4:4">
      <c r="D138" s="212"/>
    </row>
    <row r="139" spans="4:4">
      <c r="D139" s="212"/>
    </row>
    <row r="140" spans="4:4">
      <c r="D140" s="212"/>
    </row>
    <row r="141" spans="4:4">
      <c r="D141" s="212"/>
    </row>
    <row r="142" spans="4:4">
      <c r="D142" s="212"/>
    </row>
    <row r="143" spans="4:4">
      <c r="D143" s="212"/>
    </row>
    <row r="144" spans="4:4">
      <c r="D144" s="212"/>
    </row>
    <row r="145" spans="4:4">
      <c r="D145" s="212"/>
    </row>
    <row r="146" spans="4:4">
      <c r="D146" s="212"/>
    </row>
    <row r="147" spans="4:4">
      <c r="D147" s="212"/>
    </row>
    <row r="148" spans="4:4">
      <c r="D148" s="212"/>
    </row>
    <row r="149" spans="4:4">
      <c r="D149" s="212"/>
    </row>
    <row r="150" spans="4:4">
      <c r="D150" s="212"/>
    </row>
    <row r="151" spans="4:4">
      <c r="D151" s="212"/>
    </row>
    <row r="152" spans="4:4">
      <c r="D152" s="212"/>
    </row>
    <row r="153" spans="4:4">
      <c r="D153" s="212"/>
    </row>
    <row r="154" spans="4:4">
      <c r="D154" s="212"/>
    </row>
    <row r="155" spans="4:4">
      <c r="D155" s="212"/>
    </row>
    <row r="156" spans="4:4">
      <c r="D156" s="212"/>
    </row>
    <row r="157" spans="4:4">
      <c r="D157" s="212"/>
    </row>
    <row r="158" spans="4:4">
      <c r="D158" s="212"/>
    </row>
    <row r="159" spans="4:4">
      <c r="D159" s="212"/>
    </row>
    <row r="160" spans="4:4">
      <c r="D160" s="212"/>
    </row>
    <row r="161" spans="4:4">
      <c r="D161" s="212"/>
    </row>
    <row r="162" spans="4:4">
      <c r="D162" s="212"/>
    </row>
    <row r="163" spans="4:4">
      <c r="D163" s="212"/>
    </row>
    <row r="164" spans="4:4">
      <c r="D164" s="212"/>
    </row>
    <row r="165" spans="4:4">
      <c r="D165" s="212"/>
    </row>
    <row r="166" spans="4:4">
      <c r="D166" s="212"/>
    </row>
    <row r="167" spans="4:4">
      <c r="D167" s="212"/>
    </row>
    <row r="168" spans="4:4">
      <c r="D168" s="212"/>
    </row>
    <row r="169" spans="4:4">
      <c r="D169" s="212"/>
    </row>
    <row r="170" spans="4:4">
      <c r="D170" s="212"/>
    </row>
    <row r="171" spans="4:4">
      <c r="D171" s="212"/>
    </row>
    <row r="172" spans="4:4">
      <c r="D172" s="212"/>
    </row>
    <row r="173" spans="4:4">
      <c r="D173" s="212"/>
    </row>
    <row r="174" spans="4:4">
      <c r="D174" s="212"/>
    </row>
    <row r="175" spans="4:4">
      <c r="D175" s="212"/>
    </row>
    <row r="176" spans="4:4">
      <c r="D176" s="212"/>
    </row>
    <row r="177" spans="4:4">
      <c r="D177" s="212"/>
    </row>
    <row r="178" spans="4:4">
      <c r="D178" s="212"/>
    </row>
    <row r="179" spans="4:4">
      <c r="D179" s="212"/>
    </row>
    <row r="180" spans="4:4">
      <c r="D180" s="212"/>
    </row>
    <row r="181" spans="4:4">
      <c r="D181" s="212"/>
    </row>
    <row r="182" spans="4:4">
      <c r="D182" s="212"/>
    </row>
    <row r="183" spans="4:4">
      <c r="D183" s="212"/>
    </row>
    <row r="184" spans="4:4">
      <c r="D184" s="212"/>
    </row>
    <row r="185" spans="4:4">
      <c r="D185" s="212"/>
    </row>
    <row r="186" spans="4:4">
      <c r="D186" s="212"/>
    </row>
    <row r="187" spans="4:4">
      <c r="D187" s="212"/>
    </row>
    <row r="188" spans="4:4">
      <c r="D188" s="212"/>
    </row>
    <row r="189" spans="4:4">
      <c r="D189" s="212"/>
    </row>
    <row r="190" spans="4:4">
      <c r="D190" s="212"/>
    </row>
    <row r="191" spans="4:4">
      <c r="D191" s="212"/>
    </row>
    <row r="192" spans="4:4">
      <c r="D192" s="212"/>
    </row>
    <row r="193" spans="4:4">
      <c r="D193" s="212"/>
    </row>
    <row r="194" spans="4:4">
      <c r="D194" s="212"/>
    </row>
    <row r="195" spans="4:4">
      <c r="D195" s="212"/>
    </row>
    <row r="196" spans="4:4">
      <c r="D196" s="212"/>
    </row>
    <row r="197" spans="4:4">
      <c r="D197" s="212"/>
    </row>
    <row r="198" spans="4:4">
      <c r="D198" s="212"/>
    </row>
    <row r="199" spans="4:4">
      <c r="D199" s="212"/>
    </row>
    <row r="200" spans="4:4">
      <c r="D200" s="212"/>
    </row>
    <row r="201" spans="4:4">
      <c r="D201" s="212"/>
    </row>
    <row r="202" spans="4:4">
      <c r="D202" s="212"/>
    </row>
    <row r="203" spans="4:4">
      <c r="D203" s="212"/>
    </row>
    <row r="204" spans="4:4">
      <c r="D204" s="212"/>
    </row>
    <row r="205" spans="4:4">
      <c r="D205" s="212"/>
    </row>
    <row r="206" spans="4:4">
      <c r="D206" s="212"/>
    </row>
    <row r="207" spans="4:4">
      <c r="D207" s="212"/>
    </row>
    <row r="208" spans="4:4">
      <c r="D208" s="212"/>
    </row>
    <row r="209" spans="4:4">
      <c r="D209" s="212"/>
    </row>
    <row r="210" spans="4:4">
      <c r="D210" s="212"/>
    </row>
    <row r="211" spans="4:4">
      <c r="D211" s="212"/>
    </row>
    <row r="212" spans="4:4">
      <c r="D212" s="212"/>
    </row>
    <row r="213" spans="4:4">
      <c r="D213" s="212"/>
    </row>
    <row r="214" spans="4:4">
      <c r="D214" s="212"/>
    </row>
    <row r="215" spans="4:4">
      <c r="D215" s="212"/>
    </row>
    <row r="216" spans="4:4">
      <c r="D216" s="212"/>
    </row>
    <row r="217" spans="4:4">
      <c r="D217" s="212"/>
    </row>
    <row r="218" spans="4:4">
      <c r="D218" s="212"/>
    </row>
    <row r="219" spans="4:4">
      <c r="D219" s="212"/>
    </row>
    <row r="220" spans="4:4">
      <c r="D220" s="212"/>
    </row>
    <row r="221" spans="4:4">
      <c r="D221" s="212"/>
    </row>
    <row r="222" spans="4:4">
      <c r="D222" s="212"/>
    </row>
    <row r="223" spans="4:4">
      <c r="D223" s="212"/>
    </row>
    <row r="224" spans="4:4">
      <c r="D224" s="212"/>
    </row>
    <row r="225" spans="4:4">
      <c r="D225" s="212"/>
    </row>
    <row r="226" spans="4:4">
      <c r="D226" s="212"/>
    </row>
    <row r="227" spans="4:4">
      <c r="D227" s="212"/>
    </row>
    <row r="228" spans="4:4">
      <c r="D228" s="212"/>
    </row>
    <row r="229" spans="4:4">
      <c r="D229" s="212"/>
    </row>
    <row r="230" spans="4:4">
      <c r="D230" s="212"/>
    </row>
    <row r="231" spans="4:4">
      <c r="D231" s="212"/>
    </row>
    <row r="232" spans="4:4">
      <c r="D232" s="212"/>
    </row>
    <row r="233" spans="4:4">
      <c r="D233" s="212"/>
    </row>
    <row r="234" spans="4:4">
      <c r="D234" s="212"/>
    </row>
    <row r="235" spans="4:4">
      <c r="D235" s="212"/>
    </row>
    <row r="236" spans="4:4">
      <c r="D236" s="212"/>
    </row>
    <row r="237" spans="4:4">
      <c r="D237" s="212"/>
    </row>
    <row r="238" spans="4:4">
      <c r="D238" s="212"/>
    </row>
    <row r="239" spans="4:4">
      <c r="D239" s="212"/>
    </row>
    <row r="240" spans="4:4">
      <c r="D240" s="212"/>
    </row>
    <row r="241" spans="4:4">
      <c r="D241" s="212"/>
    </row>
    <row r="242" spans="4:4">
      <c r="D242" s="212"/>
    </row>
    <row r="243" spans="4:4">
      <c r="D243" s="212"/>
    </row>
    <row r="244" spans="4:4">
      <c r="D244" s="212"/>
    </row>
    <row r="245" spans="4:4">
      <c r="D245" s="212"/>
    </row>
    <row r="246" spans="4:4">
      <c r="D246" s="212"/>
    </row>
    <row r="247" spans="4:4">
      <c r="D247" s="212"/>
    </row>
    <row r="248" spans="4:4">
      <c r="D248" s="212"/>
    </row>
    <row r="249" spans="4:4">
      <c r="D249" s="212"/>
    </row>
    <row r="250" spans="4:4">
      <c r="D250" s="212"/>
    </row>
    <row r="251" spans="4:4">
      <c r="D251" s="212"/>
    </row>
    <row r="252" spans="4:4">
      <c r="D252" s="212"/>
    </row>
    <row r="253" spans="4:4">
      <c r="D253" s="212"/>
    </row>
    <row r="254" spans="4:4">
      <c r="D254" s="212"/>
    </row>
    <row r="255" spans="4:4">
      <c r="D255" s="212"/>
    </row>
    <row r="256" spans="4:4">
      <c r="D256" s="212"/>
    </row>
    <row r="257" spans="4:4">
      <c r="D257" s="212"/>
    </row>
    <row r="258" spans="4:4">
      <c r="D258" s="212"/>
    </row>
    <row r="259" spans="4:4">
      <c r="D259" s="212"/>
    </row>
    <row r="260" spans="4:4">
      <c r="D260" s="212"/>
    </row>
    <row r="261" spans="4:4">
      <c r="D261" s="212"/>
    </row>
    <row r="262" spans="4:4">
      <c r="D262" s="212"/>
    </row>
    <row r="263" spans="4:4">
      <c r="D263" s="212"/>
    </row>
    <row r="264" spans="4:4">
      <c r="D264" s="212"/>
    </row>
    <row r="265" spans="4:4">
      <c r="D265" s="212"/>
    </row>
    <row r="266" spans="4:4">
      <c r="D266" s="212"/>
    </row>
    <row r="267" spans="4:4">
      <c r="D267" s="212"/>
    </row>
    <row r="268" spans="4:4">
      <c r="D268" s="212"/>
    </row>
    <row r="269" spans="4:4">
      <c r="D269" s="212"/>
    </row>
    <row r="270" spans="4:4">
      <c r="D270" s="212"/>
    </row>
    <row r="271" spans="4:4">
      <c r="D271" s="212"/>
    </row>
    <row r="272" spans="4:4">
      <c r="D272" s="212"/>
    </row>
    <row r="273" spans="4:4">
      <c r="D273" s="212"/>
    </row>
    <row r="274" spans="4:4">
      <c r="D274" s="212"/>
    </row>
    <row r="275" spans="4:4">
      <c r="D275" s="212"/>
    </row>
    <row r="276" spans="4:4">
      <c r="D276" s="212"/>
    </row>
    <row r="277" spans="4:4">
      <c r="D277" s="212"/>
    </row>
    <row r="278" spans="4:4">
      <c r="D278" s="212"/>
    </row>
    <row r="279" spans="4:4">
      <c r="D279" s="212"/>
    </row>
    <row r="280" spans="4:4">
      <c r="D280" s="212"/>
    </row>
    <row r="281" spans="4:4">
      <c r="D281" s="212"/>
    </row>
    <row r="282" spans="4:4">
      <c r="D282" s="212"/>
    </row>
    <row r="283" spans="4:4">
      <c r="D283" s="212"/>
    </row>
    <row r="284" spans="4:4">
      <c r="D284" s="212"/>
    </row>
    <row r="285" spans="4:4">
      <c r="D285" s="212"/>
    </row>
    <row r="286" spans="4:4">
      <c r="D286" s="212"/>
    </row>
    <row r="287" spans="4:4">
      <c r="D287" s="212"/>
    </row>
    <row r="288" spans="4:4">
      <c r="D288" s="212"/>
    </row>
    <row r="289" spans="4:4">
      <c r="D289" s="212"/>
    </row>
    <row r="290" spans="4:4">
      <c r="D290" s="212"/>
    </row>
    <row r="291" spans="4:4">
      <c r="D291" s="212"/>
    </row>
    <row r="292" spans="4:4">
      <c r="D292" s="212"/>
    </row>
    <row r="293" spans="4:4">
      <c r="D293" s="212"/>
    </row>
    <row r="294" spans="4:4">
      <c r="D294" s="212"/>
    </row>
    <row r="295" spans="4:4">
      <c r="D295" s="212"/>
    </row>
    <row r="296" spans="4:4">
      <c r="D296" s="212"/>
    </row>
    <row r="297" spans="4:4">
      <c r="D297" s="212"/>
    </row>
    <row r="298" spans="4:4">
      <c r="D298" s="212"/>
    </row>
    <row r="299" spans="4:4">
      <c r="D299" s="212"/>
    </row>
    <row r="300" spans="4:4">
      <c r="D300" s="212"/>
    </row>
    <row r="301" spans="4:4">
      <c r="D301" s="212"/>
    </row>
    <row r="302" spans="4:4">
      <c r="D302" s="212"/>
    </row>
    <row r="303" spans="4:4">
      <c r="D303" s="212"/>
    </row>
    <row r="304" spans="4:4">
      <c r="D304" s="212"/>
    </row>
    <row r="305" spans="4:4">
      <c r="D305" s="212"/>
    </row>
    <row r="306" spans="4:4">
      <c r="D306" s="212"/>
    </row>
    <row r="307" spans="4:4">
      <c r="D307" s="212"/>
    </row>
    <row r="308" spans="4:4">
      <c r="D308" s="212"/>
    </row>
    <row r="309" spans="4:4">
      <c r="D309" s="212"/>
    </row>
    <row r="310" spans="4:4">
      <c r="D310" s="212"/>
    </row>
    <row r="311" spans="4:4">
      <c r="D311" s="212"/>
    </row>
    <row r="312" spans="4:4">
      <c r="D312" s="212"/>
    </row>
    <row r="313" spans="4:4">
      <c r="D313" s="212"/>
    </row>
    <row r="314" spans="4:4">
      <c r="D314" s="212"/>
    </row>
    <row r="315" spans="4:4">
      <c r="D315" s="212"/>
    </row>
    <row r="316" spans="4:4">
      <c r="D316" s="212"/>
    </row>
    <row r="317" spans="4:4">
      <c r="D317" s="212"/>
    </row>
    <row r="318" spans="4:4">
      <c r="D318" s="212"/>
    </row>
    <row r="319" spans="4:4">
      <c r="D319" s="212"/>
    </row>
    <row r="320" spans="4:4">
      <c r="D320" s="212"/>
    </row>
    <row r="321" spans="4:4">
      <c r="D321" s="212"/>
    </row>
    <row r="322" spans="4:4">
      <c r="D322" s="212"/>
    </row>
    <row r="323" spans="4:4">
      <c r="D323" s="212"/>
    </row>
    <row r="324" spans="4:4">
      <c r="D324" s="212"/>
    </row>
    <row r="325" spans="4:4">
      <c r="D325" s="212"/>
    </row>
    <row r="326" spans="4:4">
      <c r="D326" s="212"/>
    </row>
    <row r="327" spans="4:4">
      <c r="D327" s="212"/>
    </row>
    <row r="328" spans="4:4">
      <c r="D328" s="212"/>
    </row>
    <row r="329" spans="4:4">
      <c r="D329" s="212"/>
    </row>
    <row r="330" spans="4:4">
      <c r="D330" s="212"/>
    </row>
    <row r="331" spans="4:4">
      <c r="D331" s="212"/>
    </row>
    <row r="332" spans="4:4">
      <c r="D332" s="212"/>
    </row>
    <row r="333" spans="4:4">
      <c r="D333" s="212"/>
    </row>
    <row r="334" spans="4:4">
      <c r="D334" s="212"/>
    </row>
    <row r="335" spans="4:4">
      <c r="D335" s="212"/>
    </row>
    <row r="336" spans="4:4">
      <c r="D336" s="212"/>
    </row>
    <row r="337" spans="4:4">
      <c r="D337" s="212"/>
    </row>
    <row r="338" spans="4:4">
      <c r="D338" s="212"/>
    </row>
    <row r="339" spans="4:4">
      <c r="D339" s="212"/>
    </row>
    <row r="340" spans="4:4">
      <c r="D340" s="212"/>
    </row>
    <row r="341" spans="4:4">
      <c r="D341" s="212"/>
    </row>
    <row r="342" spans="4:4">
      <c r="D342" s="212"/>
    </row>
    <row r="343" spans="4:4">
      <c r="D343" s="212"/>
    </row>
    <row r="344" spans="4:4">
      <c r="D344" s="212"/>
    </row>
    <row r="345" spans="4:4">
      <c r="D345" s="212"/>
    </row>
    <row r="346" spans="4:4">
      <c r="D346" s="212"/>
    </row>
    <row r="347" spans="4:4">
      <c r="D347" s="212"/>
    </row>
    <row r="348" spans="4:4">
      <c r="D348" s="212"/>
    </row>
    <row r="349" spans="4:4">
      <c r="D349" s="212"/>
    </row>
    <row r="350" spans="4:4">
      <c r="D350" s="212"/>
    </row>
    <row r="351" spans="4:4">
      <c r="D351" s="212"/>
    </row>
    <row r="352" spans="4:4">
      <c r="D352" s="212"/>
    </row>
    <row r="353" spans="4:4">
      <c r="D353" s="212"/>
    </row>
    <row r="354" spans="4:4">
      <c r="D354" s="212"/>
    </row>
    <row r="355" spans="4:4">
      <c r="D355" s="212"/>
    </row>
    <row r="356" spans="4:4">
      <c r="D356" s="212"/>
    </row>
    <row r="357" spans="4:4">
      <c r="D357" s="212"/>
    </row>
    <row r="358" spans="4:4">
      <c r="D358" s="212"/>
    </row>
    <row r="359" spans="4:4">
      <c r="D359" s="212"/>
    </row>
    <row r="360" spans="4:4">
      <c r="D360" s="212"/>
    </row>
    <row r="361" spans="4:4">
      <c r="D361" s="212"/>
    </row>
    <row r="362" spans="4:4">
      <c r="D362" s="212"/>
    </row>
    <row r="363" spans="4:4">
      <c r="D363" s="212"/>
    </row>
    <row r="364" spans="4:4">
      <c r="D364" s="212"/>
    </row>
    <row r="365" spans="4:4">
      <c r="D365" s="212"/>
    </row>
    <row r="366" spans="4:4">
      <c r="D366" s="212"/>
    </row>
    <row r="367" spans="4:4">
      <c r="D367" s="212"/>
    </row>
    <row r="368" spans="4:4">
      <c r="D368" s="212"/>
    </row>
    <row r="369" spans="4:4">
      <c r="D369" s="212"/>
    </row>
    <row r="370" spans="4:4">
      <c r="D370" s="212"/>
    </row>
    <row r="371" spans="4:4">
      <c r="D371" s="212"/>
    </row>
    <row r="372" spans="4:4">
      <c r="D372" s="212"/>
    </row>
    <row r="373" spans="4:4">
      <c r="D373" s="212"/>
    </row>
    <row r="374" spans="4:4">
      <c r="D374" s="212"/>
    </row>
    <row r="375" spans="4:4">
      <c r="D375" s="212"/>
    </row>
    <row r="376" spans="4:4">
      <c r="D376" s="212"/>
    </row>
    <row r="377" spans="4:4">
      <c r="D377" s="212"/>
    </row>
    <row r="378" spans="4:4">
      <c r="D378" s="212"/>
    </row>
    <row r="379" spans="4:4">
      <c r="D379" s="212"/>
    </row>
    <row r="380" spans="4:4">
      <c r="D380" s="212"/>
    </row>
    <row r="381" spans="4:4">
      <c r="D381" s="212"/>
    </row>
    <row r="382" spans="4:4">
      <c r="D382" s="212"/>
    </row>
    <row r="383" spans="4:4">
      <c r="D383" s="212"/>
    </row>
    <row r="384" spans="4:4">
      <c r="D384" s="212"/>
    </row>
    <row r="385" spans="4:4">
      <c r="D385" s="212"/>
    </row>
    <row r="386" spans="4:4">
      <c r="D386" s="212"/>
    </row>
    <row r="387" spans="4:4">
      <c r="D387" s="212"/>
    </row>
    <row r="388" spans="4:4">
      <c r="D388" s="212"/>
    </row>
    <row r="389" spans="4:4">
      <c r="D389" s="212"/>
    </row>
    <row r="390" spans="4:4">
      <c r="D390" s="212"/>
    </row>
    <row r="391" spans="4:4">
      <c r="D391" s="212"/>
    </row>
    <row r="392" spans="4:4">
      <c r="D392" s="212"/>
    </row>
    <row r="393" spans="4:4">
      <c r="D393" s="212"/>
    </row>
    <row r="394" spans="4:4">
      <c r="D394" s="212"/>
    </row>
    <row r="395" spans="4:4">
      <c r="D395" s="212"/>
    </row>
    <row r="396" spans="4:4">
      <c r="D396" s="212"/>
    </row>
    <row r="397" spans="4:4">
      <c r="D397" s="212"/>
    </row>
    <row r="398" spans="4:4">
      <c r="D398" s="212"/>
    </row>
  </sheetData>
  <conditionalFormatting sqref="J1">
    <cfRule type="cellIs" dxfId="7" priority="3" stopIfTrue="1" operator="equal">
      <formula>"x.x"</formula>
    </cfRule>
  </conditionalFormatting>
  <conditionalFormatting sqref="B9">
    <cfRule type="cellIs" dxfId="6" priority="2" stopIfTrue="1" operator="equal">
      <formula>"Title"</formula>
    </cfRule>
  </conditionalFormatting>
  <conditionalFormatting sqref="B8">
    <cfRule type="cellIs" dxfId="5" priority="1" stopIfTrue="1" operator="equal">
      <formula>"Adjustment to Income/Expense/Rate Base:"</formula>
    </cfRule>
  </conditionalFormatting>
  <dataValidations count="3">
    <dataValidation type="list" errorStyle="warning" allowBlank="1" showInputMessage="1" showErrorMessage="1" errorTitle="Factor" error="This factor is not included in the drop-down list. Is this the factor you want to use?" sqref="G9:G50 JC9:JC50 SY9:SY50 ACU9:ACU50 AMQ9:AMQ50 AWM9:AWM50 BGI9:BGI50 BQE9:BQE50 CAA9:CAA50 CJW9:CJW50 CTS9:CTS50 DDO9:DDO50 DNK9:DNK50 DXG9:DXG50 EHC9:EHC50 EQY9:EQY50 FAU9:FAU50 FKQ9:FKQ50 FUM9:FUM50 GEI9:GEI50 GOE9:GOE50 GYA9:GYA50 HHW9:HHW50 HRS9:HRS50 IBO9:IBO50 ILK9:ILK50 IVG9:IVG50 JFC9:JFC50 JOY9:JOY50 JYU9:JYU50 KIQ9:KIQ50 KSM9:KSM50 LCI9:LCI50 LME9:LME50 LWA9:LWA50 MFW9:MFW50 MPS9:MPS50 MZO9:MZO50 NJK9:NJK50 NTG9:NTG50 ODC9:ODC50 OMY9:OMY50 OWU9:OWU50 PGQ9:PGQ50 PQM9:PQM50 QAI9:QAI50 QKE9:QKE50 QUA9:QUA50 RDW9:RDW50 RNS9:RNS50 RXO9:RXO50 SHK9:SHK50 SRG9:SRG50 TBC9:TBC50 TKY9:TKY50 TUU9:TUU50 UEQ9:UEQ50 UOM9:UOM50 UYI9:UYI50 VIE9:VIE50 VSA9:VSA50 WBW9:WBW50 WLS9:WLS50 WVO9:WVO50 G65545:G65586 JC65545:JC65586 SY65545:SY65586 ACU65545:ACU65586 AMQ65545:AMQ65586 AWM65545:AWM65586 BGI65545:BGI65586 BQE65545:BQE65586 CAA65545:CAA65586 CJW65545:CJW65586 CTS65545:CTS65586 DDO65545:DDO65586 DNK65545:DNK65586 DXG65545:DXG65586 EHC65545:EHC65586 EQY65545:EQY65586 FAU65545:FAU65586 FKQ65545:FKQ65586 FUM65545:FUM65586 GEI65545:GEI65586 GOE65545:GOE65586 GYA65545:GYA65586 HHW65545:HHW65586 HRS65545:HRS65586 IBO65545:IBO65586 ILK65545:ILK65586 IVG65545:IVG65586 JFC65545:JFC65586 JOY65545:JOY65586 JYU65545:JYU65586 KIQ65545:KIQ65586 KSM65545:KSM65586 LCI65545:LCI65586 LME65545:LME65586 LWA65545:LWA65586 MFW65545:MFW65586 MPS65545:MPS65586 MZO65545:MZO65586 NJK65545:NJK65586 NTG65545:NTG65586 ODC65545:ODC65586 OMY65545:OMY65586 OWU65545:OWU65586 PGQ65545:PGQ65586 PQM65545:PQM65586 QAI65545:QAI65586 QKE65545:QKE65586 QUA65545:QUA65586 RDW65545:RDW65586 RNS65545:RNS65586 RXO65545:RXO65586 SHK65545:SHK65586 SRG65545:SRG65586 TBC65545:TBC65586 TKY65545:TKY65586 TUU65545:TUU65586 UEQ65545:UEQ65586 UOM65545:UOM65586 UYI65545:UYI65586 VIE65545:VIE65586 VSA65545:VSA65586 WBW65545:WBW65586 WLS65545:WLS65586 WVO65545:WVO65586 G131081:G131122 JC131081:JC131122 SY131081:SY131122 ACU131081:ACU131122 AMQ131081:AMQ131122 AWM131081:AWM131122 BGI131081:BGI131122 BQE131081:BQE131122 CAA131081:CAA131122 CJW131081:CJW131122 CTS131081:CTS131122 DDO131081:DDO131122 DNK131081:DNK131122 DXG131081:DXG131122 EHC131081:EHC131122 EQY131081:EQY131122 FAU131081:FAU131122 FKQ131081:FKQ131122 FUM131081:FUM131122 GEI131081:GEI131122 GOE131081:GOE131122 GYA131081:GYA131122 HHW131081:HHW131122 HRS131081:HRS131122 IBO131081:IBO131122 ILK131081:ILK131122 IVG131081:IVG131122 JFC131081:JFC131122 JOY131081:JOY131122 JYU131081:JYU131122 KIQ131081:KIQ131122 KSM131081:KSM131122 LCI131081:LCI131122 LME131081:LME131122 LWA131081:LWA131122 MFW131081:MFW131122 MPS131081:MPS131122 MZO131081:MZO131122 NJK131081:NJK131122 NTG131081:NTG131122 ODC131081:ODC131122 OMY131081:OMY131122 OWU131081:OWU131122 PGQ131081:PGQ131122 PQM131081:PQM131122 QAI131081:QAI131122 QKE131081:QKE131122 QUA131081:QUA131122 RDW131081:RDW131122 RNS131081:RNS131122 RXO131081:RXO131122 SHK131081:SHK131122 SRG131081:SRG131122 TBC131081:TBC131122 TKY131081:TKY131122 TUU131081:TUU131122 UEQ131081:UEQ131122 UOM131081:UOM131122 UYI131081:UYI131122 VIE131081:VIE131122 VSA131081:VSA131122 WBW131081:WBW131122 WLS131081:WLS131122 WVO131081:WVO131122 G196617:G196658 JC196617:JC196658 SY196617:SY196658 ACU196617:ACU196658 AMQ196617:AMQ196658 AWM196617:AWM196658 BGI196617:BGI196658 BQE196617:BQE196658 CAA196617:CAA196658 CJW196617:CJW196658 CTS196617:CTS196658 DDO196617:DDO196658 DNK196617:DNK196658 DXG196617:DXG196658 EHC196617:EHC196658 EQY196617:EQY196658 FAU196617:FAU196658 FKQ196617:FKQ196658 FUM196617:FUM196658 GEI196617:GEI196658 GOE196617:GOE196658 GYA196617:GYA196658 HHW196617:HHW196658 HRS196617:HRS196658 IBO196617:IBO196658 ILK196617:ILK196658 IVG196617:IVG196658 JFC196617:JFC196658 JOY196617:JOY196658 JYU196617:JYU196658 KIQ196617:KIQ196658 KSM196617:KSM196658 LCI196617:LCI196658 LME196617:LME196658 LWA196617:LWA196658 MFW196617:MFW196658 MPS196617:MPS196658 MZO196617:MZO196658 NJK196617:NJK196658 NTG196617:NTG196658 ODC196617:ODC196658 OMY196617:OMY196658 OWU196617:OWU196658 PGQ196617:PGQ196658 PQM196617:PQM196658 QAI196617:QAI196658 QKE196617:QKE196658 QUA196617:QUA196658 RDW196617:RDW196658 RNS196617:RNS196658 RXO196617:RXO196658 SHK196617:SHK196658 SRG196617:SRG196658 TBC196617:TBC196658 TKY196617:TKY196658 TUU196617:TUU196658 UEQ196617:UEQ196658 UOM196617:UOM196658 UYI196617:UYI196658 VIE196617:VIE196658 VSA196617:VSA196658 WBW196617:WBW196658 WLS196617:WLS196658 WVO196617:WVO196658 G262153:G262194 JC262153:JC262194 SY262153:SY262194 ACU262153:ACU262194 AMQ262153:AMQ262194 AWM262153:AWM262194 BGI262153:BGI262194 BQE262153:BQE262194 CAA262153:CAA262194 CJW262153:CJW262194 CTS262153:CTS262194 DDO262153:DDO262194 DNK262153:DNK262194 DXG262153:DXG262194 EHC262153:EHC262194 EQY262153:EQY262194 FAU262153:FAU262194 FKQ262153:FKQ262194 FUM262153:FUM262194 GEI262153:GEI262194 GOE262153:GOE262194 GYA262153:GYA262194 HHW262153:HHW262194 HRS262153:HRS262194 IBO262153:IBO262194 ILK262153:ILK262194 IVG262153:IVG262194 JFC262153:JFC262194 JOY262153:JOY262194 JYU262153:JYU262194 KIQ262153:KIQ262194 KSM262153:KSM262194 LCI262153:LCI262194 LME262153:LME262194 LWA262153:LWA262194 MFW262153:MFW262194 MPS262153:MPS262194 MZO262153:MZO262194 NJK262153:NJK262194 NTG262153:NTG262194 ODC262153:ODC262194 OMY262153:OMY262194 OWU262153:OWU262194 PGQ262153:PGQ262194 PQM262153:PQM262194 QAI262153:QAI262194 QKE262153:QKE262194 QUA262153:QUA262194 RDW262153:RDW262194 RNS262153:RNS262194 RXO262153:RXO262194 SHK262153:SHK262194 SRG262153:SRG262194 TBC262153:TBC262194 TKY262153:TKY262194 TUU262153:TUU262194 UEQ262153:UEQ262194 UOM262153:UOM262194 UYI262153:UYI262194 VIE262153:VIE262194 VSA262153:VSA262194 WBW262153:WBW262194 WLS262153:WLS262194 WVO262153:WVO262194 G327689:G327730 JC327689:JC327730 SY327689:SY327730 ACU327689:ACU327730 AMQ327689:AMQ327730 AWM327689:AWM327730 BGI327689:BGI327730 BQE327689:BQE327730 CAA327689:CAA327730 CJW327689:CJW327730 CTS327689:CTS327730 DDO327689:DDO327730 DNK327689:DNK327730 DXG327689:DXG327730 EHC327689:EHC327730 EQY327689:EQY327730 FAU327689:FAU327730 FKQ327689:FKQ327730 FUM327689:FUM327730 GEI327689:GEI327730 GOE327689:GOE327730 GYA327689:GYA327730 HHW327689:HHW327730 HRS327689:HRS327730 IBO327689:IBO327730 ILK327689:ILK327730 IVG327689:IVG327730 JFC327689:JFC327730 JOY327689:JOY327730 JYU327689:JYU327730 KIQ327689:KIQ327730 KSM327689:KSM327730 LCI327689:LCI327730 LME327689:LME327730 LWA327689:LWA327730 MFW327689:MFW327730 MPS327689:MPS327730 MZO327689:MZO327730 NJK327689:NJK327730 NTG327689:NTG327730 ODC327689:ODC327730 OMY327689:OMY327730 OWU327689:OWU327730 PGQ327689:PGQ327730 PQM327689:PQM327730 QAI327689:QAI327730 QKE327689:QKE327730 QUA327689:QUA327730 RDW327689:RDW327730 RNS327689:RNS327730 RXO327689:RXO327730 SHK327689:SHK327730 SRG327689:SRG327730 TBC327689:TBC327730 TKY327689:TKY327730 TUU327689:TUU327730 UEQ327689:UEQ327730 UOM327689:UOM327730 UYI327689:UYI327730 VIE327689:VIE327730 VSA327689:VSA327730 WBW327689:WBW327730 WLS327689:WLS327730 WVO327689:WVO327730 G393225:G393266 JC393225:JC393266 SY393225:SY393266 ACU393225:ACU393266 AMQ393225:AMQ393266 AWM393225:AWM393266 BGI393225:BGI393266 BQE393225:BQE393266 CAA393225:CAA393266 CJW393225:CJW393266 CTS393225:CTS393266 DDO393225:DDO393266 DNK393225:DNK393266 DXG393225:DXG393266 EHC393225:EHC393266 EQY393225:EQY393266 FAU393225:FAU393266 FKQ393225:FKQ393266 FUM393225:FUM393266 GEI393225:GEI393266 GOE393225:GOE393266 GYA393225:GYA393266 HHW393225:HHW393266 HRS393225:HRS393266 IBO393225:IBO393266 ILK393225:ILK393266 IVG393225:IVG393266 JFC393225:JFC393266 JOY393225:JOY393266 JYU393225:JYU393266 KIQ393225:KIQ393266 KSM393225:KSM393266 LCI393225:LCI393266 LME393225:LME393266 LWA393225:LWA393266 MFW393225:MFW393266 MPS393225:MPS393266 MZO393225:MZO393266 NJK393225:NJK393266 NTG393225:NTG393266 ODC393225:ODC393266 OMY393225:OMY393266 OWU393225:OWU393266 PGQ393225:PGQ393266 PQM393225:PQM393266 QAI393225:QAI393266 QKE393225:QKE393266 QUA393225:QUA393266 RDW393225:RDW393266 RNS393225:RNS393266 RXO393225:RXO393266 SHK393225:SHK393266 SRG393225:SRG393266 TBC393225:TBC393266 TKY393225:TKY393266 TUU393225:TUU393266 UEQ393225:UEQ393266 UOM393225:UOM393266 UYI393225:UYI393266 VIE393225:VIE393266 VSA393225:VSA393266 WBW393225:WBW393266 WLS393225:WLS393266 WVO393225:WVO393266 G458761:G458802 JC458761:JC458802 SY458761:SY458802 ACU458761:ACU458802 AMQ458761:AMQ458802 AWM458761:AWM458802 BGI458761:BGI458802 BQE458761:BQE458802 CAA458761:CAA458802 CJW458761:CJW458802 CTS458761:CTS458802 DDO458761:DDO458802 DNK458761:DNK458802 DXG458761:DXG458802 EHC458761:EHC458802 EQY458761:EQY458802 FAU458761:FAU458802 FKQ458761:FKQ458802 FUM458761:FUM458802 GEI458761:GEI458802 GOE458761:GOE458802 GYA458761:GYA458802 HHW458761:HHW458802 HRS458761:HRS458802 IBO458761:IBO458802 ILK458761:ILK458802 IVG458761:IVG458802 JFC458761:JFC458802 JOY458761:JOY458802 JYU458761:JYU458802 KIQ458761:KIQ458802 KSM458761:KSM458802 LCI458761:LCI458802 LME458761:LME458802 LWA458761:LWA458802 MFW458761:MFW458802 MPS458761:MPS458802 MZO458761:MZO458802 NJK458761:NJK458802 NTG458761:NTG458802 ODC458761:ODC458802 OMY458761:OMY458802 OWU458761:OWU458802 PGQ458761:PGQ458802 PQM458761:PQM458802 QAI458761:QAI458802 QKE458761:QKE458802 QUA458761:QUA458802 RDW458761:RDW458802 RNS458761:RNS458802 RXO458761:RXO458802 SHK458761:SHK458802 SRG458761:SRG458802 TBC458761:TBC458802 TKY458761:TKY458802 TUU458761:TUU458802 UEQ458761:UEQ458802 UOM458761:UOM458802 UYI458761:UYI458802 VIE458761:VIE458802 VSA458761:VSA458802 WBW458761:WBW458802 WLS458761:WLS458802 WVO458761:WVO458802 G524297:G524338 JC524297:JC524338 SY524297:SY524338 ACU524297:ACU524338 AMQ524297:AMQ524338 AWM524297:AWM524338 BGI524297:BGI524338 BQE524297:BQE524338 CAA524297:CAA524338 CJW524297:CJW524338 CTS524297:CTS524338 DDO524297:DDO524338 DNK524297:DNK524338 DXG524297:DXG524338 EHC524297:EHC524338 EQY524297:EQY524338 FAU524297:FAU524338 FKQ524297:FKQ524338 FUM524297:FUM524338 GEI524297:GEI524338 GOE524297:GOE524338 GYA524297:GYA524338 HHW524297:HHW524338 HRS524297:HRS524338 IBO524297:IBO524338 ILK524297:ILK524338 IVG524297:IVG524338 JFC524297:JFC524338 JOY524297:JOY524338 JYU524297:JYU524338 KIQ524297:KIQ524338 KSM524297:KSM524338 LCI524297:LCI524338 LME524297:LME524338 LWA524297:LWA524338 MFW524297:MFW524338 MPS524297:MPS524338 MZO524297:MZO524338 NJK524297:NJK524338 NTG524297:NTG524338 ODC524297:ODC524338 OMY524297:OMY524338 OWU524297:OWU524338 PGQ524297:PGQ524338 PQM524297:PQM524338 QAI524297:QAI524338 QKE524297:QKE524338 QUA524297:QUA524338 RDW524297:RDW524338 RNS524297:RNS524338 RXO524297:RXO524338 SHK524297:SHK524338 SRG524297:SRG524338 TBC524297:TBC524338 TKY524297:TKY524338 TUU524297:TUU524338 UEQ524297:UEQ524338 UOM524297:UOM524338 UYI524297:UYI524338 VIE524297:VIE524338 VSA524297:VSA524338 WBW524297:WBW524338 WLS524297:WLS524338 WVO524297:WVO524338 G589833:G589874 JC589833:JC589874 SY589833:SY589874 ACU589833:ACU589874 AMQ589833:AMQ589874 AWM589833:AWM589874 BGI589833:BGI589874 BQE589833:BQE589874 CAA589833:CAA589874 CJW589833:CJW589874 CTS589833:CTS589874 DDO589833:DDO589874 DNK589833:DNK589874 DXG589833:DXG589874 EHC589833:EHC589874 EQY589833:EQY589874 FAU589833:FAU589874 FKQ589833:FKQ589874 FUM589833:FUM589874 GEI589833:GEI589874 GOE589833:GOE589874 GYA589833:GYA589874 HHW589833:HHW589874 HRS589833:HRS589874 IBO589833:IBO589874 ILK589833:ILK589874 IVG589833:IVG589874 JFC589833:JFC589874 JOY589833:JOY589874 JYU589833:JYU589874 KIQ589833:KIQ589874 KSM589833:KSM589874 LCI589833:LCI589874 LME589833:LME589874 LWA589833:LWA589874 MFW589833:MFW589874 MPS589833:MPS589874 MZO589833:MZO589874 NJK589833:NJK589874 NTG589833:NTG589874 ODC589833:ODC589874 OMY589833:OMY589874 OWU589833:OWU589874 PGQ589833:PGQ589874 PQM589833:PQM589874 QAI589833:QAI589874 QKE589833:QKE589874 QUA589833:QUA589874 RDW589833:RDW589874 RNS589833:RNS589874 RXO589833:RXO589874 SHK589833:SHK589874 SRG589833:SRG589874 TBC589833:TBC589874 TKY589833:TKY589874 TUU589833:TUU589874 UEQ589833:UEQ589874 UOM589833:UOM589874 UYI589833:UYI589874 VIE589833:VIE589874 VSA589833:VSA589874 WBW589833:WBW589874 WLS589833:WLS589874 WVO589833:WVO589874 G655369:G655410 JC655369:JC655410 SY655369:SY655410 ACU655369:ACU655410 AMQ655369:AMQ655410 AWM655369:AWM655410 BGI655369:BGI655410 BQE655369:BQE655410 CAA655369:CAA655410 CJW655369:CJW655410 CTS655369:CTS655410 DDO655369:DDO655410 DNK655369:DNK655410 DXG655369:DXG655410 EHC655369:EHC655410 EQY655369:EQY655410 FAU655369:FAU655410 FKQ655369:FKQ655410 FUM655369:FUM655410 GEI655369:GEI655410 GOE655369:GOE655410 GYA655369:GYA655410 HHW655369:HHW655410 HRS655369:HRS655410 IBO655369:IBO655410 ILK655369:ILK655410 IVG655369:IVG655410 JFC655369:JFC655410 JOY655369:JOY655410 JYU655369:JYU655410 KIQ655369:KIQ655410 KSM655369:KSM655410 LCI655369:LCI655410 LME655369:LME655410 LWA655369:LWA655410 MFW655369:MFW655410 MPS655369:MPS655410 MZO655369:MZO655410 NJK655369:NJK655410 NTG655369:NTG655410 ODC655369:ODC655410 OMY655369:OMY655410 OWU655369:OWU655410 PGQ655369:PGQ655410 PQM655369:PQM655410 QAI655369:QAI655410 QKE655369:QKE655410 QUA655369:QUA655410 RDW655369:RDW655410 RNS655369:RNS655410 RXO655369:RXO655410 SHK655369:SHK655410 SRG655369:SRG655410 TBC655369:TBC655410 TKY655369:TKY655410 TUU655369:TUU655410 UEQ655369:UEQ655410 UOM655369:UOM655410 UYI655369:UYI655410 VIE655369:VIE655410 VSA655369:VSA655410 WBW655369:WBW655410 WLS655369:WLS655410 WVO655369:WVO655410 G720905:G720946 JC720905:JC720946 SY720905:SY720946 ACU720905:ACU720946 AMQ720905:AMQ720946 AWM720905:AWM720946 BGI720905:BGI720946 BQE720905:BQE720946 CAA720905:CAA720946 CJW720905:CJW720946 CTS720905:CTS720946 DDO720905:DDO720946 DNK720905:DNK720946 DXG720905:DXG720946 EHC720905:EHC720946 EQY720905:EQY720946 FAU720905:FAU720946 FKQ720905:FKQ720946 FUM720905:FUM720946 GEI720905:GEI720946 GOE720905:GOE720946 GYA720905:GYA720946 HHW720905:HHW720946 HRS720905:HRS720946 IBO720905:IBO720946 ILK720905:ILK720946 IVG720905:IVG720946 JFC720905:JFC720946 JOY720905:JOY720946 JYU720905:JYU720946 KIQ720905:KIQ720946 KSM720905:KSM720946 LCI720905:LCI720946 LME720905:LME720946 LWA720905:LWA720946 MFW720905:MFW720946 MPS720905:MPS720946 MZO720905:MZO720946 NJK720905:NJK720946 NTG720905:NTG720946 ODC720905:ODC720946 OMY720905:OMY720946 OWU720905:OWU720946 PGQ720905:PGQ720946 PQM720905:PQM720946 QAI720905:QAI720946 QKE720905:QKE720946 QUA720905:QUA720946 RDW720905:RDW720946 RNS720905:RNS720946 RXO720905:RXO720946 SHK720905:SHK720946 SRG720905:SRG720946 TBC720905:TBC720946 TKY720905:TKY720946 TUU720905:TUU720946 UEQ720905:UEQ720946 UOM720905:UOM720946 UYI720905:UYI720946 VIE720905:VIE720946 VSA720905:VSA720946 WBW720905:WBW720946 WLS720905:WLS720946 WVO720905:WVO720946 G786441:G786482 JC786441:JC786482 SY786441:SY786482 ACU786441:ACU786482 AMQ786441:AMQ786482 AWM786441:AWM786482 BGI786441:BGI786482 BQE786441:BQE786482 CAA786441:CAA786482 CJW786441:CJW786482 CTS786441:CTS786482 DDO786441:DDO786482 DNK786441:DNK786482 DXG786441:DXG786482 EHC786441:EHC786482 EQY786441:EQY786482 FAU786441:FAU786482 FKQ786441:FKQ786482 FUM786441:FUM786482 GEI786441:GEI786482 GOE786441:GOE786482 GYA786441:GYA786482 HHW786441:HHW786482 HRS786441:HRS786482 IBO786441:IBO786482 ILK786441:ILK786482 IVG786441:IVG786482 JFC786441:JFC786482 JOY786441:JOY786482 JYU786441:JYU786482 KIQ786441:KIQ786482 KSM786441:KSM786482 LCI786441:LCI786482 LME786441:LME786482 LWA786441:LWA786482 MFW786441:MFW786482 MPS786441:MPS786482 MZO786441:MZO786482 NJK786441:NJK786482 NTG786441:NTG786482 ODC786441:ODC786482 OMY786441:OMY786482 OWU786441:OWU786482 PGQ786441:PGQ786482 PQM786441:PQM786482 QAI786441:QAI786482 QKE786441:QKE786482 QUA786441:QUA786482 RDW786441:RDW786482 RNS786441:RNS786482 RXO786441:RXO786482 SHK786441:SHK786482 SRG786441:SRG786482 TBC786441:TBC786482 TKY786441:TKY786482 TUU786441:TUU786482 UEQ786441:UEQ786482 UOM786441:UOM786482 UYI786441:UYI786482 VIE786441:VIE786482 VSA786441:VSA786482 WBW786441:WBW786482 WLS786441:WLS786482 WVO786441:WVO786482 G851977:G852018 JC851977:JC852018 SY851977:SY852018 ACU851977:ACU852018 AMQ851977:AMQ852018 AWM851977:AWM852018 BGI851977:BGI852018 BQE851977:BQE852018 CAA851977:CAA852018 CJW851977:CJW852018 CTS851977:CTS852018 DDO851977:DDO852018 DNK851977:DNK852018 DXG851977:DXG852018 EHC851977:EHC852018 EQY851977:EQY852018 FAU851977:FAU852018 FKQ851977:FKQ852018 FUM851977:FUM852018 GEI851977:GEI852018 GOE851977:GOE852018 GYA851977:GYA852018 HHW851977:HHW852018 HRS851977:HRS852018 IBO851977:IBO852018 ILK851977:ILK852018 IVG851977:IVG852018 JFC851977:JFC852018 JOY851977:JOY852018 JYU851977:JYU852018 KIQ851977:KIQ852018 KSM851977:KSM852018 LCI851977:LCI852018 LME851977:LME852018 LWA851977:LWA852018 MFW851977:MFW852018 MPS851977:MPS852018 MZO851977:MZO852018 NJK851977:NJK852018 NTG851977:NTG852018 ODC851977:ODC852018 OMY851977:OMY852018 OWU851977:OWU852018 PGQ851977:PGQ852018 PQM851977:PQM852018 QAI851977:QAI852018 QKE851977:QKE852018 QUA851977:QUA852018 RDW851977:RDW852018 RNS851977:RNS852018 RXO851977:RXO852018 SHK851977:SHK852018 SRG851977:SRG852018 TBC851977:TBC852018 TKY851977:TKY852018 TUU851977:TUU852018 UEQ851977:UEQ852018 UOM851977:UOM852018 UYI851977:UYI852018 VIE851977:VIE852018 VSA851977:VSA852018 WBW851977:WBW852018 WLS851977:WLS852018 WVO851977:WVO852018 G917513:G917554 JC917513:JC917554 SY917513:SY917554 ACU917513:ACU917554 AMQ917513:AMQ917554 AWM917513:AWM917554 BGI917513:BGI917554 BQE917513:BQE917554 CAA917513:CAA917554 CJW917513:CJW917554 CTS917513:CTS917554 DDO917513:DDO917554 DNK917513:DNK917554 DXG917513:DXG917554 EHC917513:EHC917554 EQY917513:EQY917554 FAU917513:FAU917554 FKQ917513:FKQ917554 FUM917513:FUM917554 GEI917513:GEI917554 GOE917513:GOE917554 GYA917513:GYA917554 HHW917513:HHW917554 HRS917513:HRS917554 IBO917513:IBO917554 ILK917513:ILK917554 IVG917513:IVG917554 JFC917513:JFC917554 JOY917513:JOY917554 JYU917513:JYU917554 KIQ917513:KIQ917554 KSM917513:KSM917554 LCI917513:LCI917554 LME917513:LME917554 LWA917513:LWA917554 MFW917513:MFW917554 MPS917513:MPS917554 MZO917513:MZO917554 NJK917513:NJK917554 NTG917513:NTG917554 ODC917513:ODC917554 OMY917513:OMY917554 OWU917513:OWU917554 PGQ917513:PGQ917554 PQM917513:PQM917554 QAI917513:QAI917554 QKE917513:QKE917554 QUA917513:QUA917554 RDW917513:RDW917554 RNS917513:RNS917554 RXO917513:RXO917554 SHK917513:SHK917554 SRG917513:SRG917554 TBC917513:TBC917554 TKY917513:TKY917554 TUU917513:TUU917554 UEQ917513:UEQ917554 UOM917513:UOM917554 UYI917513:UYI917554 VIE917513:VIE917554 VSA917513:VSA917554 WBW917513:WBW917554 WLS917513:WLS917554 WVO917513:WVO917554 G983049:G983090 JC983049:JC983090 SY983049:SY983090 ACU983049:ACU983090 AMQ983049:AMQ983090 AWM983049:AWM983090 BGI983049:BGI983090 BQE983049:BQE983090 CAA983049:CAA983090 CJW983049:CJW983090 CTS983049:CTS983090 DDO983049:DDO983090 DNK983049:DNK983090 DXG983049:DXG983090 EHC983049:EHC983090 EQY983049:EQY983090 FAU983049:FAU983090 FKQ983049:FKQ983090 FUM983049:FUM983090 GEI983049:GEI983090 GOE983049:GOE983090 GYA983049:GYA983090 HHW983049:HHW983090 HRS983049:HRS983090 IBO983049:IBO983090 ILK983049:ILK983090 IVG983049:IVG983090 JFC983049:JFC983090 JOY983049:JOY983090 JYU983049:JYU983090 KIQ983049:KIQ983090 KSM983049:KSM983090 LCI983049:LCI983090 LME983049:LME983090 LWA983049:LWA983090 MFW983049:MFW983090 MPS983049:MPS983090 MZO983049:MZO983090 NJK983049:NJK983090 NTG983049:NTG983090 ODC983049:ODC983090 OMY983049:OMY983090 OWU983049:OWU983090 PGQ983049:PGQ983090 PQM983049:PQM983090 QAI983049:QAI983090 QKE983049:QKE983090 QUA983049:QUA983090 RDW983049:RDW983090 RNS983049:RNS983090 RXO983049:RXO983090 SHK983049:SHK983090 SRG983049:SRG983090 TBC983049:TBC983090 TKY983049:TKY983090 TUU983049:TUU983090 UEQ983049:UEQ983090 UOM983049:UOM983090 UYI983049:UYI983090 VIE983049:VIE983090 VSA983049:VSA983090 WBW983049:WBW983090 WLS983049:WLS983090 WVO983049:WVO983090">
      <formula1>$G$64:$G$155</formula1>
    </dataValidation>
    <dataValidation type="list" allowBlank="1" showInputMessage="1" showErrorMessage="1" errorTitle="Adjustment Type" error="There are only three types of adjustments:_x000a_Type 1 - ordered, reversal of prior period, correcting or normalizing adjustments._x000a_Type 2 - annualizing or change during the test period._x000a_Type 3 - adjustments beyond the test period." sqref="WVM983049:WVM983090 JA9:JA50 SW9:SW50 ACS9:ACS50 AMO9:AMO50 AWK9:AWK50 BGG9:BGG50 BQC9:BQC50 BZY9:BZY50 CJU9:CJU50 CTQ9:CTQ50 DDM9:DDM50 DNI9:DNI50 DXE9:DXE50 EHA9:EHA50 EQW9:EQW50 FAS9:FAS50 FKO9:FKO50 FUK9:FUK50 GEG9:GEG50 GOC9:GOC50 GXY9:GXY50 HHU9:HHU50 HRQ9:HRQ50 IBM9:IBM50 ILI9:ILI50 IVE9:IVE50 JFA9:JFA50 JOW9:JOW50 JYS9:JYS50 KIO9:KIO50 KSK9:KSK50 LCG9:LCG50 LMC9:LMC50 LVY9:LVY50 MFU9:MFU50 MPQ9:MPQ50 MZM9:MZM50 NJI9:NJI50 NTE9:NTE50 ODA9:ODA50 OMW9:OMW50 OWS9:OWS50 PGO9:PGO50 PQK9:PQK50 QAG9:QAG50 QKC9:QKC50 QTY9:QTY50 RDU9:RDU50 RNQ9:RNQ50 RXM9:RXM50 SHI9:SHI50 SRE9:SRE50 TBA9:TBA50 TKW9:TKW50 TUS9:TUS50 UEO9:UEO50 UOK9:UOK50 UYG9:UYG50 VIC9:VIC50 VRY9:VRY50 WBU9:WBU50 WLQ9:WLQ50 WVM9:WVM50 E65545:E65586 JA65545:JA65586 SW65545:SW65586 ACS65545:ACS65586 AMO65545:AMO65586 AWK65545:AWK65586 BGG65545:BGG65586 BQC65545:BQC65586 BZY65545:BZY65586 CJU65545:CJU65586 CTQ65545:CTQ65586 DDM65545:DDM65586 DNI65545:DNI65586 DXE65545:DXE65586 EHA65545:EHA65586 EQW65545:EQW65586 FAS65545:FAS65586 FKO65545:FKO65586 FUK65545:FUK65586 GEG65545:GEG65586 GOC65545:GOC65586 GXY65545:GXY65586 HHU65545:HHU65586 HRQ65545:HRQ65586 IBM65545:IBM65586 ILI65545:ILI65586 IVE65545:IVE65586 JFA65545:JFA65586 JOW65545:JOW65586 JYS65545:JYS65586 KIO65545:KIO65586 KSK65545:KSK65586 LCG65545:LCG65586 LMC65545:LMC65586 LVY65545:LVY65586 MFU65545:MFU65586 MPQ65545:MPQ65586 MZM65545:MZM65586 NJI65545:NJI65586 NTE65545:NTE65586 ODA65545:ODA65586 OMW65545:OMW65586 OWS65545:OWS65586 PGO65545:PGO65586 PQK65545:PQK65586 QAG65545:QAG65586 QKC65545:QKC65586 QTY65545:QTY65586 RDU65545:RDU65586 RNQ65545:RNQ65586 RXM65545:RXM65586 SHI65545:SHI65586 SRE65545:SRE65586 TBA65545:TBA65586 TKW65545:TKW65586 TUS65545:TUS65586 UEO65545:UEO65586 UOK65545:UOK65586 UYG65545:UYG65586 VIC65545:VIC65586 VRY65545:VRY65586 WBU65545:WBU65586 WLQ65545:WLQ65586 WVM65545:WVM65586 E131081:E131122 JA131081:JA131122 SW131081:SW131122 ACS131081:ACS131122 AMO131081:AMO131122 AWK131081:AWK131122 BGG131081:BGG131122 BQC131081:BQC131122 BZY131081:BZY131122 CJU131081:CJU131122 CTQ131081:CTQ131122 DDM131081:DDM131122 DNI131081:DNI131122 DXE131081:DXE131122 EHA131081:EHA131122 EQW131081:EQW131122 FAS131081:FAS131122 FKO131081:FKO131122 FUK131081:FUK131122 GEG131081:GEG131122 GOC131081:GOC131122 GXY131081:GXY131122 HHU131081:HHU131122 HRQ131081:HRQ131122 IBM131081:IBM131122 ILI131081:ILI131122 IVE131081:IVE131122 JFA131081:JFA131122 JOW131081:JOW131122 JYS131081:JYS131122 KIO131081:KIO131122 KSK131081:KSK131122 LCG131081:LCG131122 LMC131081:LMC131122 LVY131081:LVY131122 MFU131081:MFU131122 MPQ131081:MPQ131122 MZM131081:MZM131122 NJI131081:NJI131122 NTE131081:NTE131122 ODA131081:ODA131122 OMW131081:OMW131122 OWS131081:OWS131122 PGO131081:PGO131122 PQK131081:PQK131122 QAG131081:QAG131122 QKC131081:QKC131122 QTY131081:QTY131122 RDU131081:RDU131122 RNQ131081:RNQ131122 RXM131081:RXM131122 SHI131081:SHI131122 SRE131081:SRE131122 TBA131081:TBA131122 TKW131081:TKW131122 TUS131081:TUS131122 UEO131081:UEO131122 UOK131081:UOK131122 UYG131081:UYG131122 VIC131081:VIC131122 VRY131081:VRY131122 WBU131081:WBU131122 WLQ131081:WLQ131122 WVM131081:WVM131122 E196617:E196658 JA196617:JA196658 SW196617:SW196658 ACS196617:ACS196658 AMO196617:AMO196658 AWK196617:AWK196658 BGG196617:BGG196658 BQC196617:BQC196658 BZY196617:BZY196658 CJU196617:CJU196658 CTQ196617:CTQ196658 DDM196617:DDM196658 DNI196617:DNI196658 DXE196617:DXE196658 EHA196617:EHA196658 EQW196617:EQW196658 FAS196617:FAS196658 FKO196617:FKO196658 FUK196617:FUK196658 GEG196617:GEG196658 GOC196617:GOC196658 GXY196617:GXY196658 HHU196617:HHU196658 HRQ196617:HRQ196658 IBM196617:IBM196658 ILI196617:ILI196658 IVE196617:IVE196658 JFA196617:JFA196658 JOW196617:JOW196658 JYS196617:JYS196658 KIO196617:KIO196658 KSK196617:KSK196658 LCG196617:LCG196658 LMC196617:LMC196658 LVY196617:LVY196658 MFU196617:MFU196658 MPQ196617:MPQ196658 MZM196617:MZM196658 NJI196617:NJI196658 NTE196617:NTE196658 ODA196617:ODA196658 OMW196617:OMW196658 OWS196617:OWS196658 PGO196617:PGO196658 PQK196617:PQK196658 QAG196617:QAG196658 QKC196617:QKC196658 QTY196617:QTY196658 RDU196617:RDU196658 RNQ196617:RNQ196658 RXM196617:RXM196658 SHI196617:SHI196658 SRE196617:SRE196658 TBA196617:TBA196658 TKW196617:TKW196658 TUS196617:TUS196658 UEO196617:UEO196658 UOK196617:UOK196658 UYG196617:UYG196658 VIC196617:VIC196658 VRY196617:VRY196658 WBU196617:WBU196658 WLQ196617:WLQ196658 WVM196617:WVM196658 E262153:E262194 JA262153:JA262194 SW262153:SW262194 ACS262153:ACS262194 AMO262153:AMO262194 AWK262153:AWK262194 BGG262153:BGG262194 BQC262153:BQC262194 BZY262153:BZY262194 CJU262153:CJU262194 CTQ262153:CTQ262194 DDM262153:DDM262194 DNI262153:DNI262194 DXE262153:DXE262194 EHA262153:EHA262194 EQW262153:EQW262194 FAS262153:FAS262194 FKO262153:FKO262194 FUK262153:FUK262194 GEG262153:GEG262194 GOC262153:GOC262194 GXY262153:GXY262194 HHU262153:HHU262194 HRQ262153:HRQ262194 IBM262153:IBM262194 ILI262153:ILI262194 IVE262153:IVE262194 JFA262153:JFA262194 JOW262153:JOW262194 JYS262153:JYS262194 KIO262153:KIO262194 KSK262153:KSK262194 LCG262153:LCG262194 LMC262153:LMC262194 LVY262153:LVY262194 MFU262153:MFU262194 MPQ262153:MPQ262194 MZM262153:MZM262194 NJI262153:NJI262194 NTE262153:NTE262194 ODA262153:ODA262194 OMW262153:OMW262194 OWS262153:OWS262194 PGO262153:PGO262194 PQK262153:PQK262194 QAG262153:QAG262194 QKC262153:QKC262194 QTY262153:QTY262194 RDU262153:RDU262194 RNQ262153:RNQ262194 RXM262153:RXM262194 SHI262153:SHI262194 SRE262153:SRE262194 TBA262153:TBA262194 TKW262153:TKW262194 TUS262153:TUS262194 UEO262153:UEO262194 UOK262153:UOK262194 UYG262153:UYG262194 VIC262153:VIC262194 VRY262153:VRY262194 WBU262153:WBU262194 WLQ262153:WLQ262194 WVM262153:WVM262194 E327689:E327730 JA327689:JA327730 SW327689:SW327730 ACS327689:ACS327730 AMO327689:AMO327730 AWK327689:AWK327730 BGG327689:BGG327730 BQC327689:BQC327730 BZY327689:BZY327730 CJU327689:CJU327730 CTQ327689:CTQ327730 DDM327689:DDM327730 DNI327689:DNI327730 DXE327689:DXE327730 EHA327689:EHA327730 EQW327689:EQW327730 FAS327689:FAS327730 FKO327689:FKO327730 FUK327689:FUK327730 GEG327689:GEG327730 GOC327689:GOC327730 GXY327689:GXY327730 HHU327689:HHU327730 HRQ327689:HRQ327730 IBM327689:IBM327730 ILI327689:ILI327730 IVE327689:IVE327730 JFA327689:JFA327730 JOW327689:JOW327730 JYS327689:JYS327730 KIO327689:KIO327730 KSK327689:KSK327730 LCG327689:LCG327730 LMC327689:LMC327730 LVY327689:LVY327730 MFU327689:MFU327730 MPQ327689:MPQ327730 MZM327689:MZM327730 NJI327689:NJI327730 NTE327689:NTE327730 ODA327689:ODA327730 OMW327689:OMW327730 OWS327689:OWS327730 PGO327689:PGO327730 PQK327689:PQK327730 QAG327689:QAG327730 QKC327689:QKC327730 QTY327689:QTY327730 RDU327689:RDU327730 RNQ327689:RNQ327730 RXM327689:RXM327730 SHI327689:SHI327730 SRE327689:SRE327730 TBA327689:TBA327730 TKW327689:TKW327730 TUS327689:TUS327730 UEO327689:UEO327730 UOK327689:UOK327730 UYG327689:UYG327730 VIC327689:VIC327730 VRY327689:VRY327730 WBU327689:WBU327730 WLQ327689:WLQ327730 WVM327689:WVM327730 E393225:E393266 JA393225:JA393266 SW393225:SW393266 ACS393225:ACS393266 AMO393225:AMO393266 AWK393225:AWK393266 BGG393225:BGG393266 BQC393225:BQC393266 BZY393225:BZY393266 CJU393225:CJU393266 CTQ393225:CTQ393266 DDM393225:DDM393266 DNI393225:DNI393266 DXE393225:DXE393266 EHA393225:EHA393266 EQW393225:EQW393266 FAS393225:FAS393266 FKO393225:FKO393266 FUK393225:FUK393266 GEG393225:GEG393266 GOC393225:GOC393266 GXY393225:GXY393266 HHU393225:HHU393266 HRQ393225:HRQ393266 IBM393225:IBM393266 ILI393225:ILI393266 IVE393225:IVE393266 JFA393225:JFA393266 JOW393225:JOW393266 JYS393225:JYS393266 KIO393225:KIO393266 KSK393225:KSK393266 LCG393225:LCG393266 LMC393225:LMC393266 LVY393225:LVY393266 MFU393225:MFU393266 MPQ393225:MPQ393266 MZM393225:MZM393266 NJI393225:NJI393266 NTE393225:NTE393266 ODA393225:ODA393266 OMW393225:OMW393266 OWS393225:OWS393266 PGO393225:PGO393266 PQK393225:PQK393266 QAG393225:QAG393266 QKC393225:QKC393266 QTY393225:QTY393266 RDU393225:RDU393266 RNQ393225:RNQ393266 RXM393225:RXM393266 SHI393225:SHI393266 SRE393225:SRE393266 TBA393225:TBA393266 TKW393225:TKW393266 TUS393225:TUS393266 UEO393225:UEO393266 UOK393225:UOK393266 UYG393225:UYG393266 VIC393225:VIC393266 VRY393225:VRY393266 WBU393225:WBU393266 WLQ393225:WLQ393266 WVM393225:WVM393266 E458761:E458802 JA458761:JA458802 SW458761:SW458802 ACS458761:ACS458802 AMO458761:AMO458802 AWK458761:AWK458802 BGG458761:BGG458802 BQC458761:BQC458802 BZY458761:BZY458802 CJU458761:CJU458802 CTQ458761:CTQ458802 DDM458761:DDM458802 DNI458761:DNI458802 DXE458761:DXE458802 EHA458761:EHA458802 EQW458761:EQW458802 FAS458761:FAS458802 FKO458761:FKO458802 FUK458761:FUK458802 GEG458761:GEG458802 GOC458761:GOC458802 GXY458761:GXY458802 HHU458761:HHU458802 HRQ458761:HRQ458802 IBM458761:IBM458802 ILI458761:ILI458802 IVE458761:IVE458802 JFA458761:JFA458802 JOW458761:JOW458802 JYS458761:JYS458802 KIO458761:KIO458802 KSK458761:KSK458802 LCG458761:LCG458802 LMC458761:LMC458802 LVY458761:LVY458802 MFU458761:MFU458802 MPQ458761:MPQ458802 MZM458761:MZM458802 NJI458761:NJI458802 NTE458761:NTE458802 ODA458761:ODA458802 OMW458761:OMW458802 OWS458761:OWS458802 PGO458761:PGO458802 PQK458761:PQK458802 QAG458761:QAG458802 QKC458761:QKC458802 QTY458761:QTY458802 RDU458761:RDU458802 RNQ458761:RNQ458802 RXM458761:RXM458802 SHI458761:SHI458802 SRE458761:SRE458802 TBA458761:TBA458802 TKW458761:TKW458802 TUS458761:TUS458802 UEO458761:UEO458802 UOK458761:UOK458802 UYG458761:UYG458802 VIC458761:VIC458802 VRY458761:VRY458802 WBU458761:WBU458802 WLQ458761:WLQ458802 WVM458761:WVM458802 E524297:E524338 JA524297:JA524338 SW524297:SW524338 ACS524297:ACS524338 AMO524297:AMO524338 AWK524297:AWK524338 BGG524297:BGG524338 BQC524297:BQC524338 BZY524297:BZY524338 CJU524297:CJU524338 CTQ524297:CTQ524338 DDM524297:DDM524338 DNI524297:DNI524338 DXE524297:DXE524338 EHA524297:EHA524338 EQW524297:EQW524338 FAS524297:FAS524338 FKO524297:FKO524338 FUK524297:FUK524338 GEG524297:GEG524338 GOC524297:GOC524338 GXY524297:GXY524338 HHU524297:HHU524338 HRQ524297:HRQ524338 IBM524297:IBM524338 ILI524297:ILI524338 IVE524297:IVE524338 JFA524297:JFA524338 JOW524297:JOW524338 JYS524297:JYS524338 KIO524297:KIO524338 KSK524297:KSK524338 LCG524297:LCG524338 LMC524297:LMC524338 LVY524297:LVY524338 MFU524297:MFU524338 MPQ524297:MPQ524338 MZM524297:MZM524338 NJI524297:NJI524338 NTE524297:NTE524338 ODA524297:ODA524338 OMW524297:OMW524338 OWS524297:OWS524338 PGO524297:PGO524338 PQK524297:PQK524338 QAG524297:QAG524338 QKC524297:QKC524338 QTY524297:QTY524338 RDU524297:RDU524338 RNQ524297:RNQ524338 RXM524297:RXM524338 SHI524297:SHI524338 SRE524297:SRE524338 TBA524297:TBA524338 TKW524297:TKW524338 TUS524297:TUS524338 UEO524297:UEO524338 UOK524297:UOK524338 UYG524297:UYG524338 VIC524297:VIC524338 VRY524297:VRY524338 WBU524297:WBU524338 WLQ524297:WLQ524338 WVM524297:WVM524338 E589833:E589874 JA589833:JA589874 SW589833:SW589874 ACS589833:ACS589874 AMO589833:AMO589874 AWK589833:AWK589874 BGG589833:BGG589874 BQC589833:BQC589874 BZY589833:BZY589874 CJU589833:CJU589874 CTQ589833:CTQ589874 DDM589833:DDM589874 DNI589833:DNI589874 DXE589833:DXE589874 EHA589833:EHA589874 EQW589833:EQW589874 FAS589833:FAS589874 FKO589833:FKO589874 FUK589833:FUK589874 GEG589833:GEG589874 GOC589833:GOC589874 GXY589833:GXY589874 HHU589833:HHU589874 HRQ589833:HRQ589874 IBM589833:IBM589874 ILI589833:ILI589874 IVE589833:IVE589874 JFA589833:JFA589874 JOW589833:JOW589874 JYS589833:JYS589874 KIO589833:KIO589874 KSK589833:KSK589874 LCG589833:LCG589874 LMC589833:LMC589874 LVY589833:LVY589874 MFU589833:MFU589874 MPQ589833:MPQ589874 MZM589833:MZM589874 NJI589833:NJI589874 NTE589833:NTE589874 ODA589833:ODA589874 OMW589833:OMW589874 OWS589833:OWS589874 PGO589833:PGO589874 PQK589833:PQK589874 QAG589833:QAG589874 QKC589833:QKC589874 QTY589833:QTY589874 RDU589833:RDU589874 RNQ589833:RNQ589874 RXM589833:RXM589874 SHI589833:SHI589874 SRE589833:SRE589874 TBA589833:TBA589874 TKW589833:TKW589874 TUS589833:TUS589874 UEO589833:UEO589874 UOK589833:UOK589874 UYG589833:UYG589874 VIC589833:VIC589874 VRY589833:VRY589874 WBU589833:WBU589874 WLQ589833:WLQ589874 WVM589833:WVM589874 E655369:E655410 JA655369:JA655410 SW655369:SW655410 ACS655369:ACS655410 AMO655369:AMO655410 AWK655369:AWK655410 BGG655369:BGG655410 BQC655369:BQC655410 BZY655369:BZY655410 CJU655369:CJU655410 CTQ655369:CTQ655410 DDM655369:DDM655410 DNI655369:DNI655410 DXE655369:DXE655410 EHA655369:EHA655410 EQW655369:EQW655410 FAS655369:FAS655410 FKO655369:FKO655410 FUK655369:FUK655410 GEG655369:GEG655410 GOC655369:GOC655410 GXY655369:GXY655410 HHU655369:HHU655410 HRQ655369:HRQ655410 IBM655369:IBM655410 ILI655369:ILI655410 IVE655369:IVE655410 JFA655369:JFA655410 JOW655369:JOW655410 JYS655369:JYS655410 KIO655369:KIO655410 KSK655369:KSK655410 LCG655369:LCG655410 LMC655369:LMC655410 LVY655369:LVY655410 MFU655369:MFU655410 MPQ655369:MPQ655410 MZM655369:MZM655410 NJI655369:NJI655410 NTE655369:NTE655410 ODA655369:ODA655410 OMW655369:OMW655410 OWS655369:OWS655410 PGO655369:PGO655410 PQK655369:PQK655410 QAG655369:QAG655410 QKC655369:QKC655410 QTY655369:QTY655410 RDU655369:RDU655410 RNQ655369:RNQ655410 RXM655369:RXM655410 SHI655369:SHI655410 SRE655369:SRE655410 TBA655369:TBA655410 TKW655369:TKW655410 TUS655369:TUS655410 UEO655369:UEO655410 UOK655369:UOK655410 UYG655369:UYG655410 VIC655369:VIC655410 VRY655369:VRY655410 WBU655369:WBU655410 WLQ655369:WLQ655410 WVM655369:WVM655410 E720905:E720946 JA720905:JA720946 SW720905:SW720946 ACS720905:ACS720946 AMO720905:AMO720946 AWK720905:AWK720946 BGG720905:BGG720946 BQC720905:BQC720946 BZY720905:BZY720946 CJU720905:CJU720946 CTQ720905:CTQ720946 DDM720905:DDM720946 DNI720905:DNI720946 DXE720905:DXE720946 EHA720905:EHA720946 EQW720905:EQW720946 FAS720905:FAS720946 FKO720905:FKO720946 FUK720905:FUK720946 GEG720905:GEG720946 GOC720905:GOC720946 GXY720905:GXY720946 HHU720905:HHU720946 HRQ720905:HRQ720946 IBM720905:IBM720946 ILI720905:ILI720946 IVE720905:IVE720946 JFA720905:JFA720946 JOW720905:JOW720946 JYS720905:JYS720946 KIO720905:KIO720946 KSK720905:KSK720946 LCG720905:LCG720946 LMC720905:LMC720946 LVY720905:LVY720946 MFU720905:MFU720946 MPQ720905:MPQ720946 MZM720905:MZM720946 NJI720905:NJI720946 NTE720905:NTE720946 ODA720905:ODA720946 OMW720905:OMW720946 OWS720905:OWS720946 PGO720905:PGO720946 PQK720905:PQK720946 QAG720905:QAG720946 QKC720905:QKC720946 QTY720905:QTY720946 RDU720905:RDU720946 RNQ720905:RNQ720946 RXM720905:RXM720946 SHI720905:SHI720946 SRE720905:SRE720946 TBA720905:TBA720946 TKW720905:TKW720946 TUS720905:TUS720946 UEO720905:UEO720946 UOK720905:UOK720946 UYG720905:UYG720946 VIC720905:VIC720946 VRY720905:VRY720946 WBU720905:WBU720946 WLQ720905:WLQ720946 WVM720905:WVM720946 E786441:E786482 JA786441:JA786482 SW786441:SW786482 ACS786441:ACS786482 AMO786441:AMO786482 AWK786441:AWK786482 BGG786441:BGG786482 BQC786441:BQC786482 BZY786441:BZY786482 CJU786441:CJU786482 CTQ786441:CTQ786482 DDM786441:DDM786482 DNI786441:DNI786482 DXE786441:DXE786482 EHA786441:EHA786482 EQW786441:EQW786482 FAS786441:FAS786482 FKO786441:FKO786482 FUK786441:FUK786482 GEG786441:GEG786482 GOC786441:GOC786482 GXY786441:GXY786482 HHU786441:HHU786482 HRQ786441:HRQ786482 IBM786441:IBM786482 ILI786441:ILI786482 IVE786441:IVE786482 JFA786441:JFA786482 JOW786441:JOW786482 JYS786441:JYS786482 KIO786441:KIO786482 KSK786441:KSK786482 LCG786441:LCG786482 LMC786441:LMC786482 LVY786441:LVY786482 MFU786441:MFU786482 MPQ786441:MPQ786482 MZM786441:MZM786482 NJI786441:NJI786482 NTE786441:NTE786482 ODA786441:ODA786482 OMW786441:OMW786482 OWS786441:OWS786482 PGO786441:PGO786482 PQK786441:PQK786482 QAG786441:QAG786482 QKC786441:QKC786482 QTY786441:QTY786482 RDU786441:RDU786482 RNQ786441:RNQ786482 RXM786441:RXM786482 SHI786441:SHI786482 SRE786441:SRE786482 TBA786441:TBA786482 TKW786441:TKW786482 TUS786441:TUS786482 UEO786441:UEO786482 UOK786441:UOK786482 UYG786441:UYG786482 VIC786441:VIC786482 VRY786441:VRY786482 WBU786441:WBU786482 WLQ786441:WLQ786482 WVM786441:WVM786482 E851977:E852018 JA851977:JA852018 SW851977:SW852018 ACS851977:ACS852018 AMO851977:AMO852018 AWK851977:AWK852018 BGG851977:BGG852018 BQC851977:BQC852018 BZY851977:BZY852018 CJU851977:CJU852018 CTQ851977:CTQ852018 DDM851977:DDM852018 DNI851977:DNI852018 DXE851977:DXE852018 EHA851977:EHA852018 EQW851977:EQW852018 FAS851977:FAS852018 FKO851977:FKO852018 FUK851977:FUK852018 GEG851977:GEG852018 GOC851977:GOC852018 GXY851977:GXY852018 HHU851977:HHU852018 HRQ851977:HRQ852018 IBM851977:IBM852018 ILI851977:ILI852018 IVE851977:IVE852018 JFA851977:JFA852018 JOW851977:JOW852018 JYS851977:JYS852018 KIO851977:KIO852018 KSK851977:KSK852018 LCG851977:LCG852018 LMC851977:LMC852018 LVY851977:LVY852018 MFU851977:MFU852018 MPQ851977:MPQ852018 MZM851977:MZM852018 NJI851977:NJI852018 NTE851977:NTE852018 ODA851977:ODA852018 OMW851977:OMW852018 OWS851977:OWS852018 PGO851977:PGO852018 PQK851977:PQK852018 QAG851977:QAG852018 QKC851977:QKC852018 QTY851977:QTY852018 RDU851977:RDU852018 RNQ851977:RNQ852018 RXM851977:RXM852018 SHI851977:SHI852018 SRE851977:SRE852018 TBA851977:TBA852018 TKW851977:TKW852018 TUS851977:TUS852018 UEO851977:UEO852018 UOK851977:UOK852018 UYG851977:UYG852018 VIC851977:VIC852018 VRY851977:VRY852018 WBU851977:WBU852018 WLQ851977:WLQ852018 WVM851977:WVM852018 E917513:E917554 JA917513:JA917554 SW917513:SW917554 ACS917513:ACS917554 AMO917513:AMO917554 AWK917513:AWK917554 BGG917513:BGG917554 BQC917513:BQC917554 BZY917513:BZY917554 CJU917513:CJU917554 CTQ917513:CTQ917554 DDM917513:DDM917554 DNI917513:DNI917554 DXE917513:DXE917554 EHA917513:EHA917554 EQW917513:EQW917554 FAS917513:FAS917554 FKO917513:FKO917554 FUK917513:FUK917554 GEG917513:GEG917554 GOC917513:GOC917554 GXY917513:GXY917554 HHU917513:HHU917554 HRQ917513:HRQ917554 IBM917513:IBM917554 ILI917513:ILI917554 IVE917513:IVE917554 JFA917513:JFA917554 JOW917513:JOW917554 JYS917513:JYS917554 KIO917513:KIO917554 KSK917513:KSK917554 LCG917513:LCG917554 LMC917513:LMC917554 LVY917513:LVY917554 MFU917513:MFU917554 MPQ917513:MPQ917554 MZM917513:MZM917554 NJI917513:NJI917554 NTE917513:NTE917554 ODA917513:ODA917554 OMW917513:OMW917554 OWS917513:OWS917554 PGO917513:PGO917554 PQK917513:PQK917554 QAG917513:QAG917554 QKC917513:QKC917554 QTY917513:QTY917554 RDU917513:RDU917554 RNQ917513:RNQ917554 RXM917513:RXM917554 SHI917513:SHI917554 SRE917513:SRE917554 TBA917513:TBA917554 TKW917513:TKW917554 TUS917513:TUS917554 UEO917513:UEO917554 UOK917513:UOK917554 UYG917513:UYG917554 VIC917513:VIC917554 VRY917513:VRY917554 WBU917513:WBU917554 WLQ917513:WLQ917554 WVM917513:WVM917554 E983049:E983090 JA983049:JA983090 SW983049:SW983090 ACS983049:ACS983090 AMO983049:AMO983090 AWK983049:AWK983090 BGG983049:BGG983090 BQC983049:BQC983090 BZY983049:BZY983090 CJU983049:CJU983090 CTQ983049:CTQ983090 DDM983049:DDM983090 DNI983049:DNI983090 DXE983049:DXE983090 EHA983049:EHA983090 EQW983049:EQW983090 FAS983049:FAS983090 FKO983049:FKO983090 FUK983049:FUK983090 GEG983049:GEG983090 GOC983049:GOC983090 GXY983049:GXY983090 HHU983049:HHU983090 HRQ983049:HRQ983090 IBM983049:IBM983090 ILI983049:ILI983090 IVE983049:IVE983090 JFA983049:JFA983090 JOW983049:JOW983090 JYS983049:JYS983090 KIO983049:KIO983090 KSK983049:KSK983090 LCG983049:LCG983090 LMC983049:LMC983090 LVY983049:LVY983090 MFU983049:MFU983090 MPQ983049:MPQ983090 MZM983049:MZM983090 NJI983049:NJI983090 NTE983049:NTE983090 ODA983049:ODA983090 OMW983049:OMW983090 OWS983049:OWS983090 PGO983049:PGO983090 PQK983049:PQK983090 QAG983049:QAG983090 QKC983049:QKC983090 QTY983049:QTY983090 RDU983049:RDU983090 RNQ983049:RNQ983090 RXM983049:RXM983090 SHI983049:SHI983090 SRE983049:SRE983090 TBA983049:TBA983090 TKW983049:TKW983090 TUS983049:TUS983090 UEO983049:UEO983090 UOK983049:UOK983090 UYG983049:UYG983090 VIC983049:VIC983090 VRY983049:VRY983090 WBU983049:WBU983090 WLQ983049:WLQ983090 E11:E50">
      <formula1>"1, 2, 3"</formula1>
    </dataValidation>
    <dataValidation type="list" errorStyle="warning" allowBlank="1" showInputMessage="1" showErrorMessage="1" errorTitle="FERC ACCOUNT" error="This FERC Account is not included in the drop-down list. Is this the account you want to use?" sqref="D9:D50 IZ9:IZ50 SV9:SV50 ACR9:ACR50 AMN9:AMN50 AWJ9:AWJ50 BGF9:BGF50 BQB9:BQB50 BZX9:BZX50 CJT9:CJT50 CTP9:CTP50 DDL9:DDL50 DNH9:DNH50 DXD9:DXD50 EGZ9:EGZ50 EQV9:EQV50 FAR9:FAR50 FKN9:FKN50 FUJ9:FUJ50 GEF9:GEF50 GOB9:GOB50 GXX9:GXX50 HHT9:HHT50 HRP9:HRP50 IBL9:IBL50 ILH9:ILH50 IVD9:IVD50 JEZ9:JEZ50 JOV9:JOV50 JYR9:JYR50 KIN9:KIN50 KSJ9:KSJ50 LCF9:LCF50 LMB9:LMB50 LVX9:LVX50 MFT9:MFT50 MPP9:MPP50 MZL9:MZL50 NJH9:NJH50 NTD9:NTD50 OCZ9:OCZ50 OMV9:OMV50 OWR9:OWR50 PGN9:PGN50 PQJ9:PQJ50 QAF9:QAF50 QKB9:QKB50 QTX9:QTX50 RDT9:RDT50 RNP9:RNP50 RXL9:RXL50 SHH9:SHH50 SRD9:SRD50 TAZ9:TAZ50 TKV9:TKV50 TUR9:TUR50 UEN9:UEN50 UOJ9:UOJ50 UYF9:UYF50 VIB9:VIB50 VRX9:VRX50 WBT9:WBT50 WLP9:WLP50 WVL9:WVL50 D65545:D65586 IZ65545:IZ65586 SV65545:SV65586 ACR65545:ACR65586 AMN65545:AMN65586 AWJ65545:AWJ65586 BGF65545:BGF65586 BQB65545:BQB65586 BZX65545:BZX65586 CJT65545:CJT65586 CTP65545:CTP65586 DDL65545:DDL65586 DNH65545:DNH65586 DXD65545:DXD65586 EGZ65545:EGZ65586 EQV65545:EQV65586 FAR65545:FAR65586 FKN65545:FKN65586 FUJ65545:FUJ65586 GEF65545:GEF65586 GOB65545:GOB65586 GXX65545:GXX65586 HHT65545:HHT65586 HRP65545:HRP65586 IBL65545:IBL65586 ILH65545:ILH65586 IVD65545:IVD65586 JEZ65545:JEZ65586 JOV65545:JOV65586 JYR65545:JYR65586 KIN65545:KIN65586 KSJ65545:KSJ65586 LCF65545:LCF65586 LMB65545:LMB65586 LVX65545:LVX65586 MFT65545:MFT65586 MPP65545:MPP65586 MZL65545:MZL65586 NJH65545:NJH65586 NTD65545:NTD65586 OCZ65545:OCZ65586 OMV65545:OMV65586 OWR65545:OWR65586 PGN65545:PGN65586 PQJ65545:PQJ65586 QAF65545:QAF65586 QKB65545:QKB65586 QTX65545:QTX65586 RDT65545:RDT65586 RNP65545:RNP65586 RXL65545:RXL65586 SHH65545:SHH65586 SRD65545:SRD65586 TAZ65545:TAZ65586 TKV65545:TKV65586 TUR65545:TUR65586 UEN65545:UEN65586 UOJ65545:UOJ65586 UYF65545:UYF65586 VIB65545:VIB65586 VRX65545:VRX65586 WBT65545:WBT65586 WLP65545:WLP65586 WVL65545:WVL65586 D131081:D131122 IZ131081:IZ131122 SV131081:SV131122 ACR131081:ACR131122 AMN131081:AMN131122 AWJ131081:AWJ131122 BGF131081:BGF131122 BQB131081:BQB131122 BZX131081:BZX131122 CJT131081:CJT131122 CTP131081:CTP131122 DDL131081:DDL131122 DNH131081:DNH131122 DXD131081:DXD131122 EGZ131081:EGZ131122 EQV131081:EQV131122 FAR131081:FAR131122 FKN131081:FKN131122 FUJ131081:FUJ131122 GEF131081:GEF131122 GOB131081:GOB131122 GXX131081:GXX131122 HHT131081:HHT131122 HRP131081:HRP131122 IBL131081:IBL131122 ILH131081:ILH131122 IVD131081:IVD131122 JEZ131081:JEZ131122 JOV131081:JOV131122 JYR131081:JYR131122 KIN131081:KIN131122 KSJ131081:KSJ131122 LCF131081:LCF131122 LMB131081:LMB131122 LVX131081:LVX131122 MFT131081:MFT131122 MPP131081:MPP131122 MZL131081:MZL131122 NJH131081:NJH131122 NTD131081:NTD131122 OCZ131081:OCZ131122 OMV131081:OMV131122 OWR131081:OWR131122 PGN131081:PGN131122 PQJ131081:PQJ131122 QAF131081:QAF131122 QKB131081:QKB131122 QTX131081:QTX131122 RDT131081:RDT131122 RNP131081:RNP131122 RXL131081:RXL131122 SHH131081:SHH131122 SRD131081:SRD131122 TAZ131081:TAZ131122 TKV131081:TKV131122 TUR131081:TUR131122 UEN131081:UEN131122 UOJ131081:UOJ131122 UYF131081:UYF131122 VIB131081:VIB131122 VRX131081:VRX131122 WBT131081:WBT131122 WLP131081:WLP131122 WVL131081:WVL131122 D196617:D196658 IZ196617:IZ196658 SV196617:SV196658 ACR196617:ACR196658 AMN196617:AMN196658 AWJ196617:AWJ196658 BGF196617:BGF196658 BQB196617:BQB196658 BZX196617:BZX196658 CJT196617:CJT196658 CTP196617:CTP196658 DDL196617:DDL196658 DNH196617:DNH196658 DXD196617:DXD196658 EGZ196617:EGZ196658 EQV196617:EQV196658 FAR196617:FAR196658 FKN196617:FKN196658 FUJ196617:FUJ196658 GEF196617:GEF196658 GOB196617:GOB196658 GXX196617:GXX196658 HHT196617:HHT196658 HRP196617:HRP196658 IBL196617:IBL196658 ILH196617:ILH196658 IVD196617:IVD196658 JEZ196617:JEZ196658 JOV196617:JOV196658 JYR196617:JYR196658 KIN196617:KIN196658 KSJ196617:KSJ196658 LCF196617:LCF196658 LMB196617:LMB196658 LVX196617:LVX196658 MFT196617:MFT196658 MPP196617:MPP196658 MZL196617:MZL196658 NJH196617:NJH196658 NTD196617:NTD196658 OCZ196617:OCZ196658 OMV196617:OMV196658 OWR196617:OWR196658 PGN196617:PGN196658 PQJ196617:PQJ196658 QAF196617:QAF196658 QKB196617:QKB196658 QTX196617:QTX196658 RDT196617:RDT196658 RNP196617:RNP196658 RXL196617:RXL196658 SHH196617:SHH196658 SRD196617:SRD196658 TAZ196617:TAZ196658 TKV196617:TKV196658 TUR196617:TUR196658 UEN196617:UEN196658 UOJ196617:UOJ196658 UYF196617:UYF196658 VIB196617:VIB196658 VRX196617:VRX196658 WBT196617:WBT196658 WLP196617:WLP196658 WVL196617:WVL196658 D262153:D262194 IZ262153:IZ262194 SV262153:SV262194 ACR262153:ACR262194 AMN262153:AMN262194 AWJ262153:AWJ262194 BGF262153:BGF262194 BQB262153:BQB262194 BZX262153:BZX262194 CJT262153:CJT262194 CTP262153:CTP262194 DDL262153:DDL262194 DNH262153:DNH262194 DXD262153:DXD262194 EGZ262153:EGZ262194 EQV262153:EQV262194 FAR262153:FAR262194 FKN262153:FKN262194 FUJ262153:FUJ262194 GEF262153:GEF262194 GOB262153:GOB262194 GXX262153:GXX262194 HHT262153:HHT262194 HRP262153:HRP262194 IBL262153:IBL262194 ILH262153:ILH262194 IVD262153:IVD262194 JEZ262153:JEZ262194 JOV262153:JOV262194 JYR262153:JYR262194 KIN262153:KIN262194 KSJ262153:KSJ262194 LCF262153:LCF262194 LMB262153:LMB262194 LVX262153:LVX262194 MFT262153:MFT262194 MPP262153:MPP262194 MZL262153:MZL262194 NJH262153:NJH262194 NTD262153:NTD262194 OCZ262153:OCZ262194 OMV262153:OMV262194 OWR262153:OWR262194 PGN262153:PGN262194 PQJ262153:PQJ262194 QAF262153:QAF262194 QKB262153:QKB262194 QTX262153:QTX262194 RDT262153:RDT262194 RNP262153:RNP262194 RXL262153:RXL262194 SHH262153:SHH262194 SRD262153:SRD262194 TAZ262153:TAZ262194 TKV262153:TKV262194 TUR262153:TUR262194 UEN262153:UEN262194 UOJ262153:UOJ262194 UYF262153:UYF262194 VIB262153:VIB262194 VRX262153:VRX262194 WBT262153:WBT262194 WLP262153:WLP262194 WVL262153:WVL262194 D327689:D327730 IZ327689:IZ327730 SV327689:SV327730 ACR327689:ACR327730 AMN327689:AMN327730 AWJ327689:AWJ327730 BGF327689:BGF327730 BQB327689:BQB327730 BZX327689:BZX327730 CJT327689:CJT327730 CTP327689:CTP327730 DDL327689:DDL327730 DNH327689:DNH327730 DXD327689:DXD327730 EGZ327689:EGZ327730 EQV327689:EQV327730 FAR327689:FAR327730 FKN327689:FKN327730 FUJ327689:FUJ327730 GEF327689:GEF327730 GOB327689:GOB327730 GXX327689:GXX327730 HHT327689:HHT327730 HRP327689:HRP327730 IBL327689:IBL327730 ILH327689:ILH327730 IVD327689:IVD327730 JEZ327689:JEZ327730 JOV327689:JOV327730 JYR327689:JYR327730 KIN327689:KIN327730 KSJ327689:KSJ327730 LCF327689:LCF327730 LMB327689:LMB327730 LVX327689:LVX327730 MFT327689:MFT327730 MPP327689:MPP327730 MZL327689:MZL327730 NJH327689:NJH327730 NTD327689:NTD327730 OCZ327689:OCZ327730 OMV327689:OMV327730 OWR327689:OWR327730 PGN327689:PGN327730 PQJ327689:PQJ327730 QAF327689:QAF327730 QKB327689:QKB327730 QTX327689:QTX327730 RDT327689:RDT327730 RNP327689:RNP327730 RXL327689:RXL327730 SHH327689:SHH327730 SRD327689:SRD327730 TAZ327689:TAZ327730 TKV327689:TKV327730 TUR327689:TUR327730 UEN327689:UEN327730 UOJ327689:UOJ327730 UYF327689:UYF327730 VIB327689:VIB327730 VRX327689:VRX327730 WBT327689:WBT327730 WLP327689:WLP327730 WVL327689:WVL327730 D393225:D393266 IZ393225:IZ393266 SV393225:SV393266 ACR393225:ACR393266 AMN393225:AMN393266 AWJ393225:AWJ393266 BGF393225:BGF393266 BQB393225:BQB393266 BZX393225:BZX393266 CJT393225:CJT393266 CTP393225:CTP393266 DDL393225:DDL393266 DNH393225:DNH393266 DXD393225:DXD393266 EGZ393225:EGZ393266 EQV393225:EQV393266 FAR393225:FAR393266 FKN393225:FKN393266 FUJ393225:FUJ393266 GEF393225:GEF393266 GOB393225:GOB393266 GXX393225:GXX393266 HHT393225:HHT393266 HRP393225:HRP393266 IBL393225:IBL393266 ILH393225:ILH393266 IVD393225:IVD393266 JEZ393225:JEZ393266 JOV393225:JOV393266 JYR393225:JYR393266 KIN393225:KIN393266 KSJ393225:KSJ393266 LCF393225:LCF393266 LMB393225:LMB393266 LVX393225:LVX393266 MFT393225:MFT393266 MPP393225:MPP393266 MZL393225:MZL393266 NJH393225:NJH393266 NTD393225:NTD393266 OCZ393225:OCZ393266 OMV393225:OMV393266 OWR393225:OWR393266 PGN393225:PGN393266 PQJ393225:PQJ393266 QAF393225:QAF393266 QKB393225:QKB393266 QTX393225:QTX393266 RDT393225:RDT393266 RNP393225:RNP393266 RXL393225:RXL393266 SHH393225:SHH393266 SRD393225:SRD393266 TAZ393225:TAZ393266 TKV393225:TKV393266 TUR393225:TUR393266 UEN393225:UEN393266 UOJ393225:UOJ393266 UYF393225:UYF393266 VIB393225:VIB393266 VRX393225:VRX393266 WBT393225:WBT393266 WLP393225:WLP393266 WVL393225:WVL393266 D458761:D458802 IZ458761:IZ458802 SV458761:SV458802 ACR458761:ACR458802 AMN458761:AMN458802 AWJ458761:AWJ458802 BGF458761:BGF458802 BQB458761:BQB458802 BZX458761:BZX458802 CJT458761:CJT458802 CTP458761:CTP458802 DDL458761:DDL458802 DNH458761:DNH458802 DXD458761:DXD458802 EGZ458761:EGZ458802 EQV458761:EQV458802 FAR458761:FAR458802 FKN458761:FKN458802 FUJ458761:FUJ458802 GEF458761:GEF458802 GOB458761:GOB458802 GXX458761:GXX458802 HHT458761:HHT458802 HRP458761:HRP458802 IBL458761:IBL458802 ILH458761:ILH458802 IVD458761:IVD458802 JEZ458761:JEZ458802 JOV458761:JOV458802 JYR458761:JYR458802 KIN458761:KIN458802 KSJ458761:KSJ458802 LCF458761:LCF458802 LMB458761:LMB458802 LVX458761:LVX458802 MFT458761:MFT458802 MPP458761:MPP458802 MZL458761:MZL458802 NJH458761:NJH458802 NTD458761:NTD458802 OCZ458761:OCZ458802 OMV458761:OMV458802 OWR458761:OWR458802 PGN458761:PGN458802 PQJ458761:PQJ458802 QAF458761:QAF458802 QKB458761:QKB458802 QTX458761:QTX458802 RDT458761:RDT458802 RNP458761:RNP458802 RXL458761:RXL458802 SHH458761:SHH458802 SRD458761:SRD458802 TAZ458761:TAZ458802 TKV458761:TKV458802 TUR458761:TUR458802 UEN458761:UEN458802 UOJ458761:UOJ458802 UYF458761:UYF458802 VIB458761:VIB458802 VRX458761:VRX458802 WBT458761:WBT458802 WLP458761:WLP458802 WVL458761:WVL458802 D524297:D524338 IZ524297:IZ524338 SV524297:SV524338 ACR524297:ACR524338 AMN524297:AMN524338 AWJ524297:AWJ524338 BGF524297:BGF524338 BQB524297:BQB524338 BZX524297:BZX524338 CJT524297:CJT524338 CTP524297:CTP524338 DDL524297:DDL524338 DNH524297:DNH524338 DXD524297:DXD524338 EGZ524297:EGZ524338 EQV524297:EQV524338 FAR524297:FAR524338 FKN524297:FKN524338 FUJ524297:FUJ524338 GEF524297:GEF524338 GOB524297:GOB524338 GXX524297:GXX524338 HHT524297:HHT524338 HRP524297:HRP524338 IBL524297:IBL524338 ILH524297:ILH524338 IVD524297:IVD524338 JEZ524297:JEZ524338 JOV524297:JOV524338 JYR524297:JYR524338 KIN524297:KIN524338 KSJ524297:KSJ524338 LCF524297:LCF524338 LMB524297:LMB524338 LVX524297:LVX524338 MFT524297:MFT524338 MPP524297:MPP524338 MZL524297:MZL524338 NJH524297:NJH524338 NTD524297:NTD524338 OCZ524297:OCZ524338 OMV524297:OMV524338 OWR524297:OWR524338 PGN524297:PGN524338 PQJ524297:PQJ524338 QAF524297:QAF524338 QKB524297:QKB524338 QTX524297:QTX524338 RDT524297:RDT524338 RNP524297:RNP524338 RXL524297:RXL524338 SHH524297:SHH524338 SRD524297:SRD524338 TAZ524297:TAZ524338 TKV524297:TKV524338 TUR524297:TUR524338 UEN524297:UEN524338 UOJ524297:UOJ524338 UYF524297:UYF524338 VIB524297:VIB524338 VRX524297:VRX524338 WBT524297:WBT524338 WLP524297:WLP524338 WVL524297:WVL524338 D589833:D589874 IZ589833:IZ589874 SV589833:SV589874 ACR589833:ACR589874 AMN589833:AMN589874 AWJ589833:AWJ589874 BGF589833:BGF589874 BQB589833:BQB589874 BZX589833:BZX589874 CJT589833:CJT589874 CTP589833:CTP589874 DDL589833:DDL589874 DNH589833:DNH589874 DXD589833:DXD589874 EGZ589833:EGZ589874 EQV589833:EQV589874 FAR589833:FAR589874 FKN589833:FKN589874 FUJ589833:FUJ589874 GEF589833:GEF589874 GOB589833:GOB589874 GXX589833:GXX589874 HHT589833:HHT589874 HRP589833:HRP589874 IBL589833:IBL589874 ILH589833:ILH589874 IVD589833:IVD589874 JEZ589833:JEZ589874 JOV589833:JOV589874 JYR589833:JYR589874 KIN589833:KIN589874 KSJ589833:KSJ589874 LCF589833:LCF589874 LMB589833:LMB589874 LVX589833:LVX589874 MFT589833:MFT589874 MPP589833:MPP589874 MZL589833:MZL589874 NJH589833:NJH589874 NTD589833:NTD589874 OCZ589833:OCZ589874 OMV589833:OMV589874 OWR589833:OWR589874 PGN589833:PGN589874 PQJ589833:PQJ589874 QAF589833:QAF589874 QKB589833:QKB589874 QTX589833:QTX589874 RDT589833:RDT589874 RNP589833:RNP589874 RXL589833:RXL589874 SHH589833:SHH589874 SRD589833:SRD589874 TAZ589833:TAZ589874 TKV589833:TKV589874 TUR589833:TUR589874 UEN589833:UEN589874 UOJ589833:UOJ589874 UYF589833:UYF589874 VIB589833:VIB589874 VRX589833:VRX589874 WBT589833:WBT589874 WLP589833:WLP589874 WVL589833:WVL589874 D655369:D655410 IZ655369:IZ655410 SV655369:SV655410 ACR655369:ACR655410 AMN655369:AMN655410 AWJ655369:AWJ655410 BGF655369:BGF655410 BQB655369:BQB655410 BZX655369:BZX655410 CJT655369:CJT655410 CTP655369:CTP655410 DDL655369:DDL655410 DNH655369:DNH655410 DXD655369:DXD655410 EGZ655369:EGZ655410 EQV655369:EQV655410 FAR655369:FAR655410 FKN655369:FKN655410 FUJ655369:FUJ655410 GEF655369:GEF655410 GOB655369:GOB655410 GXX655369:GXX655410 HHT655369:HHT655410 HRP655369:HRP655410 IBL655369:IBL655410 ILH655369:ILH655410 IVD655369:IVD655410 JEZ655369:JEZ655410 JOV655369:JOV655410 JYR655369:JYR655410 KIN655369:KIN655410 KSJ655369:KSJ655410 LCF655369:LCF655410 LMB655369:LMB655410 LVX655369:LVX655410 MFT655369:MFT655410 MPP655369:MPP655410 MZL655369:MZL655410 NJH655369:NJH655410 NTD655369:NTD655410 OCZ655369:OCZ655410 OMV655369:OMV655410 OWR655369:OWR655410 PGN655369:PGN655410 PQJ655369:PQJ655410 QAF655369:QAF655410 QKB655369:QKB655410 QTX655369:QTX655410 RDT655369:RDT655410 RNP655369:RNP655410 RXL655369:RXL655410 SHH655369:SHH655410 SRD655369:SRD655410 TAZ655369:TAZ655410 TKV655369:TKV655410 TUR655369:TUR655410 UEN655369:UEN655410 UOJ655369:UOJ655410 UYF655369:UYF655410 VIB655369:VIB655410 VRX655369:VRX655410 WBT655369:WBT655410 WLP655369:WLP655410 WVL655369:WVL655410 D720905:D720946 IZ720905:IZ720946 SV720905:SV720946 ACR720905:ACR720946 AMN720905:AMN720946 AWJ720905:AWJ720946 BGF720905:BGF720946 BQB720905:BQB720946 BZX720905:BZX720946 CJT720905:CJT720946 CTP720905:CTP720946 DDL720905:DDL720946 DNH720905:DNH720946 DXD720905:DXD720946 EGZ720905:EGZ720946 EQV720905:EQV720946 FAR720905:FAR720946 FKN720905:FKN720946 FUJ720905:FUJ720946 GEF720905:GEF720946 GOB720905:GOB720946 GXX720905:GXX720946 HHT720905:HHT720946 HRP720905:HRP720946 IBL720905:IBL720946 ILH720905:ILH720946 IVD720905:IVD720946 JEZ720905:JEZ720946 JOV720905:JOV720946 JYR720905:JYR720946 KIN720905:KIN720946 KSJ720905:KSJ720946 LCF720905:LCF720946 LMB720905:LMB720946 LVX720905:LVX720946 MFT720905:MFT720946 MPP720905:MPP720946 MZL720905:MZL720946 NJH720905:NJH720946 NTD720905:NTD720946 OCZ720905:OCZ720946 OMV720905:OMV720946 OWR720905:OWR720946 PGN720905:PGN720946 PQJ720905:PQJ720946 QAF720905:QAF720946 QKB720905:QKB720946 QTX720905:QTX720946 RDT720905:RDT720946 RNP720905:RNP720946 RXL720905:RXL720946 SHH720905:SHH720946 SRD720905:SRD720946 TAZ720905:TAZ720946 TKV720905:TKV720946 TUR720905:TUR720946 UEN720905:UEN720946 UOJ720905:UOJ720946 UYF720905:UYF720946 VIB720905:VIB720946 VRX720905:VRX720946 WBT720905:WBT720946 WLP720905:WLP720946 WVL720905:WVL720946 D786441:D786482 IZ786441:IZ786482 SV786441:SV786482 ACR786441:ACR786482 AMN786441:AMN786482 AWJ786441:AWJ786482 BGF786441:BGF786482 BQB786441:BQB786482 BZX786441:BZX786482 CJT786441:CJT786482 CTP786441:CTP786482 DDL786441:DDL786482 DNH786441:DNH786482 DXD786441:DXD786482 EGZ786441:EGZ786482 EQV786441:EQV786482 FAR786441:FAR786482 FKN786441:FKN786482 FUJ786441:FUJ786482 GEF786441:GEF786482 GOB786441:GOB786482 GXX786441:GXX786482 HHT786441:HHT786482 HRP786441:HRP786482 IBL786441:IBL786482 ILH786441:ILH786482 IVD786441:IVD786482 JEZ786441:JEZ786482 JOV786441:JOV786482 JYR786441:JYR786482 KIN786441:KIN786482 KSJ786441:KSJ786482 LCF786441:LCF786482 LMB786441:LMB786482 LVX786441:LVX786482 MFT786441:MFT786482 MPP786441:MPP786482 MZL786441:MZL786482 NJH786441:NJH786482 NTD786441:NTD786482 OCZ786441:OCZ786482 OMV786441:OMV786482 OWR786441:OWR786482 PGN786441:PGN786482 PQJ786441:PQJ786482 QAF786441:QAF786482 QKB786441:QKB786482 QTX786441:QTX786482 RDT786441:RDT786482 RNP786441:RNP786482 RXL786441:RXL786482 SHH786441:SHH786482 SRD786441:SRD786482 TAZ786441:TAZ786482 TKV786441:TKV786482 TUR786441:TUR786482 UEN786441:UEN786482 UOJ786441:UOJ786482 UYF786441:UYF786482 VIB786441:VIB786482 VRX786441:VRX786482 WBT786441:WBT786482 WLP786441:WLP786482 WVL786441:WVL786482 D851977:D852018 IZ851977:IZ852018 SV851977:SV852018 ACR851977:ACR852018 AMN851977:AMN852018 AWJ851977:AWJ852018 BGF851977:BGF852018 BQB851977:BQB852018 BZX851977:BZX852018 CJT851977:CJT852018 CTP851977:CTP852018 DDL851977:DDL852018 DNH851977:DNH852018 DXD851977:DXD852018 EGZ851977:EGZ852018 EQV851977:EQV852018 FAR851977:FAR852018 FKN851977:FKN852018 FUJ851977:FUJ852018 GEF851977:GEF852018 GOB851977:GOB852018 GXX851977:GXX852018 HHT851977:HHT852018 HRP851977:HRP852018 IBL851977:IBL852018 ILH851977:ILH852018 IVD851977:IVD852018 JEZ851977:JEZ852018 JOV851977:JOV852018 JYR851977:JYR852018 KIN851977:KIN852018 KSJ851977:KSJ852018 LCF851977:LCF852018 LMB851977:LMB852018 LVX851977:LVX852018 MFT851977:MFT852018 MPP851977:MPP852018 MZL851977:MZL852018 NJH851977:NJH852018 NTD851977:NTD852018 OCZ851977:OCZ852018 OMV851977:OMV852018 OWR851977:OWR852018 PGN851977:PGN852018 PQJ851977:PQJ852018 QAF851977:QAF852018 QKB851977:QKB852018 QTX851977:QTX852018 RDT851977:RDT852018 RNP851977:RNP852018 RXL851977:RXL852018 SHH851977:SHH852018 SRD851977:SRD852018 TAZ851977:TAZ852018 TKV851977:TKV852018 TUR851977:TUR852018 UEN851977:UEN852018 UOJ851977:UOJ852018 UYF851977:UYF852018 VIB851977:VIB852018 VRX851977:VRX852018 WBT851977:WBT852018 WLP851977:WLP852018 WVL851977:WVL852018 D917513:D917554 IZ917513:IZ917554 SV917513:SV917554 ACR917513:ACR917554 AMN917513:AMN917554 AWJ917513:AWJ917554 BGF917513:BGF917554 BQB917513:BQB917554 BZX917513:BZX917554 CJT917513:CJT917554 CTP917513:CTP917554 DDL917513:DDL917554 DNH917513:DNH917554 DXD917513:DXD917554 EGZ917513:EGZ917554 EQV917513:EQV917554 FAR917513:FAR917554 FKN917513:FKN917554 FUJ917513:FUJ917554 GEF917513:GEF917554 GOB917513:GOB917554 GXX917513:GXX917554 HHT917513:HHT917554 HRP917513:HRP917554 IBL917513:IBL917554 ILH917513:ILH917554 IVD917513:IVD917554 JEZ917513:JEZ917554 JOV917513:JOV917554 JYR917513:JYR917554 KIN917513:KIN917554 KSJ917513:KSJ917554 LCF917513:LCF917554 LMB917513:LMB917554 LVX917513:LVX917554 MFT917513:MFT917554 MPP917513:MPP917554 MZL917513:MZL917554 NJH917513:NJH917554 NTD917513:NTD917554 OCZ917513:OCZ917554 OMV917513:OMV917554 OWR917513:OWR917554 PGN917513:PGN917554 PQJ917513:PQJ917554 QAF917513:QAF917554 QKB917513:QKB917554 QTX917513:QTX917554 RDT917513:RDT917554 RNP917513:RNP917554 RXL917513:RXL917554 SHH917513:SHH917554 SRD917513:SRD917554 TAZ917513:TAZ917554 TKV917513:TKV917554 TUR917513:TUR917554 UEN917513:UEN917554 UOJ917513:UOJ917554 UYF917513:UYF917554 VIB917513:VIB917554 VRX917513:VRX917554 WBT917513:WBT917554 WLP917513:WLP917554 WVL917513:WVL917554 D983049:D983090 IZ983049:IZ983090 SV983049:SV983090 ACR983049:ACR983090 AMN983049:AMN983090 AWJ983049:AWJ983090 BGF983049:BGF983090 BQB983049:BQB983090 BZX983049:BZX983090 CJT983049:CJT983090 CTP983049:CTP983090 DDL983049:DDL983090 DNH983049:DNH983090 DXD983049:DXD983090 EGZ983049:EGZ983090 EQV983049:EQV983090 FAR983049:FAR983090 FKN983049:FKN983090 FUJ983049:FUJ983090 GEF983049:GEF983090 GOB983049:GOB983090 GXX983049:GXX983090 HHT983049:HHT983090 HRP983049:HRP983090 IBL983049:IBL983090 ILH983049:ILH983090 IVD983049:IVD983090 JEZ983049:JEZ983090 JOV983049:JOV983090 JYR983049:JYR983090 KIN983049:KIN983090 KSJ983049:KSJ983090 LCF983049:LCF983090 LMB983049:LMB983090 LVX983049:LVX983090 MFT983049:MFT983090 MPP983049:MPP983090 MZL983049:MZL983090 NJH983049:NJH983090 NTD983049:NTD983090 OCZ983049:OCZ983090 OMV983049:OMV983090 OWR983049:OWR983090 PGN983049:PGN983090 PQJ983049:PQJ983090 QAF983049:QAF983090 QKB983049:QKB983090 QTX983049:QTX983090 RDT983049:RDT983090 RNP983049:RNP983090 RXL983049:RXL983090 SHH983049:SHH983090 SRD983049:SRD983090 TAZ983049:TAZ983090 TKV983049:TKV983090 TUR983049:TUR983090 UEN983049:UEN983090 UOJ983049:UOJ983090 UYF983049:UYF983090 VIB983049:VIB983090 VRX983049:VRX983090 WBT983049:WBT983090 WLP983049:WLP983090 WVL983049:WVL983090">
      <formula1>$D$64:$D$398</formula1>
    </dataValidation>
  </dataValidation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J391"/>
  <sheetViews>
    <sheetView workbookViewId="0">
      <selection activeCell="L17" sqref="L17"/>
    </sheetView>
  </sheetViews>
  <sheetFormatPr defaultColWidth="8.75" defaultRowHeight="12.75"/>
  <cols>
    <col min="1" max="1" width="2.25" style="213" customWidth="1"/>
    <col min="2" max="2" width="6.25" style="213" customWidth="1"/>
    <col min="3" max="3" width="36.625" style="213" customWidth="1"/>
    <col min="4" max="4" width="8.5" style="213" customWidth="1"/>
    <col min="5" max="5" width="4.125" style="213" customWidth="1"/>
    <col min="6" max="6" width="12.625" style="213" customWidth="1"/>
    <col min="7" max="7" width="9.75" style="213" customWidth="1"/>
    <col min="8" max="8" width="9" style="213" customWidth="1"/>
    <col min="9" max="9" width="11.375" style="213" customWidth="1"/>
    <col min="10" max="10" width="7.25" style="213" customWidth="1"/>
    <col min="11" max="256" width="8.75" style="213"/>
    <col min="257" max="257" width="2.25" style="213" customWidth="1"/>
    <col min="258" max="258" width="6.25" style="213" customWidth="1"/>
    <col min="259" max="259" width="36.625" style="213" customWidth="1"/>
    <col min="260" max="260" width="8.5" style="213" customWidth="1"/>
    <col min="261" max="261" width="4.125" style="213" customWidth="1"/>
    <col min="262" max="262" width="12.625" style="213" customWidth="1"/>
    <col min="263" max="263" width="9.75" style="213" customWidth="1"/>
    <col min="264" max="264" width="9" style="213" customWidth="1"/>
    <col min="265" max="265" width="11.375" style="213" customWidth="1"/>
    <col min="266" max="266" width="7.25" style="213" customWidth="1"/>
    <col min="267" max="512" width="8.75" style="213"/>
    <col min="513" max="513" width="2.25" style="213" customWidth="1"/>
    <col min="514" max="514" width="6.25" style="213" customWidth="1"/>
    <col min="515" max="515" width="36.625" style="213" customWidth="1"/>
    <col min="516" max="516" width="8.5" style="213" customWidth="1"/>
    <col min="517" max="517" width="4.125" style="213" customWidth="1"/>
    <col min="518" max="518" width="12.625" style="213" customWidth="1"/>
    <col min="519" max="519" width="9.75" style="213" customWidth="1"/>
    <col min="520" max="520" width="9" style="213" customWidth="1"/>
    <col min="521" max="521" width="11.375" style="213" customWidth="1"/>
    <col min="522" max="522" width="7.25" style="213" customWidth="1"/>
    <col min="523" max="768" width="8.75" style="213"/>
    <col min="769" max="769" width="2.25" style="213" customWidth="1"/>
    <col min="770" max="770" width="6.25" style="213" customWidth="1"/>
    <col min="771" max="771" width="36.625" style="213" customWidth="1"/>
    <col min="772" max="772" width="8.5" style="213" customWidth="1"/>
    <col min="773" max="773" width="4.125" style="213" customWidth="1"/>
    <col min="774" max="774" width="12.625" style="213" customWidth="1"/>
    <col min="775" max="775" width="9.75" style="213" customWidth="1"/>
    <col min="776" max="776" width="9" style="213" customWidth="1"/>
    <col min="777" max="777" width="11.375" style="213" customWidth="1"/>
    <col min="778" max="778" width="7.25" style="213" customWidth="1"/>
    <col min="779" max="1024" width="8.75" style="213"/>
    <col min="1025" max="1025" width="2.25" style="213" customWidth="1"/>
    <col min="1026" max="1026" width="6.25" style="213" customWidth="1"/>
    <col min="1027" max="1027" width="36.625" style="213" customWidth="1"/>
    <col min="1028" max="1028" width="8.5" style="213" customWidth="1"/>
    <col min="1029" max="1029" width="4.125" style="213" customWidth="1"/>
    <col min="1030" max="1030" width="12.625" style="213" customWidth="1"/>
    <col min="1031" max="1031" width="9.75" style="213" customWidth="1"/>
    <col min="1032" max="1032" width="9" style="213" customWidth="1"/>
    <col min="1033" max="1033" width="11.375" style="213" customWidth="1"/>
    <col min="1034" max="1034" width="7.25" style="213" customWidth="1"/>
    <col min="1035" max="1280" width="8.75" style="213"/>
    <col min="1281" max="1281" width="2.25" style="213" customWidth="1"/>
    <col min="1282" max="1282" width="6.25" style="213" customWidth="1"/>
    <col min="1283" max="1283" width="36.625" style="213" customWidth="1"/>
    <col min="1284" max="1284" width="8.5" style="213" customWidth="1"/>
    <col min="1285" max="1285" width="4.125" style="213" customWidth="1"/>
    <col min="1286" max="1286" width="12.625" style="213" customWidth="1"/>
    <col min="1287" max="1287" width="9.75" style="213" customWidth="1"/>
    <col min="1288" max="1288" width="9" style="213" customWidth="1"/>
    <col min="1289" max="1289" width="11.375" style="213" customWidth="1"/>
    <col min="1290" max="1290" width="7.25" style="213" customWidth="1"/>
    <col min="1291" max="1536" width="8.75" style="213"/>
    <col min="1537" max="1537" width="2.25" style="213" customWidth="1"/>
    <col min="1538" max="1538" width="6.25" style="213" customWidth="1"/>
    <col min="1539" max="1539" width="36.625" style="213" customWidth="1"/>
    <col min="1540" max="1540" width="8.5" style="213" customWidth="1"/>
    <col min="1541" max="1541" width="4.125" style="213" customWidth="1"/>
    <col min="1542" max="1542" width="12.625" style="213" customWidth="1"/>
    <col min="1543" max="1543" width="9.75" style="213" customWidth="1"/>
    <col min="1544" max="1544" width="9" style="213" customWidth="1"/>
    <col min="1545" max="1545" width="11.375" style="213" customWidth="1"/>
    <col min="1546" max="1546" width="7.25" style="213" customWidth="1"/>
    <col min="1547" max="1792" width="8.75" style="213"/>
    <col min="1793" max="1793" width="2.25" style="213" customWidth="1"/>
    <col min="1794" max="1794" width="6.25" style="213" customWidth="1"/>
    <col min="1795" max="1795" width="36.625" style="213" customWidth="1"/>
    <col min="1796" max="1796" width="8.5" style="213" customWidth="1"/>
    <col min="1797" max="1797" width="4.125" style="213" customWidth="1"/>
    <col min="1798" max="1798" width="12.625" style="213" customWidth="1"/>
    <col min="1799" max="1799" width="9.75" style="213" customWidth="1"/>
    <col min="1800" max="1800" width="9" style="213" customWidth="1"/>
    <col min="1801" max="1801" width="11.375" style="213" customWidth="1"/>
    <col min="1802" max="1802" width="7.25" style="213" customWidth="1"/>
    <col min="1803" max="2048" width="8.75" style="213"/>
    <col min="2049" max="2049" width="2.25" style="213" customWidth="1"/>
    <col min="2050" max="2050" width="6.25" style="213" customWidth="1"/>
    <col min="2051" max="2051" width="36.625" style="213" customWidth="1"/>
    <col min="2052" max="2052" width="8.5" style="213" customWidth="1"/>
    <col min="2053" max="2053" width="4.125" style="213" customWidth="1"/>
    <col min="2054" max="2054" width="12.625" style="213" customWidth="1"/>
    <col min="2055" max="2055" width="9.75" style="213" customWidth="1"/>
    <col min="2056" max="2056" width="9" style="213" customWidth="1"/>
    <col min="2057" max="2057" width="11.375" style="213" customWidth="1"/>
    <col min="2058" max="2058" width="7.25" style="213" customWidth="1"/>
    <col min="2059" max="2304" width="8.75" style="213"/>
    <col min="2305" max="2305" width="2.25" style="213" customWidth="1"/>
    <col min="2306" max="2306" width="6.25" style="213" customWidth="1"/>
    <col min="2307" max="2307" width="36.625" style="213" customWidth="1"/>
    <col min="2308" max="2308" width="8.5" style="213" customWidth="1"/>
    <col min="2309" max="2309" width="4.125" style="213" customWidth="1"/>
    <col min="2310" max="2310" width="12.625" style="213" customWidth="1"/>
    <col min="2311" max="2311" width="9.75" style="213" customWidth="1"/>
    <col min="2312" max="2312" width="9" style="213" customWidth="1"/>
    <col min="2313" max="2313" width="11.375" style="213" customWidth="1"/>
    <col min="2314" max="2314" width="7.25" style="213" customWidth="1"/>
    <col min="2315" max="2560" width="8.75" style="213"/>
    <col min="2561" max="2561" width="2.25" style="213" customWidth="1"/>
    <col min="2562" max="2562" width="6.25" style="213" customWidth="1"/>
    <col min="2563" max="2563" width="36.625" style="213" customWidth="1"/>
    <col min="2564" max="2564" width="8.5" style="213" customWidth="1"/>
    <col min="2565" max="2565" width="4.125" style="213" customWidth="1"/>
    <col min="2566" max="2566" width="12.625" style="213" customWidth="1"/>
    <col min="2567" max="2567" width="9.75" style="213" customWidth="1"/>
    <col min="2568" max="2568" width="9" style="213" customWidth="1"/>
    <col min="2569" max="2569" width="11.375" style="213" customWidth="1"/>
    <col min="2570" max="2570" width="7.25" style="213" customWidth="1"/>
    <col min="2571" max="2816" width="8.75" style="213"/>
    <col min="2817" max="2817" width="2.25" style="213" customWidth="1"/>
    <col min="2818" max="2818" width="6.25" style="213" customWidth="1"/>
    <col min="2819" max="2819" width="36.625" style="213" customWidth="1"/>
    <col min="2820" max="2820" width="8.5" style="213" customWidth="1"/>
    <col min="2821" max="2821" width="4.125" style="213" customWidth="1"/>
    <col min="2822" max="2822" width="12.625" style="213" customWidth="1"/>
    <col min="2823" max="2823" width="9.75" style="213" customWidth="1"/>
    <col min="2824" max="2824" width="9" style="213" customWidth="1"/>
    <col min="2825" max="2825" width="11.375" style="213" customWidth="1"/>
    <col min="2826" max="2826" width="7.25" style="213" customWidth="1"/>
    <col min="2827" max="3072" width="8.75" style="213"/>
    <col min="3073" max="3073" width="2.25" style="213" customWidth="1"/>
    <col min="3074" max="3074" width="6.25" style="213" customWidth="1"/>
    <col min="3075" max="3075" width="36.625" style="213" customWidth="1"/>
    <col min="3076" max="3076" width="8.5" style="213" customWidth="1"/>
    <col min="3077" max="3077" width="4.125" style="213" customWidth="1"/>
    <col min="3078" max="3078" width="12.625" style="213" customWidth="1"/>
    <col min="3079" max="3079" width="9.75" style="213" customWidth="1"/>
    <col min="3080" max="3080" width="9" style="213" customWidth="1"/>
    <col min="3081" max="3081" width="11.375" style="213" customWidth="1"/>
    <col min="3082" max="3082" width="7.25" style="213" customWidth="1"/>
    <col min="3083" max="3328" width="8.75" style="213"/>
    <col min="3329" max="3329" width="2.25" style="213" customWidth="1"/>
    <col min="3330" max="3330" width="6.25" style="213" customWidth="1"/>
    <col min="3331" max="3331" width="36.625" style="213" customWidth="1"/>
    <col min="3332" max="3332" width="8.5" style="213" customWidth="1"/>
    <col min="3333" max="3333" width="4.125" style="213" customWidth="1"/>
    <col min="3334" max="3334" width="12.625" style="213" customWidth="1"/>
    <col min="3335" max="3335" width="9.75" style="213" customWidth="1"/>
    <col min="3336" max="3336" width="9" style="213" customWidth="1"/>
    <col min="3337" max="3337" width="11.375" style="213" customWidth="1"/>
    <col min="3338" max="3338" width="7.25" style="213" customWidth="1"/>
    <col min="3339" max="3584" width="8.75" style="213"/>
    <col min="3585" max="3585" width="2.25" style="213" customWidth="1"/>
    <col min="3586" max="3586" width="6.25" style="213" customWidth="1"/>
    <col min="3587" max="3587" width="36.625" style="213" customWidth="1"/>
    <col min="3588" max="3588" width="8.5" style="213" customWidth="1"/>
    <col min="3589" max="3589" width="4.125" style="213" customWidth="1"/>
    <col min="3590" max="3590" width="12.625" style="213" customWidth="1"/>
    <col min="3591" max="3591" width="9.75" style="213" customWidth="1"/>
    <col min="3592" max="3592" width="9" style="213" customWidth="1"/>
    <col min="3593" max="3593" width="11.375" style="213" customWidth="1"/>
    <col min="3594" max="3594" width="7.25" style="213" customWidth="1"/>
    <col min="3595" max="3840" width="8.75" style="213"/>
    <col min="3841" max="3841" width="2.25" style="213" customWidth="1"/>
    <col min="3842" max="3842" width="6.25" style="213" customWidth="1"/>
    <col min="3843" max="3843" width="36.625" style="213" customWidth="1"/>
    <col min="3844" max="3844" width="8.5" style="213" customWidth="1"/>
    <col min="3845" max="3845" width="4.125" style="213" customWidth="1"/>
    <col min="3846" max="3846" width="12.625" style="213" customWidth="1"/>
    <col min="3847" max="3847" width="9.75" style="213" customWidth="1"/>
    <col min="3848" max="3848" width="9" style="213" customWidth="1"/>
    <col min="3849" max="3849" width="11.375" style="213" customWidth="1"/>
    <col min="3850" max="3850" width="7.25" style="213" customWidth="1"/>
    <col min="3851" max="4096" width="8.75" style="213"/>
    <col min="4097" max="4097" width="2.25" style="213" customWidth="1"/>
    <col min="4098" max="4098" width="6.25" style="213" customWidth="1"/>
    <col min="4099" max="4099" width="36.625" style="213" customWidth="1"/>
    <col min="4100" max="4100" width="8.5" style="213" customWidth="1"/>
    <col min="4101" max="4101" width="4.125" style="213" customWidth="1"/>
    <col min="4102" max="4102" width="12.625" style="213" customWidth="1"/>
    <col min="4103" max="4103" width="9.75" style="213" customWidth="1"/>
    <col min="4104" max="4104" width="9" style="213" customWidth="1"/>
    <col min="4105" max="4105" width="11.375" style="213" customWidth="1"/>
    <col min="4106" max="4106" width="7.25" style="213" customWidth="1"/>
    <col min="4107" max="4352" width="8.75" style="213"/>
    <col min="4353" max="4353" width="2.25" style="213" customWidth="1"/>
    <col min="4354" max="4354" width="6.25" style="213" customWidth="1"/>
    <col min="4355" max="4355" width="36.625" style="213" customWidth="1"/>
    <col min="4356" max="4356" width="8.5" style="213" customWidth="1"/>
    <col min="4357" max="4357" width="4.125" style="213" customWidth="1"/>
    <col min="4358" max="4358" width="12.625" style="213" customWidth="1"/>
    <col min="4359" max="4359" width="9.75" style="213" customWidth="1"/>
    <col min="4360" max="4360" width="9" style="213" customWidth="1"/>
    <col min="4361" max="4361" width="11.375" style="213" customWidth="1"/>
    <col min="4362" max="4362" width="7.25" style="213" customWidth="1"/>
    <col min="4363" max="4608" width="8.75" style="213"/>
    <col min="4609" max="4609" width="2.25" style="213" customWidth="1"/>
    <col min="4610" max="4610" width="6.25" style="213" customWidth="1"/>
    <col min="4611" max="4611" width="36.625" style="213" customWidth="1"/>
    <col min="4612" max="4612" width="8.5" style="213" customWidth="1"/>
    <col min="4613" max="4613" width="4.125" style="213" customWidth="1"/>
    <col min="4614" max="4614" width="12.625" style="213" customWidth="1"/>
    <col min="4615" max="4615" width="9.75" style="213" customWidth="1"/>
    <col min="4616" max="4616" width="9" style="213" customWidth="1"/>
    <col min="4617" max="4617" width="11.375" style="213" customWidth="1"/>
    <col min="4618" max="4618" width="7.25" style="213" customWidth="1"/>
    <col min="4619" max="4864" width="8.75" style="213"/>
    <col min="4865" max="4865" width="2.25" style="213" customWidth="1"/>
    <col min="4866" max="4866" width="6.25" style="213" customWidth="1"/>
    <col min="4867" max="4867" width="36.625" style="213" customWidth="1"/>
    <col min="4868" max="4868" width="8.5" style="213" customWidth="1"/>
    <col min="4869" max="4869" width="4.125" style="213" customWidth="1"/>
    <col min="4870" max="4870" width="12.625" style="213" customWidth="1"/>
    <col min="4871" max="4871" width="9.75" style="213" customWidth="1"/>
    <col min="4872" max="4872" width="9" style="213" customWidth="1"/>
    <col min="4873" max="4873" width="11.375" style="213" customWidth="1"/>
    <col min="4874" max="4874" width="7.25" style="213" customWidth="1"/>
    <col min="4875" max="5120" width="8.75" style="213"/>
    <col min="5121" max="5121" width="2.25" style="213" customWidth="1"/>
    <col min="5122" max="5122" width="6.25" style="213" customWidth="1"/>
    <col min="5123" max="5123" width="36.625" style="213" customWidth="1"/>
    <col min="5124" max="5124" width="8.5" style="213" customWidth="1"/>
    <col min="5125" max="5125" width="4.125" style="213" customWidth="1"/>
    <col min="5126" max="5126" width="12.625" style="213" customWidth="1"/>
    <col min="5127" max="5127" width="9.75" style="213" customWidth="1"/>
    <col min="5128" max="5128" width="9" style="213" customWidth="1"/>
    <col min="5129" max="5129" width="11.375" style="213" customWidth="1"/>
    <col min="5130" max="5130" width="7.25" style="213" customWidth="1"/>
    <col min="5131" max="5376" width="8.75" style="213"/>
    <col min="5377" max="5377" width="2.25" style="213" customWidth="1"/>
    <col min="5378" max="5378" width="6.25" style="213" customWidth="1"/>
    <col min="5379" max="5379" width="36.625" style="213" customWidth="1"/>
    <col min="5380" max="5380" width="8.5" style="213" customWidth="1"/>
    <col min="5381" max="5381" width="4.125" style="213" customWidth="1"/>
    <col min="5382" max="5382" width="12.625" style="213" customWidth="1"/>
    <col min="5383" max="5383" width="9.75" style="213" customWidth="1"/>
    <col min="5384" max="5384" width="9" style="213" customWidth="1"/>
    <col min="5385" max="5385" width="11.375" style="213" customWidth="1"/>
    <col min="5386" max="5386" width="7.25" style="213" customWidth="1"/>
    <col min="5387" max="5632" width="8.75" style="213"/>
    <col min="5633" max="5633" width="2.25" style="213" customWidth="1"/>
    <col min="5634" max="5634" width="6.25" style="213" customWidth="1"/>
    <col min="5635" max="5635" width="36.625" style="213" customWidth="1"/>
    <col min="5636" max="5636" width="8.5" style="213" customWidth="1"/>
    <col min="5637" max="5637" width="4.125" style="213" customWidth="1"/>
    <col min="5638" max="5638" width="12.625" style="213" customWidth="1"/>
    <col min="5639" max="5639" width="9.75" style="213" customWidth="1"/>
    <col min="5640" max="5640" width="9" style="213" customWidth="1"/>
    <col min="5641" max="5641" width="11.375" style="213" customWidth="1"/>
    <col min="5642" max="5642" width="7.25" style="213" customWidth="1"/>
    <col min="5643" max="5888" width="8.75" style="213"/>
    <col min="5889" max="5889" width="2.25" style="213" customWidth="1"/>
    <col min="5890" max="5890" width="6.25" style="213" customWidth="1"/>
    <col min="5891" max="5891" width="36.625" style="213" customWidth="1"/>
    <col min="5892" max="5892" width="8.5" style="213" customWidth="1"/>
    <col min="5893" max="5893" width="4.125" style="213" customWidth="1"/>
    <col min="5894" max="5894" width="12.625" style="213" customWidth="1"/>
    <col min="5895" max="5895" width="9.75" style="213" customWidth="1"/>
    <col min="5896" max="5896" width="9" style="213" customWidth="1"/>
    <col min="5897" max="5897" width="11.375" style="213" customWidth="1"/>
    <col min="5898" max="5898" width="7.25" style="213" customWidth="1"/>
    <col min="5899" max="6144" width="8.75" style="213"/>
    <col min="6145" max="6145" width="2.25" style="213" customWidth="1"/>
    <col min="6146" max="6146" width="6.25" style="213" customWidth="1"/>
    <col min="6147" max="6147" width="36.625" style="213" customWidth="1"/>
    <col min="6148" max="6148" width="8.5" style="213" customWidth="1"/>
    <col min="6149" max="6149" width="4.125" style="213" customWidth="1"/>
    <col min="6150" max="6150" width="12.625" style="213" customWidth="1"/>
    <col min="6151" max="6151" width="9.75" style="213" customWidth="1"/>
    <col min="6152" max="6152" width="9" style="213" customWidth="1"/>
    <col min="6153" max="6153" width="11.375" style="213" customWidth="1"/>
    <col min="6154" max="6154" width="7.25" style="213" customWidth="1"/>
    <col min="6155" max="6400" width="8.75" style="213"/>
    <col min="6401" max="6401" width="2.25" style="213" customWidth="1"/>
    <col min="6402" max="6402" width="6.25" style="213" customWidth="1"/>
    <col min="6403" max="6403" width="36.625" style="213" customWidth="1"/>
    <col min="6404" max="6404" width="8.5" style="213" customWidth="1"/>
    <col min="6405" max="6405" width="4.125" style="213" customWidth="1"/>
    <col min="6406" max="6406" width="12.625" style="213" customWidth="1"/>
    <col min="6407" max="6407" width="9.75" style="213" customWidth="1"/>
    <col min="6408" max="6408" width="9" style="213" customWidth="1"/>
    <col min="6409" max="6409" width="11.375" style="213" customWidth="1"/>
    <col min="6410" max="6410" width="7.25" style="213" customWidth="1"/>
    <col min="6411" max="6656" width="8.75" style="213"/>
    <col min="6657" max="6657" width="2.25" style="213" customWidth="1"/>
    <col min="6658" max="6658" width="6.25" style="213" customWidth="1"/>
    <col min="6659" max="6659" width="36.625" style="213" customWidth="1"/>
    <col min="6660" max="6660" width="8.5" style="213" customWidth="1"/>
    <col min="6661" max="6661" width="4.125" style="213" customWidth="1"/>
    <col min="6662" max="6662" width="12.625" style="213" customWidth="1"/>
    <col min="6663" max="6663" width="9.75" style="213" customWidth="1"/>
    <col min="6664" max="6664" width="9" style="213" customWidth="1"/>
    <col min="6665" max="6665" width="11.375" style="213" customWidth="1"/>
    <col min="6666" max="6666" width="7.25" style="213" customWidth="1"/>
    <col min="6667" max="6912" width="8.75" style="213"/>
    <col min="6913" max="6913" width="2.25" style="213" customWidth="1"/>
    <col min="6914" max="6914" width="6.25" style="213" customWidth="1"/>
    <col min="6915" max="6915" width="36.625" style="213" customWidth="1"/>
    <col min="6916" max="6916" width="8.5" style="213" customWidth="1"/>
    <col min="6917" max="6917" width="4.125" style="213" customWidth="1"/>
    <col min="6918" max="6918" width="12.625" style="213" customWidth="1"/>
    <col min="6919" max="6919" width="9.75" style="213" customWidth="1"/>
    <col min="6920" max="6920" width="9" style="213" customWidth="1"/>
    <col min="6921" max="6921" width="11.375" style="213" customWidth="1"/>
    <col min="6922" max="6922" width="7.25" style="213" customWidth="1"/>
    <col min="6923" max="7168" width="8.75" style="213"/>
    <col min="7169" max="7169" width="2.25" style="213" customWidth="1"/>
    <col min="7170" max="7170" width="6.25" style="213" customWidth="1"/>
    <col min="7171" max="7171" width="36.625" style="213" customWidth="1"/>
    <col min="7172" max="7172" width="8.5" style="213" customWidth="1"/>
    <col min="7173" max="7173" width="4.125" style="213" customWidth="1"/>
    <col min="7174" max="7174" width="12.625" style="213" customWidth="1"/>
    <col min="7175" max="7175" width="9.75" style="213" customWidth="1"/>
    <col min="7176" max="7176" width="9" style="213" customWidth="1"/>
    <col min="7177" max="7177" width="11.375" style="213" customWidth="1"/>
    <col min="7178" max="7178" width="7.25" style="213" customWidth="1"/>
    <col min="7179" max="7424" width="8.75" style="213"/>
    <col min="7425" max="7425" width="2.25" style="213" customWidth="1"/>
    <col min="7426" max="7426" width="6.25" style="213" customWidth="1"/>
    <col min="7427" max="7427" width="36.625" style="213" customWidth="1"/>
    <col min="7428" max="7428" width="8.5" style="213" customWidth="1"/>
    <col min="7429" max="7429" width="4.125" style="213" customWidth="1"/>
    <col min="7430" max="7430" width="12.625" style="213" customWidth="1"/>
    <col min="7431" max="7431" width="9.75" style="213" customWidth="1"/>
    <col min="7432" max="7432" width="9" style="213" customWidth="1"/>
    <col min="7433" max="7433" width="11.375" style="213" customWidth="1"/>
    <col min="7434" max="7434" width="7.25" style="213" customWidth="1"/>
    <col min="7435" max="7680" width="8.75" style="213"/>
    <col min="7681" max="7681" width="2.25" style="213" customWidth="1"/>
    <col min="7682" max="7682" width="6.25" style="213" customWidth="1"/>
    <col min="7683" max="7683" width="36.625" style="213" customWidth="1"/>
    <col min="7684" max="7684" width="8.5" style="213" customWidth="1"/>
    <col min="7685" max="7685" width="4.125" style="213" customWidth="1"/>
    <col min="7686" max="7686" width="12.625" style="213" customWidth="1"/>
    <col min="7687" max="7687" width="9.75" style="213" customWidth="1"/>
    <col min="7688" max="7688" width="9" style="213" customWidth="1"/>
    <col min="7689" max="7689" width="11.375" style="213" customWidth="1"/>
    <col min="7690" max="7690" width="7.25" style="213" customWidth="1"/>
    <col min="7691" max="7936" width="8.75" style="213"/>
    <col min="7937" max="7937" width="2.25" style="213" customWidth="1"/>
    <col min="7938" max="7938" width="6.25" style="213" customWidth="1"/>
    <col min="7939" max="7939" width="36.625" style="213" customWidth="1"/>
    <col min="7940" max="7940" width="8.5" style="213" customWidth="1"/>
    <col min="7941" max="7941" width="4.125" style="213" customWidth="1"/>
    <col min="7942" max="7942" width="12.625" style="213" customWidth="1"/>
    <col min="7943" max="7943" width="9.75" style="213" customWidth="1"/>
    <col min="7944" max="7944" width="9" style="213" customWidth="1"/>
    <col min="7945" max="7945" width="11.375" style="213" customWidth="1"/>
    <col min="7946" max="7946" width="7.25" style="213" customWidth="1"/>
    <col min="7947" max="8192" width="8.75" style="213"/>
    <col min="8193" max="8193" width="2.25" style="213" customWidth="1"/>
    <col min="8194" max="8194" width="6.25" style="213" customWidth="1"/>
    <col min="8195" max="8195" width="36.625" style="213" customWidth="1"/>
    <col min="8196" max="8196" width="8.5" style="213" customWidth="1"/>
    <col min="8197" max="8197" width="4.125" style="213" customWidth="1"/>
    <col min="8198" max="8198" width="12.625" style="213" customWidth="1"/>
    <col min="8199" max="8199" width="9.75" style="213" customWidth="1"/>
    <col min="8200" max="8200" width="9" style="213" customWidth="1"/>
    <col min="8201" max="8201" width="11.375" style="213" customWidth="1"/>
    <col min="8202" max="8202" width="7.25" style="213" customWidth="1"/>
    <col min="8203" max="8448" width="8.75" style="213"/>
    <col min="8449" max="8449" width="2.25" style="213" customWidth="1"/>
    <col min="8450" max="8450" width="6.25" style="213" customWidth="1"/>
    <col min="8451" max="8451" width="36.625" style="213" customWidth="1"/>
    <col min="8452" max="8452" width="8.5" style="213" customWidth="1"/>
    <col min="8453" max="8453" width="4.125" style="213" customWidth="1"/>
    <col min="8454" max="8454" width="12.625" style="213" customWidth="1"/>
    <col min="8455" max="8455" width="9.75" style="213" customWidth="1"/>
    <col min="8456" max="8456" width="9" style="213" customWidth="1"/>
    <col min="8457" max="8457" width="11.375" style="213" customWidth="1"/>
    <col min="8458" max="8458" width="7.25" style="213" customWidth="1"/>
    <col min="8459" max="8704" width="8.75" style="213"/>
    <col min="8705" max="8705" width="2.25" style="213" customWidth="1"/>
    <col min="8706" max="8706" width="6.25" style="213" customWidth="1"/>
    <col min="8707" max="8707" width="36.625" style="213" customWidth="1"/>
    <col min="8708" max="8708" width="8.5" style="213" customWidth="1"/>
    <col min="8709" max="8709" width="4.125" style="213" customWidth="1"/>
    <col min="8710" max="8710" width="12.625" style="213" customWidth="1"/>
    <col min="8711" max="8711" width="9.75" style="213" customWidth="1"/>
    <col min="8712" max="8712" width="9" style="213" customWidth="1"/>
    <col min="8713" max="8713" width="11.375" style="213" customWidth="1"/>
    <col min="8714" max="8714" width="7.25" style="213" customWidth="1"/>
    <col min="8715" max="8960" width="8.75" style="213"/>
    <col min="8961" max="8961" width="2.25" style="213" customWidth="1"/>
    <col min="8962" max="8962" width="6.25" style="213" customWidth="1"/>
    <col min="8963" max="8963" width="36.625" style="213" customWidth="1"/>
    <col min="8964" max="8964" width="8.5" style="213" customWidth="1"/>
    <col min="8965" max="8965" width="4.125" style="213" customWidth="1"/>
    <col min="8966" max="8966" width="12.625" style="213" customWidth="1"/>
    <col min="8967" max="8967" width="9.75" style="213" customWidth="1"/>
    <col min="8968" max="8968" width="9" style="213" customWidth="1"/>
    <col min="8969" max="8969" width="11.375" style="213" customWidth="1"/>
    <col min="8970" max="8970" width="7.25" style="213" customWidth="1"/>
    <col min="8971" max="9216" width="8.75" style="213"/>
    <col min="9217" max="9217" width="2.25" style="213" customWidth="1"/>
    <col min="9218" max="9218" width="6.25" style="213" customWidth="1"/>
    <col min="9219" max="9219" width="36.625" style="213" customWidth="1"/>
    <col min="9220" max="9220" width="8.5" style="213" customWidth="1"/>
    <col min="9221" max="9221" width="4.125" style="213" customWidth="1"/>
    <col min="9222" max="9222" width="12.625" style="213" customWidth="1"/>
    <col min="9223" max="9223" width="9.75" style="213" customWidth="1"/>
    <col min="9224" max="9224" width="9" style="213" customWidth="1"/>
    <col min="9225" max="9225" width="11.375" style="213" customWidth="1"/>
    <col min="9226" max="9226" width="7.25" style="213" customWidth="1"/>
    <col min="9227" max="9472" width="8.75" style="213"/>
    <col min="9473" max="9473" width="2.25" style="213" customWidth="1"/>
    <col min="9474" max="9474" width="6.25" style="213" customWidth="1"/>
    <col min="9475" max="9475" width="36.625" style="213" customWidth="1"/>
    <col min="9476" max="9476" width="8.5" style="213" customWidth="1"/>
    <col min="9477" max="9477" width="4.125" style="213" customWidth="1"/>
    <col min="9478" max="9478" width="12.625" style="213" customWidth="1"/>
    <col min="9479" max="9479" width="9.75" style="213" customWidth="1"/>
    <col min="9480" max="9480" width="9" style="213" customWidth="1"/>
    <col min="9481" max="9481" width="11.375" style="213" customWidth="1"/>
    <col min="9482" max="9482" width="7.25" style="213" customWidth="1"/>
    <col min="9483" max="9728" width="8.75" style="213"/>
    <col min="9729" max="9729" width="2.25" style="213" customWidth="1"/>
    <col min="9730" max="9730" width="6.25" style="213" customWidth="1"/>
    <col min="9731" max="9731" width="36.625" style="213" customWidth="1"/>
    <col min="9732" max="9732" width="8.5" style="213" customWidth="1"/>
    <col min="9733" max="9733" width="4.125" style="213" customWidth="1"/>
    <col min="9734" max="9734" width="12.625" style="213" customWidth="1"/>
    <col min="9735" max="9735" width="9.75" style="213" customWidth="1"/>
    <col min="9736" max="9736" width="9" style="213" customWidth="1"/>
    <col min="9737" max="9737" width="11.375" style="213" customWidth="1"/>
    <col min="9738" max="9738" width="7.25" style="213" customWidth="1"/>
    <col min="9739" max="9984" width="8.75" style="213"/>
    <col min="9985" max="9985" width="2.25" style="213" customWidth="1"/>
    <col min="9986" max="9986" width="6.25" style="213" customWidth="1"/>
    <col min="9987" max="9987" width="36.625" style="213" customWidth="1"/>
    <col min="9988" max="9988" width="8.5" style="213" customWidth="1"/>
    <col min="9989" max="9989" width="4.125" style="213" customWidth="1"/>
    <col min="9990" max="9990" width="12.625" style="213" customWidth="1"/>
    <col min="9991" max="9991" width="9.75" style="213" customWidth="1"/>
    <col min="9992" max="9992" width="9" style="213" customWidth="1"/>
    <col min="9993" max="9993" width="11.375" style="213" customWidth="1"/>
    <col min="9994" max="9994" width="7.25" style="213" customWidth="1"/>
    <col min="9995" max="10240" width="8.75" style="213"/>
    <col min="10241" max="10241" width="2.25" style="213" customWidth="1"/>
    <col min="10242" max="10242" width="6.25" style="213" customWidth="1"/>
    <col min="10243" max="10243" width="36.625" style="213" customWidth="1"/>
    <col min="10244" max="10244" width="8.5" style="213" customWidth="1"/>
    <col min="10245" max="10245" width="4.125" style="213" customWidth="1"/>
    <col min="10246" max="10246" width="12.625" style="213" customWidth="1"/>
    <col min="10247" max="10247" width="9.75" style="213" customWidth="1"/>
    <col min="10248" max="10248" width="9" style="213" customWidth="1"/>
    <col min="10249" max="10249" width="11.375" style="213" customWidth="1"/>
    <col min="10250" max="10250" width="7.25" style="213" customWidth="1"/>
    <col min="10251" max="10496" width="8.75" style="213"/>
    <col min="10497" max="10497" width="2.25" style="213" customWidth="1"/>
    <col min="10498" max="10498" width="6.25" style="213" customWidth="1"/>
    <col min="10499" max="10499" width="36.625" style="213" customWidth="1"/>
    <col min="10500" max="10500" width="8.5" style="213" customWidth="1"/>
    <col min="10501" max="10501" width="4.125" style="213" customWidth="1"/>
    <col min="10502" max="10502" width="12.625" style="213" customWidth="1"/>
    <col min="10503" max="10503" width="9.75" style="213" customWidth="1"/>
    <col min="10504" max="10504" width="9" style="213" customWidth="1"/>
    <col min="10505" max="10505" width="11.375" style="213" customWidth="1"/>
    <col min="10506" max="10506" width="7.25" style="213" customWidth="1"/>
    <col min="10507" max="10752" width="8.75" style="213"/>
    <col min="10753" max="10753" width="2.25" style="213" customWidth="1"/>
    <col min="10754" max="10754" width="6.25" style="213" customWidth="1"/>
    <col min="10755" max="10755" width="36.625" style="213" customWidth="1"/>
    <col min="10756" max="10756" width="8.5" style="213" customWidth="1"/>
    <col min="10757" max="10757" width="4.125" style="213" customWidth="1"/>
    <col min="10758" max="10758" width="12.625" style="213" customWidth="1"/>
    <col min="10759" max="10759" width="9.75" style="213" customWidth="1"/>
    <col min="10760" max="10760" width="9" style="213" customWidth="1"/>
    <col min="10761" max="10761" width="11.375" style="213" customWidth="1"/>
    <col min="10762" max="10762" width="7.25" style="213" customWidth="1"/>
    <col min="10763" max="11008" width="8.75" style="213"/>
    <col min="11009" max="11009" width="2.25" style="213" customWidth="1"/>
    <col min="11010" max="11010" width="6.25" style="213" customWidth="1"/>
    <col min="11011" max="11011" width="36.625" style="213" customWidth="1"/>
    <col min="11012" max="11012" width="8.5" style="213" customWidth="1"/>
    <col min="11013" max="11013" width="4.125" style="213" customWidth="1"/>
    <col min="11014" max="11014" width="12.625" style="213" customWidth="1"/>
    <col min="11015" max="11015" width="9.75" style="213" customWidth="1"/>
    <col min="11016" max="11016" width="9" style="213" customWidth="1"/>
    <col min="11017" max="11017" width="11.375" style="213" customWidth="1"/>
    <col min="11018" max="11018" width="7.25" style="213" customWidth="1"/>
    <col min="11019" max="11264" width="8.75" style="213"/>
    <col min="11265" max="11265" width="2.25" style="213" customWidth="1"/>
    <col min="11266" max="11266" width="6.25" style="213" customWidth="1"/>
    <col min="11267" max="11267" width="36.625" style="213" customWidth="1"/>
    <col min="11268" max="11268" width="8.5" style="213" customWidth="1"/>
    <col min="11269" max="11269" width="4.125" style="213" customWidth="1"/>
    <col min="11270" max="11270" width="12.625" style="213" customWidth="1"/>
    <col min="11271" max="11271" width="9.75" style="213" customWidth="1"/>
    <col min="11272" max="11272" width="9" style="213" customWidth="1"/>
    <col min="11273" max="11273" width="11.375" style="213" customWidth="1"/>
    <col min="11274" max="11274" width="7.25" style="213" customWidth="1"/>
    <col min="11275" max="11520" width="8.75" style="213"/>
    <col min="11521" max="11521" width="2.25" style="213" customWidth="1"/>
    <col min="11522" max="11522" width="6.25" style="213" customWidth="1"/>
    <col min="11523" max="11523" width="36.625" style="213" customWidth="1"/>
    <col min="11524" max="11524" width="8.5" style="213" customWidth="1"/>
    <col min="11525" max="11525" width="4.125" style="213" customWidth="1"/>
    <col min="11526" max="11526" width="12.625" style="213" customWidth="1"/>
    <col min="11527" max="11527" width="9.75" style="213" customWidth="1"/>
    <col min="11528" max="11528" width="9" style="213" customWidth="1"/>
    <col min="11529" max="11529" width="11.375" style="213" customWidth="1"/>
    <col min="11530" max="11530" width="7.25" style="213" customWidth="1"/>
    <col min="11531" max="11776" width="8.75" style="213"/>
    <col min="11777" max="11777" width="2.25" style="213" customWidth="1"/>
    <col min="11778" max="11778" width="6.25" style="213" customWidth="1"/>
    <col min="11779" max="11779" width="36.625" style="213" customWidth="1"/>
    <col min="11780" max="11780" width="8.5" style="213" customWidth="1"/>
    <col min="11781" max="11781" width="4.125" style="213" customWidth="1"/>
    <col min="11782" max="11782" width="12.625" style="213" customWidth="1"/>
    <col min="11783" max="11783" width="9.75" style="213" customWidth="1"/>
    <col min="11784" max="11784" width="9" style="213" customWidth="1"/>
    <col min="11785" max="11785" width="11.375" style="213" customWidth="1"/>
    <col min="11786" max="11786" width="7.25" style="213" customWidth="1"/>
    <col min="11787" max="12032" width="8.75" style="213"/>
    <col min="12033" max="12033" width="2.25" style="213" customWidth="1"/>
    <col min="12034" max="12034" width="6.25" style="213" customWidth="1"/>
    <col min="12035" max="12035" width="36.625" style="213" customWidth="1"/>
    <col min="12036" max="12036" width="8.5" style="213" customWidth="1"/>
    <col min="12037" max="12037" width="4.125" style="213" customWidth="1"/>
    <col min="12038" max="12038" width="12.625" style="213" customWidth="1"/>
    <col min="12039" max="12039" width="9.75" style="213" customWidth="1"/>
    <col min="12040" max="12040" width="9" style="213" customWidth="1"/>
    <col min="12041" max="12041" width="11.375" style="213" customWidth="1"/>
    <col min="12042" max="12042" width="7.25" style="213" customWidth="1"/>
    <col min="12043" max="12288" width="8.75" style="213"/>
    <col min="12289" max="12289" width="2.25" style="213" customWidth="1"/>
    <col min="12290" max="12290" width="6.25" style="213" customWidth="1"/>
    <col min="12291" max="12291" width="36.625" style="213" customWidth="1"/>
    <col min="12292" max="12292" width="8.5" style="213" customWidth="1"/>
    <col min="12293" max="12293" width="4.125" style="213" customWidth="1"/>
    <col min="12294" max="12294" width="12.625" style="213" customWidth="1"/>
    <col min="12295" max="12295" width="9.75" style="213" customWidth="1"/>
    <col min="12296" max="12296" width="9" style="213" customWidth="1"/>
    <col min="12297" max="12297" width="11.375" style="213" customWidth="1"/>
    <col min="12298" max="12298" width="7.25" style="213" customWidth="1"/>
    <col min="12299" max="12544" width="8.75" style="213"/>
    <col min="12545" max="12545" width="2.25" style="213" customWidth="1"/>
    <col min="12546" max="12546" width="6.25" style="213" customWidth="1"/>
    <col min="12547" max="12547" width="36.625" style="213" customWidth="1"/>
    <col min="12548" max="12548" width="8.5" style="213" customWidth="1"/>
    <col min="12549" max="12549" width="4.125" style="213" customWidth="1"/>
    <col min="12550" max="12550" width="12.625" style="213" customWidth="1"/>
    <col min="12551" max="12551" width="9.75" style="213" customWidth="1"/>
    <col min="12552" max="12552" width="9" style="213" customWidth="1"/>
    <col min="12553" max="12553" width="11.375" style="213" customWidth="1"/>
    <col min="12554" max="12554" width="7.25" style="213" customWidth="1"/>
    <col min="12555" max="12800" width="8.75" style="213"/>
    <col min="12801" max="12801" width="2.25" style="213" customWidth="1"/>
    <col min="12802" max="12802" width="6.25" style="213" customWidth="1"/>
    <col min="12803" max="12803" width="36.625" style="213" customWidth="1"/>
    <col min="12804" max="12804" width="8.5" style="213" customWidth="1"/>
    <col min="12805" max="12805" width="4.125" style="213" customWidth="1"/>
    <col min="12806" max="12806" width="12.625" style="213" customWidth="1"/>
    <col min="12807" max="12807" width="9.75" style="213" customWidth="1"/>
    <col min="12808" max="12808" width="9" style="213" customWidth="1"/>
    <col min="12809" max="12809" width="11.375" style="213" customWidth="1"/>
    <col min="12810" max="12810" width="7.25" style="213" customWidth="1"/>
    <col min="12811" max="13056" width="8.75" style="213"/>
    <col min="13057" max="13057" width="2.25" style="213" customWidth="1"/>
    <col min="13058" max="13058" width="6.25" style="213" customWidth="1"/>
    <col min="13059" max="13059" width="36.625" style="213" customWidth="1"/>
    <col min="13060" max="13060" width="8.5" style="213" customWidth="1"/>
    <col min="13061" max="13061" width="4.125" style="213" customWidth="1"/>
    <col min="13062" max="13062" width="12.625" style="213" customWidth="1"/>
    <col min="13063" max="13063" width="9.75" style="213" customWidth="1"/>
    <col min="13064" max="13064" width="9" style="213" customWidth="1"/>
    <col min="13065" max="13065" width="11.375" style="213" customWidth="1"/>
    <col min="13066" max="13066" width="7.25" style="213" customWidth="1"/>
    <col min="13067" max="13312" width="8.75" style="213"/>
    <col min="13313" max="13313" width="2.25" style="213" customWidth="1"/>
    <col min="13314" max="13314" width="6.25" style="213" customWidth="1"/>
    <col min="13315" max="13315" width="36.625" style="213" customWidth="1"/>
    <col min="13316" max="13316" width="8.5" style="213" customWidth="1"/>
    <col min="13317" max="13317" width="4.125" style="213" customWidth="1"/>
    <col min="13318" max="13318" width="12.625" style="213" customWidth="1"/>
    <col min="13319" max="13319" width="9.75" style="213" customWidth="1"/>
    <col min="13320" max="13320" width="9" style="213" customWidth="1"/>
    <col min="13321" max="13321" width="11.375" style="213" customWidth="1"/>
    <col min="13322" max="13322" width="7.25" style="213" customWidth="1"/>
    <col min="13323" max="13568" width="8.75" style="213"/>
    <col min="13569" max="13569" width="2.25" style="213" customWidth="1"/>
    <col min="13570" max="13570" width="6.25" style="213" customWidth="1"/>
    <col min="13571" max="13571" width="36.625" style="213" customWidth="1"/>
    <col min="13572" max="13572" width="8.5" style="213" customWidth="1"/>
    <col min="13573" max="13573" width="4.125" style="213" customWidth="1"/>
    <col min="13574" max="13574" width="12.625" style="213" customWidth="1"/>
    <col min="13575" max="13575" width="9.75" style="213" customWidth="1"/>
    <col min="13576" max="13576" width="9" style="213" customWidth="1"/>
    <col min="13577" max="13577" width="11.375" style="213" customWidth="1"/>
    <col min="13578" max="13578" width="7.25" style="213" customWidth="1"/>
    <col min="13579" max="13824" width="8.75" style="213"/>
    <col min="13825" max="13825" width="2.25" style="213" customWidth="1"/>
    <col min="13826" max="13826" width="6.25" style="213" customWidth="1"/>
    <col min="13827" max="13827" width="36.625" style="213" customWidth="1"/>
    <col min="13828" max="13828" width="8.5" style="213" customWidth="1"/>
    <col min="13829" max="13829" width="4.125" style="213" customWidth="1"/>
    <col min="13830" max="13830" width="12.625" style="213" customWidth="1"/>
    <col min="13831" max="13831" width="9.75" style="213" customWidth="1"/>
    <col min="13832" max="13832" width="9" style="213" customWidth="1"/>
    <col min="13833" max="13833" width="11.375" style="213" customWidth="1"/>
    <col min="13834" max="13834" width="7.25" style="213" customWidth="1"/>
    <col min="13835" max="14080" width="8.75" style="213"/>
    <col min="14081" max="14081" width="2.25" style="213" customWidth="1"/>
    <col min="14082" max="14082" width="6.25" style="213" customWidth="1"/>
    <col min="14083" max="14083" width="36.625" style="213" customWidth="1"/>
    <col min="14084" max="14084" width="8.5" style="213" customWidth="1"/>
    <col min="14085" max="14085" width="4.125" style="213" customWidth="1"/>
    <col min="14086" max="14086" width="12.625" style="213" customWidth="1"/>
    <col min="14087" max="14087" width="9.75" style="213" customWidth="1"/>
    <col min="14088" max="14088" width="9" style="213" customWidth="1"/>
    <col min="14089" max="14089" width="11.375" style="213" customWidth="1"/>
    <col min="14090" max="14090" width="7.25" style="213" customWidth="1"/>
    <col min="14091" max="14336" width="8.75" style="213"/>
    <col min="14337" max="14337" width="2.25" style="213" customWidth="1"/>
    <col min="14338" max="14338" width="6.25" style="213" customWidth="1"/>
    <col min="14339" max="14339" width="36.625" style="213" customWidth="1"/>
    <col min="14340" max="14340" width="8.5" style="213" customWidth="1"/>
    <col min="14341" max="14341" width="4.125" style="213" customWidth="1"/>
    <col min="14342" max="14342" width="12.625" style="213" customWidth="1"/>
    <col min="14343" max="14343" width="9.75" style="213" customWidth="1"/>
    <col min="14344" max="14344" width="9" style="213" customWidth="1"/>
    <col min="14345" max="14345" width="11.375" style="213" customWidth="1"/>
    <col min="14346" max="14346" width="7.25" style="213" customWidth="1"/>
    <col min="14347" max="14592" width="8.75" style="213"/>
    <col min="14593" max="14593" width="2.25" style="213" customWidth="1"/>
    <col min="14594" max="14594" width="6.25" style="213" customWidth="1"/>
    <col min="14595" max="14595" width="36.625" style="213" customWidth="1"/>
    <col min="14596" max="14596" width="8.5" style="213" customWidth="1"/>
    <col min="14597" max="14597" width="4.125" style="213" customWidth="1"/>
    <col min="14598" max="14598" width="12.625" style="213" customWidth="1"/>
    <col min="14599" max="14599" width="9.75" style="213" customWidth="1"/>
    <col min="14600" max="14600" width="9" style="213" customWidth="1"/>
    <col min="14601" max="14601" width="11.375" style="213" customWidth="1"/>
    <col min="14602" max="14602" width="7.25" style="213" customWidth="1"/>
    <col min="14603" max="14848" width="8.75" style="213"/>
    <col min="14849" max="14849" width="2.25" style="213" customWidth="1"/>
    <col min="14850" max="14850" width="6.25" style="213" customWidth="1"/>
    <col min="14851" max="14851" width="36.625" style="213" customWidth="1"/>
    <col min="14852" max="14852" width="8.5" style="213" customWidth="1"/>
    <col min="14853" max="14853" width="4.125" style="213" customWidth="1"/>
    <col min="14854" max="14854" width="12.625" style="213" customWidth="1"/>
    <col min="14855" max="14855" width="9.75" style="213" customWidth="1"/>
    <col min="14856" max="14856" width="9" style="213" customWidth="1"/>
    <col min="14857" max="14857" width="11.375" style="213" customWidth="1"/>
    <col min="14858" max="14858" width="7.25" style="213" customWidth="1"/>
    <col min="14859" max="15104" width="8.75" style="213"/>
    <col min="15105" max="15105" width="2.25" style="213" customWidth="1"/>
    <col min="15106" max="15106" width="6.25" style="213" customWidth="1"/>
    <col min="15107" max="15107" width="36.625" style="213" customWidth="1"/>
    <col min="15108" max="15108" width="8.5" style="213" customWidth="1"/>
    <col min="15109" max="15109" width="4.125" style="213" customWidth="1"/>
    <col min="15110" max="15110" width="12.625" style="213" customWidth="1"/>
    <col min="15111" max="15111" width="9.75" style="213" customWidth="1"/>
    <col min="15112" max="15112" width="9" style="213" customWidth="1"/>
    <col min="15113" max="15113" width="11.375" style="213" customWidth="1"/>
    <col min="15114" max="15114" width="7.25" style="213" customWidth="1"/>
    <col min="15115" max="15360" width="8.75" style="213"/>
    <col min="15361" max="15361" width="2.25" style="213" customWidth="1"/>
    <col min="15362" max="15362" width="6.25" style="213" customWidth="1"/>
    <col min="15363" max="15363" width="36.625" style="213" customWidth="1"/>
    <col min="15364" max="15364" width="8.5" style="213" customWidth="1"/>
    <col min="15365" max="15365" width="4.125" style="213" customWidth="1"/>
    <col min="15366" max="15366" width="12.625" style="213" customWidth="1"/>
    <col min="15367" max="15367" width="9.75" style="213" customWidth="1"/>
    <col min="15368" max="15368" width="9" style="213" customWidth="1"/>
    <col min="15369" max="15369" width="11.375" style="213" customWidth="1"/>
    <col min="15370" max="15370" width="7.25" style="213" customWidth="1"/>
    <col min="15371" max="15616" width="8.75" style="213"/>
    <col min="15617" max="15617" width="2.25" style="213" customWidth="1"/>
    <col min="15618" max="15618" width="6.25" style="213" customWidth="1"/>
    <col min="15619" max="15619" width="36.625" style="213" customWidth="1"/>
    <col min="15620" max="15620" width="8.5" style="213" customWidth="1"/>
    <col min="15621" max="15621" width="4.125" style="213" customWidth="1"/>
    <col min="15622" max="15622" width="12.625" style="213" customWidth="1"/>
    <col min="15623" max="15623" width="9.75" style="213" customWidth="1"/>
    <col min="15624" max="15624" width="9" style="213" customWidth="1"/>
    <col min="15625" max="15625" width="11.375" style="213" customWidth="1"/>
    <col min="15626" max="15626" width="7.25" style="213" customWidth="1"/>
    <col min="15627" max="15872" width="8.75" style="213"/>
    <col min="15873" max="15873" width="2.25" style="213" customWidth="1"/>
    <col min="15874" max="15874" width="6.25" style="213" customWidth="1"/>
    <col min="15875" max="15875" width="36.625" style="213" customWidth="1"/>
    <col min="15876" max="15876" width="8.5" style="213" customWidth="1"/>
    <col min="15877" max="15877" width="4.125" style="213" customWidth="1"/>
    <col min="15878" max="15878" width="12.625" style="213" customWidth="1"/>
    <col min="15879" max="15879" width="9.75" style="213" customWidth="1"/>
    <col min="15880" max="15880" width="9" style="213" customWidth="1"/>
    <col min="15881" max="15881" width="11.375" style="213" customWidth="1"/>
    <col min="15882" max="15882" width="7.25" style="213" customWidth="1"/>
    <col min="15883" max="16128" width="8.75" style="213"/>
    <col min="16129" max="16129" width="2.25" style="213" customWidth="1"/>
    <col min="16130" max="16130" width="6.25" style="213" customWidth="1"/>
    <col min="16131" max="16131" width="36.625" style="213" customWidth="1"/>
    <col min="16132" max="16132" width="8.5" style="213" customWidth="1"/>
    <col min="16133" max="16133" width="4.125" style="213" customWidth="1"/>
    <col min="16134" max="16134" width="12.625" style="213" customWidth="1"/>
    <col min="16135" max="16135" width="9.75" style="213" customWidth="1"/>
    <col min="16136" max="16136" width="9" style="213" customWidth="1"/>
    <col min="16137" max="16137" width="11.375" style="213" customWidth="1"/>
    <col min="16138" max="16138" width="7.25" style="213" customWidth="1"/>
    <col min="16139" max="16384" width="8.75" style="213"/>
  </cols>
  <sheetData>
    <row r="1" spans="1:10" ht="12" customHeight="1">
      <c r="B1" s="214" t="s">
        <v>132</v>
      </c>
      <c r="D1" s="215"/>
      <c r="E1" s="215"/>
      <c r="F1" s="215"/>
      <c r="G1" s="215"/>
      <c r="H1" s="215"/>
      <c r="I1" s="215" t="s">
        <v>133</v>
      </c>
      <c r="J1" s="216">
        <v>3.2</v>
      </c>
    </row>
    <row r="2" spans="1:10" ht="12" customHeight="1">
      <c r="B2" s="214" t="s">
        <v>148</v>
      </c>
      <c r="D2" s="215"/>
      <c r="E2" s="215"/>
      <c r="F2" s="215"/>
      <c r="G2" s="215"/>
      <c r="H2" s="215"/>
      <c r="I2" s="215"/>
      <c r="J2" s="216"/>
    </row>
    <row r="3" spans="1:10" ht="12" customHeight="1">
      <c r="B3" s="214" t="s">
        <v>149</v>
      </c>
      <c r="D3" s="215"/>
      <c r="E3" s="215"/>
      <c r="F3" s="215"/>
      <c r="G3" s="215"/>
      <c r="H3" s="215"/>
      <c r="I3" s="215"/>
      <c r="J3" s="216"/>
    </row>
    <row r="4" spans="1:10" ht="12" customHeight="1">
      <c r="D4" s="215"/>
      <c r="E4" s="215"/>
      <c r="F4" s="215"/>
      <c r="G4" s="215"/>
      <c r="H4" s="215"/>
      <c r="I4" s="215"/>
      <c r="J4" s="216"/>
    </row>
    <row r="5" spans="1:10" ht="12" customHeight="1">
      <c r="D5" s="215"/>
      <c r="E5" s="215"/>
      <c r="F5" s="215"/>
      <c r="G5" s="215"/>
      <c r="H5" s="215"/>
      <c r="I5" s="215"/>
      <c r="J5" s="216"/>
    </row>
    <row r="6" spans="1:10" ht="12" customHeight="1">
      <c r="D6" s="215"/>
      <c r="E6" s="215"/>
      <c r="F6" s="215" t="s">
        <v>136</v>
      </c>
      <c r="G6" s="215"/>
      <c r="H6" s="215"/>
      <c r="I6" s="215" t="s">
        <v>137</v>
      </c>
      <c r="J6" s="216"/>
    </row>
    <row r="7" spans="1:10" ht="12" customHeight="1">
      <c r="D7" s="217" t="s">
        <v>138</v>
      </c>
      <c r="E7" s="217" t="s">
        <v>139</v>
      </c>
      <c r="F7" s="217" t="s">
        <v>140</v>
      </c>
      <c r="G7" s="217" t="s">
        <v>141</v>
      </c>
      <c r="H7" s="217" t="s">
        <v>142</v>
      </c>
      <c r="I7" s="217" t="s">
        <v>143</v>
      </c>
      <c r="J7" s="218" t="s">
        <v>144</v>
      </c>
    </row>
    <row r="8" spans="1:10" ht="12" customHeight="1">
      <c r="A8" s="219"/>
      <c r="B8" s="220" t="s">
        <v>145</v>
      </c>
      <c r="C8" s="219"/>
      <c r="D8" s="221"/>
      <c r="E8" s="221"/>
      <c r="F8" s="221"/>
      <c r="G8" s="221"/>
      <c r="H8" s="221"/>
      <c r="I8" s="222"/>
      <c r="J8" s="216"/>
    </row>
    <row r="9" spans="1:10" ht="12" customHeight="1">
      <c r="A9" s="219"/>
      <c r="B9" s="223" t="s">
        <v>24</v>
      </c>
      <c r="C9" s="219"/>
      <c r="D9" s="221">
        <v>440</v>
      </c>
      <c r="E9" s="183" t="s">
        <v>375</v>
      </c>
      <c r="F9" s="224">
        <f>+'Table 1 - Revenues'!F16</f>
        <v>3089720.0299999975</v>
      </c>
      <c r="G9" s="221" t="s">
        <v>146</v>
      </c>
      <c r="H9" s="225" t="s">
        <v>374</v>
      </c>
      <c r="I9" s="226">
        <f>+F9</f>
        <v>3089720.0299999975</v>
      </c>
      <c r="J9" s="216" t="s">
        <v>150</v>
      </c>
    </row>
    <row r="10" spans="1:10" ht="12" customHeight="1">
      <c r="A10" s="219"/>
      <c r="B10" s="223" t="s">
        <v>25</v>
      </c>
      <c r="C10" s="219"/>
      <c r="D10" s="221">
        <v>442</v>
      </c>
      <c r="E10" s="183" t="s">
        <v>375</v>
      </c>
      <c r="F10" s="224">
        <f>+'Table 1 - Revenues'!F17</f>
        <v>-2216016.0699999873</v>
      </c>
      <c r="G10" s="221" t="s">
        <v>146</v>
      </c>
      <c r="H10" s="225" t="s">
        <v>374</v>
      </c>
      <c r="I10" s="226">
        <f t="shared" ref="I10:I12" si="0">+F10</f>
        <v>-2216016.0699999873</v>
      </c>
      <c r="J10" s="216" t="s">
        <v>150</v>
      </c>
    </row>
    <row r="11" spans="1:10" ht="12" customHeight="1">
      <c r="A11" s="219"/>
      <c r="B11" s="223" t="s">
        <v>151</v>
      </c>
      <c r="D11" s="221">
        <v>442</v>
      </c>
      <c r="E11" s="183" t="s">
        <v>375</v>
      </c>
      <c r="F11" s="224">
        <f>+'Table 1 - Revenues'!F18+'Table 1 - Revenues'!F19</f>
        <v>-879184.06000000029</v>
      </c>
      <c r="G11" s="221" t="s">
        <v>146</v>
      </c>
      <c r="H11" s="225" t="s">
        <v>374</v>
      </c>
      <c r="I11" s="226">
        <f t="shared" si="0"/>
        <v>-879184.06000000029</v>
      </c>
      <c r="J11" s="216" t="s">
        <v>150</v>
      </c>
    </row>
    <row r="12" spans="1:10" ht="12" customHeight="1">
      <c r="A12" s="219"/>
      <c r="B12" s="223" t="s">
        <v>152</v>
      </c>
      <c r="C12" s="219"/>
      <c r="D12" s="221">
        <v>444</v>
      </c>
      <c r="E12" s="183" t="s">
        <v>375</v>
      </c>
      <c r="F12" s="224">
        <f>+'Table 1 - Revenues'!F20</f>
        <v>-27640.8299999999</v>
      </c>
      <c r="G12" s="221" t="s">
        <v>146</v>
      </c>
      <c r="H12" s="225" t="s">
        <v>374</v>
      </c>
      <c r="I12" s="226">
        <f t="shared" si="0"/>
        <v>-27640.8299999999</v>
      </c>
      <c r="J12" s="216" t="s">
        <v>150</v>
      </c>
    </row>
    <row r="13" spans="1:10" ht="12" customHeight="1">
      <c r="A13" s="219"/>
      <c r="B13" s="219"/>
      <c r="C13" s="219"/>
      <c r="D13" s="221"/>
      <c r="E13" s="221"/>
      <c r="F13" s="227"/>
      <c r="G13" s="221"/>
      <c r="H13" s="225"/>
      <c r="I13" s="226"/>
      <c r="J13" s="216"/>
    </row>
    <row r="14" spans="1:10" ht="12" customHeight="1" thickBot="1">
      <c r="A14" s="219"/>
      <c r="B14" s="219" t="s">
        <v>104</v>
      </c>
      <c r="C14" s="219"/>
      <c r="D14" s="221"/>
      <c r="E14" s="221"/>
      <c r="F14" s="228">
        <f>SUM(F9:F12)</f>
        <v>-33120.929999989981</v>
      </c>
      <c r="G14" s="221"/>
      <c r="H14" s="225"/>
      <c r="I14" s="228">
        <f>SUM(I9:I12)</f>
        <v>-33120.929999989981</v>
      </c>
      <c r="J14" s="216"/>
    </row>
    <row r="15" spans="1:10" ht="12" customHeight="1" thickTop="1">
      <c r="A15" s="219"/>
      <c r="B15" s="219"/>
      <c r="C15" s="219"/>
      <c r="D15" s="221"/>
      <c r="E15" s="221"/>
      <c r="F15" s="229"/>
      <c r="G15" s="221"/>
      <c r="H15" s="225"/>
      <c r="I15" s="226"/>
      <c r="J15" s="216"/>
    </row>
    <row r="16" spans="1:10" ht="12" customHeight="1">
      <c r="A16" s="219"/>
      <c r="C16" s="219"/>
      <c r="D16" s="221"/>
      <c r="E16" s="221"/>
      <c r="F16" s="229"/>
      <c r="G16" s="221"/>
      <c r="H16" s="225"/>
      <c r="I16" s="226"/>
      <c r="J16" s="216"/>
    </row>
    <row r="17" spans="1:10" ht="12" customHeight="1">
      <c r="A17" s="219"/>
      <c r="B17" s="230"/>
      <c r="C17" s="219"/>
      <c r="D17" s="221"/>
      <c r="E17" s="221"/>
      <c r="F17" s="231"/>
      <c r="G17" s="221"/>
      <c r="H17" s="225"/>
      <c r="I17" s="226"/>
      <c r="J17" s="216"/>
    </row>
    <row r="18" spans="1:10" ht="12" customHeight="1">
      <c r="A18" s="219"/>
      <c r="B18" s="214" t="s">
        <v>153</v>
      </c>
      <c r="C18" s="219"/>
      <c r="D18" s="221"/>
      <c r="E18" s="221"/>
      <c r="F18" s="229"/>
      <c r="G18" s="221"/>
      <c r="H18" s="225"/>
      <c r="I18" s="226"/>
      <c r="J18" s="216"/>
    </row>
    <row r="19" spans="1:10" ht="12" customHeight="1">
      <c r="A19" s="219"/>
      <c r="B19" s="219" t="s">
        <v>154</v>
      </c>
      <c r="C19" s="219"/>
      <c r="D19" s="221" t="s">
        <v>155</v>
      </c>
      <c r="E19" s="183" t="s">
        <v>375</v>
      </c>
      <c r="F19" s="232">
        <f>ROUND(-'Actual Tax Data'!E9*1000,0)</f>
        <v>-1653038</v>
      </c>
      <c r="G19" s="221" t="s">
        <v>146</v>
      </c>
      <c r="H19" s="225" t="s">
        <v>374</v>
      </c>
      <c r="I19" s="226">
        <f t="shared" ref="I19:I21" si="1">+F19</f>
        <v>-1653038</v>
      </c>
      <c r="J19" s="216" t="s">
        <v>156</v>
      </c>
    </row>
    <row r="20" spans="1:10" ht="12" customHeight="1">
      <c r="A20" s="219"/>
      <c r="B20" s="213" t="s">
        <v>157</v>
      </c>
      <c r="C20" s="219"/>
      <c r="D20" s="221">
        <v>41110</v>
      </c>
      <c r="E20" s="183" t="s">
        <v>375</v>
      </c>
      <c r="F20" s="232">
        <f>ROUND(-'Actual Tax Data'!E10*1000,0)</f>
        <v>627345</v>
      </c>
      <c r="G20" s="221" t="s">
        <v>146</v>
      </c>
      <c r="H20" s="225" t="s">
        <v>374</v>
      </c>
      <c r="I20" s="226">
        <f t="shared" si="1"/>
        <v>627345</v>
      </c>
      <c r="J20" s="216" t="s">
        <v>156</v>
      </c>
    </row>
    <row r="21" spans="1:10" ht="12" customHeight="1">
      <c r="A21" s="219"/>
      <c r="B21" s="230" t="s">
        <v>158</v>
      </c>
      <c r="C21" s="219"/>
      <c r="D21" s="221">
        <v>283</v>
      </c>
      <c r="E21" s="183" t="s">
        <v>375</v>
      </c>
      <c r="F21" s="232">
        <f>ROUND(-'Actual Tax Data'!E11*1000,0)</f>
        <v>2257541</v>
      </c>
      <c r="G21" s="221" t="s">
        <v>146</v>
      </c>
      <c r="H21" s="225" t="s">
        <v>374</v>
      </c>
      <c r="I21" s="226">
        <f t="shared" si="1"/>
        <v>2257541</v>
      </c>
      <c r="J21" s="216" t="s">
        <v>156</v>
      </c>
    </row>
    <row r="22" spans="1:10" ht="12" customHeight="1">
      <c r="A22" s="219"/>
      <c r="B22" s="230"/>
      <c r="C22" s="219"/>
      <c r="D22" s="221"/>
      <c r="E22" s="221"/>
      <c r="F22" s="232"/>
      <c r="G22" s="221"/>
      <c r="H22" s="225"/>
      <c r="I22" s="226"/>
      <c r="J22" s="216"/>
    </row>
    <row r="23" spans="1:10" ht="12" customHeight="1">
      <c r="A23" s="219"/>
      <c r="B23" s="230" t="s">
        <v>159</v>
      </c>
      <c r="C23" s="219"/>
      <c r="D23" s="221">
        <v>283</v>
      </c>
      <c r="E23" s="183" t="s">
        <v>375</v>
      </c>
      <c r="F23" s="232">
        <f>ROUND(-'Actual Tax Data'!E17*1000,0)</f>
        <v>479232</v>
      </c>
      <c r="G23" s="221" t="s">
        <v>146</v>
      </c>
      <c r="H23" s="225" t="s">
        <v>374</v>
      </c>
      <c r="I23" s="226">
        <f t="shared" ref="I23" si="2">+F23</f>
        <v>479232</v>
      </c>
      <c r="J23" s="216" t="s">
        <v>156</v>
      </c>
    </row>
    <row r="24" spans="1:10" ht="12" customHeight="1">
      <c r="A24" s="219"/>
      <c r="B24" s="230"/>
      <c r="C24" s="219"/>
      <c r="D24" s="221"/>
      <c r="E24" s="221"/>
      <c r="F24" s="232"/>
      <c r="G24" s="221"/>
      <c r="H24" s="225"/>
      <c r="I24" s="226"/>
      <c r="J24" s="216"/>
    </row>
    <row r="25" spans="1:10" ht="12" customHeight="1">
      <c r="A25" s="219"/>
      <c r="B25" s="219" t="s">
        <v>160</v>
      </c>
      <c r="C25" s="219"/>
      <c r="D25" s="221" t="s">
        <v>161</v>
      </c>
      <c r="E25" s="183" t="s">
        <v>375</v>
      </c>
      <c r="F25" s="232">
        <f>ROUND(-'Actual Tax Data'!E19*1000,0)</f>
        <v>-10607</v>
      </c>
      <c r="G25" s="221" t="s">
        <v>146</v>
      </c>
      <c r="H25" s="225" t="s">
        <v>374</v>
      </c>
      <c r="I25" s="226">
        <f t="shared" ref="I25:I28" si="3">+F25</f>
        <v>-10607</v>
      </c>
      <c r="J25" s="216" t="s">
        <v>156</v>
      </c>
    </row>
    <row r="26" spans="1:10" ht="12" customHeight="1">
      <c r="A26" s="219"/>
      <c r="B26" s="219" t="s">
        <v>162</v>
      </c>
      <c r="C26" s="219"/>
      <c r="D26" s="221">
        <v>41010</v>
      </c>
      <c r="E26" s="183" t="s">
        <v>375</v>
      </c>
      <c r="F26" s="232">
        <f>ROUND(-'Actual Tax Data'!E20*1000,0)</f>
        <v>-130443</v>
      </c>
      <c r="G26" s="221" t="s">
        <v>146</v>
      </c>
      <c r="H26" s="225" t="s">
        <v>374</v>
      </c>
      <c r="I26" s="226">
        <f t="shared" si="3"/>
        <v>-130443</v>
      </c>
      <c r="J26" s="216" t="s">
        <v>156</v>
      </c>
    </row>
    <row r="27" spans="1:10" ht="12" customHeight="1">
      <c r="A27" s="219"/>
      <c r="B27" s="219" t="s">
        <v>162</v>
      </c>
      <c r="C27" s="219"/>
      <c r="D27" s="221">
        <v>41110</v>
      </c>
      <c r="E27" s="183" t="s">
        <v>375</v>
      </c>
      <c r="F27" s="232">
        <f>ROUND(-'Actual Tax Data'!E21*1000,0)</f>
        <v>126418</v>
      </c>
      <c r="G27" s="221" t="s">
        <v>146</v>
      </c>
      <c r="H27" s="225" t="s">
        <v>374</v>
      </c>
      <c r="I27" s="226">
        <f t="shared" si="3"/>
        <v>126418</v>
      </c>
      <c r="J27" s="216" t="s">
        <v>156</v>
      </c>
    </row>
    <row r="28" spans="1:10" ht="12" customHeight="1">
      <c r="A28" s="219"/>
      <c r="B28" s="219" t="s">
        <v>163</v>
      </c>
      <c r="C28" s="219"/>
      <c r="D28" s="221">
        <v>283</v>
      </c>
      <c r="E28" s="183" t="s">
        <v>375</v>
      </c>
      <c r="F28" s="232">
        <f>ROUND(-'Actual Tax Data'!E22*1000,0)</f>
        <v>14559</v>
      </c>
      <c r="G28" s="221" t="s">
        <v>146</v>
      </c>
      <c r="H28" s="225" t="s">
        <v>374</v>
      </c>
      <c r="I28" s="226">
        <f t="shared" si="3"/>
        <v>14559</v>
      </c>
      <c r="J28" s="216" t="s">
        <v>156</v>
      </c>
    </row>
    <row r="29" spans="1:10" ht="12" customHeight="1">
      <c r="A29" s="219"/>
      <c r="B29" s="219" t="s">
        <v>163</v>
      </c>
      <c r="C29" s="219"/>
      <c r="D29" s="221">
        <v>190</v>
      </c>
      <c r="E29" s="183" t="s">
        <v>375</v>
      </c>
      <c r="F29" s="232">
        <f>ROUND(-'Actual Tax Data'!E23*1000,0)</f>
        <v>52970</v>
      </c>
      <c r="G29" s="221" t="s">
        <v>164</v>
      </c>
      <c r="H29" s="225">
        <v>0</v>
      </c>
      <c r="I29" s="226">
        <f>+F29*H29</f>
        <v>0</v>
      </c>
      <c r="J29" s="216" t="s">
        <v>156</v>
      </c>
    </row>
    <row r="30" spans="1:10" ht="12" customHeight="1">
      <c r="A30" s="219"/>
      <c r="B30" s="219"/>
      <c r="C30" s="219"/>
      <c r="D30" s="221"/>
      <c r="E30" s="221"/>
      <c r="F30" s="229"/>
      <c r="G30" s="221"/>
      <c r="H30" s="225"/>
      <c r="I30" s="226"/>
      <c r="J30" s="216"/>
    </row>
    <row r="31" spans="1:10" ht="12" customHeight="1">
      <c r="B31" s="219"/>
      <c r="C31" s="219"/>
      <c r="D31" s="221"/>
      <c r="E31" s="221"/>
      <c r="F31" s="229"/>
      <c r="G31" s="221"/>
      <c r="H31" s="225"/>
      <c r="I31" s="226"/>
      <c r="J31" s="216"/>
    </row>
    <row r="32" spans="1:10" ht="12" customHeight="1">
      <c r="B32" s="219"/>
      <c r="C32" s="219"/>
      <c r="D32" s="221"/>
      <c r="E32" s="221"/>
      <c r="F32" s="229"/>
      <c r="G32" s="221"/>
      <c r="H32" s="225"/>
      <c r="I32" s="226"/>
      <c r="J32" s="216"/>
    </row>
    <row r="33" spans="1:10" ht="12" customHeight="1">
      <c r="B33" s="219"/>
      <c r="C33" s="219"/>
      <c r="D33" s="221"/>
      <c r="E33" s="221"/>
      <c r="F33" s="229"/>
      <c r="G33" s="221"/>
      <c r="H33" s="225"/>
      <c r="I33" s="226"/>
      <c r="J33" s="216"/>
    </row>
    <row r="34" spans="1:10" ht="12" customHeight="1">
      <c r="B34" s="233" t="s">
        <v>165</v>
      </c>
      <c r="C34" s="219"/>
      <c r="D34" s="221"/>
      <c r="E34" s="221"/>
      <c r="F34" s="229"/>
      <c r="G34" s="221"/>
      <c r="H34" s="225"/>
      <c r="I34" s="226"/>
      <c r="J34" s="216"/>
    </row>
    <row r="35" spans="1:10" ht="12" customHeight="1">
      <c r="B35" s="219"/>
      <c r="C35" s="219"/>
      <c r="D35" s="221"/>
      <c r="E35" s="221"/>
      <c r="F35" s="229"/>
      <c r="G35" s="221"/>
      <c r="H35" s="225"/>
      <c r="I35" s="226"/>
      <c r="J35" s="216"/>
    </row>
    <row r="36" spans="1:10" ht="12" customHeight="1">
      <c r="B36" s="219"/>
      <c r="C36" s="219"/>
      <c r="D36" s="221"/>
      <c r="E36" s="221"/>
      <c r="F36" s="229"/>
      <c r="G36" s="221"/>
      <c r="H36" s="225"/>
      <c r="I36" s="226"/>
      <c r="J36" s="216"/>
    </row>
    <row r="37" spans="1:10" ht="12" customHeight="1">
      <c r="B37" s="219"/>
      <c r="C37" s="219"/>
      <c r="D37" s="221"/>
      <c r="E37" s="221"/>
      <c r="F37" s="229"/>
      <c r="G37" s="221"/>
      <c r="H37" s="225"/>
      <c r="I37" s="226"/>
      <c r="J37" s="216"/>
    </row>
    <row r="38" spans="1:10" ht="12" customHeight="1">
      <c r="B38" s="219"/>
      <c r="C38" s="219"/>
      <c r="D38" s="221"/>
      <c r="E38" s="221"/>
      <c r="F38" s="229"/>
      <c r="G38" s="221"/>
      <c r="H38" s="225"/>
      <c r="I38" s="226"/>
      <c r="J38" s="216"/>
    </row>
    <row r="39" spans="1:10" ht="12" customHeight="1">
      <c r="A39" s="219"/>
      <c r="B39" s="219"/>
      <c r="C39" s="219"/>
      <c r="D39" s="221"/>
      <c r="E39" s="221"/>
      <c r="F39" s="229"/>
      <c r="G39" s="221"/>
      <c r="H39" s="225"/>
      <c r="I39" s="226"/>
      <c r="J39" s="216"/>
    </row>
    <row r="40" spans="1:10" ht="12" customHeight="1">
      <c r="A40" s="219"/>
      <c r="B40" s="219"/>
      <c r="C40" s="219"/>
      <c r="D40" s="221"/>
      <c r="E40" s="221"/>
      <c r="F40" s="229"/>
      <c r="G40" s="221"/>
      <c r="H40" s="225"/>
      <c r="I40" s="226"/>
      <c r="J40" s="216"/>
    </row>
    <row r="41" spans="1:10" ht="12" customHeight="1">
      <c r="A41" s="219"/>
      <c r="B41" s="219"/>
      <c r="C41" s="219"/>
      <c r="D41" s="221"/>
      <c r="E41" s="221"/>
      <c r="F41" s="229"/>
      <c r="G41" s="221"/>
      <c r="H41" s="225"/>
      <c r="I41" s="226"/>
      <c r="J41" s="216"/>
    </row>
    <row r="42" spans="1:10" ht="12" customHeight="1">
      <c r="A42" s="219"/>
      <c r="B42" s="219"/>
      <c r="C42" s="219"/>
      <c r="D42" s="221"/>
      <c r="E42" s="221"/>
      <c r="F42" s="229"/>
      <c r="G42" s="221"/>
      <c r="H42" s="225"/>
      <c r="I42" s="226"/>
      <c r="J42" s="216"/>
    </row>
    <row r="43" spans="1:10" ht="12" customHeight="1">
      <c r="A43" s="219"/>
      <c r="B43" s="219"/>
      <c r="C43" s="219"/>
      <c r="D43" s="221"/>
      <c r="E43" s="221"/>
      <c r="F43" s="229"/>
      <c r="G43" s="221"/>
      <c r="H43" s="225"/>
      <c r="I43" s="226"/>
      <c r="J43" s="216"/>
    </row>
    <row r="44" spans="1:10" ht="12" customHeight="1" thickBot="1">
      <c r="A44" s="219"/>
      <c r="B44" s="234" t="s">
        <v>147</v>
      </c>
      <c r="C44" s="219"/>
      <c r="D44" s="221"/>
      <c r="E44" s="221"/>
      <c r="F44" s="221"/>
      <c r="G44" s="221"/>
      <c r="H44" s="221"/>
      <c r="I44" s="221"/>
      <c r="J44" s="216"/>
    </row>
    <row r="45" spans="1:10" ht="12" customHeight="1">
      <c r="A45" s="235"/>
      <c r="B45" s="236"/>
      <c r="C45" s="236"/>
      <c r="D45" s="237"/>
      <c r="E45" s="237"/>
      <c r="F45" s="237"/>
      <c r="G45" s="237"/>
      <c r="H45" s="237"/>
      <c r="I45" s="237"/>
      <c r="J45" s="238"/>
    </row>
    <row r="46" spans="1:10" ht="12" customHeight="1">
      <c r="A46" s="239"/>
      <c r="B46" s="240"/>
      <c r="C46" s="219"/>
      <c r="D46" s="221"/>
      <c r="E46" s="221"/>
      <c r="F46" s="221"/>
      <c r="G46" s="221"/>
      <c r="H46" s="221"/>
      <c r="I46" s="221"/>
      <c r="J46" s="241"/>
    </row>
    <row r="47" spans="1:10" ht="12" customHeight="1">
      <c r="A47" s="239"/>
      <c r="B47" s="240"/>
      <c r="C47" s="219"/>
      <c r="D47" s="221"/>
      <c r="E47" s="221"/>
      <c r="F47" s="221"/>
      <c r="G47" s="221"/>
      <c r="H47" s="221"/>
      <c r="I47" s="221"/>
      <c r="J47" s="241"/>
    </row>
    <row r="48" spans="1:10" ht="12" customHeight="1">
      <c r="A48" s="239"/>
      <c r="B48" s="240"/>
      <c r="C48" s="219"/>
      <c r="D48" s="221"/>
      <c r="E48" s="221"/>
      <c r="F48" s="221"/>
      <c r="G48" s="221"/>
      <c r="H48" s="221"/>
      <c r="I48" s="221"/>
      <c r="J48" s="241"/>
    </row>
    <row r="49" spans="1:10" ht="12" customHeight="1">
      <c r="A49" s="239"/>
      <c r="B49" s="240"/>
      <c r="C49" s="219"/>
      <c r="D49" s="221"/>
      <c r="E49" s="221"/>
      <c r="F49" s="221"/>
      <c r="G49" s="221"/>
      <c r="H49" s="221"/>
      <c r="I49" s="221"/>
      <c r="J49" s="241"/>
    </row>
    <row r="50" spans="1:10" ht="12" customHeight="1">
      <c r="A50" s="239"/>
      <c r="B50" s="240"/>
      <c r="C50" s="219"/>
      <c r="D50" s="221"/>
      <c r="E50" s="221"/>
      <c r="F50" s="242"/>
      <c r="G50" s="221"/>
      <c r="H50" s="221"/>
      <c r="I50" s="221"/>
      <c r="J50" s="241"/>
    </row>
    <row r="51" spans="1:10" ht="12" customHeight="1">
      <c r="A51" s="239"/>
      <c r="B51" s="240"/>
      <c r="C51" s="219"/>
      <c r="D51" s="221"/>
      <c r="E51" s="221"/>
      <c r="F51" s="221"/>
      <c r="G51" s="221"/>
      <c r="H51" s="221"/>
      <c r="I51" s="221"/>
      <c r="J51" s="241"/>
    </row>
    <row r="52" spans="1:10" ht="12" customHeight="1">
      <c r="A52" s="239"/>
      <c r="B52" s="240"/>
      <c r="C52" s="219"/>
      <c r="D52" s="221"/>
      <c r="E52" s="221"/>
      <c r="F52" s="221"/>
      <c r="G52" s="221"/>
      <c r="H52" s="221"/>
      <c r="I52" s="221"/>
      <c r="J52" s="241"/>
    </row>
    <row r="53" spans="1:10" ht="12" customHeight="1" thickBot="1">
      <c r="A53" s="243"/>
      <c r="B53" s="244"/>
      <c r="C53" s="244"/>
      <c r="D53" s="245"/>
      <c r="E53" s="245"/>
      <c r="F53" s="245"/>
      <c r="G53" s="245"/>
      <c r="H53" s="245"/>
      <c r="I53" s="245"/>
      <c r="J53" s="246"/>
    </row>
    <row r="54" spans="1:10" ht="12" customHeight="1"/>
    <row r="56" spans="1:10">
      <c r="D56" s="217" t="s">
        <v>166</v>
      </c>
      <c r="G56" s="247" t="s">
        <v>167</v>
      </c>
    </row>
    <row r="57" spans="1:10">
      <c r="D57" s="248">
        <v>103</v>
      </c>
      <c r="G57" s="213" t="s">
        <v>168</v>
      </c>
    </row>
    <row r="58" spans="1:10">
      <c r="D58" s="248">
        <v>105</v>
      </c>
      <c r="G58" s="213" t="s">
        <v>169</v>
      </c>
    </row>
    <row r="59" spans="1:10">
      <c r="D59" s="248">
        <v>114</v>
      </c>
      <c r="G59" s="213" t="s">
        <v>170</v>
      </c>
    </row>
    <row r="60" spans="1:10">
      <c r="D60" s="248">
        <v>120</v>
      </c>
      <c r="G60" s="213" t="s">
        <v>171</v>
      </c>
    </row>
    <row r="61" spans="1:10">
      <c r="D61" s="248">
        <v>124</v>
      </c>
      <c r="G61" s="213" t="s">
        <v>172</v>
      </c>
    </row>
    <row r="62" spans="1:10">
      <c r="D62" s="248">
        <v>141</v>
      </c>
      <c r="G62" s="213" t="s">
        <v>173</v>
      </c>
    </row>
    <row r="63" spans="1:10">
      <c r="D63" s="248">
        <v>151</v>
      </c>
      <c r="G63" s="213" t="s">
        <v>174</v>
      </c>
    </row>
    <row r="64" spans="1:10">
      <c r="D64" s="248">
        <v>152</v>
      </c>
      <c r="G64" s="213" t="s">
        <v>175</v>
      </c>
    </row>
    <row r="65" spans="4:7">
      <c r="D65" s="248">
        <v>154</v>
      </c>
      <c r="G65" s="213" t="s">
        <v>176</v>
      </c>
    </row>
    <row r="66" spans="4:7">
      <c r="D66" s="248">
        <v>163</v>
      </c>
      <c r="G66" s="213" t="s">
        <v>177</v>
      </c>
    </row>
    <row r="67" spans="4:7">
      <c r="D67" s="248">
        <v>165</v>
      </c>
      <c r="G67" s="213" t="s">
        <v>178</v>
      </c>
    </row>
    <row r="68" spans="4:7">
      <c r="D68" s="248">
        <v>190</v>
      </c>
      <c r="G68" s="213" t="s">
        <v>179</v>
      </c>
    </row>
    <row r="69" spans="4:7">
      <c r="D69" s="248">
        <v>228</v>
      </c>
      <c r="G69" s="213" t="s">
        <v>180</v>
      </c>
    </row>
    <row r="70" spans="4:7">
      <c r="D70" s="248">
        <v>235</v>
      </c>
      <c r="G70" s="213" t="s">
        <v>181</v>
      </c>
    </row>
    <row r="71" spans="4:7">
      <c r="D71" s="248">
        <v>252</v>
      </c>
      <c r="G71" s="213" t="s">
        <v>182</v>
      </c>
    </row>
    <row r="72" spans="4:7">
      <c r="D72" s="248">
        <v>255</v>
      </c>
      <c r="G72" s="213" t="s">
        <v>183</v>
      </c>
    </row>
    <row r="73" spans="4:7">
      <c r="D73" s="248">
        <v>281</v>
      </c>
      <c r="G73" s="213" t="s">
        <v>184</v>
      </c>
    </row>
    <row r="74" spans="4:7">
      <c r="D74" s="248">
        <v>282</v>
      </c>
      <c r="G74" s="213" t="s">
        <v>185</v>
      </c>
    </row>
    <row r="75" spans="4:7">
      <c r="D75" s="248">
        <v>283</v>
      </c>
      <c r="G75" s="213" t="s">
        <v>186</v>
      </c>
    </row>
    <row r="76" spans="4:7">
      <c r="D76" s="248">
        <v>301</v>
      </c>
      <c r="G76" s="213" t="s">
        <v>187</v>
      </c>
    </row>
    <row r="77" spans="4:7">
      <c r="D77" s="248">
        <v>302</v>
      </c>
      <c r="G77" s="213" t="s">
        <v>188</v>
      </c>
    </row>
    <row r="78" spans="4:7">
      <c r="D78" s="248">
        <v>303</v>
      </c>
      <c r="G78" s="213" t="s">
        <v>189</v>
      </c>
    </row>
    <row r="79" spans="4:7">
      <c r="D79" s="248">
        <v>303</v>
      </c>
      <c r="G79" s="213" t="s">
        <v>190</v>
      </c>
    </row>
    <row r="80" spans="4:7">
      <c r="D80" s="248">
        <v>310</v>
      </c>
      <c r="G80" s="213" t="s">
        <v>191</v>
      </c>
    </row>
    <row r="81" spans="4:7">
      <c r="D81" s="248">
        <v>311</v>
      </c>
      <c r="G81" s="213" t="s">
        <v>192</v>
      </c>
    </row>
    <row r="82" spans="4:7">
      <c r="D82" s="248">
        <v>312</v>
      </c>
      <c r="G82" s="213" t="s">
        <v>193</v>
      </c>
    </row>
    <row r="83" spans="4:7">
      <c r="D83" s="248">
        <v>314</v>
      </c>
      <c r="G83" s="213" t="s">
        <v>194</v>
      </c>
    </row>
    <row r="84" spans="4:7">
      <c r="D84" s="248">
        <v>315</v>
      </c>
      <c r="G84" s="213" t="s">
        <v>195</v>
      </c>
    </row>
    <row r="85" spans="4:7">
      <c r="D85" s="248">
        <v>316</v>
      </c>
      <c r="G85" s="213" t="s">
        <v>196</v>
      </c>
    </row>
    <row r="86" spans="4:7">
      <c r="D86" s="248">
        <v>320</v>
      </c>
      <c r="G86" s="213" t="s">
        <v>197</v>
      </c>
    </row>
    <row r="87" spans="4:7">
      <c r="D87" s="248">
        <v>321</v>
      </c>
      <c r="G87" s="213" t="s">
        <v>198</v>
      </c>
    </row>
    <row r="88" spans="4:7">
      <c r="D88" s="248">
        <v>322</v>
      </c>
      <c r="G88" s="213" t="s">
        <v>199</v>
      </c>
    </row>
    <row r="89" spans="4:7">
      <c r="D89" s="248">
        <v>323</v>
      </c>
      <c r="G89" s="213" t="s">
        <v>200</v>
      </c>
    </row>
    <row r="90" spans="4:7">
      <c r="D90" s="248">
        <v>324</v>
      </c>
      <c r="G90" s="213" t="s">
        <v>201</v>
      </c>
    </row>
    <row r="91" spans="4:7">
      <c r="D91" s="248">
        <v>325</v>
      </c>
      <c r="G91" s="213" t="s">
        <v>202</v>
      </c>
    </row>
    <row r="92" spans="4:7">
      <c r="D92" s="248">
        <v>330</v>
      </c>
      <c r="G92" s="213" t="s">
        <v>203</v>
      </c>
    </row>
    <row r="93" spans="4:7">
      <c r="D93" s="248">
        <v>331</v>
      </c>
      <c r="G93" s="213" t="s">
        <v>204</v>
      </c>
    </row>
    <row r="94" spans="4:7">
      <c r="D94" s="248">
        <v>332</v>
      </c>
      <c r="G94" s="213" t="s">
        <v>205</v>
      </c>
    </row>
    <row r="95" spans="4:7">
      <c r="D95" s="248">
        <v>333</v>
      </c>
      <c r="G95" s="213" t="s">
        <v>206</v>
      </c>
    </row>
    <row r="96" spans="4:7">
      <c r="D96" s="248">
        <v>334</v>
      </c>
      <c r="G96" s="213" t="s">
        <v>207</v>
      </c>
    </row>
    <row r="97" spans="4:7">
      <c r="D97" s="248">
        <v>335</v>
      </c>
      <c r="G97" s="213" t="s">
        <v>208</v>
      </c>
    </row>
    <row r="98" spans="4:7">
      <c r="D98" s="248">
        <v>336</v>
      </c>
      <c r="G98" s="213" t="s">
        <v>209</v>
      </c>
    </row>
    <row r="99" spans="4:7">
      <c r="D99" s="248">
        <v>340</v>
      </c>
      <c r="G99" s="213" t="s">
        <v>210</v>
      </c>
    </row>
    <row r="100" spans="4:7">
      <c r="D100" s="248">
        <v>341</v>
      </c>
      <c r="G100" s="213" t="s">
        <v>211</v>
      </c>
    </row>
    <row r="101" spans="4:7">
      <c r="D101" s="248">
        <v>342</v>
      </c>
      <c r="G101" s="213" t="s">
        <v>212</v>
      </c>
    </row>
    <row r="102" spans="4:7">
      <c r="D102" s="248">
        <v>343</v>
      </c>
      <c r="G102" s="213" t="s">
        <v>213</v>
      </c>
    </row>
    <row r="103" spans="4:7">
      <c r="D103" s="248">
        <v>344</v>
      </c>
      <c r="G103" s="213" t="s">
        <v>214</v>
      </c>
    </row>
    <row r="104" spans="4:7">
      <c r="D104" s="248">
        <v>345</v>
      </c>
      <c r="G104" s="213" t="s">
        <v>215</v>
      </c>
    </row>
    <row r="105" spans="4:7">
      <c r="D105" s="248">
        <v>346</v>
      </c>
      <c r="G105" s="213" t="s">
        <v>216</v>
      </c>
    </row>
    <row r="106" spans="4:7">
      <c r="D106" s="248">
        <v>350</v>
      </c>
      <c r="G106" s="213" t="s">
        <v>217</v>
      </c>
    </row>
    <row r="107" spans="4:7">
      <c r="D107" s="248">
        <v>352</v>
      </c>
      <c r="G107" s="213" t="s">
        <v>218</v>
      </c>
    </row>
    <row r="108" spans="4:7">
      <c r="D108" s="248">
        <v>353</v>
      </c>
      <c r="G108" s="213" t="s">
        <v>219</v>
      </c>
    </row>
    <row r="109" spans="4:7">
      <c r="D109" s="248">
        <v>354</v>
      </c>
      <c r="G109" s="213" t="s">
        <v>220</v>
      </c>
    </row>
    <row r="110" spans="4:7">
      <c r="D110" s="248">
        <v>355</v>
      </c>
      <c r="G110" s="213" t="s">
        <v>221</v>
      </c>
    </row>
    <row r="111" spans="4:7">
      <c r="D111" s="248">
        <v>356</v>
      </c>
      <c r="G111" s="213" t="s">
        <v>222</v>
      </c>
    </row>
    <row r="112" spans="4:7">
      <c r="D112" s="248">
        <v>357</v>
      </c>
      <c r="G112" s="213" t="s">
        <v>223</v>
      </c>
    </row>
    <row r="113" spans="4:7">
      <c r="D113" s="248">
        <v>358</v>
      </c>
      <c r="G113" s="213" t="s">
        <v>224</v>
      </c>
    </row>
    <row r="114" spans="4:7">
      <c r="D114" s="248">
        <v>359</v>
      </c>
      <c r="G114" s="213" t="s">
        <v>225</v>
      </c>
    </row>
    <row r="115" spans="4:7">
      <c r="D115" s="248">
        <v>360</v>
      </c>
      <c r="G115" s="213" t="s">
        <v>226</v>
      </c>
    </row>
    <row r="116" spans="4:7">
      <c r="D116" s="248">
        <v>361</v>
      </c>
      <c r="G116" s="213" t="s">
        <v>227</v>
      </c>
    </row>
    <row r="117" spans="4:7">
      <c r="D117" s="248">
        <v>362</v>
      </c>
      <c r="G117" s="213" t="s">
        <v>228</v>
      </c>
    </row>
    <row r="118" spans="4:7">
      <c r="D118" s="248">
        <v>364</v>
      </c>
      <c r="G118" s="213" t="s">
        <v>229</v>
      </c>
    </row>
    <row r="119" spans="4:7">
      <c r="D119" s="248">
        <v>365</v>
      </c>
      <c r="G119" s="213" t="s">
        <v>230</v>
      </c>
    </row>
    <row r="120" spans="4:7">
      <c r="D120" s="248">
        <v>366</v>
      </c>
      <c r="G120" s="213" t="s">
        <v>164</v>
      </c>
    </row>
    <row r="121" spans="4:7">
      <c r="D121" s="248">
        <v>367</v>
      </c>
      <c r="G121" s="213" t="s">
        <v>231</v>
      </c>
    </row>
    <row r="122" spans="4:7">
      <c r="D122" s="248">
        <v>368</v>
      </c>
      <c r="G122" s="213" t="s">
        <v>232</v>
      </c>
    </row>
    <row r="123" spans="4:7">
      <c r="D123" s="248">
        <v>369</v>
      </c>
      <c r="G123" s="213" t="s">
        <v>233</v>
      </c>
    </row>
    <row r="124" spans="4:7">
      <c r="D124" s="248">
        <v>370</v>
      </c>
      <c r="G124" s="213" t="s">
        <v>234</v>
      </c>
    </row>
    <row r="125" spans="4:7">
      <c r="D125" s="248">
        <v>371</v>
      </c>
      <c r="G125" s="213" t="s">
        <v>235</v>
      </c>
    </row>
    <row r="126" spans="4:7">
      <c r="D126" s="248">
        <v>372</v>
      </c>
      <c r="G126" s="213" t="s">
        <v>236</v>
      </c>
    </row>
    <row r="127" spans="4:7">
      <c r="D127" s="248">
        <v>373</v>
      </c>
      <c r="G127" s="213" t="s">
        <v>237</v>
      </c>
    </row>
    <row r="128" spans="4:7">
      <c r="D128" s="248">
        <v>389</v>
      </c>
      <c r="G128" s="213" t="s">
        <v>238</v>
      </c>
    </row>
    <row r="129" spans="4:7">
      <c r="D129" s="248">
        <v>390</v>
      </c>
      <c r="G129" s="213" t="s">
        <v>239</v>
      </c>
    </row>
    <row r="130" spans="4:7">
      <c r="D130" s="248">
        <v>391</v>
      </c>
      <c r="G130" s="213" t="s">
        <v>240</v>
      </c>
    </row>
    <row r="131" spans="4:7">
      <c r="D131" s="248">
        <v>392</v>
      </c>
      <c r="G131" s="213" t="s">
        <v>241</v>
      </c>
    </row>
    <row r="132" spans="4:7">
      <c r="D132" s="248">
        <v>393</v>
      </c>
      <c r="G132" s="213" t="s">
        <v>242</v>
      </c>
    </row>
    <row r="133" spans="4:7">
      <c r="D133" s="248">
        <v>394</v>
      </c>
      <c r="G133" s="213" t="s">
        <v>243</v>
      </c>
    </row>
    <row r="134" spans="4:7">
      <c r="D134" s="248">
        <v>395</v>
      </c>
      <c r="G134" s="213" t="s">
        <v>244</v>
      </c>
    </row>
    <row r="135" spans="4:7">
      <c r="D135" s="248">
        <v>396</v>
      </c>
      <c r="G135" s="213" t="s">
        <v>245</v>
      </c>
    </row>
    <row r="136" spans="4:7">
      <c r="D136" s="248">
        <v>397</v>
      </c>
      <c r="G136" s="213" t="s">
        <v>246</v>
      </c>
    </row>
    <row r="137" spans="4:7">
      <c r="D137" s="248">
        <v>398</v>
      </c>
      <c r="G137" s="213" t="s">
        <v>247</v>
      </c>
    </row>
    <row r="138" spans="4:7">
      <c r="D138" s="248">
        <v>399</v>
      </c>
      <c r="G138" s="213" t="s">
        <v>248</v>
      </c>
    </row>
    <row r="139" spans="4:7">
      <c r="D139" s="248">
        <v>405</v>
      </c>
      <c r="G139" s="213" t="s">
        <v>249</v>
      </c>
    </row>
    <row r="140" spans="4:7">
      <c r="D140" s="248">
        <v>406</v>
      </c>
      <c r="G140" s="213" t="s">
        <v>250</v>
      </c>
    </row>
    <row r="141" spans="4:7">
      <c r="D141" s="248">
        <v>407</v>
      </c>
      <c r="G141" s="213" t="s">
        <v>251</v>
      </c>
    </row>
    <row r="142" spans="4:7">
      <c r="D142" s="248">
        <v>408</v>
      </c>
      <c r="G142" s="213" t="s">
        <v>252</v>
      </c>
    </row>
    <row r="143" spans="4:7">
      <c r="D143" s="248">
        <v>419</v>
      </c>
      <c r="G143" s="213" t="s">
        <v>253</v>
      </c>
    </row>
    <row r="144" spans="4:7">
      <c r="D144" s="248">
        <v>421</v>
      </c>
      <c r="G144" s="213" t="s">
        <v>146</v>
      </c>
    </row>
    <row r="145" spans="4:7">
      <c r="D145" s="248">
        <v>427</v>
      </c>
      <c r="G145" s="213" t="s">
        <v>254</v>
      </c>
    </row>
    <row r="146" spans="4:7">
      <c r="D146" s="248">
        <v>428</v>
      </c>
      <c r="G146" s="213" t="s">
        <v>255</v>
      </c>
    </row>
    <row r="147" spans="4:7">
      <c r="D147" s="248">
        <v>429</v>
      </c>
      <c r="G147" s="213" t="s">
        <v>256</v>
      </c>
    </row>
    <row r="148" spans="4:7">
      <c r="D148" s="248">
        <v>431</v>
      </c>
      <c r="G148" s="213" t="s">
        <v>257</v>
      </c>
    </row>
    <row r="149" spans="4:7">
      <c r="D149" s="248">
        <v>432</v>
      </c>
    </row>
    <row r="150" spans="4:7">
      <c r="D150" s="248">
        <v>440</v>
      </c>
    </row>
    <row r="151" spans="4:7">
      <c r="D151" s="248">
        <v>442</v>
      </c>
    </row>
    <row r="152" spans="4:7">
      <c r="D152" s="248">
        <v>444</v>
      </c>
    </row>
    <row r="153" spans="4:7">
      <c r="D153" s="248">
        <v>445</v>
      </c>
    </row>
    <row r="154" spans="4:7">
      <c r="D154" s="248">
        <v>447</v>
      </c>
    </row>
    <row r="155" spans="4:7">
      <c r="D155" s="248">
        <v>448</v>
      </c>
    </row>
    <row r="156" spans="4:7">
      <c r="D156" s="248">
        <v>449</v>
      </c>
    </row>
    <row r="157" spans="4:7">
      <c r="D157" s="248">
        <v>450</v>
      </c>
    </row>
    <row r="158" spans="4:7">
      <c r="D158" s="248">
        <v>451</v>
      </c>
    </row>
    <row r="159" spans="4:7">
      <c r="D159" s="248">
        <v>453</v>
      </c>
    </row>
    <row r="160" spans="4:7">
      <c r="D160" s="248">
        <v>454</v>
      </c>
    </row>
    <row r="161" spans="4:4">
      <c r="D161" s="248">
        <v>456</v>
      </c>
    </row>
    <row r="162" spans="4:4">
      <c r="D162" s="248">
        <v>500</v>
      </c>
    </row>
    <row r="163" spans="4:4">
      <c r="D163" s="248">
        <v>501</v>
      </c>
    </row>
    <row r="164" spans="4:4">
      <c r="D164" s="248">
        <v>502</v>
      </c>
    </row>
    <row r="165" spans="4:4">
      <c r="D165" s="248">
        <v>503</v>
      </c>
    </row>
    <row r="166" spans="4:4">
      <c r="D166" s="248">
        <v>505</v>
      </c>
    </row>
    <row r="167" spans="4:4">
      <c r="D167" s="248">
        <v>506</v>
      </c>
    </row>
    <row r="168" spans="4:4">
      <c r="D168" s="248">
        <v>507</v>
      </c>
    </row>
    <row r="169" spans="4:4">
      <c r="D169" s="248">
        <v>510</v>
      </c>
    </row>
    <row r="170" spans="4:4">
      <c r="D170" s="248">
        <v>511</v>
      </c>
    </row>
    <row r="171" spans="4:4">
      <c r="D171" s="248">
        <v>512</v>
      </c>
    </row>
    <row r="172" spans="4:4">
      <c r="D172" s="248">
        <v>513</v>
      </c>
    </row>
    <row r="173" spans="4:4">
      <c r="D173" s="248">
        <v>514</v>
      </c>
    </row>
    <row r="174" spans="4:4">
      <c r="D174" s="248">
        <v>517</v>
      </c>
    </row>
    <row r="175" spans="4:4">
      <c r="D175" s="248">
        <v>518</v>
      </c>
    </row>
    <row r="176" spans="4:4">
      <c r="D176" s="248">
        <v>519</v>
      </c>
    </row>
    <row r="177" spans="4:4">
      <c r="D177" s="248">
        <v>520</v>
      </c>
    </row>
    <row r="178" spans="4:4">
      <c r="D178" s="248">
        <v>523</v>
      </c>
    </row>
    <row r="179" spans="4:4">
      <c r="D179" s="248">
        <v>524</v>
      </c>
    </row>
    <row r="180" spans="4:4">
      <c r="D180" s="248">
        <v>528</v>
      </c>
    </row>
    <row r="181" spans="4:4">
      <c r="D181" s="248">
        <v>529</v>
      </c>
    </row>
    <row r="182" spans="4:4">
      <c r="D182" s="248">
        <v>530</v>
      </c>
    </row>
    <row r="183" spans="4:4">
      <c r="D183" s="248">
        <v>531</v>
      </c>
    </row>
    <row r="184" spans="4:4">
      <c r="D184" s="248">
        <v>532</v>
      </c>
    </row>
    <row r="185" spans="4:4">
      <c r="D185" s="248">
        <v>535</v>
      </c>
    </row>
    <row r="186" spans="4:4">
      <c r="D186" s="248">
        <v>536</v>
      </c>
    </row>
    <row r="187" spans="4:4">
      <c r="D187" s="248">
        <v>537</v>
      </c>
    </row>
    <row r="188" spans="4:4">
      <c r="D188" s="248">
        <v>538</v>
      </c>
    </row>
    <row r="189" spans="4:4">
      <c r="D189" s="248">
        <v>539</v>
      </c>
    </row>
    <row r="190" spans="4:4">
      <c r="D190" s="248">
        <v>540</v>
      </c>
    </row>
    <row r="191" spans="4:4">
      <c r="D191" s="248">
        <v>541</v>
      </c>
    </row>
    <row r="192" spans="4:4">
      <c r="D192" s="248">
        <v>542</v>
      </c>
    </row>
    <row r="193" spans="4:4">
      <c r="D193" s="248">
        <v>543</v>
      </c>
    </row>
    <row r="194" spans="4:4">
      <c r="D194" s="248">
        <v>544</v>
      </c>
    </row>
    <row r="195" spans="4:4">
      <c r="D195" s="248">
        <v>545</v>
      </c>
    </row>
    <row r="196" spans="4:4">
      <c r="D196" s="248">
        <v>546</v>
      </c>
    </row>
    <row r="197" spans="4:4">
      <c r="D197" s="248">
        <v>547</v>
      </c>
    </row>
    <row r="198" spans="4:4">
      <c r="D198" s="248">
        <v>548</v>
      </c>
    </row>
    <row r="199" spans="4:4">
      <c r="D199" s="248">
        <v>549</v>
      </c>
    </row>
    <row r="200" spans="4:4">
      <c r="D200" s="248">
        <v>550</v>
      </c>
    </row>
    <row r="201" spans="4:4">
      <c r="D201" s="248">
        <v>551</v>
      </c>
    </row>
    <row r="202" spans="4:4">
      <c r="D202" s="248">
        <v>552</v>
      </c>
    </row>
    <row r="203" spans="4:4">
      <c r="D203" s="248">
        <v>553</v>
      </c>
    </row>
    <row r="204" spans="4:4">
      <c r="D204" s="248">
        <v>554</v>
      </c>
    </row>
    <row r="205" spans="4:4">
      <c r="D205" s="248">
        <v>555</v>
      </c>
    </row>
    <row r="206" spans="4:4">
      <c r="D206" s="248">
        <v>556</v>
      </c>
    </row>
    <row r="207" spans="4:4">
      <c r="D207" s="248">
        <v>557</v>
      </c>
    </row>
    <row r="208" spans="4:4">
      <c r="D208" s="248">
        <v>560</v>
      </c>
    </row>
    <row r="209" spans="4:4">
      <c r="D209" s="248">
        <v>561</v>
      </c>
    </row>
    <row r="210" spans="4:4">
      <c r="D210" s="248">
        <v>562</v>
      </c>
    </row>
    <row r="211" spans="4:4">
      <c r="D211" s="248">
        <v>563</v>
      </c>
    </row>
    <row r="212" spans="4:4">
      <c r="D212" s="248">
        <v>564</v>
      </c>
    </row>
    <row r="213" spans="4:4">
      <c r="D213" s="248">
        <v>565</v>
      </c>
    </row>
    <row r="214" spans="4:4">
      <c r="D214" s="248">
        <v>566</v>
      </c>
    </row>
    <row r="215" spans="4:4">
      <c r="D215" s="248">
        <v>567</v>
      </c>
    </row>
    <row r="216" spans="4:4">
      <c r="D216" s="248">
        <v>568</v>
      </c>
    </row>
    <row r="217" spans="4:4">
      <c r="D217" s="248">
        <v>569</v>
      </c>
    </row>
    <row r="218" spans="4:4">
      <c r="D218" s="248">
        <v>570</v>
      </c>
    </row>
    <row r="219" spans="4:4">
      <c r="D219" s="248">
        <v>571</v>
      </c>
    </row>
    <row r="220" spans="4:4">
      <c r="D220" s="248">
        <v>572</v>
      </c>
    </row>
    <row r="221" spans="4:4">
      <c r="D221" s="248">
        <v>573</v>
      </c>
    </row>
    <row r="222" spans="4:4">
      <c r="D222" s="248">
        <v>580</v>
      </c>
    </row>
    <row r="223" spans="4:4">
      <c r="D223" s="248">
        <v>581</v>
      </c>
    </row>
    <row r="224" spans="4:4">
      <c r="D224" s="248">
        <v>582</v>
      </c>
    </row>
    <row r="225" spans="4:4">
      <c r="D225" s="248">
        <v>583</v>
      </c>
    </row>
    <row r="226" spans="4:4">
      <c r="D226" s="248">
        <v>584</v>
      </c>
    </row>
    <row r="227" spans="4:4">
      <c r="D227" s="248">
        <v>585</v>
      </c>
    </row>
    <row r="228" spans="4:4">
      <c r="D228" s="248">
        <v>586</v>
      </c>
    </row>
    <row r="229" spans="4:4">
      <c r="D229" s="248">
        <v>587</v>
      </c>
    </row>
    <row r="230" spans="4:4">
      <c r="D230" s="248">
        <v>588</v>
      </c>
    </row>
    <row r="231" spans="4:4">
      <c r="D231" s="248">
        <v>589</v>
      </c>
    </row>
    <row r="232" spans="4:4">
      <c r="D232" s="248">
        <v>590</v>
      </c>
    </row>
    <row r="233" spans="4:4">
      <c r="D233" s="248">
        <v>591</v>
      </c>
    </row>
    <row r="234" spans="4:4">
      <c r="D234" s="248">
        <v>592</v>
      </c>
    </row>
    <row r="235" spans="4:4">
      <c r="D235" s="248">
        <v>593</v>
      </c>
    </row>
    <row r="236" spans="4:4">
      <c r="D236" s="248">
        <v>594</v>
      </c>
    </row>
    <row r="237" spans="4:4">
      <c r="D237" s="248">
        <v>595</v>
      </c>
    </row>
    <row r="238" spans="4:4">
      <c r="D238" s="248">
        <v>596</v>
      </c>
    </row>
    <row r="239" spans="4:4">
      <c r="D239" s="248">
        <v>597</v>
      </c>
    </row>
    <row r="240" spans="4:4">
      <c r="D240" s="248">
        <v>598</v>
      </c>
    </row>
    <row r="241" spans="4:4">
      <c r="D241" s="248">
        <v>901</v>
      </c>
    </row>
    <row r="242" spans="4:4">
      <c r="D242" s="248">
        <v>902</v>
      </c>
    </row>
    <row r="243" spans="4:4">
      <c r="D243" s="248">
        <v>903</v>
      </c>
    </row>
    <row r="244" spans="4:4">
      <c r="D244" s="248">
        <v>904</v>
      </c>
    </row>
    <row r="245" spans="4:4">
      <c r="D245" s="248">
        <v>905</v>
      </c>
    </row>
    <row r="246" spans="4:4">
      <c r="D246" s="248">
        <v>907</v>
      </c>
    </row>
    <row r="247" spans="4:4">
      <c r="D247" s="248">
        <v>908</v>
      </c>
    </row>
    <row r="248" spans="4:4">
      <c r="D248" s="248">
        <v>909</v>
      </c>
    </row>
    <row r="249" spans="4:4">
      <c r="D249" s="248">
        <v>910</v>
      </c>
    </row>
    <row r="250" spans="4:4">
      <c r="D250" s="248">
        <v>911</v>
      </c>
    </row>
    <row r="251" spans="4:4">
      <c r="D251" s="248">
        <v>912</v>
      </c>
    </row>
    <row r="252" spans="4:4">
      <c r="D252" s="248">
        <v>913</v>
      </c>
    </row>
    <row r="253" spans="4:4">
      <c r="D253" s="248">
        <v>916</v>
      </c>
    </row>
    <row r="254" spans="4:4">
      <c r="D254" s="248">
        <v>920</v>
      </c>
    </row>
    <row r="255" spans="4:4">
      <c r="D255" s="248">
        <v>921</v>
      </c>
    </row>
    <row r="256" spans="4:4">
      <c r="D256" s="248">
        <v>922</v>
      </c>
    </row>
    <row r="257" spans="4:4">
      <c r="D257" s="248">
        <v>923</v>
      </c>
    </row>
    <row r="258" spans="4:4">
      <c r="D258" s="248">
        <v>924</v>
      </c>
    </row>
    <row r="259" spans="4:4">
      <c r="D259" s="248">
        <v>925</v>
      </c>
    </row>
    <row r="260" spans="4:4">
      <c r="D260" s="248">
        <v>926</v>
      </c>
    </row>
    <row r="261" spans="4:4">
      <c r="D261" s="248">
        <v>927</v>
      </c>
    </row>
    <row r="262" spans="4:4">
      <c r="D262" s="248">
        <v>928</v>
      </c>
    </row>
    <row r="263" spans="4:4">
      <c r="D263" s="248">
        <v>929</v>
      </c>
    </row>
    <row r="264" spans="4:4">
      <c r="D264" s="248">
        <v>930</v>
      </c>
    </row>
    <row r="265" spans="4:4">
      <c r="D265" s="248">
        <v>931</v>
      </c>
    </row>
    <row r="266" spans="4:4">
      <c r="D266" s="248">
        <v>935</v>
      </c>
    </row>
    <row r="267" spans="4:4">
      <c r="D267" s="248">
        <v>1869</v>
      </c>
    </row>
    <row r="268" spans="4:4">
      <c r="D268" s="248">
        <v>2281</v>
      </c>
    </row>
    <row r="269" spans="4:4">
      <c r="D269" s="248">
        <v>2282</v>
      </c>
    </row>
    <row r="270" spans="4:4">
      <c r="D270" s="248">
        <v>4118</v>
      </c>
    </row>
    <row r="271" spans="4:4">
      <c r="D271" s="248">
        <v>4194</v>
      </c>
    </row>
    <row r="272" spans="4:4">
      <c r="D272" s="248">
        <v>4311</v>
      </c>
    </row>
    <row r="273" spans="4:4">
      <c r="D273" s="248">
        <v>18221</v>
      </c>
    </row>
    <row r="274" spans="4:4">
      <c r="D274" s="248">
        <v>18222</v>
      </c>
    </row>
    <row r="275" spans="4:4">
      <c r="D275" s="248">
        <v>22842</v>
      </c>
    </row>
    <row r="276" spans="4:4">
      <c r="D276" s="248">
        <v>25316</v>
      </c>
    </row>
    <row r="277" spans="4:4">
      <c r="D277" s="248">
        <v>25317</v>
      </c>
    </row>
    <row r="278" spans="4:4">
      <c r="D278" s="248">
        <v>25318</v>
      </c>
    </row>
    <row r="279" spans="4:4">
      <c r="D279" s="248">
        <v>25319</v>
      </c>
    </row>
    <row r="280" spans="4:4">
      <c r="D280" s="248">
        <v>25399</v>
      </c>
    </row>
    <row r="281" spans="4:4">
      <c r="D281" s="248">
        <v>40910</v>
      </c>
    </row>
    <row r="282" spans="4:4">
      <c r="D282" s="248">
        <v>40911</v>
      </c>
    </row>
    <row r="283" spans="4:4">
      <c r="D283" s="248">
        <v>41010</v>
      </c>
    </row>
    <row r="284" spans="4:4">
      <c r="D284" s="248">
        <v>41011</v>
      </c>
    </row>
    <row r="285" spans="4:4">
      <c r="D285" s="248">
        <v>41110</v>
      </c>
    </row>
    <row r="286" spans="4:4">
      <c r="D286" s="248">
        <v>41111</v>
      </c>
    </row>
    <row r="287" spans="4:4">
      <c r="D287" s="248">
        <v>41140</v>
      </c>
    </row>
    <row r="288" spans="4:4">
      <c r="D288" s="248">
        <v>41141</v>
      </c>
    </row>
    <row r="289" spans="4:4">
      <c r="D289" s="248">
        <v>41160</v>
      </c>
    </row>
    <row r="290" spans="4:4">
      <c r="D290" s="248">
        <v>41170</v>
      </c>
    </row>
    <row r="291" spans="4:4">
      <c r="D291" s="248">
        <v>41181</v>
      </c>
    </row>
    <row r="292" spans="4:4">
      <c r="D292" s="248">
        <v>108360</v>
      </c>
    </row>
    <row r="293" spans="4:4">
      <c r="D293" s="248">
        <v>108361</v>
      </c>
    </row>
    <row r="294" spans="4:4">
      <c r="D294" s="248">
        <v>108362</v>
      </c>
    </row>
    <row r="295" spans="4:4">
      <c r="D295" s="248">
        <v>108364</v>
      </c>
    </row>
    <row r="296" spans="4:4">
      <c r="D296" s="248">
        <v>108365</v>
      </c>
    </row>
    <row r="297" spans="4:4">
      <c r="D297" s="248">
        <v>108366</v>
      </c>
    </row>
    <row r="298" spans="4:4">
      <c r="D298" s="248">
        <v>108367</v>
      </c>
    </row>
    <row r="299" spans="4:4">
      <c r="D299" s="248">
        <v>108368</v>
      </c>
    </row>
    <row r="300" spans="4:4">
      <c r="D300" s="248">
        <v>108369</v>
      </c>
    </row>
    <row r="301" spans="4:4">
      <c r="D301" s="248">
        <v>108370</v>
      </c>
    </row>
    <row r="302" spans="4:4">
      <c r="D302" s="248">
        <v>108371</v>
      </c>
    </row>
    <row r="303" spans="4:4">
      <c r="D303" s="248">
        <v>108372</v>
      </c>
    </row>
    <row r="304" spans="4:4">
      <c r="D304" s="248">
        <v>108373</v>
      </c>
    </row>
    <row r="305" spans="4:4">
      <c r="D305" s="248">
        <v>111399</v>
      </c>
    </row>
    <row r="306" spans="4:4">
      <c r="D306" s="248">
        <v>403360</v>
      </c>
    </row>
    <row r="307" spans="4:4">
      <c r="D307" s="248">
        <v>403361</v>
      </c>
    </row>
    <row r="308" spans="4:4">
      <c r="D308" s="248">
        <v>403362</v>
      </c>
    </row>
    <row r="309" spans="4:4">
      <c r="D309" s="248">
        <v>403364</v>
      </c>
    </row>
    <row r="310" spans="4:4">
      <c r="D310" s="248">
        <v>403365</v>
      </c>
    </row>
    <row r="311" spans="4:4">
      <c r="D311" s="248">
        <v>403366</v>
      </c>
    </row>
    <row r="312" spans="4:4">
      <c r="D312" s="248">
        <v>403367</v>
      </c>
    </row>
    <row r="313" spans="4:4">
      <c r="D313" s="248">
        <v>403368</v>
      </c>
    </row>
    <row r="314" spans="4:4">
      <c r="D314" s="248">
        <v>403369</v>
      </c>
    </row>
    <row r="315" spans="4:4">
      <c r="D315" s="248">
        <v>403370</v>
      </c>
    </row>
    <row r="316" spans="4:4">
      <c r="D316" s="248">
        <v>403371</v>
      </c>
    </row>
    <row r="317" spans="4:4">
      <c r="D317" s="248">
        <v>403372</v>
      </c>
    </row>
    <row r="318" spans="4:4">
      <c r="D318" s="248">
        <v>403373</v>
      </c>
    </row>
    <row r="319" spans="4:4">
      <c r="D319" s="248">
        <v>404330</v>
      </c>
    </row>
    <row r="320" spans="4:4">
      <c r="D320" s="248">
        <v>1081390</v>
      </c>
    </row>
    <row r="321" spans="4:4">
      <c r="D321" s="248">
        <v>1081399</v>
      </c>
    </row>
    <row r="322" spans="4:4">
      <c r="D322" s="248" t="s">
        <v>258</v>
      </c>
    </row>
    <row r="323" spans="4:4">
      <c r="D323" s="248" t="s">
        <v>259</v>
      </c>
    </row>
    <row r="324" spans="4:4">
      <c r="D324" s="248" t="s">
        <v>260</v>
      </c>
    </row>
    <row r="325" spans="4:4">
      <c r="D325" s="248" t="s">
        <v>261</v>
      </c>
    </row>
    <row r="326" spans="4:4">
      <c r="D326" s="248" t="s">
        <v>262</v>
      </c>
    </row>
    <row r="327" spans="4:4">
      <c r="D327" s="248" t="s">
        <v>263</v>
      </c>
    </row>
    <row r="328" spans="4:4">
      <c r="D328" s="248" t="s">
        <v>264</v>
      </c>
    </row>
    <row r="329" spans="4:4">
      <c r="D329" s="248" t="s">
        <v>264</v>
      </c>
    </row>
    <row r="330" spans="4:4">
      <c r="D330" s="248" t="s">
        <v>265</v>
      </c>
    </row>
    <row r="331" spans="4:4">
      <c r="D331" s="248" t="s">
        <v>266</v>
      </c>
    </row>
    <row r="332" spans="4:4">
      <c r="D332" s="248" t="s">
        <v>267</v>
      </c>
    </row>
    <row r="333" spans="4:4">
      <c r="D333" s="248" t="s">
        <v>268</v>
      </c>
    </row>
    <row r="334" spans="4:4">
      <c r="D334" s="248" t="s">
        <v>269</v>
      </c>
    </row>
    <row r="335" spans="4:4">
      <c r="D335" s="248" t="s">
        <v>270</v>
      </c>
    </row>
    <row r="336" spans="4:4">
      <c r="D336" s="248" t="s">
        <v>271</v>
      </c>
    </row>
    <row r="337" spans="4:4">
      <c r="D337" s="248" t="s">
        <v>272</v>
      </c>
    </row>
    <row r="338" spans="4:4">
      <c r="D338" s="248" t="s">
        <v>272</v>
      </c>
    </row>
    <row r="339" spans="4:4">
      <c r="D339" s="248" t="s">
        <v>273</v>
      </c>
    </row>
    <row r="340" spans="4:4">
      <c r="D340" s="248" t="s">
        <v>274</v>
      </c>
    </row>
    <row r="341" spans="4:4">
      <c r="D341" s="248" t="s">
        <v>275</v>
      </c>
    </row>
    <row r="342" spans="4:4">
      <c r="D342" s="248" t="s">
        <v>276</v>
      </c>
    </row>
    <row r="343" spans="4:4">
      <c r="D343" s="248" t="s">
        <v>277</v>
      </c>
    </row>
    <row r="344" spans="4:4">
      <c r="D344" s="248" t="s">
        <v>278</v>
      </c>
    </row>
    <row r="345" spans="4:4">
      <c r="D345" s="248" t="s">
        <v>279</v>
      </c>
    </row>
    <row r="346" spans="4:4">
      <c r="D346" s="248" t="s">
        <v>280</v>
      </c>
    </row>
    <row r="347" spans="4:4">
      <c r="D347" s="248" t="s">
        <v>281</v>
      </c>
    </row>
    <row r="348" spans="4:4">
      <c r="D348" s="248" t="s">
        <v>282</v>
      </c>
    </row>
    <row r="349" spans="4:4">
      <c r="D349" s="248" t="s">
        <v>283</v>
      </c>
    </row>
    <row r="350" spans="4:4">
      <c r="D350" s="248" t="s">
        <v>284</v>
      </c>
    </row>
    <row r="351" spans="4:4">
      <c r="D351" s="248" t="s">
        <v>285</v>
      </c>
    </row>
    <row r="352" spans="4:4">
      <c r="D352" s="248" t="s">
        <v>286</v>
      </c>
    </row>
    <row r="353" spans="4:4">
      <c r="D353" s="248" t="s">
        <v>287</v>
      </c>
    </row>
    <row r="354" spans="4:4">
      <c r="D354" s="248" t="s">
        <v>288</v>
      </c>
    </row>
    <row r="355" spans="4:4">
      <c r="D355" s="248" t="s">
        <v>289</v>
      </c>
    </row>
    <row r="356" spans="4:4">
      <c r="D356" s="248" t="s">
        <v>290</v>
      </c>
    </row>
    <row r="357" spans="4:4">
      <c r="D357" s="248" t="s">
        <v>291</v>
      </c>
    </row>
    <row r="358" spans="4:4">
      <c r="D358" s="248" t="s">
        <v>292</v>
      </c>
    </row>
    <row r="359" spans="4:4">
      <c r="D359" s="248" t="s">
        <v>293</v>
      </c>
    </row>
    <row r="360" spans="4:4">
      <c r="D360" s="248" t="s">
        <v>294</v>
      </c>
    </row>
    <row r="361" spans="4:4">
      <c r="D361" s="248" t="s">
        <v>295</v>
      </c>
    </row>
    <row r="362" spans="4:4">
      <c r="D362" s="248" t="s">
        <v>296</v>
      </c>
    </row>
    <row r="363" spans="4:4">
      <c r="D363" s="248" t="s">
        <v>297</v>
      </c>
    </row>
    <row r="364" spans="4:4">
      <c r="D364" s="248" t="s">
        <v>298</v>
      </c>
    </row>
    <row r="365" spans="4:4">
      <c r="D365" s="248" t="s">
        <v>299</v>
      </c>
    </row>
    <row r="366" spans="4:4">
      <c r="D366" s="248" t="s">
        <v>300</v>
      </c>
    </row>
    <row r="367" spans="4:4">
      <c r="D367" s="248" t="s">
        <v>301</v>
      </c>
    </row>
    <row r="368" spans="4:4">
      <c r="D368" s="248" t="s">
        <v>302</v>
      </c>
    </row>
    <row r="369" spans="4:4">
      <c r="D369" s="248" t="s">
        <v>303</v>
      </c>
    </row>
    <row r="370" spans="4:4">
      <c r="D370" s="248" t="s">
        <v>304</v>
      </c>
    </row>
    <row r="371" spans="4:4">
      <c r="D371" s="248" t="s">
        <v>305</v>
      </c>
    </row>
    <row r="372" spans="4:4">
      <c r="D372" s="248" t="s">
        <v>306</v>
      </c>
    </row>
    <row r="373" spans="4:4">
      <c r="D373" s="248" t="s">
        <v>307</v>
      </c>
    </row>
    <row r="374" spans="4:4">
      <c r="D374" s="248" t="s">
        <v>308</v>
      </c>
    </row>
    <row r="375" spans="4:4">
      <c r="D375" s="248" t="s">
        <v>309</v>
      </c>
    </row>
    <row r="376" spans="4:4">
      <c r="D376" s="248" t="s">
        <v>310</v>
      </c>
    </row>
    <row r="377" spans="4:4">
      <c r="D377" s="248" t="s">
        <v>155</v>
      </c>
    </row>
    <row r="378" spans="4:4">
      <c r="D378" s="248" t="s">
        <v>311</v>
      </c>
    </row>
    <row r="379" spans="4:4">
      <c r="D379" s="248" t="s">
        <v>312</v>
      </c>
    </row>
    <row r="380" spans="4:4">
      <c r="D380" s="248" t="s">
        <v>161</v>
      </c>
    </row>
    <row r="381" spans="4:4">
      <c r="D381" s="248" t="s">
        <v>313</v>
      </c>
    </row>
    <row r="382" spans="4:4">
      <c r="D382" s="248" t="s">
        <v>314</v>
      </c>
    </row>
    <row r="383" spans="4:4">
      <c r="D383" s="248" t="s">
        <v>315</v>
      </c>
    </row>
    <row r="384" spans="4:4">
      <c r="D384" s="248">
        <v>115</v>
      </c>
    </row>
    <row r="385" spans="4:4">
      <c r="D385" s="248">
        <v>2283</v>
      </c>
    </row>
    <row r="386" spans="4:4">
      <c r="D386" s="248">
        <v>230</v>
      </c>
    </row>
    <row r="387" spans="4:4">
      <c r="D387" s="248">
        <v>254</v>
      </c>
    </row>
    <row r="388" spans="4:4">
      <c r="D388" s="248">
        <v>2533</v>
      </c>
    </row>
    <row r="389" spans="4:4">
      <c r="D389" s="248">
        <v>254105</v>
      </c>
    </row>
    <row r="390" spans="4:4">
      <c r="D390" s="248">
        <v>22844</v>
      </c>
    </row>
    <row r="391" spans="4:4">
      <c r="D391" s="248" t="s">
        <v>316</v>
      </c>
    </row>
  </sheetData>
  <conditionalFormatting sqref="J1">
    <cfRule type="cellIs" dxfId="4" priority="3" stopIfTrue="1" operator="equal">
      <formula>"x.x"</formula>
    </cfRule>
  </conditionalFormatting>
  <conditionalFormatting sqref="B9">
    <cfRule type="cellIs" dxfId="3" priority="2" stopIfTrue="1" operator="equal">
      <formula>"Title"</formula>
    </cfRule>
  </conditionalFormatting>
  <conditionalFormatting sqref="B8">
    <cfRule type="cellIs" dxfId="2" priority="1" stopIfTrue="1" operator="equal">
      <formula>"Adjustment to Income/Expense/Rate Base:"</formula>
    </cfRule>
  </conditionalFormatting>
  <dataValidations count="3">
    <dataValidation type="list" allowBlank="1" showInputMessage="1" showErrorMessage="1" errorTitle="Adjustment Type" error="There are only three types of adjustments:_x000a_Type 1 - ordered, reversal of prior period, correcting or normalizing adjustments._x000a_Type 2 - annualizing or change during the test period._x000a_Type 3 - adjustments beyond the test period." sqref="WVM983049:WVM983083 JA9:JA43 SW9:SW43 ACS9:ACS43 AMO9:AMO43 AWK9:AWK43 BGG9:BGG43 BQC9:BQC43 BZY9:BZY43 CJU9:CJU43 CTQ9:CTQ43 DDM9:DDM43 DNI9:DNI43 DXE9:DXE43 EHA9:EHA43 EQW9:EQW43 FAS9:FAS43 FKO9:FKO43 FUK9:FUK43 GEG9:GEG43 GOC9:GOC43 GXY9:GXY43 HHU9:HHU43 HRQ9:HRQ43 IBM9:IBM43 ILI9:ILI43 IVE9:IVE43 JFA9:JFA43 JOW9:JOW43 JYS9:JYS43 KIO9:KIO43 KSK9:KSK43 LCG9:LCG43 LMC9:LMC43 LVY9:LVY43 MFU9:MFU43 MPQ9:MPQ43 MZM9:MZM43 NJI9:NJI43 NTE9:NTE43 ODA9:ODA43 OMW9:OMW43 OWS9:OWS43 PGO9:PGO43 PQK9:PQK43 QAG9:QAG43 QKC9:QKC43 QTY9:QTY43 RDU9:RDU43 RNQ9:RNQ43 RXM9:RXM43 SHI9:SHI43 SRE9:SRE43 TBA9:TBA43 TKW9:TKW43 TUS9:TUS43 UEO9:UEO43 UOK9:UOK43 UYG9:UYG43 VIC9:VIC43 VRY9:VRY43 WBU9:WBU43 WLQ9:WLQ43 WVM9:WVM43 E65545:E65579 JA65545:JA65579 SW65545:SW65579 ACS65545:ACS65579 AMO65545:AMO65579 AWK65545:AWK65579 BGG65545:BGG65579 BQC65545:BQC65579 BZY65545:BZY65579 CJU65545:CJU65579 CTQ65545:CTQ65579 DDM65545:DDM65579 DNI65545:DNI65579 DXE65545:DXE65579 EHA65545:EHA65579 EQW65545:EQW65579 FAS65545:FAS65579 FKO65545:FKO65579 FUK65545:FUK65579 GEG65545:GEG65579 GOC65545:GOC65579 GXY65545:GXY65579 HHU65545:HHU65579 HRQ65545:HRQ65579 IBM65545:IBM65579 ILI65545:ILI65579 IVE65545:IVE65579 JFA65545:JFA65579 JOW65545:JOW65579 JYS65545:JYS65579 KIO65545:KIO65579 KSK65545:KSK65579 LCG65545:LCG65579 LMC65545:LMC65579 LVY65545:LVY65579 MFU65545:MFU65579 MPQ65545:MPQ65579 MZM65545:MZM65579 NJI65545:NJI65579 NTE65545:NTE65579 ODA65545:ODA65579 OMW65545:OMW65579 OWS65545:OWS65579 PGO65545:PGO65579 PQK65545:PQK65579 QAG65545:QAG65579 QKC65545:QKC65579 QTY65545:QTY65579 RDU65545:RDU65579 RNQ65545:RNQ65579 RXM65545:RXM65579 SHI65545:SHI65579 SRE65545:SRE65579 TBA65545:TBA65579 TKW65545:TKW65579 TUS65545:TUS65579 UEO65545:UEO65579 UOK65545:UOK65579 UYG65545:UYG65579 VIC65545:VIC65579 VRY65545:VRY65579 WBU65545:WBU65579 WLQ65545:WLQ65579 WVM65545:WVM65579 E131081:E131115 JA131081:JA131115 SW131081:SW131115 ACS131081:ACS131115 AMO131081:AMO131115 AWK131081:AWK131115 BGG131081:BGG131115 BQC131081:BQC131115 BZY131081:BZY131115 CJU131081:CJU131115 CTQ131081:CTQ131115 DDM131081:DDM131115 DNI131081:DNI131115 DXE131081:DXE131115 EHA131081:EHA131115 EQW131081:EQW131115 FAS131081:FAS131115 FKO131081:FKO131115 FUK131081:FUK131115 GEG131081:GEG131115 GOC131081:GOC131115 GXY131081:GXY131115 HHU131081:HHU131115 HRQ131081:HRQ131115 IBM131081:IBM131115 ILI131081:ILI131115 IVE131081:IVE131115 JFA131081:JFA131115 JOW131081:JOW131115 JYS131081:JYS131115 KIO131081:KIO131115 KSK131081:KSK131115 LCG131081:LCG131115 LMC131081:LMC131115 LVY131081:LVY131115 MFU131081:MFU131115 MPQ131081:MPQ131115 MZM131081:MZM131115 NJI131081:NJI131115 NTE131081:NTE131115 ODA131081:ODA131115 OMW131081:OMW131115 OWS131081:OWS131115 PGO131081:PGO131115 PQK131081:PQK131115 QAG131081:QAG131115 QKC131081:QKC131115 QTY131081:QTY131115 RDU131081:RDU131115 RNQ131081:RNQ131115 RXM131081:RXM131115 SHI131081:SHI131115 SRE131081:SRE131115 TBA131081:TBA131115 TKW131081:TKW131115 TUS131081:TUS131115 UEO131081:UEO131115 UOK131081:UOK131115 UYG131081:UYG131115 VIC131081:VIC131115 VRY131081:VRY131115 WBU131081:WBU131115 WLQ131081:WLQ131115 WVM131081:WVM131115 E196617:E196651 JA196617:JA196651 SW196617:SW196651 ACS196617:ACS196651 AMO196617:AMO196651 AWK196617:AWK196651 BGG196617:BGG196651 BQC196617:BQC196651 BZY196617:BZY196651 CJU196617:CJU196651 CTQ196617:CTQ196651 DDM196617:DDM196651 DNI196617:DNI196651 DXE196617:DXE196651 EHA196617:EHA196651 EQW196617:EQW196651 FAS196617:FAS196651 FKO196617:FKO196651 FUK196617:FUK196651 GEG196617:GEG196651 GOC196617:GOC196651 GXY196617:GXY196651 HHU196617:HHU196651 HRQ196617:HRQ196651 IBM196617:IBM196651 ILI196617:ILI196651 IVE196617:IVE196651 JFA196617:JFA196651 JOW196617:JOW196651 JYS196617:JYS196651 KIO196617:KIO196651 KSK196617:KSK196651 LCG196617:LCG196651 LMC196617:LMC196651 LVY196617:LVY196651 MFU196617:MFU196651 MPQ196617:MPQ196651 MZM196617:MZM196651 NJI196617:NJI196651 NTE196617:NTE196651 ODA196617:ODA196651 OMW196617:OMW196651 OWS196617:OWS196651 PGO196617:PGO196651 PQK196617:PQK196651 QAG196617:QAG196651 QKC196617:QKC196651 QTY196617:QTY196651 RDU196617:RDU196651 RNQ196617:RNQ196651 RXM196617:RXM196651 SHI196617:SHI196651 SRE196617:SRE196651 TBA196617:TBA196651 TKW196617:TKW196651 TUS196617:TUS196651 UEO196617:UEO196651 UOK196617:UOK196651 UYG196617:UYG196651 VIC196617:VIC196651 VRY196617:VRY196651 WBU196617:WBU196651 WLQ196617:WLQ196651 WVM196617:WVM196651 E262153:E262187 JA262153:JA262187 SW262153:SW262187 ACS262153:ACS262187 AMO262153:AMO262187 AWK262153:AWK262187 BGG262153:BGG262187 BQC262153:BQC262187 BZY262153:BZY262187 CJU262153:CJU262187 CTQ262153:CTQ262187 DDM262153:DDM262187 DNI262153:DNI262187 DXE262153:DXE262187 EHA262153:EHA262187 EQW262153:EQW262187 FAS262153:FAS262187 FKO262153:FKO262187 FUK262153:FUK262187 GEG262153:GEG262187 GOC262153:GOC262187 GXY262153:GXY262187 HHU262153:HHU262187 HRQ262153:HRQ262187 IBM262153:IBM262187 ILI262153:ILI262187 IVE262153:IVE262187 JFA262153:JFA262187 JOW262153:JOW262187 JYS262153:JYS262187 KIO262153:KIO262187 KSK262153:KSK262187 LCG262153:LCG262187 LMC262153:LMC262187 LVY262153:LVY262187 MFU262153:MFU262187 MPQ262153:MPQ262187 MZM262153:MZM262187 NJI262153:NJI262187 NTE262153:NTE262187 ODA262153:ODA262187 OMW262153:OMW262187 OWS262153:OWS262187 PGO262153:PGO262187 PQK262153:PQK262187 QAG262153:QAG262187 QKC262153:QKC262187 QTY262153:QTY262187 RDU262153:RDU262187 RNQ262153:RNQ262187 RXM262153:RXM262187 SHI262153:SHI262187 SRE262153:SRE262187 TBA262153:TBA262187 TKW262153:TKW262187 TUS262153:TUS262187 UEO262153:UEO262187 UOK262153:UOK262187 UYG262153:UYG262187 VIC262153:VIC262187 VRY262153:VRY262187 WBU262153:WBU262187 WLQ262153:WLQ262187 WVM262153:WVM262187 E327689:E327723 JA327689:JA327723 SW327689:SW327723 ACS327689:ACS327723 AMO327689:AMO327723 AWK327689:AWK327723 BGG327689:BGG327723 BQC327689:BQC327723 BZY327689:BZY327723 CJU327689:CJU327723 CTQ327689:CTQ327723 DDM327689:DDM327723 DNI327689:DNI327723 DXE327689:DXE327723 EHA327689:EHA327723 EQW327689:EQW327723 FAS327689:FAS327723 FKO327689:FKO327723 FUK327689:FUK327723 GEG327689:GEG327723 GOC327689:GOC327723 GXY327689:GXY327723 HHU327689:HHU327723 HRQ327689:HRQ327723 IBM327689:IBM327723 ILI327689:ILI327723 IVE327689:IVE327723 JFA327689:JFA327723 JOW327689:JOW327723 JYS327689:JYS327723 KIO327689:KIO327723 KSK327689:KSK327723 LCG327689:LCG327723 LMC327689:LMC327723 LVY327689:LVY327723 MFU327689:MFU327723 MPQ327689:MPQ327723 MZM327689:MZM327723 NJI327689:NJI327723 NTE327689:NTE327723 ODA327689:ODA327723 OMW327689:OMW327723 OWS327689:OWS327723 PGO327689:PGO327723 PQK327689:PQK327723 QAG327689:QAG327723 QKC327689:QKC327723 QTY327689:QTY327723 RDU327689:RDU327723 RNQ327689:RNQ327723 RXM327689:RXM327723 SHI327689:SHI327723 SRE327689:SRE327723 TBA327689:TBA327723 TKW327689:TKW327723 TUS327689:TUS327723 UEO327689:UEO327723 UOK327689:UOK327723 UYG327689:UYG327723 VIC327689:VIC327723 VRY327689:VRY327723 WBU327689:WBU327723 WLQ327689:WLQ327723 WVM327689:WVM327723 E393225:E393259 JA393225:JA393259 SW393225:SW393259 ACS393225:ACS393259 AMO393225:AMO393259 AWK393225:AWK393259 BGG393225:BGG393259 BQC393225:BQC393259 BZY393225:BZY393259 CJU393225:CJU393259 CTQ393225:CTQ393259 DDM393225:DDM393259 DNI393225:DNI393259 DXE393225:DXE393259 EHA393225:EHA393259 EQW393225:EQW393259 FAS393225:FAS393259 FKO393225:FKO393259 FUK393225:FUK393259 GEG393225:GEG393259 GOC393225:GOC393259 GXY393225:GXY393259 HHU393225:HHU393259 HRQ393225:HRQ393259 IBM393225:IBM393259 ILI393225:ILI393259 IVE393225:IVE393259 JFA393225:JFA393259 JOW393225:JOW393259 JYS393225:JYS393259 KIO393225:KIO393259 KSK393225:KSK393259 LCG393225:LCG393259 LMC393225:LMC393259 LVY393225:LVY393259 MFU393225:MFU393259 MPQ393225:MPQ393259 MZM393225:MZM393259 NJI393225:NJI393259 NTE393225:NTE393259 ODA393225:ODA393259 OMW393225:OMW393259 OWS393225:OWS393259 PGO393225:PGO393259 PQK393225:PQK393259 QAG393225:QAG393259 QKC393225:QKC393259 QTY393225:QTY393259 RDU393225:RDU393259 RNQ393225:RNQ393259 RXM393225:RXM393259 SHI393225:SHI393259 SRE393225:SRE393259 TBA393225:TBA393259 TKW393225:TKW393259 TUS393225:TUS393259 UEO393225:UEO393259 UOK393225:UOK393259 UYG393225:UYG393259 VIC393225:VIC393259 VRY393225:VRY393259 WBU393225:WBU393259 WLQ393225:WLQ393259 WVM393225:WVM393259 E458761:E458795 JA458761:JA458795 SW458761:SW458795 ACS458761:ACS458795 AMO458761:AMO458795 AWK458761:AWK458795 BGG458761:BGG458795 BQC458761:BQC458795 BZY458761:BZY458795 CJU458761:CJU458795 CTQ458761:CTQ458795 DDM458761:DDM458795 DNI458761:DNI458795 DXE458761:DXE458795 EHA458761:EHA458795 EQW458761:EQW458795 FAS458761:FAS458795 FKO458761:FKO458795 FUK458761:FUK458795 GEG458761:GEG458795 GOC458761:GOC458795 GXY458761:GXY458795 HHU458761:HHU458795 HRQ458761:HRQ458795 IBM458761:IBM458795 ILI458761:ILI458795 IVE458761:IVE458795 JFA458761:JFA458795 JOW458761:JOW458795 JYS458761:JYS458795 KIO458761:KIO458795 KSK458761:KSK458795 LCG458761:LCG458795 LMC458761:LMC458795 LVY458761:LVY458795 MFU458761:MFU458795 MPQ458761:MPQ458795 MZM458761:MZM458795 NJI458761:NJI458795 NTE458761:NTE458795 ODA458761:ODA458795 OMW458761:OMW458795 OWS458761:OWS458795 PGO458761:PGO458795 PQK458761:PQK458795 QAG458761:QAG458795 QKC458761:QKC458795 QTY458761:QTY458795 RDU458761:RDU458795 RNQ458761:RNQ458795 RXM458761:RXM458795 SHI458761:SHI458795 SRE458761:SRE458795 TBA458761:TBA458795 TKW458761:TKW458795 TUS458761:TUS458795 UEO458761:UEO458795 UOK458761:UOK458795 UYG458761:UYG458795 VIC458761:VIC458795 VRY458761:VRY458795 WBU458761:WBU458795 WLQ458761:WLQ458795 WVM458761:WVM458795 E524297:E524331 JA524297:JA524331 SW524297:SW524331 ACS524297:ACS524331 AMO524297:AMO524331 AWK524297:AWK524331 BGG524297:BGG524331 BQC524297:BQC524331 BZY524297:BZY524331 CJU524297:CJU524331 CTQ524297:CTQ524331 DDM524297:DDM524331 DNI524297:DNI524331 DXE524297:DXE524331 EHA524297:EHA524331 EQW524297:EQW524331 FAS524297:FAS524331 FKO524297:FKO524331 FUK524297:FUK524331 GEG524297:GEG524331 GOC524297:GOC524331 GXY524297:GXY524331 HHU524297:HHU524331 HRQ524297:HRQ524331 IBM524297:IBM524331 ILI524297:ILI524331 IVE524297:IVE524331 JFA524297:JFA524331 JOW524297:JOW524331 JYS524297:JYS524331 KIO524297:KIO524331 KSK524297:KSK524331 LCG524297:LCG524331 LMC524297:LMC524331 LVY524297:LVY524331 MFU524297:MFU524331 MPQ524297:MPQ524331 MZM524297:MZM524331 NJI524297:NJI524331 NTE524297:NTE524331 ODA524297:ODA524331 OMW524297:OMW524331 OWS524297:OWS524331 PGO524297:PGO524331 PQK524297:PQK524331 QAG524297:QAG524331 QKC524297:QKC524331 QTY524297:QTY524331 RDU524297:RDU524331 RNQ524297:RNQ524331 RXM524297:RXM524331 SHI524297:SHI524331 SRE524297:SRE524331 TBA524297:TBA524331 TKW524297:TKW524331 TUS524297:TUS524331 UEO524297:UEO524331 UOK524297:UOK524331 UYG524297:UYG524331 VIC524297:VIC524331 VRY524297:VRY524331 WBU524297:WBU524331 WLQ524297:WLQ524331 WVM524297:WVM524331 E589833:E589867 JA589833:JA589867 SW589833:SW589867 ACS589833:ACS589867 AMO589833:AMO589867 AWK589833:AWK589867 BGG589833:BGG589867 BQC589833:BQC589867 BZY589833:BZY589867 CJU589833:CJU589867 CTQ589833:CTQ589867 DDM589833:DDM589867 DNI589833:DNI589867 DXE589833:DXE589867 EHA589833:EHA589867 EQW589833:EQW589867 FAS589833:FAS589867 FKO589833:FKO589867 FUK589833:FUK589867 GEG589833:GEG589867 GOC589833:GOC589867 GXY589833:GXY589867 HHU589833:HHU589867 HRQ589833:HRQ589867 IBM589833:IBM589867 ILI589833:ILI589867 IVE589833:IVE589867 JFA589833:JFA589867 JOW589833:JOW589867 JYS589833:JYS589867 KIO589833:KIO589867 KSK589833:KSK589867 LCG589833:LCG589867 LMC589833:LMC589867 LVY589833:LVY589867 MFU589833:MFU589867 MPQ589833:MPQ589867 MZM589833:MZM589867 NJI589833:NJI589867 NTE589833:NTE589867 ODA589833:ODA589867 OMW589833:OMW589867 OWS589833:OWS589867 PGO589833:PGO589867 PQK589833:PQK589867 QAG589833:QAG589867 QKC589833:QKC589867 QTY589833:QTY589867 RDU589833:RDU589867 RNQ589833:RNQ589867 RXM589833:RXM589867 SHI589833:SHI589867 SRE589833:SRE589867 TBA589833:TBA589867 TKW589833:TKW589867 TUS589833:TUS589867 UEO589833:UEO589867 UOK589833:UOK589867 UYG589833:UYG589867 VIC589833:VIC589867 VRY589833:VRY589867 WBU589833:WBU589867 WLQ589833:WLQ589867 WVM589833:WVM589867 E655369:E655403 JA655369:JA655403 SW655369:SW655403 ACS655369:ACS655403 AMO655369:AMO655403 AWK655369:AWK655403 BGG655369:BGG655403 BQC655369:BQC655403 BZY655369:BZY655403 CJU655369:CJU655403 CTQ655369:CTQ655403 DDM655369:DDM655403 DNI655369:DNI655403 DXE655369:DXE655403 EHA655369:EHA655403 EQW655369:EQW655403 FAS655369:FAS655403 FKO655369:FKO655403 FUK655369:FUK655403 GEG655369:GEG655403 GOC655369:GOC655403 GXY655369:GXY655403 HHU655369:HHU655403 HRQ655369:HRQ655403 IBM655369:IBM655403 ILI655369:ILI655403 IVE655369:IVE655403 JFA655369:JFA655403 JOW655369:JOW655403 JYS655369:JYS655403 KIO655369:KIO655403 KSK655369:KSK655403 LCG655369:LCG655403 LMC655369:LMC655403 LVY655369:LVY655403 MFU655369:MFU655403 MPQ655369:MPQ655403 MZM655369:MZM655403 NJI655369:NJI655403 NTE655369:NTE655403 ODA655369:ODA655403 OMW655369:OMW655403 OWS655369:OWS655403 PGO655369:PGO655403 PQK655369:PQK655403 QAG655369:QAG655403 QKC655369:QKC655403 QTY655369:QTY655403 RDU655369:RDU655403 RNQ655369:RNQ655403 RXM655369:RXM655403 SHI655369:SHI655403 SRE655369:SRE655403 TBA655369:TBA655403 TKW655369:TKW655403 TUS655369:TUS655403 UEO655369:UEO655403 UOK655369:UOK655403 UYG655369:UYG655403 VIC655369:VIC655403 VRY655369:VRY655403 WBU655369:WBU655403 WLQ655369:WLQ655403 WVM655369:WVM655403 E720905:E720939 JA720905:JA720939 SW720905:SW720939 ACS720905:ACS720939 AMO720905:AMO720939 AWK720905:AWK720939 BGG720905:BGG720939 BQC720905:BQC720939 BZY720905:BZY720939 CJU720905:CJU720939 CTQ720905:CTQ720939 DDM720905:DDM720939 DNI720905:DNI720939 DXE720905:DXE720939 EHA720905:EHA720939 EQW720905:EQW720939 FAS720905:FAS720939 FKO720905:FKO720939 FUK720905:FUK720939 GEG720905:GEG720939 GOC720905:GOC720939 GXY720905:GXY720939 HHU720905:HHU720939 HRQ720905:HRQ720939 IBM720905:IBM720939 ILI720905:ILI720939 IVE720905:IVE720939 JFA720905:JFA720939 JOW720905:JOW720939 JYS720905:JYS720939 KIO720905:KIO720939 KSK720905:KSK720939 LCG720905:LCG720939 LMC720905:LMC720939 LVY720905:LVY720939 MFU720905:MFU720939 MPQ720905:MPQ720939 MZM720905:MZM720939 NJI720905:NJI720939 NTE720905:NTE720939 ODA720905:ODA720939 OMW720905:OMW720939 OWS720905:OWS720939 PGO720905:PGO720939 PQK720905:PQK720939 QAG720905:QAG720939 QKC720905:QKC720939 QTY720905:QTY720939 RDU720905:RDU720939 RNQ720905:RNQ720939 RXM720905:RXM720939 SHI720905:SHI720939 SRE720905:SRE720939 TBA720905:TBA720939 TKW720905:TKW720939 TUS720905:TUS720939 UEO720905:UEO720939 UOK720905:UOK720939 UYG720905:UYG720939 VIC720905:VIC720939 VRY720905:VRY720939 WBU720905:WBU720939 WLQ720905:WLQ720939 WVM720905:WVM720939 E786441:E786475 JA786441:JA786475 SW786441:SW786475 ACS786441:ACS786475 AMO786441:AMO786475 AWK786441:AWK786475 BGG786441:BGG786475 BQC786441:BQC786475 BZY786441:BZY786475 CJU786441:CJU786475 CTQ786441:CTQ786475 DDM786441:DDM786475 DNI786441:DNI786475 DXE786441:DXE786475 EHA786441:EHA786475 EQW786441:EQW786475 FAS786441:FAS786475 FKO786441:FKO786475 FUK786441:FUK786475 GEG786441:GEG786475 GOC786441:GOC786475 GXY786441:GXY786475 HHU786441:HHU786475 HRQ786441:HRQ786475 IBM786441:IBM786475 ILI786441:ILI786475 IVE786441:IVE786475 JFA786441:JFA786475 JOW786441:JOW786475 JYS786441:JYS786475 KIO786441:KIO786475 KSK786441:KSK786475 LCG786441:LCG786475 LMC786441:LMC786475 LVY786441:LVY786475 MFU786441:MFU786475 MPQ786441:MPQ786475 MZM786441:MZM786475 NJI786441:NJI786475 NTE786441:NTE786475 ODA786441:ODA786475 OMW786441:OMW786475 OWS786441:OWS786475 PGO786441:PGO786475 PQK786441:PQK786475 QAG786441:QAG786475 QKC786441:QKC786475 QTY786441:QTY786475 RDU786441:RDU786475 RNQ786441:RNQ786475 RXM786441:RXM786475 SHI786441:SHI786475 SRE786441:SRE786475 TBA786441:TBA786475 TKW786441:TKW786475 TUS786441:TUS786475 UEO786441:UEO786475 UOK786441:UOK786475 UYG786441:UYG786475 VIC786441:VIC786475 VRY786441:VRY786475 WBU786441:WBU786475 WLQ786441:WLQ786475 WVM786441:WVM786475 E851977:E852011 JA851977:JA852011 SW851977:SW852011 ACS851977:ACS852011 AMO851977:AMO852011 AWK851977:AWK852011 BGG851977:BGG852011 BQC851977:BQC852011 BZY851977:BZY852011 CJU851977:CJU852011 CTQ851977:CTQ852011 DDM851977:DDM852011 DNI851977:DNI852011 DXE851977:DXE852011 EHA851977:EHA852011 EQW851977:EQW852011 FAS851977:FAS852011 FKO851977:FKO852011 FUK851977:FUK852011 GEG851977:GEG852011 GOC851977:GOC852011 GXY851977:GXY852011 HHU851977:HHU852011 HRQ851977:HRQ852011 IBM851977:IBM852011 ILI851977:ILI852011 IVE851977:IVE852011 JFA851977:JFA852011 JOW851977:JOW852011 JYS851977:JYS852011 KIO851977:KIO852011 KSK851977:KSK852011 LCG851977:LCG852011 LMC851977:LMC852011 LVY851977:LVY852011 MFU851977:MFU852011 MPQ851977:MPQ852011 MZM851977:MZM852011 NJI851977:NJI852011 NTE851977:NTE852011 ODA851977:ODA852011 OMW851977:OMW852011 OWS851977:OWS852011 PGO851977:PGO852011 PQK851977:PQK852011 QAG851977:QAG852011 QKC851977:QKC852011 QTY851977:QTY852011 RDU851977:RDU852011 RNQ851977:RNQ852011 RXM851977:RXM852011 SHI851977:SHI852011 SRE851977:SRE852011 TBA851977:TBA852011 TKW851977:TKW852011 TUS851977:TUS852011 UEO851977:UEO852011 UOK851977:UOK852011 UYG851977:UYG852011 VIC851977:VIC852011 VRY851977:VRY852011 WBU851977:WBU852011 WLQ851977:WLQ852011 WVM851977:WVM852011 E917513:E917547 JA917513:JA917547 SW917513:SW917547 ACS917513:ACS917547 AMO917513:AMO917547 AWK917513:AWK917547 BGG917513:BGG917547 BQC917513:BQC917547 BZY917513:BZY917547 CJU917513:CJU917547 CTQ917513:CTQ917547 DDM917513:DDM917547 DNI917513:DNI917547 DXE917513:DXE917547 EHA917513:EHA917547 EQW917513:EQW917547 FAS917513:FAS917547 FKO917513:FKO917547 FUK917513:FUK917547 GEG917513:GEG917547 GOC917513:GOC917547 GXY917513:GXY917547 HHU917513:HHU917547 HRQ917513:HRQ917547 IBM917513:IBM917547 ILI917513:ILI917547 IVE917513:IVE917547 JFA917513:JFA917547 JOW917513:JOW917547 JYS917513:JYS917547 KIO917513:KIO917547 KSK917513:KSK917547 LCG917513:LCG917547 LMC917513:LMC917547 LVY917513:LVY917547 MFU917513:MFU917547 MPQ917513:MPQ917547 MZM917513:MZM917547 NJI917513:NJI917547 NTE917513:NTE917547 ODA917513:ODA917547 OMW917513:OMW917547 OWS917513:OWS917547 PGO917513:PGO917547 PQK917513:PQK917547 QAG917513:QAG917547 QKC917513:QKC917547 QTY917513:QTY917547 RDU917513:RDU917547 RNQ917513:RNQ917547 RXM917513:RXM917547 SHI917513:SHI917547 SRE917513:SRE917547 TBA917513:TBA917547 TKW917513:TKW917547 TUS917513:TUS917547 UEO917513:UEO917547 UOK917513:UOK917547 UYG917513:UYG917547 VIC917513:VIC917547 VRY917513:VRY917547 WBU917513:WBU917547 WLQ917513:WLQ917547 WVM917513:WVM917547 E983049:E983083 JA983049:JA983083 SW983049:SW983083 ACS983049:ACS983083 AMO983049:AMO983083 AWK983049:AWK983083 BGG983049:BGG983083 BQC983049:BQC983083 BZY983049:BZY983083 CJU983049:CJU983083 CTQ983049:CTQ983083 DDM983049:DDM983083 DNI983049:DNI983083 DXE983049:DXE983083 EHA983049:EHA983083 EQW983049:EQW983083 FAS983049:FAS983083 FKO983049:FKO983083 FUK983049:FUK983083 GEG983049:GEG983083 GOC983049:GOC983083 GXY983049:GXY983083 HHU983049:HHU983083 HRQ983049:HRQ983083 IBM983049:IBM983083 ILI983049:ILI983083 IVE983049:IVE983083 JFA983049:JFA983083 JOW983049:JOW983083 JYS983049:JYS983083 KIO983049:KIO983083 KSK983049:KSK983083 LCG983049:LCG983083 LMC983049:LMC983083 LVY983049:LVY983083 MFU983049:MFU983083 MPQ983049:MPQ983083 MZM983049:MZM983083 NJI983049:NJI983083 NTE983049:NTE983083 ODA983049:ODA983083 OMW983049:OMW983083 OWS983049:OWS983083 PGO983049:PGO983083 PQK983049:PQK983083 QAG983049:QAG983083 QKC983049:QKC983083 QTY983049:QTY983083 RDU983049:RDU983083 RNQ983049:RNQ983083 RXM983049:RXM983083 SHI983049:SHI983083 SRE983049:SRE983083 TBA983049:TBA983083 TKW983049:TKW983083 TUS983049:TUS983083 UEO983049:UEO983083 UOK983049:UOK983083 UYG983049:UYG983083 VIC983049:VIC983083 VRY983049:VRY983083 WBU983049:WBU983083 WLQ983049:WLQ983083 E13:E18 E22 E24 E30:E43">
      <formula1>"1, 2, 3"</formula1>
    </dataValidation>
    <dataValidation type="list" errorStyle="warning" allowBlank="1" showInputMessage="1" showErrorMessage="1" errorTitle="FERC ACCOUNT" error="This FERC Account is not included in the drop-down list. Is this the account you want to use?" sqref="D9:D43 IZ9:IZ43 SV9:SV43 ACR9:ACR43 AMN9:AMN43 AWJ9:AWJ43 BGF9:BGF43 BQB9:BQB43 BZX9:BZX43 CJT9:CJT43 CTP9:CTP43 DDL9:DDL43 DNH9:DNH43 DXD9:DXD43 EGZ9:EGZ43 EQV9:EQV43 FAR9:FAR43 FKN9:FKN43 FUJ9:FUJ43 GEF9:GEF43 GOB9:GOB43 GXX9:GXX43 HHT9:HHT43 HRP9:HRP43 IBL9:IBL43 ILH9:ILH43 IVD9:IVD43 JEZ9:JEZ43 JOV9:JOV43 JYR9:JYR43 KIN9:KIN43 KSJ9:KSJ43 LCF9:LCF43 LMB9:LMB43 LVX9:LVX43 MFT9:MFT43 MPP9:MPP43 MZL9:MZL43 NJH9:NJH43 NTD9:NTD43 OCZ9:OCZ43 OMV9:OMV43 OWR9:OWR43 PGN9:PGN43 PQJ9:PQJ43 QAF9:QAF43 QKB9:QKB43 QTX9:QTX43 RDT9:RDT43 RNP9:RNP43 RXL9:RXL43 SHH9:SHH43 SRD9:SRD43 TAZ9:TAZ43 TKV9:TKV43 TUR9:TUR43 UEN9:UEN43 UOJ9:UOJ43 UYF9:UYF43 VIB9:VIB43 VRX9:VRX43 WBT9:WBT43 WLP9:WLP43 WVL9:WVL43 D65545:D65579 IZ65545:IZ65579 SV65545:SV65579 ACR65545:ACR65579 AMN65545:AMN65579 AWJ65545:AWJ65579 BGF65545:BGF65579 BQB65545:BQB65579 BZX65545:BZX65579 CJT65545:CJT65579 CTP65545:CTP65579 DDL65545:DDL65579 DNH65545:DNH65579 DXD65545:DXD65579 EGZ65545:EGZ65579 EQV65545:EQV65579 FAR65545:FAR65579 FKN65545:FKN65579 FUJ65545:FUJ65579 GEF65545:GEF65579 GOB65545:GOB65579 GXX65545:GXX65579 HHT65545:HHT65579 HRP65545:HRP65579 IBL65545:IBL65579 ILH65545:ILH65579 IVD65545:IVD65579 JEZ65545:JEZ65579 JOV65545:JOV65579 JYR65545:JYR65579 KIN65545:KIN65579 KSJ65545:KSJ65579 LCF65545:LCF65579 LMB65545:LMB65579 LVX65545:LVX65579 MFT65545:MFT65579 MPP65545:MPP65579 MZL65545:MZL65579 NJH65545:NJH65579 NTD65545:NTD65579 OCZ65545:OCZ65579 OMV65545:OMV65579 OWR65545:OWR65579 PGN65545:PGN65579 PQJ65545:PQJ65579 QAF65545:QAF65579 QKB65545:QKB65579 QTX65545:QTX65579 RDT65545:RDT65579 RNP65545:RNP65579 RXL65545:RXL65579 SHH65545:SHH65579 SRD65545:SRD65579 TAZ65545:TAZ65579 TKV65545:TKV65579 TUR65545:TUR65579 UEN65545:UEN65579 UOJ65545:UOJ65579 UYF65545:UYF65579 VIB65545:VIB65579 VRX65545:VRX65579 WBT65545:WBT65579 WLP65545:WLP65579 WVL65545:WVL65579 D131081:D131115 IZ131081:IZ131115 SV131081:SV131115 ACR131081:ACR131115 AMN131081:AMN131115 AWJ131081:AWJ131115 BGF131081:BGF131115 BQB131081:BQB131115 BZX131081:BZX131115 CJT131081:CJT131115 CTP131081:CTP131115 DDL131081:DDL131115 DNH131081:DNH131115 DXD131081:DXD131115 EGZ131081:EGZ131115 EQV131081:EQV131115 FAR131081:FAR131115 FKN131081:FKN131115 FUJ131081:FUJ131115 GEF131081:GEF131115 GOB131081:GOB131115 GXX131081:GXX131115 HHT131081:HHT131115 HRP131081:HRP131115 IBL131081:IBL131115 ILH131081:ILH131115 IVD131081:IVD131115 JEZ131081:JEZ131115 JOV131081:JOV131115 JYR131081:JYR131115 KIN131081:KIN131115 KSJ131081:KSJ131115 LCF131081:LCF131115 LMB131081:LMB131115 LVX131081:LVX131115 MFT131081:MFT131115 MPP131081:MPP131115 MZL131081:MZL131115 NJH131081:NJH131115 NTD131081:NTD131115 OCZ131081:OCZ131115 OMV131081:OMV131115 OWR131081:OWR131115 PGN131081:PGN131115 PQJ131081:PQJ131115 QAF131081:QAF131115 QKB131081:QKB131115 QTX131081:QTX131115 RDT131081:RDT131115 RNP131081:RNP131115 RXL131081:RXL131115 SHH131081:SHH131115 SRD131081:SRD131115 TAZ131081:TAZ131115 TKV131081:TKV131115 TUR131081:TUR131115 UEN131081:UEN131115 UOJ131081:UOJ131115 UYF131081:UYF131115 VIB131081:VIB131115 VRX131081:VRX131115 WBT131081:WBT131115 WLP131081:WLP131115 WVL131081:WVL131115 D196617:D196651 IZ196617:IZ196651 SV196617:SV196651 ACR196617:ACR196651 AMN196617:AMN196651 AWJ196617:AWJ196651 BGF196617:BGF196651 BQB196617:BQB196651 BZX196617:BZX196651 CJT196617:CJT196651 CTP196617:CTP196651 DDL196617:DDL196651 DNH196617:DNH196651 DXD196617:DXD196651 EGZ196617:EGZ196651 EQV196617:EQV196651 FAR196617:FAR196651 FKN196617:FKN196651 FUJ196617:FUJ196651 GEF196617:GEF196651 GOB196617:GOB196651 GXX196617:GXX196651 HHT196617:HHT196651 HRP196617:HRP196651 IBL196617:IBL196651 ILH196617:ILH196651 IVD196617:IVD196651 JEZ196617:JEZ196651 JOV196617:JOV196651 JYR196617:JYR196651 KIN196617:KIN196651 KSJ196617:KSJ196651 LCF196617:LCF196651 LMB196617:LMB196651 LVX196617:LVX196651 MFT196617:MFT196651 MPP196617:MPP196651 MZL196617:MZL196651 NJH196617:NJH196651 NTD196617:NTD196651 OCZ196617:OCZ196651 OMV196617:OMV196651 OWR196617:OWR196651 PGN196617:PGN196651 PQJ196617:PQJ196651 QAF196617:QAF196651 QKB196617:QKB196651 QTX196617:QTX196651 RDT196617:RDT196651 RNP196617:RNP196651 RXL196617:RXL196651 SHH196617:SHH196651 SRD196617:SRD196651 TAZ196617:TAZ196651 TKV196617:TKV196651 TUR196617:TUR196651 UEN196617:UEN196651 UOJ196617:UOJ196651 UYF196617:UYF196651 VIB196617:VIB196651 VRX196617:VRX196651 WBT196617:WBT196651 WLP196617:WLP196651 WVL196617:WVL196651 D262153:D262187 IZ262153:IZ262187 SV262153:SV262187 ACR262153:ACR262187 AMN262153:AMN262187 AWJ262153:AWJ262187 BGF262153:BGF262187 BQB262153:BQB262187 BZX262153:BZX262187 CJT262153:CJT262187 CTP262153:CTP262187 DDL262153:DDL262187 DNH262153:DNH262187 DXD262153:DXD262187 EGZ262153:EGZ262187 EQV262153:EQV262187 FAR262153:FAR262187 FKN262153:FKN262187 FUJ262153:FUJ262187 GEF262153:GEF262187 GOB262153:GOB262187 GXX262153:GXX262187 HHT262153:HHT262187 HRP262153:HRP262187 IBL262153:IBL262187 ILH262153:ILH262187 IVD262153:IVD262187 JEZ262153:JEZ262187 JOV262153:JOV262187 JYR262153:JYR262187 KIN262153:KIN262187 KSJ262153:KSJ262187 LCF262153:LCF262187 LMB262153:LMB262187 LVX262153:LVX262187 MFT262153:MFT262187 MPP262153:MPP262187 MZL262153:MZL262187 NJH262153:NJH262187 NTD262153:NTD262187 OCZ262153:OCZ262187 OMV262153:OMV262187 OWR262153:OWR262187 PGN262153:PGN262187 PQJ262153:PQJ262187 QAF262153:QAF262187 QKB262153:QKB262187 QTX262153:QTX262187 RDT262153:RDT262187 RNP262153:RNP262187 RXL262153:RXL262187 SHH262153:SHH262187 SRD262153:SRD262187 TAZ262153:TAZ262187 TKV262153:TKV262187 TUR262153:TUR262187 UEN262153:UEN262187 UOJ262153:UOJ262187 UYF262153:UYF262187 VIB262153:VIB262187 VRX262153:VRX262187 WBT262153:WBT262187 WLP262153:WLP262187 WVL262153:WVL262187 D327689:D327723 IZ327689:IZ327723 SV327689:SV327723 ACR327689:ACR327723 AMN327689:AMN327723 AWJ327689:AWJ327723 BGF327689:BGF327723 BQB327689:BQB327723 BZX327689:BZX327723 CJT327689:CJT327723 CTP327689:CTP327723 DDL327689:DDL327723 DNH327689:DNH327723 DXD327689:DXD327723 EGZ327689:EGZ327723 EQV327689:EQV327723 FAR327689:FAR327723 FKN327689:FKN327723 FUJ327689:FUJ327723 GEF327689:GEF327723 GOB327689:GOB327723 GXX327689:GXX327723 HHT327689:HHT327723 HRP327689:HRP327723 IBL327689:IBL327723 ILH327689:ILH327723 IVD327689:IVD327723 JEZ327689:JEZ327723 JOV327689:JOV327723 JYR327689:JYR327723 KIN327689:KIN327723 KSJ327689:KSJ327723 LCF327689:LCF327723 LMB327689:LMB327723 LVX327689:LVX327723 MFT327689:MFT327723 MPP327689:MPP327723 MZL327689:MZL327723 NJH327689:NJH327723 NTD327689:NTD327723 OCZ327689:OCZ327723 OMV327689:OMV327723 OWR327689:OWR327723 PGN327689:PGN327723 PQJ327689:PQJ327723 QAF327689:QAF327723 QKB327689:QKB327723 QTX327689:QTX327723 RDT327689:RDT327723 RNP327689:RNP327723 RXL327689:RXL327723 SHH327689:SHH327723 SRD327689:SRD327723 TAZ327689:TAZ327723 TKV327689:TKV327723 TUR327689:TUR327723 UEN327689:UEN327723 UOJ327689:UOJ327723 UYF327689:UYF327723 VIB327689:VIB327723 VRX327689:VRX327723 WBT327689:WBT327723 WLP327689:WLP327723 WVL327689:WVL327723 D393225:D393259 IZ393225:IZ393259 SV393225:SV393259 ACR393225:ACR393259 AMN393225:AMN393259 AWJ393225:AWJ393259 BGF393225:BGF393259 BQB393225:BQB393259 BZX393225:BZX393259 CJT393225:CJT393259 CTP393225:CTP393259 DDL393225:DDL393259 DNH393225:DNH393259 DXD393225:DXD393259 EGZ393225:EGZ393259 EQV393225:EQV393259 FAR393225:FAR393259 FKN393225:FKN393259 FUJ393225:FUJ393259 GEF393225:GEF393259 GOB393225:GOB393259 GXX393225:GXX393259 HHT393225:HHT393259 HRP393225:HRP393259 IBL393225:IBL393259 ILH393225:ILH393259 IVD393225:IVD393259 JEZ393225:JEZ393259 JOV393225:JOV393259 JYR393225:JYR393259 KIN393225:KIN393259 KSJ393225:KSJ393259 LCF393225:LCF393259 LMB393225:LMB393259 LVX393225:LVX393259 MFT393225:MFT393259 MPP393225:MPP393259 MZL393225:MZL393259 NJH393225:NJH393259 NTD393225:NTD393259 OCZ393225:OCZ393259 OMV393225:OMV393259 OWR393225:OWR393259 PGN393225:PGN393259 PQJ393225:PQJ393259 QAF393225:QAF393259 QKB393225:QKB393259 QTX393225:QTX393259 RDT393225:RDT393259 RNP393225:RNP393259 RXL393225:RXL393259 SHH393225:SHH393259 SRD393225:SRD393259 TAZ393225:TAZ393259 TKV393225:TKV393259 TUR393225:TUR393259 UEN393225:UEN393259 UOJ393225:UOJ393259 UYF393225:UYF393259 VIB393225:VIB393259 VRX393225:VRX393259 WBT393225:WBT393259 WLP393225:WLP393259 WVL393225:WVL393259 D458761:D458795 IZ458761:IZ458795 SV458761:SV458795 ACR458761:ACR458795 AMN458761:AMN458795 AWJ458761:AWJ458795 BGF458761:BGF458795 BQB458761:BQB458795 BZX458761:BZX458795 CJT458761:CJT458795 CTP458761:CTP458795 DDL458761:DDL458795 DNH458761:DNH458795 DXD458761:DXD458795 EGZ458761:EGZ458795 EQV458761:EQV458795 FAR458761:FAR458795 FKN458761:FKN458795 FUJ458761:FUJ458795 GEF458761:GEF458795 GOB458761:GOB458795 GXX458761:GXX458795 HHT458761:HHT458795 HRP458761:HRP458795 IBL458761:IBL458795 ILH458761:ILH458795 IVD458761:IVD458795 JEZ458761:JEZ458795 JOV458761:JOV458795 JYR458761:JYR458795 KIN458761:KIN458795 KSJ458761:KSJ458795 LCF458761:LCF458795 LMB458761:LMB458795 LVX458761:LVX458795 MFT458761:MFT458795 MPP458761:MPP458795 MZL458761:MZL458795 NJH458761:NJH458795 NTD458761:NTD458795 OCZ458761:OCZ458795 OMV458761:OMV458795 OWR458761:OWR458795 PGN458761:PGN458795 PQJ458761:PQJ458795 QAF458761:QAF458795 QKB458761:QKB458795 QTX458761:QTX458795 RDT458761:RDT458795 RNP458761:RNP458795 RXL458761:RXL458795 SHH458761:SHH458795 SRD458761:SRD458795 TAZ458761:TAZ458795 TKV458761:TKV458795 TUR458761:TUR458795 UEN458761:UEN458795 UOJ458761:UOJ458795 UYF458761:UYF458795 VIB458761:VIB458795 VRX458761:VRX458795 WBT458761:WBT458795 WLP458761:WLP458795 WVL458761:WVL458795 D524297:D524331 IZ524297:IZ524331 SV524297:SV524331 ACR524297:ACR524331 AMN524297:AMN524331 AWJ524297:AWJ524331 BGF524297:BGF524331 BQB524297:BQB524331 BZX524297:BZX524331 CJT524297:CJT524331 CTP524297:CTP524331 DDL524297:DDL524331 DNH524297:DNH524331 DXD524297:DXD524331 EGZ524297:EGZ524331 EQV524297:EQV524331 FAR524297:FAR524331 FKN524297:FKN524331 FUJ524297:FUJ524331 GEF524297:GEF524331 GOB524297:GOB524331 GXX524297:GXX524331 HHT524297:HHT524331 HRP524297:HRP524331 IBL524297:IBL524331 ILH524297:ILH524331 IVD524297:IVD524331 JEZ524297:JEZ524331 JOV524297:JOV524331 JYR524297:JYR524331 KIN524297:KIN524331 KSJ524297:KSJ524331 LCF524297:LCF524331 LMB524297:LMB524331 LVX524297:LVX524331 MFT524297:MFT524331 MPP524297:MPP524331 MZL524297:MZL524331 NJH524297:NJH524331 NTD524297:NTD524331 OCZ524297:OCZ524331 OMV524297:OMV524331 OWR524297:OWR524331 PGN524297:PGN524331 PQJ524297:PQJ524331 QAF524297:QAF524331 QKB524297:QKB524331 QTX524297:QTX524331 RDT524297:RDT524331 RNP524297:RNP524331 RXL524297:RXL524331 SHH524297:SHH524331 SRD524297:SRD524331 TAZ524297:TAZ524331 TKV524297:TKV524331 TUR524297:TUR524331 UEN524297:UEN524331 UOJ524297:UOJ524331 UYF524297:UYF524331 VIB524297:VIB524331 VRX524297:VRX524331 WBT524297:WBT524331 WLP524297:WLP524331 WVL524297:WVL524331 D589833:D589867 IZ589833:IZ589867 SV589833:SV589867 ACR589833:ACR589867 AMN589833:AMN589867 AWJ589833:AWJ589867 BGF589833:BGF589867 BQB589833:BQB589867 BZX589833:BZX589867 CJT589833:CJT589867 CTP589833:CTP589867 DDL589833:DDL589867 DNH589833:DNH589867 DXD589833:DXD589867 EGZ589833:EGZ589867 EQV589833:EQV589867 FAR589833:FAR589867 FKN589833:FKN589867 FUJ589833:FUJ589867 GEF589833:GEF589867 GOB589833:GOB589867 GXX589833:GXX589867 HHT589833:HHT589867 HRP589833:HRP589867 IBL589833:IBL589867 ILH589833:ILH589867 IVD589833:IVD589867 JEZ589833:JEZ589867 JOV589833:JOV589867 JYR589833:JYR589867 KIN589833:KIN589867 KSJ589833:KSJ589867 LCF589833:LCF589867 LMB589833:LMB589867 LVX589833:LVX589867 MFT589833:MFT589867 MPP589833:MPP589867 MZL589833:MZL589867 NJH589833:NJH589867 NTD589833:NTD589867 OCZ589833:OCZ589867 OMV589833:OMV589867 OWR589833:OWR589867 PGN589833:PGN589867 PQJ589833:PQJ589867 QAF589833:QAF589867 QKB589833:QKB589867 QTX589833:QTX589867 RDT589833:RDT589867 RNP589833:RNP589867 RXL589833:RXL589867 SHH589833:SHH589867 SRD589833:SRD589867 TAZ589833:TAZ589867 TKV589833:TKV589867 TUR589833:TUR589867 UEN589833:UEN589867 UOJ589833:UOJ589867 UYF589833:UYF589867 VIB589833:VIB589867 VRX589833:VRX589867 WBT589833:WBT589867 WLP589833:WLP589867 WVL589833:WVL589867 D655369:D655403 IZ655369:IZ655403 SV655369:SV655403 ACR655369:ACR655403 AMN655369:AMN655403 AWJ655369:AWJ655403 BGF655369:BGF655403 BQB655369:BQB655403 BZX655369:BZX655403 CJT655369:CJT655403 CTP655369:CTP655403 DDL655369:DDL655403 DNH655369:DNH655403 DXD655369:DXD655403 EGZ655369:EGZ655403 EQV655369:EQV655403 FAR655369:FAR655403 FKN655369:FKN655403 FUJ655369:FUJ655403 GEF655369:GEF655403 GOB655369:GOB655403 GXX655369:GXX655403 HHT655369:HHT655403 HRP655369:HRP655403 IBL655369:IBL655403 ILH655369:ILH655403 IVD655369:IVD655403 JEZ655369:JEZ655403 JOV655369:JOV655403 JYR655369:JYR655403 KIN655369:KIN655403 KSJ655369:KSJ655403 LCF655369:LCF655403 LMB655369:LMB655403 LVX655369:LVX655403 MFT655369:MFT655403 MPP655369:MPP655403 MZL655369:MZL655403 NJH655369:NJH655403 NTD655369:NTD655403 OCZ655369:OCZ655403 OMV655369:OMV655403 OWR655369:OWR655403 PGN655369:PGN655403 PQJ655369:PQJ655403 QAF655369:QAF655403 QKB655369:QKB655403 QTX655369:QTX655403 RDT655369:RDT655403 RNP655369:RNP655403 RXL655369:RXL655403 SHH655369:SHH655403 SRD655369:SRD655403 TAZ655369:TAZ655403 TKV655369:TKV655403 TUR655369:TUR655403 UEN655369:UEN655403 UOJ655369:UOJ655403 UYF655369:UYF655403 VIB655369:VIB655403 VRX655369:VRX655403 WBT655369:WBT655403 WLP655369:WLP655403 WVL655369:WVL655403 D720905:D720939 IZ720905:IZ720939 SV720905:SV720939 ACR720905:ACR720939 AMN720905:AMN720939 AWJ720905:AWJ720939 BGF720905:BGF720939 BQB720905:BQB720939 BZX720905:BZX720939 CJT720905:CJT720939 CTP720905:CTP720939 DDL720905:DDL720939 DNH720905:DNH720939 DXD720905:DXD720939 EGZ720905:EGZ720939 EQV720905:EQV720939 FAR720905:FAR720939 FKN720905:FKN720939 FUJ720905:FUJ720939 GEF720905:GEF720939 GOB720905:GOB720939 GXX720905:GXX720939 HHT720905:HHT720939 HRP720905:HRP720939 IBL720905:IBL720939 ILH720905:ILH720939 IVD720905:IVD720939 JEZ720905:JEZ720939 JOV720905:JOV720939 JYR720905:JYR720939 KIN720905:KIN720939 KSJ720905:KSJ720939 LCF720905:LCF720939 LMB720905:LMB720939 LVX720905:LVX720939 MFT720905:MFT720939 MPP720905:MPP720939 MZL720905:MZL720939 NJH720905:NJH720939 NTD720905:NTD720939 OCZ720905:OCZ720939 OMV720905:OMV720939 OWR720905:OWR720939 PGN720905:PGN720939 PQJ720905:PQJ720939 QAF720905:QAF720939 QKB720905:QKB720939 QTX720905:QTX720939 RDT720905:RDT720939 RNP720905:RNP720939 RXL720905:RXL720939 SHH720905:SHH720939 SRD720905:SRD720939 TAZ720905:TAZ720939 TKV720905:TKV720939 TUR720905:TUR720939 UEN720905:UEN720939 UOJ720905:UOJ720939 UYF720905:UYF720939 VIB720905:VIB720939 VRX720905:VRX720939 WBT720905:WBT720939 WLP720905:WLP720939 WVL720905:WVL720939 D786441:D786475 IZ786441:IZ786475 SV786441:SV786475 ACR786441:ACR786475 AMN786441:AMN786475 AWJ786441:AWJ786475 BGF786441:BGF786475 BQB786441:BQB786475 BZX786441:BZX786475 CJT786441:CJT786475 CTP786441:CTP786475 DDL786441:DDL786475 DNH786441:DNH786475 DXD786441:DXD786475 EGZ786441:EGZ786475 EQV786441:EQV786475 FAR786441:FAR786475 FKN786441:FKN786475 FUJ786441:FUJ786475 GEF786441:GEF786475 GOB786441:GOB786475 GXX786441:GXX786475 HHT786441:HHT786475 HRP786441:HRP786475 IBL786441:IBL786475 ILH786441:ILH786475 IVD786441:IVD786475 JEZ786441:JEZ786475 JOV786441:JOV786475 JYR786441:JYR786475 KIN786441:KIN786475 KSJ786441:KSJ786475 LCF786441:LCF786475 LMB786441:LMB786475 LVX786441:LVX786475 MFT786441:MFT786475 MPP786441:MPP786475 MZL786441:MZL786475 NJH786441:NJH786475 NTD786441:NTD786475 OCZ786441:OCZ786475 OMV786441:OMV786475 OWR786441:OWR786475 PGN786441:PGN786475 PQJ786441:PQJ786475 QAF786441:QAF786475 QKB786441:QKB786475 QTX786441:QTX786475 RDT786441:RDT786475 RNP786441:RNP786475 RXL786441:RXL786475 SHH786441:SHH786475 SRD786441:SRD786475 TAZ786441:TAZ786475 TKV786441:TKV786475 TUR786441:TUR786475 UEN786441:UEN786475 UOJ786441:UOJ786475 UYF786441:UYF786475 VIB786441:VIB786475 VRX786441:VRX786475 WBT786441:WBT786475 WLP786441:WLP786475 WVL786441:WVL786475 D851977:D852011 IZ851977:IZ852011 SV851977:SV852011 ACR851977:ACR852011 AMN851977:AMN852011 AWJ851977:AWJ852011 BGF851977:BGF852011 BQB851977:BQB852011 BZX851977:BZX852011 CJT851977:CJT852011 CTP851977:CTP852011 DDL851977:DDL852011 DNH851977:DNH852011 DXD851977:DXD852011 EGZ851977:EGZ852011 EQV851977:EQV852011 FAR851977:FAR852011 FKN851977:FKN852011 FUJ851977:FUJ852011 GEF851977:GEF852011 GOB851977:GOB852011 GXX851977:GXX852011 HHT851977:HHT852011 HRP851977:HRP852011 IBL851977:IBL852011 ILH851977:ILH852011 IVD851977:IVD852011 JEZ851977:JEZ852011 JOV851977:JOV852011 JYR851977:JYR852011 KIN851977:KIN852011 KSJ851977:KSJ852011 LCF851977:LCF852011 LMB851977:LMB852011 LVX851977:LVX852011 MFT851977:MFT852011 MPP851977:MPP852011 MZL851977:MZL852011 NJH851977:NJH852011 NTD851977:NTD852011 OCZ851977:OCZ852011 OMV851977:OMV852011 OWR851977:OWR852011 PGN851977:PGN852011 PQJ851977:PQJ852011 QAF851977:QAF852011 QKB851977:QKB852011 QTX851977:QTX852011 RDT851977:RDT852011 RNP851977:RNP852011 RXL851977:RXL852011 SHH851977:SHH852011 SRD851977:SRD852011 TAZ851977:TAZ852011 TKV851977:TKV852011 TUR851977:TUR852011 UEN851977:UEN852011 UOJ851977:UOJ852011 UYF851977:UYF852011 VIB851977:VIB852011 VRX851977:VRX852011 WBT851977:WBT852011 WLP851977:WLP852011 WVL851977:WVL852011 D917513:D917547 IZ917513:IZ917547 SV917513:SV917547 ACR917513:ACR917547 AMN917513:AMN917547 AWJ917513:AWJ917547 BGF917513:BGF917547 BQB917513:BQB917547 BZX917513:BZX917547 CJT917513:CJT917547 CTP917513:CTP917547 DDL917513:DDL917547 DNH917513:DNH917547 DXD917513:DXD917547 EGZ917513:EGZ917547 EQV917513:EQV917547 FAR917513:FAR917547 FKN917513:FKN917547 FUJ917513:FUJ917547 GEF917513:GEF917547 GOB917513:GOB917547 GXX917513:GXX917547 HHT917513:HHT917547 HRP917513:HRP917547 IBL917513:IBL917547 ILH917513:ILH917547 IVD917513:IVD917547 JEZ917513:JEZ917547 JOV917513:JOV917547 JYR917513:JYR917547 KIN917513:KIN917547 KSJ917513:KSJ917547 LCF917513:LCF917547 LMB917513:LMB917547 LVX917513:LVX917547 MFT917513:MFT917547 MPP917513:MPP917547 MZL917513:MZL917547 NJH917513:NJH917547 NTD917513:NTD917547 OCZ917513:OCZ917547 OMV917513:OMV917547 OWR917513:OWR917547 PGN917513:PGN917547 PQJ917513:PQJ917547 QAF917513:QAF917547 QKB917513:QKB917547 QTX917513:QTX917547 RDT917513:RDT917547 RNP917513:RNP917547 RXL917513:RXL917547 SHH917513:SHH917547 SRD917513:SRD917547 TAZ917513:TAZ917547 TKV917513:TKV917547 TUR917513:TUR917547 UEN917513:UEN917547 UOJ917513:UOJ917547 UYF917513:UYF917547 VIB917513:VIB917547 VRX917513:VRX917547 WBT917513:WBT917547 WLP917513:WLP917547 WVL917513:WVL917547 D983049:D983083 IZ983049:IZ983083 SV983049:SV983083 ACR983049:ACR983083 AMN983049:AMN983083 AWJ983049:AWJ983083 BGF983049:BGF983083 BQB983049:BQB983083 BZX983049:BZX983083 CJT983049:CJT983083 CTP983049:CTP983083 DDL983049:DDL983083 DNH983049:DNH983083 DXD983049:DXD983083 EGZ983049:EGZ983083 EQV983049:EQV983083 FAR983049:FAR983083 FKN983049:FKN983083 FUJ983049:FUJ983083 GEF983049:GEF983083 GOB983049:GOB983083 GXX983049:GXX983083 HHT983049:HHT983083 HRP983049:HRP983083 IBL983049:IBL983083 ILH983049:ILH983083 IVD983049:IVD983083 JEZ983049:JEZ983083 JOV983049:JOV983083 JYR983049:JYR983083 KIN983049:KIN983083 KSJ983049:KSJ983083 LCF983049:LCF983083 LMB983049:LMB983083 LVX983049:LVX983083 MFT983049:MFT983083 MPP983049:MPP983083 MZL983049:MZL983083 NJH983049:NJH983083 NTD983049:NTD983083 OCZ983049:OCZ983083 OMV983049:OMV983083 OWR983049:OWR983083 PGN983049:PGN983083 PQJ983049:PQJ983083 QAF983049:QAF983083 QKB983049:QKB983083 QTX983049:QTX983083 RDT983049:RDT983083 RNP983049:RNP983083 RXL983049:RXL983083 SHH983049:SHH983083 SRD983049:SRD983083 TAZ983049:TAZ983083 TKV983049:TKV983083 TUR983049:TUR983083 UEN983049:UEN983083 UOJ983049:UOJ983083 UYF983049:UYF983083 VIB983049:VIB983083 VRX983049:VRX983083 WBT983049:WBT983083 WLP983049:WLP983083 WVL983049:WVL983083">
      <formula1>$D$57:$D$391</formula1>
    </dataValidation>
    <dataValidation type="list" errorStyle="warning" allowBlank="1" showInputMessage="1" showErrorMessage="1" errorTitle="Factor" error="This factor is not included in the drop-down list. Is this the factor you want to use?" sqref="G9:G43 JC9:JC43 SY9:SY43 ACU9:ACU43 AMQ9:AMQ43 AWM9:AWM43 BGI9:BGI43 BQE9:BQE43 CAA9:CAA43 CJW9:CJW43 CTS9:CTS43 DDO9:DDO43 DNK9:DNK43 DXG9:DXG43 EHC9:EHC43 EQY9:EQY43 FAU9:FAU43 FKQ9:FKQ43 FUM9:FUM43 GEI9:GEI43 GOE9:GOE43 GYA9:GYA43 HHW9:HHW43 HRS9:HRS43 IBO9:IBO43 ILK9:ILK43 IVG9:IVG43 JFC9:JFC43 JOY9:JOY43 JYU9:JYU43 KIQ9:KIQ43 KSM9:KSM43 LCI9:LCI43 LME9:LME43 LWA9:LWA43 MFW9:MFW43 MPS9:MPS43 MZO9:MZO43 NJK9:NJK43 NTG9:NTG43 ODC9:ODC43 OMY9:OMY43 OWU9:OWU43 PGQ9:PGQ43 PQM9:PQM43 QAI9:QAI43 QKE9:QKE43 QUA9:QUA43 RDW9:RDW43 RNS9:RNS43 RXO9:RXO43 SHK9:SHK43 SRG9:SRG43 TBC9:TBC43 TKY9:TKY43 TUU9:TUU43 UEQ9:UEQ43 UOM9:UOM43 UYI9:UYI43 VIE9:VIE43 VSA9:VSA43 WBW9:WBW43 WLS9:WLS43 WVO9:WVO43 G65545:G65579 JC65545:JC65579 SY65545:SY65579 ACU65545:ACU65579 AMQ65545:AMQ65579 AWM65545:AWM65579 BGI65545:BGI65579 BQE65545:BQE65579 CAA65545:CAA65579 CJW65545:CJW65579 CTS65545:CTS65579 DDO65545:DDO65579 DNK65545:DNK65579 DXG65545:DXG65579 EHC65545:EHC65579 EQY65545:EQY65579 FAU65545:FAU65579 FKQ65545:FKQ65579 FUM65545:FUM65579 GEI65545:GEI65579 GOE65545:GOE65579 GYA65545:GYA65579 HHW65545:HHW65579 HRS65545:HRS65579 IBO65545:IBO65579 ILK65545:ILK65579 IVG65545:IVG65579 JFC65545:JFC65579 JOY65545:JOY65579 JYU65545:JYU65579 KIQ65545:KIQ65579 KSM65545:KSM65579 LCI65545:LCI65579 LME65545:LME65579 LWA65545:LWA65579 MFW65545:MFW65579 MPS65545:MPS65579 MZO65545:MZO65579 NJK65545:NJK65579 NTG65545:NTG65579 ODC65545:ODC65579 OMY65545:OMY65579 OWU65545:OWU65579 PGQ65545:PGQ65579 PQM65545:PQM65579 QAI65545:QAI65579 QKE65545:QKE65579 QUA65545:QUA65579 RDW65545:RDW65579 RNS65545:RNS65579 RXO65545:RXO65579 SHK65545:SHK65579 SRG65545:SRG65579 TBC65545:TBC65579 TKY65545:TKY65579 TUU65545:TUU65579 UEQ65545:UEQ65579 UOM65545:UOM65579 UYI65545:UYI65579 VIE65545:VIE65579 VSA65545:VSA65579 WBW65545:WBW65579 WLS65545:WLS65579 WVO65545:WVO65579 G131081:G131115 JC131081:JC131115 SY131081:SY131115 ACU131081:ACU131115 AMQ131081:AMQ131115 AWM131081:AWM131115 BGI131081:BGI131115 BQE131081:BQE131115 CAA131081:CAA131115 CJW131081:CJW131115 CTS131081:CTS131115 DDO131081:DDO131115 DNK131081:DNK131115 DXG131081:DXG131115 EHC131081:EHC131115 EQY131081:EQY131115 FAU131081:FAU131115 FKQ131081:FKQ131115 FUM131081:FUM131115 GEI131081:GEI131115 GOE131081:GOE131115 GYA131081:GYA131115 HHW131081:HHW131115 HRS131081:HRS131115 IBO131081:IBO131115 ILK131081:ILK131115 IVG131081:IVG131115 JFC131081:JFC131115 JOY131081:JOY131115 JYU131081:JYU131115 KIQ131081:KIQ131115 KSM131081:KSM131115 LCI131081:LCI131115 LME131081:LME131115 LWA131081:LWA131115 MFW131081:MFW131115 MPS131081:MPS131115 MZO131081:MZO131115 NJK131081:NJK131115 NTG131081:NTG131115 ODC131081:ODC131115 OMY131081:OMY131115 OWU131081:OWU131115 PGQ131081:PGQ131115 PQM131081:PQM131115 QAI131081:QAI131115 QKE131081:QKE131115 QUA131081:QUA131115 RDW131081:RDW131115 RNS131081:RNS131115 RXO131081:RXO131115 SHK131081:SHK131115 SRG131081:SRG131115 TBC131081:TBC131115 TKY131081:TKY131115 TUU131081:TUU131115 UEQ131081:UEQ131115 UOM131081:UOM131115 UYI131081:UYI131115 VIE131081:VIE131115 VSA131081:VSA131115 WBW131081:WBW131115 WLS131081:WLS131115 WVO131081:WVO131115 G196617:G196651 JC196617:JC196651 SY196617:SY196651 ACU196617:ACU196651 AMQ196617:AMQ196651 AWM196617:AWM196651 BGI196617:BGI196651 BQE196617:BQE196651 CAA196617:CAA196651 CJW196617:CJW196651 CTS196617:CTS196651 DDO196617:DDO196651 DNK196617:DNK196651 DXG196617:DXG196651 EHC196617:EHC196651 EQY196617:EQY196651 FAU196617:FAU196651 FKQ196617:FKQ196651 FUM196617:FUM196651 GEI196617:GEI196651 GOE196617:GOE196651 GYA196617:GYA196651 HHW196617:HHW196651 HRS196617:HRS196651 IBO196617:IBO196651 ILK196617:ILK196651 IVG196617:IVG196651 JFC196617:JFC196651 JOY196617:JOY196651 JYU196617:JYU196651 KIQ196617:KIQ196651 KSM196617:KSM196651 LCI196617:LCI196651 LME196617:LME196651 LWA196617:LWA196651 MFW196617:MFW196651 MPS196617:MPS196651 MZO196617:MZO196651 NJK196617:NJK196651 NTG196617:NTG196651 ODC196617:ODC196651 OMY196617:OMY196651 OWU196617:OWU196651 PGQ196617:PGQ196651 PQM196617:PQM196651 QAI196617:QAI196651 QKE196617:QKE196651 QUA196617:QUA196651 RDW196617:RDW196651 RNS196617:RNS196651 RXO196617:RXO196651 SHK196617:SHK196651 SRG196617:SRG196651 TBC196617:TBC196651 TKY196617:TKY196651 TUU196617:TUU196651 UEQ196617:UEQ196651 UOM196617:UOM196651 UYI196617:UYI196651 VIE196617:VIE196651 VSA196617:VSA196651 WBW196617:WBW196651 WLS196617:WLS196651 WVO196617:WVO196651 G262153:G262187 JC262153:JC262187 SY262153:SY262187 ACU262153:ACU262187 AMQ262153:AMQ262187 AWM262153:AWM262187 BGI262153:BGI262187 BQE262153:BQE262187 CAA262153:CAA262187 CJW262153:CJW262187 CTS262153:CTS262187 DDO262153:DDO262187 DNK262153:DNK262187 DXG262153:DXG262187 EHC262153:EHC262187 EQY262153:EQY262187 FAU262153:FAU262187 FKQ262153:FKQ262187 FUM262153:FUM262187 GEI262153:GEI262187 GOE262153:GOE262187 GYA262153:GYA262187 HHW262153:HHW262187 HRS262153:HRS262187 IBO262153:IBO262187 ILK262153:ILK262187 IVG262153:IVG262187 JFC262153:JFC262187 JOY262153:JOY262187 JYU262153:JYU262187 KIQ262153:KIQ262187 KSM262153:KSM262187 LCI262153:LCI262187 LME262153:LME262187 LWA262153:LWA262187 MFW262153:MFW262187 MPS262153:MPS262187 MZO262153:MZO262187 NJK262153:NJK262187 NTG262153:NTG262187 ODC262153:ODC262187 OMY262153:OMY262187 OWU262153:OWU262187 PGQ262153:PGQ262187 PQM262153:PQM262187 QAI262153:QAI262187 QKE262153:QKE262187 QUA262153:QUA262187 RDW262153:RDW262187 RNS262153:RNS262187 RXO262153:RXO262187 SHK262153:SHK262187 SRG262153:SRG262187 TBC262153:TBC262187 TKY262153:TKY262187 TUU262153:TUU262187 UEQ262153:UEQ262187 UOM262153:UOM262187 UYI262153:UYI262187 VIE262153:VIE262187 VSA262153:VSA262187 WBW262153:WBW262187 WLS262153:WLS262187 WVO262153:WVO262187 G327689:G327723 JC327689:JC327723 SY327689:SY327723 ACU327689:ACU327723 AMQ327689:AMQ327723 AWM327689:AWM327723 BGI327689:BGI327723 BQE327689:BQE327723 CAA327689:CAA327723 CJW327689:CJW327723 CTS327689:CTS327723 DDO327689:DDO327723 DNK327689:DNK327723 DXG327689:DXG327723 EHC327689:EHC327723 EQY327689:EQY327723 FAU327689:FAU327723 FKQ327689:FKQ327723 FUM327689:FUM327723 GEI327689:GEI327723 GOE327689:GOE327723 GYA327689:GYA327723 HHW327689:HHW327723 HRS327689:HRS327723 IBO327689:IBO327723 ILK327689:ILK327723 IVG327689:IVG327723 JFC327689:JFC327723 JOY327689:JOY327723 JYU327689:JYU327723 KIQ327689:KIQ327723 KSM327689:KSM327723 LCI327689:LCI327723 LME327689:LME327723 LWA327689:LWA327723 MFW327689:MFW327723 MPS327689:MPS327723 MZO327689:MZO327723 NJK327689:NJK327723 NTG327689:NTG327723 ODC327689:ODC327723 OMY327689:OMY327723 OWU327689:OWU327723 PGQ327689:PGQ327723 PQM327689:PQM327723 QAI327689:QAI327723 QKE327689:QKE327723 QUA327689:QUA327723 RDW327689:RDW327723 RNS327689:RNS327723 RXO327689:RXO327723 SHK327689:SHK327723 SRG327689:SRG327723 TBC327689:TBC327723 TKY327689:TKY327723 TUU327689:TUU327723 UEQ327689:UEQ327723 UOM327689:UOM327723 UYI327689:UYI327723 VIE327689:VIE327723 VSA327689:VSA327723 WBW327689:WBW327723 WLS327689:WLS327723 WVO327689:WVO327723 G393225:G393259 JC393225:JC393259 SY393225:SY393259 ACU393225:ACU393259 AMQ393225:AMQ393259 AWM393225:AWM393259 BGI393225:BGI393259 BQE393225:BQE393259 CAA393225:CAA393259 CJW393225:CJW393259 CTS393225:CTS393259 DDO393225:DDO393259 DNK393225:DNK393259 DXG393225:DXG393259 EHC393225:EHC393259 EQY393225:EQY393259 FAU393225:FAU393259 FKQ393225:FKQ393259 FUM393225:FUM393259 GEI393225:GEI393259 GOE393225:GOE393259 GYA393225:GYA393259 HHW393225:HHW393259 HRS393225:HRS393259 IBO393225:IBO393259 ILK393225:ILK393259 IVG393225:IVG393259 JFC393225:JFC393259 JOY393225:JOY393259 JYU393225:JYU393259 KIQ393225:KIQ393259 KSM393225:KSM393259 LCI393225:LCI393259 LME393225:LME393259 LWA393225:LWA393259 MFW393225:MFW393259 MPS393225:MPS393259 MZO393225:MZO393259 NJK393225:NJK393259 NTG393225:NTG393259 ODC393225:ODC393259 OMY393225:OMY393259 OWU393225:OWU393259 PGQ393225:PGQ393259 PQM393225:PQM393259 QAI393225:QAI393259 QKE393225:QKE393259 QUA393225:QUA393259 RDW393225:RDW393259 RNS393225:RNS393259 RXO393225:RXO393259 SHK393225:SHK393259 SRG393225:SRG393259 TBC393225:TBC393259 TKY393225:TKY393259 TUU393225:TUU393259 UEQ393225:UEQ393259 UOM393225:UOM393259 UYI393225:UYI393259 VIE393225:VIE393259 VSA393225:VSA393259 WBW393225:WBW393259 WLS393225:WLS393259 WVO393225:WVO393259 G458761:G458795 JC458761:JC458795 SY458761:SY458795 ACU458761:ACU458795 AMQ458761:AMQ458795 AWM458761:AWM458795 BGI458761:BGI458795 BQE458761:BQE458795 CAA458761:CAA458795 CJW458761:CJW458795 CTS458761:CTS458795 DDO458761:DDO458795 DNK458761:DNK458795 DXG458761:DXG458795 EHC458761:EHC458795 EQY458761:EQY458795 FAU458761:FAU458795 FKQ458761:FKQ458795 FUM458761:FUM458795 GEI458761:GEI458795 GOE458761:GOE458795 GYA458761:GYA458795 HHW458761:HHW458795 HRS458761:HRS458795 IBO458761:IBO458795 ILK458761:ILK458795 IVG458761:IVG458795 JFC458761:JFC458795 JOY458761:JOY458795 JYU458761:JYU458795 KIQ458761:KIQ458795 KSM458761:KSM458795 LCI458761:LCI458795 LME458761:LME458795 LWA458761:LWA458795 MFW458761:MFW458795 MPS458761:MPS458795 MZO458761:MZO458795 NJK458761:NJK458795 NTG458761:NTG458795 ODC458761:ODC458795 OMY458761:OMY458795 OWU458761:OWU458795 PGQ458761:PGQ458795 PQM458761:PQM458795 QAI458761:QAI458795 QKE458761:QKE458795 QUA458761:QUA458795 RDW458761:RDW458795 RNS458761:RNS458795 RXO458761:RXO458795 SHK458761:SHK458795 SRG458761:SRG458795 TBC458761:TBC458795 TKY458761:TKY458795 TUU458761:TUU458795 UEQ458761:UEQ458795 UOM458761:UOM458795 UYI458761:UYI458795 VIE458761:VIE458795 VSA458761:VSA458795 WBW458761:WBW458795 WLS458761:WLS458795 WVO458761:WVO458795 G524297:G524331 JC524297:JC524331 SY524297:SY524331 ACU524297:ACU524331 AMQ524297:AMQ524331 AWM524297:AWM524331 BGI524297:BGI524331 BQE524297:BQE524331 CAA524297:CAA524331 CJW524297:CJW524331 CTS524297:CTS524331 DDO524297:DDO524331 DNK524297:DNK524331 DXG524297:DXG524331 EHC524297:EHC524331 EQY524297:EQY524331 FAU524297:FAU524331 FKQ524297:FKQ524331 FUM524297:FUM524331 GEI524297:GEI524331 GOE524297:GOE524331 GYA524297:GYA524331 HHW524297:HHW524331 HRS524297:HRS524331 IBO524297:IBO524331 ILK524297:ILK524331 IVG524297:IVG524331 JFC524297:JFC524331 JOY524297:JOY524331 JYU524297:JYU524331 KIQ524297:KIQ524331 KSM524297:KSM524331 LCI524297:LCI524331 LME524297:LME524331 LWA524297:LWA524331 MFW524297:MFW524331 MPS524297:MPS524331 MZO524297:MZO524331 NJK524297:NJK524331 NTG524297:NTG524331 ODC524297:ODC524331 OMY524297:OMY524331 OWU524297:OWU524331 PGQ524297:PGQ524331 PQM524297:PQM524331 QAI524297:QAI524331 QKE524297:QKE524331 QUA524297:QUA524331 RDW524297:RDW524331 RNS524297:RNS524331 RXO524297:RXO524331 SHK524297:SHK524331 SRG524297:SRG524331 TBC524297:TBC524331 TKY524297:TKY524331 TUU524297:TUU524331 UEQ524297:UEQ524331 UOM524297:UOM524331 UYI524297:UYI524331 VIE524297:VIE524331 VSA524297:VSA524331 WBW524297:WBW524331 WLS524297:WLS524331 WVO524297:WVO524331 G589833:G589867 JC589833:JC589867 SY589833:SY589867 ACU589833:ACU589867 AMQ589833:AMQ589867 AWM589833:AWM589867 BGI589833:BGI589867 BQE589833:BQE589867 CAA589833:CAA589867 CJW589833:CJW589867 CTS589833:CTS589867 DDO589833:DDO589867 DNK589833:DNK589867 DXG589833:DXG589867 EHC589833:EHC589867 EQY589833:EQY589867 FAU589833:FAU589867 FKQ589833:FKQ589867 FUM589833:FUM589867 GEI589833:GEI589867 GOE589833:GOE589867 GYA589833:GYA589867 HHW589833:HHW589867 HRS589833:HRS589867 IBO589833:IBO589867 ILK589833:ILK589867 IVG589833:IVG589867 JFC589833:JFC589867 JOY589833:JOY589867 JYU589833:JYU589867 KIQ589833:KIQ589867 KSM589833:KSM589867 LCI589833:LCI589867 LME589833:LME589867 LWA589833:LWA589867 MFW589833:MFW589867 MPS589833:MPS589867 MZO589833:MZO589867 NJK589833:NJK589867 NTG589833:NTG589867 ODC589833:ODC589867 OMY589833:OMY589867 OWU589833:OWU589867 PGQ589833:PGQ589867 PQM589833:PQM589867 QAI589833:QAI589867 QKE589833:QKE589867 QUA589833:QUA589867 RDW589833:RDW589867 RNS589833:RNS589867 RXO589833:RXO589867 SHK589833:SHK589867 SRG589833:SRG589867 TBC589833:TBC589867 TKY589833:TKY589867 TUU589833:TUU589867 UEQ589833:UEQ589867 UOM589833:UOM589867 UYI589833:UYI589867 VIE589833:VIE589867 VSA589833:VSA589867 WBW589833:WBW589867 WLS589833:WLS589867 WVO589833:WVO589867 G655369:G655403 JC655369:JC655403 SY655369:SY655403 ACU655369:ACU655403 AMQ655369:AMQ655403 AWM655369:AWM655403 BGI655369:BGI655403 BQE655369:BQE655403 CAA655369:CAA655403 CJW655369:CJW655403 CTS655369:CTS655403 DDO655369:DDO655403 DNK655369:DNK655403 DXG655369:DXG655403 EHC655369:EHC655403 EQY655369:EQY655403 FAU655369:FAU655403 FKQ655369:FKQ655403 FUM655369:FUM655403 GEI655369:GEI655403 GOE655369:GOE655403 GYA655369:GYA655403 HHW655369:HHW655403 HRS655369:HRS655403 IBO655369:IBO655403 ILK655369:ILK655403 IVG655369:IVG655403 JFC655369:JFC655403 JOY655369:JOY655403 JYU655369:JYU655403 KIQ655369:KIQ655403 KSM655369:KSM655403 LCI655369:LCI655403 LME655369:LME655403 LWA655369:LWA655403 MFW655369:MFW655403 MPS655369:MPS655403 MZO655369:MZO655403 NJK655369:NJK655403 NTG655369:NTG655403 ODC655369:ODC655403 OMY655369:OMY655403 OWU655369:OWU655403 PGQ655369:PGQ655403 PQM655369:PQM655403 QAI655369:QAI655403 QKE655369:QKE655403 QUA655369:QUA655403 RDW655369:RDW655403 RNS655369:RNS655403 RXO655369:RXO655403 SHK655369:SHK655403 SRG655369:SRG655403 TBC655369:TBC655403 TKY655369:TKY655403 TUU655369:TUU655403 UEQ655369:UEQ655403 UOM655369:UOM655403 UYI655369:UYI655403 VIE655369:VIE655403 VSA655369:VSA655403 WBW655369:WBW655403 WLS655369:WLS655403 WVO655369:WVO655403 G720905:G720939 JC720905:JC720939 SY720905:SY720939 ACU720905:ACU720939 AMQ720905:AMQ720939 AWM720905:AWM720939 BGI720905:BGI720939 BQE720905:BQE720939 CAA720905:CAA720939 CJW720905:CJW720939 CTS720905:CTS720939 DDO720905:DDO720939 DNK720905:DNK720939 DXG720905:DXG720939 EHC720905:EHC720939 EQY720905:EQY720939 FAU720905:FAU720939 FKQ720905:FKQ720939 FUM720905:FUM720939 GEI720905:GEI720939 GOE720905:GOE720939 GYA720905:GYA720939 HHW720905:HHW720939 HRS720905:HRS720939 IBO720905:IBO720939 ILK720905:ILK720939 IVG720905:IVG720939 JFC720905:JFC720939 JOY720905:JOY720939 JYU720905:JYU720939 KIQ720905:KIQ720939 KSM720905:KSM720939 LCI720905:LCI720939 LME720905:LME720939 LWA720905:LWA720939 MFW720905:MFW720939 MPS720905:MPS720939 MZO720905:MZO720939 NJK720905:NJK720939 NTG720905:NTG720939 ODC720905:ODC720939 OMY720905:OMY720939 OWU720905:OWU720939 PGQ720905:PGQ720939 PQM720905:PQM720939 QAI720905:QAI720939 QKE720905:QKE720939 QUA720905:QUA720939 RDW720905:RDW720939 RNS720905:RNS720939 RXO720905:RXO720939 SHK720905:SHK720939 SRG720905:SRG720939 TBC720905:TBC720939 TKY720905:TKY720939 TUU720905:TUU720939 UEQ720905:UEQ720939 UOM720905:UOM720939 UYI720905:UYI720939 VIE720905:VIE720939 VSA720905:VSA720939 WBW720905:WBW720939 WLS720905:WLS720939 WVO720905:WVO720939 G786441:G786475 JC786441:JC786475 SY786441:SY786475 ACU786441:ACU786475 AMQ786441:AMQ786475 AWM786441:AWM786475 BGI786441:BGI786475 BQE786441:BQE786475 CAA786441:CAA786475 CJW786441:CJW786475 CTS786441:CTS786475 DDO786441:DDO786475 DNK786441:DNK786475 DXG786441:DXG786475 EHC786441:EHC786475 EQY786441:EQY786475 FAU786441:FAU786475 FKQ786441:FKQ786475 FUM786441:FUM786475 GEI786441:GEI786475 GOE786441:GOE786475 GYA786441:GYA786475 HHW786441:HHW786475 HRS786441:HRS786475 IBO786441:IBO786475 ILK786441:ILK786475 IVG786441:IVG786475 JFC786441:JFC786475 JOY786441:JOY786475 JYU786441:JYU786475 KIQ786441:KIQ786475 KSM786441:KSM786475 LCI786441:LCI786475 LME786441:LME786475 LWA786441:LWA786475 MFW786441:MFW786475 MPS786441:MPS786475 MZO786441:MZO786475 NJK786441:NJK786475 NTG786441:NTG786475 ODC786441:ODC786475 OMY786441:OMY786475 OWU786441:OWU786475 PGQ786441:PGQ786475 PQM786441:PQM786475 QAI786441:QAI786475 QKE786441:QKE786475 QUA786441:QUA786475 RDW786441:RDW786475 RNS786441:RNS786475 RXO786441:RXO786475 SHK786441:SHK786475 SRG786441:SRG786475 TBC786441:TBC786475 TKY786441:TKY786475 TUU786441:TUU786475 UEQ786441:UEQ786475 UOM786441:UOM786475 UYI786441:UYI786475 VIE786441:VIE786475 VSA786441:VSA786475 WBW786441:WBW786475 WLS786441:WLS786475 WVO786441:WVO786475 G851977:G852011 JC851977:JC852011 SY851977:SY852011 ACU851977:ACU852011 AMQ851977:AMQ852011 AWM851977:AWM852011 BGI851977:BGI852011 BQE851977:BQE852011 CAA851977:CAA852011 CJW851977:CJW852011 CTS851977:CTS852011 DDO851977:DDO852011 DNK851977:DNK852011 DXG851977:DXG852011 EHC851977:EHC852011 EQY851977:EQY852011 FAU851977:FAU852011 FKQ851977:FKQ852011 FUM851977:FUM852011 GEI851977:GEI852011 GOE851977:GOE852011 GYA851977:GYA852011 HHW851977:HHW852011 HRS851977:HRS852011 IBO851977:IBO852011 ILK851977:ILK852011 IVG851977:IVG852011 JFC851977:JFC852011 JOY851977:JOY852011 JYU851977:JYU852011 KIQ851977:KIQ852011 KSM851977:KSM852011 LCI851977:LCI852011 LME851977:LME852011 LWA851977:LWA852011 MFW851977:MFW852011 MPS851977:MPS852011 MZO851977:MZO852011 NJK851977:NJK852011 NTG851977:NTG852011 ODC851977:ODC852011 OMY851977:OMY852011 OWU851977:OWU852011 PGQ851977:PGQ852011 PQM851977:PQM852011 QAI851977:QAI852011 QKE851977:QKE852011 QUA851977:QUA852011 RDW851977:RDW852011 RNS851977:RNS852011 RXO851977:RXO852011 SHK851977:SHK852011 SRG851977:SRG852011 TBC851977:TBC852011 TKY851977:TKY852011 TUU851977:TUU852011 UEQ851977:UEQ852011 UOM851977:UOM852011 UYI851977:UYI852011 VIE851977:VIE852011 VSA851977:VSA852011 WBW851977:WBW852011 WLS851977:WLS852011 WVO851977:WVO852011 G917513:G917547 JC917513:JC917547 SY917513:SY917547 ACU917513:ACU917547 AMQ917513:AMQ917547 AWM917513:AWM917547 BGI917513:BGI917547 BQE917513:BQE917547 CAA917513:CAA917547 CJW917513:CJW917547 CTS917513:CTS917547 DDO917513:DDO917547 DNK917513:DNK917547 DXG917513:DXG917547 EHC917513:EHC917547 EQY917513:EQY917547 FAU917513:FAU917547 FKQ917513:FKQ917547 FUM917513:FUM917547 GEI917513:GEI917547 GOE917513:GOE917547 GYA917513:GYA917547 HHW917513:HHW917547 HRS917513:HRS917547 IBO917513:IBO917547 ILK917513:ILK917547 IVG917513:IVG917547 JFC917513:JFC917547 JOY917513:JOY917547 JYU917513:JYU917547 KIQ917513:KIQ917547 KSM917513:KSM917547 LCI917513:LCI917547 LME917513:LME917547 LWA917513:LWA917547 MFW917513:MFW917547 MPS917513:MPS917547 MZO917513:MZO917547 NJK917513:NJK917547 NTG917513:NTG917547 ODC917513:ODC917547 OMY917513:OMY917547 OWU917513:OWU917547 PGQ917513:PGQ917547 PQM917513:PQM917547 QAI917513:QAI917547 QKE917513:QKE917547 QUA917513:QUA917547 RDW917513:RDW917547 RNS917513:RNS917547 RXO917513:RXO917547 SHK917513:SHK917547 SRG917513:SRG917547 TBC917513:TBC917547 TKY917513:TKY917547 TUU917513:TUU917547 UEQ917513:UEQ917547 UOM917513:UOM917547 UYI917513:UYI917547 VIE917513:VIE917547 VSA917513:VSA917547 WBW917513:WBW917547 WLS917513:WLS917547 WVO917513:WVO917547 G983049:G983083 JC983049:JC983083 SY983049:SY983083 ACU983049:ACU983083 AMQ983049:AMQ983083 AWM983049:AWM983083 BGI983049:BGI983083 BQE983049:BQE983083 CAA983049:CAA983083 CJW983049:CJW983083 CTS983049:CTS983083 DDO983049:DDO983083 DNK983049:DNK983083 DXG983049:DXG983083 EHC983049:EHC983083 EQY983049:EQY983083 FAU983049:FAU983083 FKQ983049:FKQ983083 FUM983049:FUM983083 GEI983049:GEI983083 GOE983049:GOE983083 GYA983049:GYA983083 HHW983049:HHW983083 HRS983049:HRS983083 IBO983049:IBO983083 ILK983049:ILK983083 IVG983049:IVG983083 JFC983049:JFC983083 JOY983049:JOY983083 JYU983049:JYU983083 KIQ983049:KIQ983083 KSM983049:KSM983083 LCI983049:LCI983083 LME983049:LME983083 LWA983049:LWA983083 MFW983049:MFW983083 MPS983049:MPS983083 MZO983049:MZO983083 NJK983049:NJK983083 NTG983049:NTG983083 ODC983049:ODC983083 OMY983049:OMY983083 OWU983049:OWU983083 PGQ983049:PGQ983083 PQM983049:PQM983083 QAI983049:QAI983083 QKE983049:QKE983083 QUA983049:QUA983083 RDW983049:RDW983083 RNS983049:RNS983083 RXO983049:RXO983083 SHK983049:SHK983083 SRG983049:SRG983083 TBC983049:TBC983083 TKY983049:TKY983083 TUU983049:TUU983083 UEQ983049:UEQ983083 UOM983049:UOM983083 UYI983049:UYI983083 VIE983049:VIE983083 VSA983049:VSA983083 WBW983049:WBW983083 WLS983049:WLS983083 WVO983049:WVO983083">
      <formula1>$G$57:$G$148</formula1>
    </dataValidation>
  </dataValidation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dimension ref="A1:J380"/>
  <sheetViews>
    <sheetView workbookViewId="0">
      <selection activeCell="F2" sqref="F2"/>
    </sheetView>
  </sheetViews>
  <sheetFormatPr defaultColWidth="8.75" defaultRowHeight="12"/>
  <cols>
    <col min="1" max="1" width="2.25" style="181" customWidth="1"/>
    <col min="2" max="2" width="6.25" style="181" customWidth="1"/>
    <col min="3" max="3" width="20.625" style="181" customWidth="1"/>
    <col min="4" max="4" width="8.5" style="181" customWidth="1"/>
    <col min="5" max="5" width="4.125" style="181" customWidth="1"/>
    <col min="6" max="6" width="12.625" style="181" customWidth="1"/>
    <col min="7" max="7" width="9.75" style="181" customWidth="1"/>
    <col min="8" max="8" width="9" style="181" customWidth="1"/>
    <col min="9" max="9" width="11.375" style="181" customWidth="1"/>
    <col min="10" max="10" width="7.25" style="181" customWidth="1"/>
    <col min="11" max="256" width="8.75" style="181"/>
    <col min="257" max="257" width="2.25" style="181" customWidth="1"/>
    <col min="258" max="258" width="6.25" style="181" customWidth="1"/>
    <col min="259" max="259" width="20.625" style="181" customWidth="1"/>
    <col min="260" max="260" width="8.5" style="181" customWidth="1"/>
    <col min="261" max="261" width="4.125" style="181" customWidth="1"/>
    <col min="262" max="262" width="12.625" style="181" customWidth="1"/>
    <col min="263" max="263" width="9.75" style="181" customWidth="1"/>
    <col min="264" max="264" width="9" style="181" customWidth="1"/>
    <col min="265" max="265" width="11.375" style="181" customWidth="1"/>
    <col min="266" max="266" width="7.25" style="181" customWidth="1"/>
    <col min="267" max="512" width="8.75" style="181"/>
    <col min="513" max="513" width="2.25" style="181" customWidth="1"/>
    <col min="514" max="514" width="6.25" style="181" customWidth="1"/>
    <col min="515" max="515" width="20.625" style="181" customWidth="1"/>
    <col min="516" max="516" width="8.5" style="181" customWidth="1"/>
    <col min="517" max="517" width="4.125" style="181" customWidth="1"/>
    <col min="518" max="518" width="12.625" style="181" customWidth="1"/>
    <col min="519" max="519" width="9.75" style="181" customWidth="1"/>
    <col min="520" max="520" width="9" style="181" customWidth="1"/>
    <col min="521" max="521" width="11.375" style="181" customWidth="1"/>
    <col min="522" max="522" width="7.25" style="181" customWidth="1"/>
    <col min="523" max="768" width="8.75" style="181"/>
    <col min="769" max="769" width="2.25" style="181" customWidth="1"/>
    <col min="770" max="770" width="6.25" style="181" customWidth="1"/>
    <col min="771" max="771" width="20.625" style="181" customWidth="1"/>
    <col min="772" max="772" width="8.5" style="181" customWidth="1"/>
    <col min="773" max="773" width="4.125" style="181" customWidth="1"/>
    <col min="774" max="774" width="12.625" style="181" customWidth="1"/>
    <col min="775" max="775" width="9.75" style="181" customWidth="1"/>
    <col min="776" max="776" width="9" style="181" customWidth="1"/>
    <col min="777" max="777" width="11.375" style="181" customWidth="1"/>
    <col min="778" max="778" width="7.25" style="181" customWidth="1"/>
    <col min="779" max="1024" width="8.75" style="181"/>
    <col min="1025" max="1025" width="2.25" style="181" customWidth="1"/>
    <col min="1026" max="1026" width="6.25" style="181" customWidth="1"/>
    <col min="1027" max="1027" width="20.625" style="181" customWidth="1"/>
    <col min="1028" max="1028" width="8.5" style="181" customWidth="1"/>
    <col min="1029" max="1029" width="4.125" style="181" customWidth="1"/>
    <col min="1030" max="1030" width="12.625" style="181" customWidth="1"/>
    <col min="1031" max="1031" width="9.75" style="181" customWidth="1"/>
    <col min="1032" max="1032" width="9" style="181" customWidth="1"/>
    <col min="1033" max="1033" width="11.375" style="181" customWidth="1"/>
    <col min="1034" max="1034" width="7.25" style="181" customWidth="1"/>
    <col min="1035" max="1280" width="8.75" style="181"/>
    <col min="1281" max="1281" width="2.25" style="181" customWidth="1"/>
    <col min="1282" max="1282" width="6.25" style="181" customWidth="1"/>
    <col min="1283" max="1283" width="20.625" style="181" customWidth="1"/>
    <col min="1284" max="1284" width="8.5" style="181" customWidth="1"/>
    <col min="1285" max="1285" width="4.125" style="181" customWidth="1"/>
    <col min="1286" max="1286" width="12.625" style="181" customWidth="1"/>
    <col min="1287" max="1287" width="9.75" style="181" customWidth="1"/>
    <col min="1288" max="1288" width="9" style="181" customWidth="1"/>
    <col min="1289" max="1289" width="11.375" style="181" customWidth="1"/>
    <col min="1290" max="1290" width="7.25" style="181" customWidth="1"/>
    <col min="1291" max="1536" width="8.75" style="181"/>
    <col min="1537" max="1537" width="2.25" style="181" customWidth="1"/>
    <col min="1538" max="1538" width="6.25" style="181" customWidth="1"/>
    <col min="1539" max="1539" width="20.625" style="181" customWidth="1"/>
    <col min="1540" max="1540" width="8.5" style="181" customWidth="1"/>
    <col min="1541" max="1541" width="4.125" style="181" customWidth="1"/>
    <col min="1542" max="1542" width="12.625" style="181" customWidth="1"/>
    <col min="1543" max="1543" width="9.75" style="181" customWidth="1"/>
    <col min="1544" max="1544" width="9" style="181" customWidth="1"/>
    <col min="1545" max="1545" width="11.375" style="181" customWidth="1"/>
    <col min="1546" max="1546" width="7.25" style="181" customWidth="1"/>
    <col min="1547" max="1792" width="8.75" style="181"/>
    <col min="1793" max="1793" width="2.25" style="181" customWidth="1"/>
    <col min="1794" max="1794" width="6.25" style="181" customWidth="1"/>
    <col min="1795" max="1795" width="20.625" style="181" customWidth="1"/>
    <col min="1796" max="1796" width="8.5" style="181" customWidth="1"/>
    <col min="1797" max="1797" width="4.125" style="181" customWidth="1"/>
    <col min="1798" max="1798" width="12.625" style="181" customWidth="1"/>
    <col min="1799" max="1799" width="9.75" style="181" customWidth="1"/>
    <col min="1800" max="1800" width="9" style="181" customWidth="1"/>
    <col min="1801" max="1801" width="11.375" style="181" customWidth="1"/>
    <col min="1802" max="1802" width="7.25" style="181" customWidth="1"/>
    <col min="1803" max="2048" width="8.75" style="181"/>
    <col min="2049" max="2049" width="2.25" style="181" customWidth="1"/>
    <col min="2050" max="2050" width="6.25" style="181" customWidth="1"/>
    <col min="2051" max="2051" width="20.625" style="181" customWidth="1"/>
    <col min="2052" max="2052" width="8.5" style="181" customWidth="1"/>
    <col min="2053" max="2053" width="4.125" style="181" customWidth="1"/>
    <col min="2054" max="2054" width="12.625" style="181" customWidth="1"/>
    <col min="2055" max="2055" width="9.75" style="181" customWidth="1"/>
    <col min="2056" max="2056" width="9" style="181" customWidth="1"/>
    <col min="2057" max="2057" width="11.375" style="181" customWidth="1"/>
    <col min="2058" max="2058" width="7.25" style="181" customWidth="1"/>
    <col min="2059" max="2304" width="8.75" style="181"/>
    <col min="2305" max="2305" width="2.25" style="181" customWidth="1"/>
    <col min="2306" max="2306" width="6.25" style="181" customWidth="1"/>
    <col min="2307" max="2307" width="20.625" style="181" customWidth="1"/>
    <col min="2308" max="2308" width="8.5" style="181" customWidth="1"/>
    <col min="2309" max="2309" width="4.125" style="181" customWidth="1"/>
    <col min="2310" max="2310" width="12.625" style="181" customWidth="1"/>
    <col min="2311" max="2311" width="9.75" style="181" customWidth="1"/>
    <col min="2312" max="2312" width="9" style="181" customWidth="1"/>
    <col min="2313" max="2313" width="11.375" style="181" customWidth="1"/>
    <col min="2314" max="2314" width="7.25" style="181" customWidth="1"/>
    <col min="2315" max="2560" width="8.75" style="181"/>
    <col min="2561" max="2561" width="2.25" style="181" customWidth="1"/>
    <col min="2562" max="2562" width="6.25" style="181" customWidth="1"/>
    <col min="2563" max="2563" width="20.625" style="181" customWidth="1"/>
    <col min="2564" max="2564" width="8.5" style="181" customWidth="1"/>
    <col min="2565" max="2565" width="4.125" style="181" customWidth="1"/>
    <col min="2566" max="2566" width="12.625" style="181" customWidth="1"/>
    <col min="2567" max="2567" width="9.75" style="181" customWidth="1"/>
    <col min="2568" max="2568" width="9" style="181" customWidth="1"/>
    <col min="2569" max="2569" width="11.375" style="181" customWidth="1"/>
    <col min="2570" max="2570" width="7.25" style="181" customWidth="1"/>
    <col min="2571" max="2816" width="8.75" style="181"/>
    <col min="2817" max="2817" width="2.25" style="181" customWidth="1"/>
    <col min="2818" max="2818" width="6.25" style="181" customWidth="1"/>
    <col min="2819" max="2819" width="20.625" style="181" customWidth="1"/>
    <col min="2820" max="2820" width="8.5" style="181" customWidth="1"/>
    <col min="2821" max="2821" width="4.125" style="181" customWidth="1"/>
    <col min="2822" max="2822" width="12.625" style="181" customWidth="1"/>
    <col min="2823" max="2823" width="9.75" style="181" customWidth="1"/>
    <col min="2824" max="2824" width="9" style="181" customWidth="1"/>
    <col min="2825" max="2825" width="11.375" style="181" customWidth="1"/>
    <col min="2826" max="2826" width="7.25" style="181" customWidth="1"/>
    <col min="2827" max="3072" width="8.75" style="181"/>
    <col min="3073" max="3073" width="2.25" style="181" customWidth="1"/>
    <col min="3074" max="3074" width="6.25" style="181" customWidth="1"/>
    <col min="3075" max="3075" width="20.625" style="181" customWidth="1"/>
    <col min="3076" max="3076" width="8.5" style="181" customWidth="1"/>
    <col min="3077" max="3077" width="4.125" style="181" customWidth="1"/>
    <col min="3078" max="3078" width="12.625" style="181" customWidth="1"/>
    <col min="3079" max="3079" width="9.75" style="181" customWidth="1"/>
    <col min="3080" max="3080" width="9" style="181" customWidth="1"/>
    <col min="3081" max="3081" width="11.375" style="181" customWidth="1"/>
    <col min="3082" max="3082" width="7.25" style="181" customWidth="1"/>
    <col min="3083" max="3328" width="8.75" style="181"/>
    <col min="3329" max="3329" width="2.25" style="181" customWidth="1"/>
    <col min="3330" max="3330" width="6.25" style="181" customWidth="1"/>
    <col min="3331" max="3331" width="20.625" style="181" customWidth="1"/>
    <col min="3332" max="3332" width="8.5" style="181" customWidth="1"/>
    <col min="3333" max="3333" width="4.125" style="181" customWidth="1"/>
    <col min="3334" max="3334" width="12.625" style="181" customWidth="1"/>
    <col min="3335" max="3335" width="9.75" style="181" customWidth="1"/>
    <col min="3336" max="3336" width="9" style="181" customWidth="1"/>
    <col min="3337" max="3337" width="11.375" style="181" customWidth="1"/>
    <col min="3338" max="3338" width="7.25" style="181" customWidth="1"/>
    <col min="3339" max="3584" width="8.75" style="181"/>
    <col min="3585" max="3585" width="2.25" style="181" customWidth="1"/>
    <col min="3586" max="3586" width="6.25" style="181" customWidth="1"/>
    <col min="3587" max="3587" width="20.625" style="181" customWidth="1"/>
    <col min="3588" max="3588" width="8.5" style="181" customWidth="1"/>
    <col min="3589" max="3589" width="4.125" style="181" customWidth="1"/>
    <col min="3590" max="3590" width="12.625" style="181" customWidth="1"/>
    <col min="3591" max="3591" width="9.75" style="181" customWidth="1"/>
    <col min="3592" max="3592" width="9" style="181" customWidth="1"/>
    <col min="3593" max="3593" width="11.375" style="181" customWidth="1"/>
    <col min="3594" max="3594" width="7.25" style="181" customWidth="1"/>
    <col min="3595" max="3840" width="8.75" style="181"/>
    <col min="3841" max="3841" width="2.25" style="181" customWidth="1"/>
    <col min="3842" max="3842" width="6.25" style="181" customWidth="1"/>
    <col min="3843" max="3843" width="20.625" style="181" customWidth="1"/>
    <col min="3844" max="3844" width="8.5" style="181" customWidth="1"/>
    <col min="3845" max="3845" width="4.125" style="181" customWidth="1"/>
    <col min="3846" max="3846" width="12.625" style="181" customWidth="1"/>
    <col min="3847" max="3847" width="9.75" style="181" customWidth="1"/>
    <col min="3848" max="3848" width="9" style="181" customWidth="1"/>
    <col min="3849" max="3849" width="11.375" style="181" customWidth="1"/>
    <col min="3850" max="3850" width="7.25" style="181" customWidth="1"/>
    <col min="3851" max="4096" width="8.75" style="181"/>
    <col min="4097" max="4097" width="2.25" style="181" customWidth="1"/>
    <col min="4098" max="4098" width="6.25" style="181" customWidth="1"/>
    <col min="4099" max="4099" width="20.625" style="181" customWidth="1"/>
    <col min="4100" max="4100" width="8.5" style="181" customWidth="1"/>
    <col min="4101" max="4101" width="4.125" style="181" customWidth="1"/>
    <col min="4102" max="4102" width="12.625" style="181" customWidth="1"/>
    <col min="4103" max="4103" width="9.75" style="181" customWidth="1"/>
    <col min="4104" max="4104" width="9" style="181" customWidth="1"/>
    <col min="4105" max="4105" width="11.375" style="181" customWidth="1"/>
    <col min="4106" max="4106" width="7.25" style="181" customWidth="1"/>
    <col min="4107" max="4352" width="8.75" style="181"/>
    <col min="4353" max="4353" width="2.25" style="181" customWidth="1"/>
    <col min="4354" max="4354" width="6.25" style="181" customWidth="1"/>
    <col min="4355" max="4355" width="20.625" style="181" customWidth="1"/>
    <col min="4356" max="4356" width="8.5" style="181" customWidth="1"/>
    <col min="4357" max="4357" width="4.125" style="181" customWidth="1"/>
    <col min="4358" max="4358" width="12.625" style="181" customWidth="1"/>
    <col min="4359" max="4359" width="9.75" style="181" customWidth="1"/>
    <col min="4360" max="4360" width="9" style="181" customWidth="1"/>
    <col min="4361" max="4361" width="11.375" style="181" customWidth="1"/>
    <col min="4362" max="4362" width="7.25" style="181" customWidth="1"/>
    <col min="4363" max="4608" width="8.75" style="181"/>
    <col min="4609" max="4609" width="2.25" style="181" customWidth="1"/>
    <col min="4610" max="4610" width="6.25" style="181" customWidth="1"/>
    <col min="4611" max="4611" width="20.625" style="181" customWidth="1"/>
    <col min="4612" max="4612" width="8.5" style="181" customWidth="1"/>
    <col min="4613" max="4613" width="4.125" style="181" customWidth="1"/>
    <col min="4614" max="4614" width="12.625" style="181" customWidth="1"/>
    <col min="4615" max="4615" width="9.75" style="181" customWidth="1"/>
    <col min="4616" max="4616" width="9" style="181" customWidth="1"/>
    <col min="4617" max="4617" width="11.375" style="181" customWidth="1"/>
    <col min="4618" max="4618" width="7.25" style="181" customWidth="1"/>
    <col min="4619" max="4864" width="8.75" style="181"/>
    <col min="4865" max="4865" width="2.25" style="181" customWidth="1"/>
    <col min="4866" max="4866" width="6.25" style="181" customWidth="1"/>
    <col min="4867" max="4867" width="20.625" style="181" customWidth="1"/>
    <col min="4868" max="4868" width="8.5" style="181" customWidth="1"/>
    <col min="4869" max="4869" width="4.125" style="181" customWidth="1"/>
    <col min="4870" max="4870" width="12.625" style="181" customWidth="1"/>
    <col min="4871" max="4871" width="9.75" style="181" customWidth="1"/>
    <col min="4872" max="4872" width="9" style="181" customWidth="1"/>
    <col min="4873" max="4873" width="11.375" style="181" customWidth="1"/>
    <col min="4874" max="4874" width="7.25" style="181" customWidth="1"/>
    <col min="4875" max="5120" width="8.75" style="181"/>
    <col min="5121" max="5121" width="2.25" style="181" customWidth="1"/>
    <col min="5122" max="5122" width="6.25" style="181" customWidth="1"/>
    <col min="5123" max="5123" width="20.625" style="181" customWidth="1"/>
    <col min="5124" max="5124" width="8.5" style="181" customWidth="1"/>
    <col min="5125" max="5125" width="4.125" style="181" customWidth="1"/>
    <col min="5126" max="5126" width="12.625" style="181" customWidth="1"/>
    <col min="5127" max="5127" width="9.75" style="181" customWidth="1"/>
    <col min="5128" max="5128" width="9" style="181" customWidth="1"/>
    <col min="5129" max="5129" width="11.375" style="181" customWidth="1"/>
    <col min="5130" max="5130" width="7.25" style="181" customWidth="1"/>
    <col min="5131" max="5376" width="8.75" style="181"/>
    <col min="5377" max="5377" width="2.25" style="181" customWidth="1"/>
    <col min="5378" max="5378" width="6.25" style="181" customWidth="1"/>
    <col min="5379" max="5379" width="20.625" style="181" customWidth="1"/>
    <col min="5380" max="5380" width="8.5" style="181" customWidth="1"/>
    <col min="5381" max="5381" width="4.125" style="181" customWidth="1"/>
    <col min="5382" max="5382" width="12.625" style="181" customWidth="1"/>
    <col min="5383" max="5383" width="9.75" style="181" customWidth="1"/>
    <col min="5384" max="5384" width="9" style="181" customWidth="1"/>
    <col min="5385" max="5385" width="11.375" style="181" customWidth="1"/>
    <col min="5386" max="5386" width="7.25" style="181" customWidth="1"/>
    <col min="5387" max="5632" width="8.75" style="181"/>
    <col min="5633" max="5633" width="2.25" style="181" customWidth="1"/>
    <col min="5634" max="5634" width="6.25" style="181" customWidth="1"/>
    <col min="5635" max="5635" width="20.625" style="181" customWidth="1"/>
    <col min="5636" max="5636" width="8.5" style="181" customWidth="1"/>
    <col min="5637" max="5637" width="4.125" style="181" customWidth="1"/>
    <col min="5638" max="5638" width="12.625" style="181" customWidth="1"/>
    <col min="5639" max="5639" width="9.75" style="181" customWidth="1"/>
    <col min="5640" max="5640" width="9" style="181" customWidth="1"/>
    <col min="5641" max="5641" width="11.375" style="181" customWidth="1"/>
    <col min="5642" max="5642" width="7.25" style="181" customWidth="1"/>
    <col min="5643" max="5888" width="8.75" style="181"/>
    <col min="5889" max="5889" width="2.25" style="181" customWidth="1"/>
    <col min="5890" max="5890" width="6.25" style="181" customWidth="1"/>
    <col min="5891" max="5891" width="20.625" style="181" customWidth="1"/>
    <col min="5892" max="5892" width="8.5" style="181" customWidth="1"/>
    <col min="5893" max="5893" width="4.125" style="181" customWidth="1"/>
    <col min="5894" max="5894" width="12.625" style="181" customWidth="1"/>
    <col min="5895" max="5895" width="9.75" style="181" customWidth="1"/>
    <col min="5896" max="5896" width="9" style="181" customWidth="1"/>
    <col min="5897" max="5897" width="11.375" style="181" customWidth="1"/>
    <col min="5898" max="5898" width="7.25" style="181" customWidth="1"/>
    <col min="5899" max="6144" width="8.75" style="181"/>
    <col min="6145" max="6145" width="2.25" style="181" customWidth="1"/>
    <col min="6146" max="6146" width="6.25" style="181" customWidth="1"/>
    <col min="6147" max="6147" width="20.625" style="181" customWidth="1"/>
    <col min="6148" max="6148" width="8.5" style="181" customWidth="1"/>
    <col min="6149" max="6149" width="4.125" style="181" customWidth="1"/>
    <col min="6150" max="6150" width="12.625" style="181" customWidth="1"/>
    <col min="6151" max="6151" width="9.75" style="181" customWidth="1"/>
    <col min="6152" max="6152" width="9" style="181" customWidth="1"/>
    <col min="6153" max="6153" width="11.375" style="181" customWidth="1"/>
    <col min="6154" max="6154" width="7.25" style="181" customWidth="1"/>
    <col min="6155" max="6400" width="8.75" style="181"/>
    <col min="6401" max="6401" width="2.25" style="181" customWidth="1"/>
    <col min="6402" max="6402" width="6.25" style="181" customWidth="1"/>
    <col min="6403" max="6403" width="20.625" style="181" customWidth="1"/>
    <col min="6404" max="6404" width="8.5" style="181" customWidth="1"/>
    <col min="6405" max="6405" width="4.125" style="181" customWidth="1"/>
    <col min="6406" max="6406" width="12.625" style="181" customWidth="1"/>
    <col min="6407" max="6407" width="9.75" style="181" customWidth="1"/>
    <col min="6408" max="6408" width="9" style="181" customWidth="1"/>
    <col min="6409" max="6409" width="11.375" style="181" customWidth="1"/>
    <col min="6410" max="6410" width="7.25" style="181" customWidth="1"/>
    <col min="6411" max="6656" width="8.75" style="181"/>
    <col min="6657" max="6657" width="2.25" style="181" customWidth="1"/>
    <col min="6658" max="6658" width="6.25" style="181" customWidth="1"/>
    <col min="6659" max="6659" width="20.625" style="181" customWidth="1"/>
    <col min="6660" max="6660" width="8.5" style="181" customWidth="1"/>
    <col min="6661" max="6661" width="4.125" style="181" customWidth="1"/>
    <col min="6662" max="6662" width="12.625" style="181" customWidth="1"/>
    <col min="6663" max="6663" width="9.75" style="181" customWidth="1"/>
    <col min="6664" max="6664" width="9" style="181" customWidth="1"/>
    <col min="6665" max="6665" width="11.375" style="181" customWidth="1"/>
    <col min="6666" max="6666" width="7.25" style="181" customWidth="1"/>
    <col min="6667" max="6912" width="8.75" style="181"/>
    <col min="6913" max="6913" width="2.25" style="181" customWidth="1"/>
    <col min="6914" max="6914" width="6.25" style="181" customWidth="1"/>
    <col min="6915" max="6915" width="20.625" style="181" customWidth="1"/>
    <col min="6916" max="6916" width="8.5" style="181" customWidth="1"/>
    <col min="6917" max="6917" width="4.125" style="181" customWidth="1"/>
    <col min="6918" max="6918" width="12.625" style="181" customWidth="1"/>
    <col min="6919" max="6919" width="9.75" style="181" customWidth="1"/>
    <col min="6920" max="6920" width="9" style="181" customWidth="1"/>
    <col min="6921" max="6921" width="11.375" style="181" customWidth="1"/>
    <col min="6922" max="6922" width="7.25" style="181" customWidth="1"/>
    <col min="6923" max="7168" width="8.75" style="181"/>
    <col min="7169" max="7169" width="2.25" style="181" customWidth="1"/>
    <col min="7170" max="7170" width="6.25" style="181" customWidth="1"/>
    <col min="7171" max="7171" width="20.625" style="181" customWidth="1"/>
    <col min="7172" max="7172" width="8.5" style="181" customWidth="1"/>
    <col min="7173" max="7173" width="4.125" style="181" customWidth="1"/>
    <col min="7174" max="7174" width="12.625" style="181" customWidth="1"/>
    <col min="7175" max="7175" width="9.75" style="181" customWidth="1"/>
    <col min="7176" max="7176" width="9" style="181" customWidth="1"/>
    <col min="7177" max="7177" width="11.375" style="181" customWidth="1"/>
    <col min="7178" max="7178" width="7.25" style="181" customWidth="1"/>
    <col min="7179" max="7424" width="8.75" style="181"/>
    <col min="7425" max="7425" width="2.25" style="181" customWidth="1"/>
    <col min="7426" max="7426" width="6.25" style="181" customWidth="1"/>
    <col min="7427" max="7427" width="20.625" style="181" customWidth="1"/>
    <col min="7428" max="7428" width="8.5" style="181" customWidth="1"/>
    <col min="7429" max="7429" width="4.125" style="181" customWidth="1"/>
    <col min="7430" max="7430" width="12.625" style="181" customWidth="1"/>
    <col min="7431" max="7431" width="9.75" style="181" customWidth="1"/>
    <col min="7432" max="7432" width="9" style="181" customWidth="1"/>
    <col min="7433" max="7433" width="11.375" style="181" customWidth="1"/>
    <col min="7434" max="7434" width="7.25" style="181" customWidth="1"/>
    <col min="7435" max="7680" width="8.75" style="181"/>
    <col min="7681" max="7681" width="2.25" style="181" customWidth="1"/>
    <col min="7682" max="7682" width="6.25" style="181" customWidth="1"/>
    <col min="7683" max="7683" width="20.625" style="181" customWidth="1"/>
    <col min="7684" max="7684" width="8.5" style="181" customWidth="1"/>
    <col min="7685" max="7685" width="4.125" style="181" customWidth="1"/>
    <col min="7686" max="7686" width="12.625" style="181" customWidth="1"/>
    <col min="7687" max="7687" width="9.75" style="181" customWidth="1"/>
    <col min="7688" max="7688" width="9" style="181" customWidth="1"/>
    <col min="7689" max="7689" width="11.375" style="181" customWidth="1"/>
    <col min="7690" max="7690" width="7.25" style="181" customWidth="1"/>
    <col min="7691" max="7936" width="8.75" style="181"/>
    <col min="7937" max="7937" width="2.25" style="181" customWidth="1"/>
    <col min="7938" max="7938" width="6.25" style="181" customWidth="1"/>
    <col min="7939" max="7939" width="20.625" style="181" customWidth="1"/>
    <col min="7940" max="7940" width="8.5" style="181" customWidth="1"/>
    <col min="7941" max="7941" width="4.125" style="181" customWidth="1"/>
    <col min="7942" max="7942" width="12.625" style="181" customWidth="1"/>
    <col min="7943" max="7943" width="9.75" style="181" customWidth="1"/>
    <col min="7944" max="7944" width="9" style="181" customWidth="1"/>
    <col min="7945" max="7945" width="11.375" style="181" customWidth="1"/>
    <col min="7946" max="7946" width="7.25" style="181" customWidth="1"/>
    <col min="7947" max="8192" width="8.75" style="181"/>
    <col min="8193" max="8193" width="2.25" style="181" customWidth="1"/>
    <col min="8194" max="8194" width="6.25" style="181" customWidth="1"/>
    <col min="8195" max="8195" width="20.625" style="181" customWidth="1"/>
    <col min="8196" max="8196" width="8.5" style="181" customWidth="1"/>
    <col min="8197" max="8197" width="4.125" style="181" customWidth="1"/>
    <col min="8198" max="8198" width="12.625" style="181" customWidth="1"/>
    <col min="8199" max="8199" width="9.75" style="181" customWidth="1"/>
    <col min="8200" max="8200" width="9" style="181" customWidth="1"/>
    <col min="8201" max="8201" width="11.375" style="181" customWidth="1"/>
    <col min="8202" max="8202" width="7.25" style="181" customWidth="1"/>
    <col min="8203" max="8448" width="8.75" style="181"/>
    <col min="8449" max="8449" width="2.25" style="181" customWidth="1"/>
    <col min="8450" max="8450" width="6.25" style="181" customWidth="1"/>
    <col min="8451" max="8451" width="20.625" style="181" customWidth="1"/>
    <col min="8452" max="8452" width="8.5" style="181" customWidth="1"/>
    <col min="8453" max="8453" width="4.125" style="181" customWidth="1"/>
    <col min="8454" max="8454" width="12.625" style="181" customWidth="1"/>
    <col min="8455" max="8455" width="9.75" style="181" customWidth="1"/>
    <col min="8456" max="8456" width="9" style="181" customWidth="1"/>
    <col min="8457" max="8457" width="11.375" style="181" customWidth="1"/>
    <col min="8458" max="8458" width="7.25" style="181" customWidth="1"/>
    <col min="8459" max="8704" width="8.75" style="181"/>
    <col min="8705" max="8705" width="2.25" style="181" customWidth="1"/>
    <col min="8706" max="8706" width="6.25" style="181" customWidth="1"/>
    <col min="8707" max="8707" width="20.625" style="181" customWidth="1"/>
    <col min="8708" max="8708" width="8.5" style="181" customWidth="1"/>
    <col min="8709" max="8709" width="4.125" style="181" customWidth="1"/>
    <col min="8710" max="8710" width="12.625" style="181" customWidth="1"/>
    <col min="8711" max="8711" width="9.75" style="181" customWidth="1"/>
    <col min="8712" max="8712" width="9" style="181" customWidth="1"/>
    <col min="8713" max="8713" width="11.375" style="181" customWidth="1"/>
    <col min="8714" max="8714" width="7.25" style="181" customWidth="1"/>
    <col min="8715" max="8960" width="8.75" style="181"/>
    <col min="8961" max="8961" width="2.25" style="181" customWidth="1"/>
    <col min="8962" max="8962" width="6.25" style="181" customWidth="1"/>
    <col min="8963" max="8963" width="20.625" style="181" customWidth="1"/>
    <col min="8964" max="8964" width="8.5" style="181" customWidth="1"/>
    <col min="8965" max="8965" width="4.125" style="181" customWidth="1"/>
    <col min="8966" max="8966" width="12.625" style="181" customWidth="1"/>
    <col min="8967" max="8967" width="9.75" style="181" customWidth="1"/>
    <col min="8968" max="8968" width="9" style="181" customWidth="1"/>
    <col min="8969" max="8969" width="11.375" style="181" customWidth="1"/>
    <col min="8970" max="8970" width="7.25" style="181" customWidth="1"/>
    <col min="8971" max="9216" width="8.75" style="181"/>
    <col min="9217" max="9217" width="2.25" style="181" customWidth="1"/>
    <col min="9218" max="9218" width="6.25" style="181" customWidth="1"/>
    <col min="9219" max="9219" width="20.625" style="181" customWidth="1"/>
    <col min="9220" max="9220" width="8.5" style="181" customWidth="1"/>
    <col min="9221" max="9221" width="4.125" style="181" customWidth="1"/>
    <col min="9222" max="9222" width="12.625" style="181" customWidth="1"/>
    <col min="9223" max="9223" width="9.75" style="181" customWidth="1"/>
    <col min="9224" max="9224" width="9" style="181" customWidth="1"/>
    <col min="9225" max="9225" width="11.375" style="181" customWidth="1"/>
    <col min="9226" max="9226" width="7.25" style="181" customWidth="1"/>
    <col min="9227" max="9472" width="8.75" style="181"/>
    <col min="9473" max="9473" width="2.25" style="181" customWidth="1"/>
    <col min="9474" max="9474" width="6.25" style="181" customWidth="1"/>
    <col min="9475" max="9475" width="20.625" style="181" customWidth="1"/>
    <col min="9476" max="9476" width="8.5" style="181" customWidth="1"/>
    <col min="9477" max="9477" width="4.125" style="181" customWidth="1"/>
    <col min="9478" max="9478" width="12.625" style="181" customWidth="1"/>
    <col min="9479" max="9479" width="9.75" style="181" customWidth="1"/>
    <col min="9480" max="9480" width="9" style="181" customWidth="1"/>
    <col min="9481" max="9481" width="11.375" style="181" customWidth="1"/>
    <col min="9482" max="9482" width="7.25" style="181" customWidth="1"/>
    <col min="9483" max="9728" width="8.75" style="181"/>
    <col min="9729" max="9729" width="2.25" style="181" customWidth="1"/>
    <col min="9730" max="9730" width="6.25" style="181" customWidth="1"/>
    <col min="9731" max="9731" width="20.625" style="181" customWidth="1"/>
    <col min="9732" max="9732" width="8.5" style="181" customWidth="1"/>
    <col min="9733" max="9733" width="4.125" style="181" customWidth="1"/>
    <col min="9734" max="9734" width="12.625" style="181" customWidth="1"/>
    <col min="9735" max="9735" width="9.75" style="181" customWidth="1"/>
    <col min="9736" max="9736" width="9" style="181" customWidth="1"/>
    <col min="9737" max="9737" width="11.375" style="181" customWidth="1"/>
    <col min="9738" max="9738" width="7.25" style="181" customWidth="1"/>
    <col min="9739" max="9984" width="8.75" style="181"/>
    <col min="9985" max="9985" width="2.25" style="181" customWidth="1"/>
    <col min="9986" max="9986" width="6.25" style="181" customWidth="1"/>
    <col min="9987" max="9987" width="20.625" style="181" customWidth="1"/>
    <col min="9988" max="9988" width="8.5" style="181" customWidth="1"/>
    <col min="9989" max="9989" width="4.125" style="181" customWidth="1"/>
    <col min="9990" max="9990" width="12.625" style="181" customWidth="1"/>
    <col min="9991" max="9991" width="9.75" style="181" customWidth="1"/>
    <col min="9992" max="9992" width="9" style="181" customWidth="1"/>
    <col min="9993" max="9993" width="11.375" style="181" customWidth="1"/>
    <col min="9994" max="9994" width="7.25" style="181" customWidth="1"/>
    <col min="9995" max="10240" width="8.75" style="181"/>
    <col min="10241" max="10241" width="2.25" style="181" customWidth="1"/>
    <col min="10242" max="10242" width="6.25" style="181" customWidth="1"/>
    <col min="10243" max="10243" width="20.625" style="181" customWidth="1"/>
    <col min="10244" max="10244" width="8.5" style="181" customWidth="1"/>
    <col min="10245" max="10245" width="4.125" style="181" customWidth="1"/>
    <col min="10246" max="10246" width="12.625" style="181" customWidth="1"/>
    <col min="10247" max="10247" width="9.75" style="181" customWidth="1"/>
    <col min="10248" max="10248" width="9" style="181" customWidth="1"/>
    <col min="10249" max="10249" width="11.375" style="181" customWidth="1"/>
    <col min="10250" max="10250" width="7.25" style="181" customWidth="1"/>
    <col min="10251" max="10496" width="8.75" style="181"/>
    <col min="10497" max="10497" width="2.25" style="181" customWidth="1"/>
    <col min="10498" max="10498" width="6.25" style="181" customWidth="1"/>
    <col min="10499" max="10499" width="20.625" style="181" customWidth="1"/>
    <col min="10500" max="10500" width="8.5" style="181" customWidth="1"/>
    <col min="10501" max="10501" width="4.125" style="181" customWidth="1"/>
    <col min="10502" max="10502" width="12.625" style="181" customWidth="1"/>
    <col min="10503" max="10503" width="9.75" style="181" customWidth="1"/>
    <col min="10504" max="10504" width="9" style="181" customWidth="1"/>
    <col min="10505" max="10505" width="11.375" style="181" customWidth="1"/>
    <col min="10506" max="10506" width="7.25" style="181" customWidth="1"/>
    <col min="10507" max="10752" width="8.75" style="181"/>
    <col min="10753" max="10753" width="2.25" style="181" customWidth="1"/>
    <col min="10754" max="10754" width="6.25" style="181" customWidth="1"/>
    <col min="10755" max="10755" width="20.625" style="181" customWidth="1"/>
    <col min="10756" max="10756" width="8.5" style="181" customWidth="1"/>
    <col min="10757" max="10757" width="4.125" style="181" customWidth="1"/>
    <col min="10758" max="10758" width="12.625" style="181" customWidth="1"/>
    <col min="10759" max="10759" width="9.75" style="181" customWidth="1"/>
    <col min="10760" max="10760" width="9" style="181" customWidth="1"/>
    <col min="10761" max="10761" width="11.375" style="181" customWidth="1"/>
    <col min="10762" max="10762" width="7.25" style="181" customWidth="1"/>
    <col min="10763" max="11008" width="8.75" style="181"/>
    <col min="11009" max="11009" width="2.25" style="181" customWidth="1"/>
    <col min="11010" max="11010" width="6.25" style="181" customWidth="1"/>
    <col min="11011" max="11011" width="20.625" style="181" customWidth="1"/>
    <col min="11012" max="11012" width="8.5" style="181" customWidth="1"/>
    <col min="11013" max="11013" width="4.125" style="181" customWidth="1"/>
    <col min="11014" max="11014" width="12.625" style="181" customWidth="1"/>
    <col min="11015" max="11015" width="9.75" style="181" customWidth="1"/>
    <col min="11016" max="11016" width="9" style="181" customWidth="1"/>
    <col min="11017" max="11017" width="11.375" style="181" customWidth="1"/>
    <col min="11018" max="11018" width="7.25" style="181" customWidth="1"/>
    <col min="11019" max="11264" width="8.75" style="181"/>
    <col min="11265" max="11265" width="2.25" style="181" customWidth="1"/>
    <col min="11266" max="11266" width="6.25" style="181" customWidth="1"/>
    <col min="11267" max="11267" width="20.625" style="181" customWidth="1"/>
    <col min="11268" max="11268" width="8.5" style="181" customWidth="1"/>
    <col min="11269" max="11269" width="4.125" style="181" customWidth="1"/>
    <col min="11270" max="11270" width="12.625" style="181" customWidth="1"/>
    <col min="11271" max="11271" width="9.75" style="181" customWidth="1"/>
    <col min="11272" max="11272" width="9" style="181" customWidth="1"/>
    <col min="11273" max="11273" width="11.375" style="181" customWidth="1"/>
    <col min="11274" max="11274" width="7.25" style="181" customWidth="1"/>
    <col min="11275" max="11520" width="8.75" style="181"/>
    <col min="11521" max="11521" width="2.25" style="181" customWidth="1"/>
    <col min="11522" max="11522" width="6.25" style="181" customWidth="1"/>
    <col min="11523" max="11523" width="20.625" style="181" customWidth="1"/>
    <col min="11524" max="11524" width="8.5" style="181" customWidth="1"/>
    <col min="11525" max="11525" width="4.125" style="181" customWidth="1"/>
    <col min="11526" max="11526" width="12.625" style="181" customWidth="1"/>
    <col min="11527" max="11527" width="9.75" style="181" customWidth="1"/>
    <col min="11528" max="11528" width="9" style="181" customWidth="1"/>
    <col min="11529" max="11529" width="11.375" style="181" customWidth="1"/>
    <col min="11530" max="11530" width="7.25" style="181" customWidth="1"/>
    <col min="11531" max="11776" width="8.75" style="181"/>
    <col min="11777" max="11777" width="2.25" style="181" customWidth="1"/>
    <col min="11778" max="11778" width="6.25" style="181" customWidth="1"/>
    <col min="11779" max="11779" width="20.625" style="181" customWidth="1"/>
    <col min="11780" max="11780" width="8.5" style="181" customWidth="1"/>
    <col min="11781" max="11781" width="4.125" style="181" customWidth="1"/>
    <col min="11782" max="11782" width="12.625" style="181" customWidth="1"/>
    <col min="11783" max="11783" width="9.75" style="181" customWidth="1"/>
    <col min="11784" max="11784" width="9" style="181" customWidth="1"/>
    <col min="11785" max="11785" width="11.375" style="181" customWidth="1"/>
    <col min="11786" max="11786" width="7.25" style="181" customWidth="1"/>
    <col min="11787" max="12032" width="8.75" style="181"/>
    <col min="12033" max="12033" width="2.25" style="181" customWidth="1"/>
    <col min="12034" max="12034" width="6.25" style="181" customWidth="1"/>
    <col min="12035" max="12035" width="20.625" style="181" customWidth="1"/>
    <col min="12036" max="12036" width="8.5" style="181" customWidth="1"/>
    <col min="12037" max="12037" width="4.125" style="181" customWidth="1"/>
    <col min="12038" max="12038" width="12.625" style="181" customWidth="1"/>
    <col min="12039" max="12039" width="9.75" style="181" customWidth="1"/>
    <col min="12040" max="12040" width="9" style="181" customWidth="1"/>
    <col min="12041" max="12041" width="11.375" style="181" customWidth="1"/>
    <col min="12042" max="12042" width="7.25" style="181" customWidth="1"/>
    <col min="12043" max="12288" width="8.75" style="181"/>
    <col min="12289" max="12289" width="2.25" style="181" customWidth="1"/>
    <col min="12290" max="12290" width="6.25" style="181" customWidth="1"/>
    <col min="12291" max="12291" width="20.625" style="181" customWidth="1"/>
    <col min="12292" max="12292" width="8.5" style="181" customWidth="1"/>
    <col min="12293" max="12293" width="4.125" style="181" customWidth="1"/>
    <col min="12294" max="12294" width="12.625" style="181" customWidth="1"/>
    <col min="12295" max="12295" width="9.75" style="181" customWidth="1"/>
    <col min="12296" max="12296" width="9" style="181" customWidth="1"/>
    <col min="12297" max="12297" width="11.375" style="181" customWidth="1"/>
    <col min="12298" max="12298" width="7.25" style="181" customWidth="1"/>
    <col min="12299" max="12544" width="8.75" style="181"/>
    <col min="12545" max="12545" width="2.25" style="181" customWidth="1"/>
    <col min="12546" max="12546" width="6.25" style="181" customWidth="1"/>
    <col min="12547" max="12547" width="20.625" style="181" customWidth="1"/>
    <col min="12548" max="12548" width="8.5" style="181" customWidth="1"/>
    <col min="12549" max="12549" width="4.125" style="181" customWidth="1"/>
    <col min="12550" max="12550" width="12.625" style="181" customWidth="1"/>
    <col min="12551" max="12551" width="9.75" style="181" customWidth="1"/>
    <col min="12552" max="12552" width="9" style="181" customWidth="1"/>
    <col min="12553" max="12553" width="11.375" style="181" customWidth="1"/>
    <col min="12554" max="12554" width="7.25" style="181" customWidth="1"/>
    <col min="12555" max="12800" width="8.75" style="181"/>
    <col min="12801" max="12801" width="2.25" style="181" customWidth="1"/>
    <col min="12802" max="12802" width="6.25" style="181" customWidth="1"/>
    <col min="12803" max="12803" width="20.625" style="181" customWidth="1"/>
    <col min="12804" max="12804" width="8.5" style="181" customWidth="1"/>
    <col min="12805" max="12805" width="4.125" style="181" customWidth="1"/>
    <col min="12806" max="12806" width="12.625" style="181" customWidth="1"/>
    <col min="12807" max="12807" width="9.75" style="181" customWidth="1"/>
    <col min="12808" max="12808" width="9" style="181" customWidth="1"/>
    <col min="12809" max="12809" width="11.375" style="181" customWidth="1"/>
    <col min="12810" max="12810" width="7.25" style="181" customWidth="1"/>
    <col min="12811" max="13056" width="8.75" style="181"/>
    <col min="13057" max="13057" width="2.25" style="181" customWidth="1"/>
    <col min="13058" max="13058" width="6.25" style="181" customWidth="1"/>
    <col min="13059" max="13059" width="20.625" style="181" customWidth="1"/>
    <col min="13060" max="13060" width="8.5" style="181" customWidth="1"/>
    <col min="13061" max="13061" width="4.125" style="181" customWidth="1"/>
    <col min="13062" max="13062" width="12.625" style="181" customWidth="1"/>
    <col min="13063" max="13063" width="9.75" style="181" customWidth="1"/>
    <col min="13064" max="13064" width="9" style="181" customWidth="1"/>
    <col min="13065" max="13065" width="11.375" style="181" customWidth="1"/>
    <col min="13066" max="13066" width="7.25" style="181" customWidth="1"/>
    <col min="13067" max="13312" width="8.75" style="181"/>
    <col min="13313" max="13313" width="2.25" style="181" customWidth="1"/>
    <col min="13314" max="13314" width="6.25" style="181" customWidth="1"/>
    <col min="13315" max="13315" width="20.625" style="181" customWidth="1"/>
    <col min="13316" max="13316" width="8.5" style="181" customWidth="1"/>
    <col min="13317" max="13317" width="4.125" style="181" customWidth="1"/>
    <col min="13318" max="13318" width="12.625" style="181" customWidth="1"/>
    <col min="13319" max="13319" width="9.75" style="181" customWidth="1"/>
    <col min="13320" max="13320" width="9" style="181" customWidth="1"/>
    <col min="13321" max="13321" width="11.375" style="181" customWidth="1"/>
    <col min="13322" max="13322" width="7.25" style="181" customWidth="1"/>
    <col min="13323" max="13568" width="8.75" style="181"/>
    <col min="13569" max="13569" width="2.25" style="181" customWidth="1"/>
    <col min="13570" max="13570" width="6.25" style="181" customWidth="1"/>
    <col min="13571" max="13571" width="20.625" style="181" customWidth="1"/>
    <col min="13572" max="13572" width="8.5" style="181" customWidth="1"/>
    <col min="13573" max="13573" width="4.125" style="181" customWidth="1"/>
    <col min="13574" max="13574" width="12.625" style="181" customWidth="1"/>
    <col min="13575" max="13575" width="9.75" style="181" customWidth="1"/>
    <col min="13576" max="13576" width="9" style="181" customWidth="1"/>
    <col min="13577" max="13577" width="11.375" style="181" customWidth="1"/>
    <col min="13578" max="13578" width="7.25" style="181" customWidth="1"/>
    <col min="13579" max="13824" width="8.75" style="181"/>
    <col min="13825" max="13825" width="2.25" style="181" customWidth="1"/>
    <col min="13826" max="13826" width="6.25" style="181" customWidth="1"/>
    <col min="13827" max="13827" width="20.625" style="181" customWidth="1"/>
    <col min="13828" max="13828" width="8.5" style="181" customWidth="1"/>
    <col min="13829" max="13829" width="4.125" style="181" customWidth="1"/>
    <col min="13830" max="13830" width="12.625" style="181" customWidth="1"/>
    <col min="13831" max="13831" width="9.75" style="181" customWidth="1"/>
    <col min="13832" max="13832" width="9" style="181" customWidth="1"/>
    <col min="13833" max="13833" width="11.375" style="181" customWidth="1"/>
    <col min="13834" max="13834" width="7.25" style="181" customWidth="1"/>
    <col min="13835" max="14080" width="8.75" style="181"/>
    <col min="14081" max="14081" width="2.25" style="181" customWidth="1"/>
    <col min="14082" max="14082" width="6.25" style="181" customWidth="1"/>
    <col min="14083" max="14083" width="20.625" style="181" customWidth="1"/>
    <col min="14084" max="14084" width="8.5" style="181" customWidth="1"/>
    <col min="14085" max="14085" width="4.125" style="181" customWidth="1"/>
    <col min="14086" max="14086" width="12.625" style="181" customWidth="1"/>
    <col min="14087" max="14087" width="9.75" style="181" customWidth="1"/>
    <col min="14088" max="14088" width="9" style="181" customWidth="1"/>
    <col min="14089" max="14089" width="11.375" style="181" customWidth="1"/>
    <col min="14090" max="14090" width="7.25" style="181" customWidth="1"/>
    <col min="14091" max="14336" width="8.75" style="181"/>
    <col min="14337" max="14337" width="2.25" style="181" customWidth="1"/>
    <col min="14338" max="14338" width="6.25" style="181" customWidth="1"/>
    <col min="14339" max="14339" width="20.625" style="181" customWidth="1"/>
    <col min="14340" max="14340" width="8.5" style="181" customWidth="1"/>
    <col min="14341" max="14341" width="4.125" style="181" customWidth="1"/>
    <col min="14342" max="14342" width="12.625" style="181" customWidth="1"/>
    <col min="14343" max="14343" width="9.75" style="181" customWidth="1"/>
    <col min="14344" max="14344" width="9" style="181" customWidth="1"/>
    <col min="14345" max="14345" width="11.375" style="181" customWidth="1"/>
    <col min="14346" max="14346" width="7.25" style="181" customWidth="1"/>
    <col min="14347" max="14592" width="8.75" style="181"/>
    <col min="14593" max="14593" width="2.25" style="181" customWidth="1"/>
    <col min="14594" max="14594" width="6.25" style="181" customWidth="1"/>
    <col min="14595" max="14595" width="20.625" style="181" customWidth="1"/>
    <col min="14596" max="14596" width="8.5" style="181" customWidth="1"/>
    <col min="14597" max="14597" width="4.125" style="181" customWidth="1"/>
    <col min="14598" max="14598" width="12.625" style="181" customWidth="1"/>
    <col min="14599" max="14599" width="9.75" style="181" customWidth="1"/>
    <col min="14600" max="14600" width="9" style="181" customWidth="1"/>
    <col min="14601" max="14601" width="11.375" style="181" customWidth="1"/>
    <col min="14602" max="14602" width="7.25" style="181" customWidth="1"/>
    <col min="14603" max="14848" width="8.75" style="181"/>
    <col min="14849" max="14849" width="2.25" style="181" customWidth="1"/>
    <col min="14850" max="14850" width="6.25" style="181" customWidth="1"/>
    <col min="14851" max="14851" width="20.625" style="181" customWidth="1"/>
    <col min="14852" max="14852" width="8.5" style="181" customWidth="1"/>
    <col min="14853" max="14853" width="4.125" style="181" customWidth="1"/>
    <col min="14854" max="14854" width="12.625" style="181" customWidth="1"/>
    <col min="14855" max="14855" width="9.75" style="181" customWidth="1"/>
    <col min="14856" max="14856" width="9" style="181" customWidth="1"/>
    <col min="14857" max="14857" width="11.375" style="181" customWidth="1"/>
    <col min="14858" max="14858" width="7.25" style="181" customWidth="1"/>
    <col min="14859" max="15104" width="8.75" style="181"/>
    <col min="15105" max="15105" width="2.25" style="181" customWidth="1"/>
    <col min="15106" max="15106" width="6.25" style="181" customWidth="1"/>
    <col min="15107" max="15107" width="20.625" style="181" customWidth="1"/>
    <col min="15108" max="15108" width="8.5" style="181" customWidth="1"/>
    <col min="15109" max="15109" width="4.125" style="181" customWidth="1"/>
    <col min="15110" max="15110" width="12.625" style="181" customWidth="1"/>
    <col min="15111" max="15111" width="9.75" style="181" customWidth="1"/>
    <col min="15112" max="15112" width="9" style="181" customWidth="1"/>
    <col min="15113" max="15113" width="11.375" style="181" customWidth="1"/>
    <col min="15114" max="15114" width="7.25" style="181" customWidth="1"/>
    <col min="15115" max="15360" width="8.75" style="181"/>
    <col min="15361" max="15361" width="2.25" style="181" customWidth="1"/>
    <col min="15362" max="15362" width="6.25" style="181" customWidth="1"/>
    <col min="15363" max="15363" width="20.625" style="181" customWidth="1"/>
    <col min="15364" max="15364" width="8.5" style="181" customWidth="1"/>
    <col min="15365" max="15365" width="4.125" style="181" customWidth="1"/>
    <col min="15366" max="15366" width="12.625" style="181" customWidth="1"/>
    <col min="15367" max="15367" width="9.75" style="181" customWidth="1"/>
    <col min="15368" max="15368" width="9" style="181" customWidth="1"/>
    <col min="15369" max="15369" width="11.375" style="181" customWidth="1"/>
    <col min="15370" max="15370" width="7.25" style="181" customWidth="1"/>
    <col min="15371" max="15616" width="8.75" style="181"/>
    <col min="15617" max="15617" width="2.25" style="181" customWidth="1"/>
    <col min="15618" max="15618" width="6.25" style="181" customWidth="1"/>
    <col min="15619" max="15619" width="20.625" style="181" customWidth="1"/>
    <col min="15620" max="15620" width="8.5" style="181" customWidth="1"/>
    <col min="15621" max="15621" width="4.125" style="181" customWidth="1"/>
    <col min="15622" max="15622" width="12.625" style="181" customWidth="1"/>
    <col min="15623" max="15623" width="9.75" style="181" customWidth="1"/>
    <col min="15624" max="15624" width="9" style="181" customWidth="1"/>
    <col min="15625" max="15625" width="11.375" style="181" customWidth="1"/>
    <col min="15626" max="15626" width="7.25" style="181" customWidth="1"/>
    <col min="15627" max="15872" width="8.75" style="181"/>
    <col min="15873" max="15873" width="2.25" style="181" customWidth="1"/>
    <col min="15874" max="15874" width="6.25" style="181" customWidth="1"/>
    <col min="15875" max="15875" width="20.625" style="181" customWidth="1"/>
    <col min="15876" max="15876" width="8.5" style="181" customWidth="1"/>
    <col min="15877" max="15877" width="4.125" style="181" customWidth="1"/>
    <col min="15878" max="15878" width="12.625" style="181" customWidth="1"/>
    <col min="15879" max="15879" width="9.75" style="181" customWidth="1"/>
    <col min="15880" max="15880" width="9" style="181" customWidth="1"/>
    <col min="15881" max="15881" width="11.375" style="181" customWidth="1"/>
    <col min="15882" max="15882" width="7.25" style="181" customWidth="1"/>
    <col min="15883" max="16128" width="8.75" style="181"/>
    <col min="16129" max="16129" width="2.25" style="181" customWidth="1"/>
    <col min="16130" max="16130" width="6.25" style="181" customWidth="1"/>
    <col min="16131" max="16131" width="20.625" style="181" customWidth="1"/>
    <col min="16132" max="16132" width="8.5" style="181" customWidth="1"/>
    <col min="16133" max="16133" width="4.125" style="181" customWidth="1"/>
    <col min="16134" max="16134" width="12.625" style="181" customWidth="1"/>
    <col min="16135" max="16135" width="9.75" style="181" customWidth="1"/>
    <col min="16136" max="16136" width="9" style="181" customWidth="1"/>
    <col min="16137" max="16137" width="11.375" style="181" customWidth="1"/>
    <col min="16138" max="16138" width="7.25" style="181" customWidth="1"/>
    <col min="16139" max="16384" width="8.75" style="181"/>
  </cols>
  <sheetData>
    <row r="1" spans="1:10" ht="12" customHeight="1">
      <c r="B1" s="182" t="s">
        <v>132</v>
      </c>
      <c r="D1" s="183"/>
      <c r="E1" s="183"/>
      <c r="F1" s="183"/>
      <c r="G1" s="183"/>
      <c r="H1" s="183"/>
      <c r="I1" s="183" t="s">
        <v>133</v>
      </c>
      <c r="J1" s="184">
        <v>3.3</v>
      </c>
    </row>
    <row r="2" spans="1:10" ht="12" customHeight="1">
      <c r="B2" s="182" t="s">
        <v>148</v>
      </c>
      <c r="D2" s="183"/>
      <c r="E2" s="183"/>
      <c r="F2" s="183"/>
      <c r="G2" s="183"/>
      <c r="H2" s="183"/>
      <c r="I2" s="183"/>
      <c r="J2" s="184"/>
    </row>
    <row r="3" spans="1:10" ht="12" customHeight="1">
      <c r="B3" s="182" t="s">
        <v>350</v>
      </c>
      <c r="D3" s="183"/>
      <c r="E3" s="183"/>
      <c r="F3" s="183"/>
      <c r="G3" s="183"/>
      <c r="H3" s="183"/>
      <c r="I3" s="183"/>
      <c r="J3" s="184"/>
    </row>
    <row r="4" spans="1:10" ht="12" customHeight="1">
      <c r="D4" s="183"/>
      <c r="E4" s="183"/>
      <c r="F4" s="183"/>
      <c r="G4" s="183"/>
      <c r="H4" s="183"/>
      <c r="I4" s="183"/>
      <c r="J4" s="184"/>
    </row>
    <row r="5" spans="1:10" ht="12" customHeight="1">
      <c r="D5" s="183"/>
      <c r="E5" s="183"/>
      <c r="F5" s="183"/>
      <c r="G5" s="183"/>
      <c r="H5" s="183"/>
      <c r="I5" s="183"/>
      <c r="J5" s="184"/>
    </row>
    <row r="6" spans="1:10" ht="12" customHeight="1">
      <c r="D6" s="183"/>
      <c r="E6" s="183"/>
      <c r="F6" s="183" t="s">
        <v>136</v>
      </c>
      <c r="G6" s="183"/>
      <c r="H6" s="183"/>
      <c r="I6" s="183" t="s">
        <v>137</v>
      </c>
      <c r="J6" s="184"/>
    </row>
    <row r="7" spans="1:10" ht="12" customHeight="1">
      <c r="D7" s="185" t="s">
        <v>138</v>
      </c>
      <c r="E7" s="185" t="s">
        <v>139</v>
      </c>
      <c r="F7" s="185" t="s">
        <v>140</v>
      </c>
      <c r="G7" s="185" t="s">
        <v>141</v>
      </c>
      <c r="H7" s="185" t="s">
        <v>142</v>
      </c>
      <c r="I7" s="185" t="s">
        <v>143</v>
      </c>
      <c r="J7" s="186" t="s">
        <v>144</v>
      </c>
    </row>
    <row r="8" spans="1:10" ht="12" customHeight="1">
      <c r="A8" s="187"/>
      <c r="B8" s="188" t="s">
        <v>145</v>
      </c>
      <c r="C8" s="187"/>
      <c r="D8" s="189"/>
      <c r="E8" s="189"/>
      <c r="F8" s="189"/>
      <c r="G8" s="189"/>
      <c r="H8" s="189"/>
      <c r="I8" s="190"/>
      <c r="J8" s="184"/>
    </row>
    <row r="9" spans="1:10" ht="12" customHeight="1">
      <c r="A9" s="187"/>
      <c r="B9" s="196"/>
      <c r="C9" s="187"/>
      <c r="D9" s="189"/>
      <c r="E9" s="189"/>
      <c r="F9" s="195"/>
      <c r="G9" s="189"/>
      <c r="H9" s="192"/>
      <c r="I9" s="193"/>
      <c r="J9" s="184"/>
    </row>
    <row r="10" spans="1:10" ht="12" customHeight="1">
      <c r="A10" s="187"/>
      <c r="B10" s="196" t="s">
        <v>24</v>
      </c>
      <c r="C10" s="187"/>
      <c r="D10" s="189">
        <v>440</v>
      </c>
      <c r="E10" s="183" t="s">
        <v>376</v>
      </c>
      <c r="F10" s="301">
        <f>+'Table 1 - Revenues'!I16</f>
        <v>6070731.5899999999</v>
      </c>
      <c r="G10" s="189" t="s">
        <v>146</v>
      </c>
      <c r="H10" s="192" t="s">
        <v>374</v>
      </c>
      <c r="I10" s="193">
        <f>+F10</f>
        <v>6070731.5899999999</v>
      </c>
      <c r="J10" s="184" t="s">
        <v>150</v>
      </c>
    </row>
    <row r="11" spans="1:10" ht="12" customHeight="1">
      <c r="B11" s="196" t="s">
        <v>25</v>
      </c>
      <c r="C11" s="187"/>
      <c r="D11" s="189">
        <v>442</v>
      </c>
      <c r="E11" s="183" t="s">
        <v>376</v>
      </c>
      <c r="F11" s="301">
        <f>+'Table 1 - Revenues'!I17</f>
        <v>4739695.54</v>
      </c>
      <c r="G11" s="189" t="s">
        <v>146</v>
      </c>
      <c r="H11" s="192" t="s">
        <v>374</v>
      </c>
      <c r="I11" s="193">
        <f t="shared" ref="I11:I13" si="0">+F11</f>
        <v>4739695.54</v>
      </c>
      <c r="J11" s="184" t="s">
        <v>150</v>
      </c>
    </row>
    <row r="12" spans="1:10" ht="12" customHeight="1">
      <c r="B12" s="196" t="s">
        <v>351</v>
      </c>
      <c r="C12" s="187"/>
      <c r="D12" s="189">
        <v>442</v>
      </c>
      <c r="E12" s="183" t="s">
        <v>376</v>
      </c>
      <c r="F12" s="301">
        <f>+'Table 1 - Revenues'!I18+'Table 1 - Revenues'!I19</f>
        <v>1530672.16</v>
      </c>
      <c r="G12" s="189" t="s">
        <v>146</v>
      </c>
      <c r="H12" s="192" t="s">
        <v>374</v>
      </c>
      <c r="I12" s="193">
        <f t="shared" si="0"/>
        <v>1530672.16</v>
      </c>
      <c r="J12" s="184" t="s">
        <v>150</v>
      </c>
    </row>
    <row r="13" spans="1:10" ht="12" customHeight="1">
      <c r="B13" s="196" t="s">
        <v>352</v>
      </c>
      <c r="C13" s="187"/>
      <c r="D13" s="189">
        <v>444</v>
      </c>
      <c r="E13" s="183" t="s">
        <v>376</v>
      </c>
      <c r="F13" s="301">
        <f>+'Table 1 - Revenues'!I20</f>
        <v>61055.820000000014</v>
      </c>
      <c r="G13" s="189" t="s">
        <v>146</v>
      </c>
      <c r="H13" s="192" t="s">
        <v>374</v>
      </c>
      <c r="I13" s="193">
        <f t="shared" si="0"/>
        <v>61055.820000000014</v>
      </c>
      <c r="J13" s="184" t="s">
        <v>150</v>
      </c>
    </row>
    <row r="14" spans="1:10" ht="12" customHeight="1" thickBot="1">
      <c r="B14" s="196" t="s">
        <v>353</v>
      </c>
      <c r="C14" s="187"/>
      <c r="D14" s="189"/>
      <c r="E14" s="189"/>
      <c r="F14" s="197">
        <f>SUM(F10:F13)</f>
        <v>12402155.109999999</v>
      </c>
      <c r="G14" s="189"/>
      <c r="H14" s="192"/>
      <c r="I14" s="197">
        <f>SUM(I10:I13)</f>
        <v>12402155.109999999</v>
      </c>
      <c r="J14" s="184"/>
    </row>
    <row r="15" spans="1:10" ht="12" customHeight="1" thickTop="1">
      <c r="B15" s="198"/>
      <c r="C15" s="187"/>
      <c r="D15" s="189"/>
      <c r="E15" s="189"/>
      <c r="F15" s="195"/>
      <c r="G15" s="189"/>
      <c r="H15" s="192"/>
      <c r="I15" s="193"/>
      <c r="J15" s="184"/>
    </row>
    <row r="16" spans="1:10" ht="12" customHeight="1">
      <c r="B16" s="198"/>
      <c r="C16" s="187"/>
      <c r="D16" s="189"/>
      <c r="E16" s="189"/>
      <c r="G16" s="189"/>
      <c r="H16" s="192"/>
      <c r="I16" s="193"/>
      <c r="J16" s="184"/>
    </row>
    <row r="17" spans="1:10" ht="12" customHeight="1">
      <c r="B17" s="198"/>
      <c r="C17" s="187"/>
      <c r="D17" s="189"/>
      <c r="E17" s="189"/>
      <c r="G17" s="189"/>
      <c r="H17" s="192"/>
      <c r="I17" s="193"/>
      <c r="J17" s="184"/>
    </row>
    <row r="18" spans="1:10" ht="12" customHeight="1">
      <c r="B18" s="198"/>
      <c r="C18" s="187"/>
      <c r="D18" s="189"/>
      <c r="E18" s="189"/>
      <c r="G18" s="189"/>
      <c r="H18" s="192"/>
      <c r="I18" s="193"/>
      <c r="J18" s="184"/>
    </row>
    <row r="19" spans="1:10" ht="12" customHeight="1">
      <c r="B19" s="198"/>
      <c r="C19" s="187"/>
      <c r="D19" s="189"/>
      <c r="E19" s="189"/>
      <c r="G19" s="189"/>
      <c r="H19" s="192"/>
      <c r="I19" s="193"/>
      <c r="J19" s="184"/>
    </row>
    <row r="20" spans="1:10" ht="12" customHeight="1">
      <c r="B20" s="198"/>
      <c r="C20" s="187"/>
      <c r="D20" s="189"/>
      <c r="E20" s="189"/>
      <c r="F20" s="195"/>
      <c r="G20" s="189"/>
      <c r="H20" s="192"/>
      <c r="I20" s="193"/>
      <c r="J20" s="184"/>
    </row>
    <row r="21" spans="1:10" ht="12" customHeight="1">
      <c r="B21" s="198"/>
      <c r="C21" s="187"/>
      <c r="D21" s="189"/>
      <c r="E21" s="189"/>
      <c r="F21" s="195"/>
      <c r="G21" s="189"/>
      <c r="H21" s="192"/>
      <c r="I21" s="193"/>
      <c r="J21" s="184"/>
    </row>
    <row r="22" spans="1:10" ht="12" customHeight="1">
      <c r="B22" s="196"/>
      <c r="C22" s="187"/>
      <c r="D22" s="189"/>
      <c r="E22" s="189"/>
      <c r="F22" s="195"/>
      <c r="G22" s="189"/>
      <c r="H22" s="192"/>
      <c r="I22" s="193"/>
      <c r="J22" s="184"/>
    </row>
    <row r="23" spans="1:10" ht="12" customHeight="1">
      <c r="B23" s="198"/>
      <c r="C23" s="187"/>
      <c r="D23" s="189"/>
      <c r="E23" s="189"/>
      <c r="F23" s="195"/>
      <c r="G23" s="189"/>
      <c r="H23" s="192"/>
      <c r="I23" s="193"/>
      <c r="J23" s="184"/>
    </row>
    <row r="24" spans="1:10" ht="12" customHeight="1">
      <c r="B24" s="302" t="s">
        <v>354</v>
      </c>
      <c r="C24" s="187"/>
      <c r="D24" s="189"/>
      <c r="E24" s="189"/>
      <c r="F24" s="195"/>
      <c r="G24" s="189"/>
      <c r="H24" s="192"/>
      <c r="I24" s="193"/>
      <c r="J24" s="184"/>
    </row>
    <row r="25" spans="1:10" ht="12" customHeight="1">
      <c r="B25" s="198"/>
      <c r="C25" s="187"/>
      <c r="D25" s="189"/>
      <c r="E25" s="189"/>
      <c r="F25" s="195"/>
      <c r="G25" s="189"/>
      <c r="H25" s="192"/>
      <c r="I25" s="193"/>
      <c r="J25" s="184"/>
    </row>
    <row r="26" spans="1:10" ht="12" customHeight="1">
      <c r="B26" s="198"/>
      <c r="C26" s="187"/>
      <c r="D26" s="189"/>
      <c r="E26" s="189"/>
      <c r="F26" s="195"/>
      <c r="G26" s="189"/>
      <c r="H26" s="192"/>
      <c r="I26" s="193"/>
      <c r="J26" s="184"/>
    </row>
    <row r="27" spans="1:10" ht="12" customHeight="1">
      <c r="B27" s="198"/>
      <c r="C27" s="187"/>
      <c r="D27" s="189"/>
      <c r="E27" s="189"/>
      <c r="F27" s="195"/>
      <c r="G27" s="189"/>
      <c r="H27" s="192"/>
      <c r="I27" s="193"/>
      <c r="J27" s="184"/>
    </row>
    <row r="28" spans="1:10" ht="12" customHeight="1">
      <c r="A28" s="187"/>
      <c r="B28" s="198"/>
      <c r="C28" s="187"/>
      <c r="D28" s="189"/>
      <c r="E28" s="189"/>
      <c r="F28" s="195"/>
      <c r="G28" s="189"/>
      <c r="H28" s="192"/>
      <c r="I28" s="193"/>
      <c r="J28" s="184"/>
    </row>
    <row r="29" spans="1:10" ht="12" customHeight="1">
      <c r="A29" s="187"/>
      <c r="B29" s="198"/>
      <c r="C29" s="187"/>
      <c r="D29" s="189"/>
      <c r="E29" s="189"/>
      <c r="F29" s="195"/>
      <c r="G29" s="189"/>
      <c r="H29" s="192"/>
      <c r="I29" s="193"/>
      <c r="J29" s="184"/>
    </row>
    <row r="30" spans="1:10" ht="12" customHeight="1">
      <c r="A30" s="187"/>
      <c r="B30" s="187"/>
      <c r="C30" s="187"/>
      <c r="D30" s="189"/>
      <c r="E30" s="189"/>
      <c r="F30" s="195"/>
      <c r="G30" s="189"/>
      <c r="H30" s="192"/>
      <c r="I30" s="193"/>
      <c r="J30" s="184"/>
    </row>
    <row r="31" spans="1:10" ht="12" customHeight="1">
      <c r="A31" s="187"/>
      <c r="B31" s="187"/>
      <c r="C31" s="187"/>
      <c r="D31" s="189"/>
      <c r="E31" s="189"/>
      <c r="F31" s="195"/>
      <c r="G31" s="189"/>
      <c r="H31" s="192"/>
      <c r="I31" s="193"/>
      <c r="J31" s="184"/>
    </row>
    <row r="32" spans="1:10" ht="12" customHeight="1">
      <c r="A32" s="187"/>
      <c r="B32" s="187"/>
      <c r="C32" s="187"/>
      <c r="D32" s="189"/>
      <c r="E32" s="189"/>
      <c r="F32" s="195"/>
      <c r="G32" s="189"/>
      <c r="H32" s="192"/>
      <c r="I32" s="193"/>
      <c r="J32" s="184"/>
    </row>
    <row r="33" spans="1:10" ht="12" customHeight="1" thickBot="1">
      <c r="A33" s="187"/>
      <c r="B33" s="199" t="s">
        <v>147</v>
      </c>
      <c r="C33" s="187"/>
      <c r="D33" s="189"/>
      <c r="E33" s="189"/>
      <c r="F33" s="189"/>
      <c r="G33" s="189"/>
      <c r="H33" s="189"/>
      <c r="I33" s="189"/>
      <c r="J33" s="184"/>
    </row>
    <row r="34" spans="1:10" ht="12" customHeight="1">
      <c r="A34" s="200"/>
      <c r="B34" s="201"/>
      <c r="C34" s="201"/>
      <c r="D34" s="202"/>
      <c r="E34" s="202"/>
      <c r="F34" s="202"/>
      <c r="G34" s="202"/>
      <c r="H34" s="202"/>
      <c r="I34" s="202"/>
      <c r="J34" s="203"/>
    </row>
    <row r="35" spans="1:10" ht="12" customHeight="1">
      <c r="A35" s="204"/>
      <c r="B35" s="198"/>
      <c r="C35" s="187"/>
      <c r="D35" s="189"/>
      <c r="E35" s="189"/>
      <c r="F35" s="189"/>
      <c r="G35" s="189"/>
      <c r="H35" s="189"/>
      <c r="I35" s="189"/>
      <c r="J35" s="205"/>
    </row>
    <row r="36" spans="1:10" ht="12" customHeight="1">
      <c r="A36" s="204"/>
      <c r="B36" s="198"/>
      <c r="C36" s="187"/>
      <c r="D36" s="189"/>
      <c r="E36" s="189"/>
      <c r="F36" s="189"/>
      <c r="G36" s="189"/>
      <c r="H36" s="189"/>
      <c r="I36" s="189"/>
      <c r="J36" s="205"/>
    </row>
    <row r="37" spans="1:10" ht="12" customHeight="1">
      <c r="A37" s="204"/>
      <c r="B37" s="198"/>
      <c r="C37" s="187"/>
      <c r="D37" s="189"/>
      <c r="E37" s="189"/>
      <c r="F37" s="189"/>
      <c r="G37" s="189"/>
      <c r="H37" s="189"/>
      <c r="I37" s="189"/>
      <c r="J37" s="205"/>
    </row>
    <row r="38" spans="1:10" ht="12" customHeight="1">
      <c r="A38" s="204"/>
      <c r="B38" s="198"/>
      <c r="C38" s="187"/>
      <c r="D38" s="189"/>
      <c r="E38" s="189"/>
      <c r="F38" s="189"/>
      <c r="G38" s="189"/>
      <c r="H38" s="189"/>
      <c r="I38" s="189"/>
      <c r="J38" s="205"/>
    </row>
    <row r="39" spans="1:10" ht="12" customHeight="1">
      <c r="A39" s="204"/>
      <c r="B39" s="198"/>
      <c r="C39" s="187"/>
      <c r="D39" s="189"/>
      <c r="E39" s="189"/>
      <c r="F39" s="206"/>
      <c r="G39" s="189"/>
      <c r="H39" s="189"/>
      <c r="I39" s="189"/>
      <c r="J39" s="205"/>
    </row>
    <row r="40" spans="1:10" ht="12" customHeight="1">
      <c r="A40" s="204"/>
      <c r="B40" s="198"/>
      <c r="C40" s="187"/>
      <c r="D40" s="189"/>
      <c r="E40" s="189"/>
      <c r="F40" s="189"/>
      <c r="G40" s="189"/>
      <c r="H40" s="189"/>
      <c r="I40" s="189"/>
      <c r="J40" s="205"/>
    </row>
    <row r="41" spans="1:10" ht="12" customHeight="1">
      <c r="A41" s="204"/>
      <c r="B41" s="198"/>
      <c r="C41" s="187"/>
      <c r="D41" s="189"/>
      <c r="E41" s="189"/>
      <c r="F41" s="189"/>
      <c r="G41" s="189"/>
      <c r="H41" s="189"/>
      <c r="I41" s="189"/>
      <c r="J41" s="205"/>
    </row>
    <row r="42" spans="1:10" ht="12" customHeight="1" thickBot="1">
      <c r="A42" s="207"/>
      <c r="B42" s="208"/>
      <c r="C42" s="208"/>
      <c r="D42" s="209"/>
      <c r="E42" s="209"/>
      <c r="F42" s="209"/>
      <c r="G42" s="209"/>
      <c r="H42" s="209"/>
      <c r="I42" s="209"/>
      <c r="J42" s="210"/>
    </row>
    <row r="43" spans="1:10" ht="12" customHeight="1"/>
    <row r="45" spans="1:10">
      <c r="D45" s="185"/>
      <c r="G45" s="211"/>
    </row>
    <row r="46" spans="1:10">
      <c r="D46" s="212"/>
    </row>
    <row r="47" spans="1:10">
      <c r="D47" s="212"/>
    </row>
    <row r="48" spans="1:10">
      <c r="D48" s="212"/>
    </row>
    <row r="49" spans="4:4">
      <c r="D49" s="212"/>
    </row>
    <row r="50" spans="4:4">
      <c r="D50" s="212"/>
    </row>
    <row r="51" spans="4:4">
      <c r="D51" s="212"/>
    </row>
    <row r="52" spans="4:4">
      <c r="D52" s="212"/>
    </row>
    <row r="53" spans="4:4">
      <c r="D53" s="212"/>
    </row>
    <row r="54" spans="4:4">
      <c r="D54" s="212"/>
    </row>
    <row r="55" spans="4:4">
      <c r="D55" s="212"/>
    </row>
    <row r="56" spans="4:4">
      <c r="D56" s="212"/>
    </row>
    <row r="57" spans="4:4">
      <c r="D57" s="212"/>
    </row>
    <row r="58" spans="4:4">
      <c r="D58" s="212"/>
    </row>
    <row r="59" spans="4:4">
      <c r="D59" s="212"/>
    </row>
    <row r="60" spans="4:4">
      <c r="D60" s="212"/>
    </row>
    <row r="61" spans="4:4">
      <c r="D61" s="212"/>
    </row>
    <row r="62" spans="4:4">
      <c r="D62" s="212"/>
    </row>
    <row r="63" spans="4:4">
      <c r="D63" s="212"/>
    </row>
    <row r="64" spans="4:4">
      <c r="D64" s="212"/>
    </row>
    <row r="65" spans="4:4">
      <c r="D65" s="212"/>
    </row>
    <row r="66" spans="4:4">
      <c r="D66" s="212"/>
    </row>
    <row r="67" spans="4:4">
      <c r="D67" s="212"/>
    </row>
    <row r="68" spans="4:4">
      <c r="D68" s="212"/>
    </row>
    <row r="69" spans="4:4">
      <c r="D69" s="212"/>
    </row>
    <row r="70" spans="4:4">
      <c r="D70" s="212"/>
    </row>
    <row r="71" spans="4:4">
      <c r="D71" s="212"/>
    </row>
    <row r="72" spans="4:4">
      <c r="D72" s="212"/>
    </row>
    <row r="73" spans="4:4">
      <c r="D73" s="212"/>
    </row>
    <row r="74" spans="4:4">
      <c r="D74" s="212"/>
    </row>
    <row r="75" spans="4:4">
      <c r="D75" s="212"/>
    </row>
    <row r="76" spans="4:4">
      <c r="D76" s="212"/>
    </row>
    <row r="77" spans="4:4">
      <c r="D77" s="212"/>
    </row>
    <row r="78" spans="4:4">
      <c r="D78" s="212"/>
    </row>
    <row r="79" spans="4:4">
      <c r="D79" s="212"/>
    </row>
    <row r="80" spans="4:4">
      <c r="D80" s="212"/>
    </row>
    <row r="81" spans="4:4">
      <c r="D81" s="212"/>
    </row>
    <row r="82" spans="4:4">
      <c r="D82" s="212"/>
    </row>
    <row r="83" spans="4:4">
      <c r="D83" s="212"/>
    </row>
    <row r="84" spans="4:4">
      <c r="D84" s="212"/>
    </row>
    <row r="85" spans="4:4">
      <c r="D85" s="212"/>
    </row>
    <row r="86" spans="4:4">
      <c r="D86" s="212"/>
    </row>
    <row r="87" spans="4:4">
      <c r="D87" s="212"/>
    </row>
    <row r="88" spans="4:4">
      <c r="D88" s="212"/>
    </row>
    <row r="89" spans="4:4">
      <c r="D89" s="212"/>
    </row>
    <row r="90" spans="4:4">
      <c r="D90" s="212"/>
    </row>
    <row r="91" spans="4:4">
      <c r="D91" s="212"/>
    </row>
    <row r="92" spans="4:4">
      <c r="D92" s="212"/>
    </row>
    <row r="93" spans="4:4">
      <c r="D93" s="212"/>
    </row>
    <row r="94" spans="4:4">
      <c r="D94" s="212"/>
    </row>
    <row r="95" spans="4:4">
      <c r="D95" s="212"/>
    </row>
    <row r="96" spans="4:4">
      <c r="D96" s="212"/>
    </row>
    <row r="97" spans="4:4">
      <c r="D97" s="212"/>
    </row>
    <row r="98" spans="4:4">
      <c r="D98" s="212"/>
    </row>
    <row r="99" spans="4:4">
      <c r="D99" s="212"/>
    </row>
    <row r="100" spans="4:4">
      <c r="D100" s="212"/>
    </row>
    <row r="101" spans="4:4">
      <c r="D101" s="212"/>
    </row>
    <row r="102" spans="4:4">
      <c r="D102" s="212"/>
    </row>
    <row r="103" spans="4:4">
      <c r="D103" s="212"/>
    </row>
    <row r="104" spans="4:4">
      <c r="D104" s="212"/>
    </row>
    <row r="105" spans="4:4">
      <c r="D105" s="212"/>
    </row>
    <row r="106" spans="4:4">
      <c r="D106" s="212"/>
    </row>
    <row r="107" spans="4:4">
      <c r="D107" s="212"/>
    </row>
    <row r="108" spans="4:4">
      <c r="D108" s="212"/>
    </row>
    <row r="109" spans="4:4">
      <c r="D109" s="212"/>
    </row>
    <row r="110" spans="4:4">
      <c r="D110" s="212"/>
    </row>
    <row r="111" spans="4:4">
      <c r="D111" s="212"/>
    </row>
    <row r="112" spans="4:4">
      <c r="D112" s="212"/>
    </row>
    <row r="113" spans="4:4">
      <c r="D113" s="212"/>
    </row>
    <row r="114" spans="4:4">
      <c r="D114" s="212"/>
    </row>
    <row r="115" spans="4:4">
      <c r="D115" s="212"/>
    </row>
    <row r="116" spans="4:4">
      <c r="D116" s="212"/>
    </row>
    <row r="117" spans="4:4">
      <c r="D117" s="212"/>
    </row>
    <row r="118" spans="4:4">
      <c r="D118" s="212"/>
    </row>
    <row r="119" spans="4:4">
      <c r="D119" s="212"/>
    </row>
    <row r="120" spans="4:4">
      <c r="D120" s="212"/>
    </row>
    <row r="121" spans="4:4">
      <c r="D121" s="212"/>
    </row>
    <row r="122" spans="4:4">
      <c r="D122" s="212"/>
    </row>
    <row r="123" spans="4:4">
      <c r="D123" s="212"/>
    </row>
    <row r="124" spans="4:4">
      <c r="D124" s="212"/>
    </row>
    <row r="125" spans="4:4">
      <c r="D125" s="212"/>
    </row>
    <row r="126" spans="4:4">
      <c r="D126" s="212"/>
    </row>
    <row r="127" spans="4:4">
      <c r="D127" s="212"/>
    </row>
    <row r="128" spans="4:4">
      <c r="D128" s="212"/>
    </row>
    <row r="129" spans="4:4">
      <c r="D129" s="212"/>
    </row>
    <row r="130" spans="4:4">
      <c r="D130" s="212"/>
    </row>
    <row r="131" spans="4:4">
      <c r="D131" s="212"/>
    </row>
    <row r="132" spans="4:4">
      <c r="D132" s="212"/>
    </row>
    <row r="133" spans="4:4">
      <c r="D133" s="212"/>
    </row>
    <row r="134" spans="4:4">
      <c r="D134" s="212"/>
    </row>
    <row r="135" spans="4:4">
      <c r="D135" s="212"/>
    </row>
    <row r="136" spans="4:4">
      <c r="D136" s="212"/>
    </row>
    <row r="137" spans="4:4">
      <c r="D137" s="212"/>
    </row>
    <row r="138" spans="4:4">
      <c r="D138" s="212"/>
    </row>
    <row r="139" spans="4:4">
      <c r="D139" s="212"/>
    </row>
    <row r="140" spans="4:4">
      <c r="D140" s="212"/>
    </row>
    <row r="141" spans="4:4">
      <c r="D141" s="212"/>
    </row>
    <row r="142" spans="4:4">
      <c r="D142" s="212"/>
    </row>
    <row r="143" spans="4:4">
      <c r="D143" s="212"/>
    </row>
    <row r="144" spans="4:4">
      <c r="D144" s="212"/>
    </row>
    <row r="145" spans="4:4">
      <c r="D145" s="212"/>
    </row>
    <row r="146" spans="4:4">
      <c r="D146" s="212"/>
    </row>
    <row r="147" spans="4:4">
      <c r="D147" s="212"/>
    </row>
    <row r="148" spans="4:4">
      <c r="D148" s="212"/>
    </row>
    <row r="149" spans="4:4">
      <c r="D149" s="212"/>
    </row>
    <row r="150" spans="4:4">
      <c r="D150" s="212"/>
    </row>
    <row r="151" spans="4:4">
      <c r="D151" s="212"/>
    </row>
    <row r="152" spans="4:4">
      <c r="D152" s="212"/>
    </row>
    <row r="153" spans="4:4">
      <c r="D153" s="212"/>
    </row>
    <row r="154" spans="4:4">
      <c r="D154" s="212"/>
    </row>
    <row r="155" spans="4:4">
      <c r="D155" s="212"/>
    </row>
    <row r="156" spans="4:4">
      <c r="D156" s="212"/>
    </row>
    <row r="157" spans="4:4">
      <c r="D157" s="212"/>
    </row>
    <row r="158" spans="4:4">
      <c r="D158" s="212"/>
    </row>
    <row r="159" spans="4:4">
      <c r="D159" s="212"/>
    </row>
    <row r="160" spans="4:4">
      <c r="D160" s="212"/>
    </row>
    <row r="161" spans="4:4">
      <c r="D161" s="212"/>
    </row>
    <row r="162" spans="4:4">
      <c r="D162" s="212"/>
    </row>
    <row r="163" spans="4:4">
      <c r="D163" s="212"/>
    </row>
    <row r="164" spans="4:4">
      <c r="D164" s="212"/>
    </row>
    <row r="165" spans="4:4">
      <c r="D165" s="212"/>
    </row>
    <row r="166" spans="4:4">
      <c r="D166" s="212"/>
    </row>
    <row r="167" spans="4:4">
      <c r="D167" s="212"/>
    </row>
    <row r="168" spans="4:4">
      <c r="D168" s="212"/>
    </row>
    <row r="169" spans="4:4">
      <c r="D169" s="212"/>
    </row>
    <row r="170" spans="4:4">
      <c r="D170" s="212"/>
    </row>
    <row r="171" spans="4:4">
      <c r="D171" s="212"/>
    </row>
    <row r="172" spans="4:4">
      <c r="D172" s="212"/>
    </row>
    <row r="173" spans="4:4">
      <c r="D173" s="212"/>
    </row>
    <row r="174" spans="4:4">
      <c r="D174" s="212"/>
    </row>
    <row r="175" spans="4:4">
      <c r="D175" s="212"/>
    </row>
    <row r="176" spans="4:4">
      <c r="D176" s="212"/>
    </row>
    <row r="177" spans="4:4">
      <c r="D177" s="212"/>
    </row>
    <row r="178" spans="4:4">
      <c r="D178" s="212"/>
    </row>
    <row r="179" spans="4:4">
      <c r="D179" s="212"/>
    </row>
    <row r="180" spans="4:4">
      <c r="D180" s="212"/>
    </row>
    <row r="181" spans="4:4">
      <c r="D181" s="212"/>
    </row>
    <row r="182" spans="4:4">
      <c r="D182" s="212"/>
    </row>
    <row r="183" spans="4:4">
      <c r="D183" s="212"/>
    </row>
    <row r="184" spans="4:4">
      <c r="D184" s="212"/>
    </row>
    <row r="185" spans="4:4">
      <c r="D185" s="212"/>
    </row>
    <row r="186" spans="4:4">
      <c r="D186" s="212"/>
    </row>
    <row r="187" spans="4:4">
      <c r="D187" s="212"/>
    </row>
    <row r="188" spans="4:4">
      <c r="D188" s="212"/>
    </row>
    <row r="189" spans="4:4">
      <c r="D189" s="212"/>
    </row>
    <row r="190" spans="4:4">
      <c r="D190" s="212"/>
    </row>
    <row r="191" spans="4:4">
      <c r="D191" s="212"/>
    </row>
    <row r="192" spans="4:4">
      <c r="D192" s="212"/>
    </row>
    <row r="193" spans="4:4">
      <c r="D193" s="212"/>
    </row>
    <row r="194" spans="4:4">
      <c r="D194" s="212"/>
    </row>
    <row r="195" spans="4:4">
      <c r="D195" s="212"/>
    </row>
    <row r="196" spans="4:4">
      <c r="D196" s="212"/>
    </row>
    <row r="197" spans="4:4">
      <c r="D197" s="212"/>
    </row>
    <row r="198" spans="4:4">
      <c r="D198" s="212"/>
    </row>
    <row r="199" spans="4:4">
      <c r="D199" s="212"/>
    </row>
    <row r="200" spans="4:4">
      <c r="D200" s="212"/>
    </row>
    <row r="201" spans="4:4">
      <c r="D201" s="212"/>
    </row>
    <row r="202" spans="4:4">
      <c r="D202" s="212"/>
    </row>
    <row r="203" spans="4:4">
      <c r="D203" s="212"/>
    </row>
    <row r="204" spans="4:4">
      <c r="D204" s="212"/>
    </row>
    <row r="205" spans="4:4">
      <c r="D205" s="212"/>
    </row>
    <row r="206" spans="4:4">
      <c r="D206" s="212"/>
    </row>
    <row r="207" spans="4:4">
      <c r="D207" s="212"/>
    </row>
    <row r="208" spans="4:4">
      <c r="D208" s="212"/>
    </row>
    <row r="209" spans="4:4">
      <c r="D209" s="212"/>
    </row>
    <row r="210" spans="4:4">
      <c r="D210" s="212"/>
    </row>
    <row r="211" spans="4:4">
      <c r="D211" s="212"/>
    </row>
    <row r="212" spans="4:4">
      <c r="D212" s="212"/>
    </row>
    <row r="213" spans="4:4">
      <c r="D213" s="212"/>
    </row>
    <row r="214" spans="4:4">
      <c r="D214" s="212"/>
    </row>
    <row r="215" spans="4:4">
      <c r="D215" s="212"/>
    </row>
    <row r="216" spans="4:4">
      <c r="D216" s="212"/>
    </row>
    <row r="217" spans="4:4">
      <c r="D217" s="212"/>
    </row>
    <row r="218" spans="4:4">
      <c r="D218" s="212"/>
    </row>
    <row r="219" spans="4:4">
      <c r="D219" s="212"/>
    </row>
    <row r="220" spans="4:4">
      <c r="D220" s="212"/>
    </row>
    <row r="221" spans="4:4">
      <c r="D221" s="212"/>
    </row>
    <row r="222" spans="4:4">
      <c r="D222" s="212"/>
    </row>
    <row r="223" spans="4:4">
      <c r="D223" s="212"/>
    </row>
    <row r="224" spans="4:4">
      <c r="D224" s="212"/>
    </row>
    <row r="225" spans="4:4">
      <c r="D225" s="212"/>
    </row>
    <row r="226" spans="4:4">
      <c r="D226" s="212"/>
    </row>
    <row r="227" spans="4:4">
      <c r="D227" s="212"/>
    </row>
    <row r="228" spans="4:4">
      <c r="D228" s="212"/>
    </row>
    <row r="229" spans="4:4">
      <c r="D229" s="212"/>
    </row>
    <row r="230" spans="4:4">
      <c r="D230" s="212"/>
    </row>
    <row r="231" spans="4:4">
      <c r="D231" s="212"/>
    </row>
    <row r="232" spans="4:4">
      <c r="D232" s="212"/>
    </row>
    <row r="233" spans="4:4">
      <c r="D233" s="212"/>
    </row>
    <row r="234" spans="4:4">
      <c r="D234" s="212"/>
    </row>
    <row r="235" spans="4:4">
      <c r="D235" s="212"/>
    </row>
    <row r="236" spans="4:4">
      <c r="D236" s="212"/>
    </row>
    <row r="237" spans="4:4">
      <c r="D237" s="212"/>
    </row>
    <row r="238" spans="4:4">
      <c r="D238" s="212"/>
    </row>
    <row r="239" spans="4:4">
      <c r="D239" s="212"/>
    </row>
    <row r="240" spans="4:4">
      <c r="D240" s="212"/>
    </row>
    <row r="241" spans="4:4">
      <c r="D241" s="212"/>
    </row>
    <row r="242" spans="4:4">
      <c r="D242" s="212"/>
    </row>
    <row r="243" spans="4:4">
      <c r="D243" s="212"/>
    </row>
    <row r="244" spans="4:4">
      <c r="D244" s="212"/>
    </row>
    <row r="245" spans="4:4">
      <c r="D245" s="212"/>
    </row>
    <row r="246" spans="4:4">
      <c r="D246" s="212"/>
    </row>
    <row r="247" spans="4:4">
      <c r="D247" s="212"/>
    </row>
    <row r="248" spans="4:4">
      <c r="D248" s="212"/>
    </row>
    <row r="249" spans="4:4">
      <c r="D249" s="212"/>
    </row>
    <row r="250" spans="4:4">
      <c r="D250" s="212"/>
    </row>
    <row r="251" spans="4:4">
      <c r="D251" s="212"/>
    </row>
    <row r="252" spans="4:4">
      <c r="D252" s="212"/>
    </row>
    <row r="253" spans="4:4">
      <c r="D253" s="212"/>
    </row>
    <row r="254" spans="4:4">
      <c r="D254" s="212"/>
    </row>
    <row r="255" spans="4:4">
      <c r="D255" s="212"/>
    </row>
    <row r="256" spans="4:4">
      <c r="D256" s="212"/>
    </row>
    <row r="257" spans="4:4">
      <c r="D257" s="212"/>
    </row>
    <row r="258" spans="4:4">
      <c r="D258" s="212"/>
    </row>
    <row r="259" spans="4:4">
      <c r="D259" s="212"/>
    </row>
    <row r="260" spans="4:4">
      <c r="D260" s="212"/>
    </row>
    <row r="261" spans="4:4">
      <c r="D261" s="212"/>
    </row>
    <row r="262" spans="4:4">
      <c r="D262" s="212"/>
    </row>
    <row r="263" spans="4:4">
      <c r="D263" s="212"/>
    </row>
    <row r="264" spans="4:4">
      <c r="D264" s="212"/>
    </row>
    <row r="265" spans="4:4">
      <c r="D265" s="212"/>
    </row>
    <row r="266" spans="4:4">
      <c r="D266" s="212"/>
    </row>
    <row r="267" spans="4:4">
      <c r="D267" s="212"/>
    </row>
    <row r="268" spans="4:4">
      <c r="D268" s="212"/>
    </row>
    <row r="269" spans="4:4">
      <c r="D269" s="212"/>
    </row>
    <row r="270" spans="4:4">
      <c r="D270" s="212"/>
    </row>
    <row r="271" spans="4:4">
      <c r="D271" s="212"/>
    </row>
    <row r="272" spans="4:4">
      <c r="D272" s="212"/>
    </row>
    <row r="273" spans="4:4">
      <c r="D273" s="212"/>
    </row>
    <row r="274" spans="4:4">
      <c r="D274" s="212"/>
    </row>
    <row r="275" spans="4:4">
      <c r="D275" s="212"/>
    </row>
    <row r="276" spans="4:4">
      <c r="D276" s="212"/>
    </row>
    <row r="277" spans="4:4">
      <c r="D277" s="212"/>
    </row>
    <row r="278" spans="4:4">
      <c r="D278" s="212"/>
    </row>
    <row r="279" spans="4:4">
      <c r="D279" s="212"/>
    </row>
    <row r="280" spans="4:4">
      <c r="D280" s="212"/>
    </row>
    <row r="281" spans="4:4">
      <c r="D281" s="212"/>
    </row>
    <row r="282" spans="4:4">
      <c r="D282" s="212"/>
    </row>
    <row r="283" spans="4:4">
      <c r="D283" s="212"/>
    </row>
    <row r="284" spans="4:4">
      <c r="D284" s="212"/>
    </row>
    <row r="285" spans="4:4">
      <c r="D285" s="212"/>
    </row>
    <row r="286" spans="4:4">
      <c r="D286" s="212"/>
    </row>
    <row r="287" spans="4:4">
      <c r="D287" s="212"/>
    </row>
    <row r="288" spans="4:4">
      <c r="D288" s="212"/>
    </row>
    <row r="289" spans="4:4">
      <c r="D289" s="212"/>
    </row>
    <row r="290" spans="4:4">
      <c r="D290" s="212"/>
    </row>
    <row r="291" spans="4:4">
      <c r="D291" s="212"/>
    </row>
    <row r="292" spans="4:4">
      <c r="D292" s="212"/>
    </row>
    <row r="293" spans="4:4">
      <c r="D293" s="212"/>
    </row>
    <row r="294" spans="4:4">
      <c r="D294" s="212"/>
    </row>
    <row r="295" spans="4:4">
      <c r="D295" s="212"/>
    </row>
    <row r="296" spans="4:4">
      <c r="D296" s="212"/>
    </row>
    <row r="297" spans="4:4">
      <c r="D297" s="212"/>
    </row>
    <row r="298" spans="4:4">
      <c r="D298" s="212"/>
    </row>
    <row r="299" spans="4:4">
      <c r="D299" s="212"/>
    </row>
    <row r="300" spans="4:4">
      <c r="D300" s="212"/>
    </row>
    <row r="301" spans="4:4">
      <c r="D301" s="212"/>
    </row>
    <row r="302" spans="4:4">
      <c r="D302" s="212"/>
    </row>
    <row r="303" spans="4:4">
      <c r="D303" s="212"/>
    </row>
    <row r="304" spans="4:4">
      <c r="D304" s="212"/>
    </row>
    <row r="305" spans="4:4">
      <c r="D305" s="212"/>
    </row>
    <row r="306" spans="4:4">
      <c r="D306" s="212"/>
    </row>
    <row r="307" spans="4:4">
      <c r="D307" s="212"/>
    </row>
    <row r="308" spans="4:4">
      <c r="D308" s="212"/>
    </row>
    <row r="309" spans="4:4">
      <c r="D309" s="212"/>
    </row>
    <row r="310" spans="4:4">
      <c r="D310" s="212"/>
    </row>
    <row r="311" spans="4:4">
      <c r="D311" s="212"/>
    </row>
    <row r="312" spans="4:4">
      <c r="D312" s="212"/>
    </row>
    <row r="313" spans="4:4">
      <c r="D313" s="212"/>
    </row>
    <row r="314" spans="4:4">
      <c r="D314" s="212"/>
    </row>
    <row r="315" spans="4:4">
      <c r="D315" s="212"/>
    </row>
    <row r="316" spans="4:4">
      <c r="D316" s="212"/>
    </row>
    <row r="317" spans="4:4">
      <c r="D317" s="212"/>
    </row>
    <row r="318" spans="4:4">
      <c r="D318" s="212"/>
    </row>
    <row r="319" spans="4:4">
      <c r="D319" s="212"/>
    </row>
    <row r="320" spans="4:4">
      <c r="D320" s="212"/>
    </row>
    <row r="321" spans="4:4">
      <c r="D321" s="212"/>
    </row>
    <row r="322" spans="4:4">
      <c r="D322" s="212"/>
    </row>
    <row r="323" spans="4:4">
      <c r="D323" s="212"/>
    </row>
    <row r="324" spans="4:4">
      <c r="D324" s="212"/>
    </row>
    <row r="325" spans="4:4">
      <c r="D325" s="212"/>
    </row>
    <row r="326" spans="4:4">
      <c r="D326" s="212"/>
    </row>
    <row r="327" spans="4:4">
      <c r="D327" s="212"/>
    </row>
    <row r="328" spans="4:4">
      <c r="D328" s="212"/>
    </row>
    <row r="329" spans="4:4">
      <c r="D329" s="212"/>
    </row>
    <row r="330" spans="4:4">
      <c r="D330" s="212"/>
    </row>
    <row r="331" spans="4:4">
      <c r="D331" s="212"/>
    </row>
    <row r="332" spans="4:4">
      <c r="D332" s="212"/>
    </row>
    <row r="333" spans="4:4">
      <c r="D333" s="212"/>
    </row>
    <row r="334" spans="4:4">
      <c r="D334" s="212"/>
    </row>
    <row r="335" spans="4:4">
      <c r="D335" s="212"/>
    </row>
    <row r="336" spans="4:4">
      <c r="D336" s="212"/>
    </row>
    <row r="337" spans="4:4">
      <c r="D337" s="212"/>
    </row>
    <row r="338" spans="4:4">
      <c r="D338" s="212"/>
    </row>
    <row r="339" spans="4:4">
      <c r="D339" s="212"/>
    </row>
    <row r="340" spans="4:4">
      <c r="D340" s="212"/>
    </row>
    <row r="341" spans="4:4">
      <c r="D341" s="212"/>
    </row>
    <row r="342" spans="4:4">
      <c r="D342" s="212"/>
    </row>
    <row r="343" spans="4:4">
      <c r="D343" s="212"/>
    </row>
    <row r="344" spans="4:4">
      <c r="D344" s="212"/>
    </row>
    <row r="345" spans="4:4">
      <c r="D345" s="212"/>
    </row>
    <row r="346" spans="4:4">
      <c r="D346" s="212"/>
    </row>
    <row r="347" spans="4:4">
      <c r="D347" s="212"/>
    </row>
    <row r="348" spans="4:4">
      <c r="D348" s="212"/>
    </row>
    <row r="349" spans="4:4">
      <c r="D349" s="212"/>
    </row>
    <row r="350" spans="4:4">
      <c r="D350" s="212"/>
    </row>
    <row r="351" spans="4:4">
      <c r="D351" s="212"/>
    </row>
    <row r="352" spans="4:4">
      <c r="D352" s="212"/>
    </row>
    <row r="353" spans="4:4">
      <c r="D353" s="212"/>
    </row>
    <row r="354" spans="4:4">
      <c r="D354" s="212"/>
    </row>
    <row r="355" spans="4:4">
      <c r="D355" s="212"/>
    </row>
    <row r="356" spans="4:4">
      <c r="D356" s="212"/>
    </row>
    <row r="357" spans="4:4">
      <c r="D357" s="212"/>
    </row>
    <row r="358" spans="4:4">
      <c r="D358" s="212"/>
    </row>
    <row r="359" spans="4:4">
      <c r="D359" s="212"/>
    </row>
    <row r="360" spans="4:4">
      <c r="D360" s="212"/>
    </row>
    <row r="361" spans="4:4">
      <c r="D361" s="212"/>
    </row>
    <row r="362" spans="4:4">
      <c r="D362" s="212"/>
    </row>
    <row r="363" spans="4:4">
      <c r="D363" s="212"/>
    </row>
    <row r="364" spans="4:4">
      <c r="D364" s="212"/>
    </row>
    <row r="365" spans="4:4">
      <c r="D365" s="212"/>
    </row>
    <row r="366" spans="4:4">
      <c r="D366" s="212"/>
    </row>
    <row r="367" spans="4:4">
      <c r="D367" s="212"/>
    </row>
    <row r="368" spans="4:4">
      <c r="D368" s="212"/>
    </row>
    <row r="369" spans="4:4">
      <c r="D369" s="212"/>
    </row>
    <row r="370" spans="4:4">
      <c r="D370" s="212"/>
    </row>
    <row r="371" spans="4:4">
      <c r="D371" s="212"/>
    </row>
    <row r="372" spans="4:4">
      <c r="D372" s="212"/>
    </row>
    <row r="373" spans="4:4">
      <c r="D373" s="212"/>
    </row>
    <row r="374" spans="4:4">
      <c r="D374" s="212"/>
    </row>
    <row r="375" spans="4:4">
      <c r="D375" s="212"/>
    </row>
    <row r="376" spans="4:4">
      <c r="D376" s="212"/>
    </row>
    <row r="377" spans="4:4">
      <c r="D377" s="212"/>
    </row>
    <row r="378" spans="4:4">
      <c r="D378" s="212"/>
    </row>
    <row r="379" spans="4:4">
      <c r="D379" s="212"/>
    </row>
    <row r="380" spans="4:4">
      <c r="D380" s="212"/>
    </row>
  </sheetData>
  <conditionalFormatting sqref="J1">
    <cfRule type="cellIs" dxfId="1" priority="2" stopIfTrue="1" operator="equal">
      <formula>"x.x"</formula>
    </cfRule>
  </conditionalFormatting>
  <conditionalFormatting sqref="B8">
    <cfRule type="cellIs" dxfId="0" priority="1" stopIfTrue="1" operator="equal">
      <formula>"Adjustment to Income/Expense/Rate Base:"</formula>
    </cfRule>
  </conditionalFormatting>
  <dataValidations count="3">
    <dataValidation type="list" errorStyle="warning" allowBlank="1" showInputMessage="1" showErrorMessage="1" errorTitle="Factor" error="This factor is not included in the drop-down list. Is this the factor you want to use?" sqref="G9:G32 JC9:JC32 SY9:SY32 ACU9:ACU32 AMQ9:AMQ32 AWM9:AWM32 BGI9:BGI32 BQE9:BQE32 CAA9:CAA32 CJW9:CJW32 CTS9:CTS32 DDO9:DDO32 DNK9:DNK32 DXG9:DXG32 EHC9:EHC32 EQY9:EQY32 FAU9:FAU32 FKQ9:FKQ32 FUM9:FUM32 GEI9:GEI32 GOE9:GOE32 GYA9:GYA32 HHW9:HHW32 HRS9:HRS32 IBO9:IBO32 ILK9:ILK32 IVG9:IVG32 JFC9:JFC32 JOY9:JOY32 JYU9:JYU32 KIQ9:KIQ32 KSM9:KSM32 LCI9:LCI32 LME9:LME32 LWA9:LWA32 MFW9:MFW32 MPS9:MPS32 MZO9:MZO32 NJK9:NJK32 NTG9:NTG32 ODC9:ODC32 OMY9:OMY32 OWU9:OWU32 PGQ9:PGQ32 PQM9:PQM32 QAI9:QAI32 QKE9:QKE32 QUA9:QUA32 RDW9:RDW32 RNS9:RNS32 RXO9:RXO32 SHK9:SHK32 SRG9:SRG32 TBC9:TBC32 TKY9:TKY32 TUU9:TUU32 UEQ9:UEQ32 UOM9:UOM32 UYI9:UYI32 VIE9:VIE32 VSA9:VSA32 WBW9:WBW32 WLS9:WLS32 WVO9:WVO32 G65545:G65568 JC65545:JC65568 SY65545:SY65568 ACU65545:ACU65568 AMQ65545:AMQ65568 AWM65545:AWM65568 BGI65545:BGI65568 BQE65545:BQE65568 CAA65545:CAA65568 CJW65545:CJW65568 CTS65545:CTS65568 DDO65545:DDO65568 DNK65545:DNK65568 DXG65545:DXG65568 EHC65545:EHC65568 EQY65545:EQY65568 FAU65545:FAU65568 FKQ65545:FKQ65568 FUM65545:FUM65568 GEI65545:GEI65568 GOE65545:GOE65568 GYA65545:GYA65568 HHW65545:HHW65568 HRS65545:HRS65568 IBO65545:IBO65568 ILK65545:ILK65568 IVG65545:IVG65568 JFC65545:JFC65568 JOY65545:JOY65568 JYU65545:JYU65568 KIQ65545:KIQ65568 KSM65545:KSM65568 LCI65545:LCI65568 LME65545:LME65568 LWA65545:LWA65568 MFW65545:MFW65568 MPS65545:MPS65568 MZO65545:MZO65568 NJK65545:NJK65568 NTG65545:NTG65568 ODC65545:ODC65568 OMY65545:OMY65568 OWU65545:OWU65568 PGQ65545:PGQ65568 PQM65545:PQM65568 QAI65545:QAI65568 QKE65545:QKE65568 QUA65545:QUA65568 RDW65545:RDW65568 RNS65545:RNS65568 RXO65545:RXO65568 SHK65545:SHK65568 SRG65545:SRG65568 TBC65545:TBC65568 TKY65545:TKY65568 TUU65545:TUU65568 UEQ65545:UEQ65568 UOM65545:UOM65568 UYI65545:UYI65568 VIE65545:VIE65568 VSA65545:VSA65568 WBW65545:WBW65568 WLS65545:WLS65568 WVO65545:WVO65568 G131081:G131104 JC131081:JC131104 SY131081:SY131104 ACU131081:ACU131104 AMQ131081:AMQ131104 AWM131081:AWM131104 BGI131081:BGI131104 BQE131081:BQE131104 CAA131081:CAA131104 CJW131081:CJW131104 CTS131081:CTS131104 DDO131081:DDO131104 DNK131081:DNK131104 DXG131081:DXG131104 EHC131081:EHC131104 EQY131081:EQY131104 FAU131081:FAU131104 FKQ131081:FKQ131104 FUM131081:FUM131104 GEI131081:GEI131104 GOE131081:GOE131104 GYA131081:GYA131104 HHW131081:HHW131104 HRS131081:HRS131104 IBO131081:IBO131104 ILK131081:ILK131104 IVG131081:IVG131104 JFC131081:JFC131104 JOY131081:JOY131104 JYU131081:JYU131104 KIQ131081:KIQ131104 KSM131081:KSM131104 LCI131081:LCI131104 LME131081:LME131104 LWA131081:LWA131104 MFW131081:MFW131104 MPS131081:MPS131104 MZO131081:MZO131104 NJK131081:NJK131104 NTG131081:NTG131104 ODC131081:ODC131104 OMY131081:OMY131104 OWU131081:OWU131104 PGQ131081:PGQ131104 PQM131081:PQM131104 QAI131081:QAI131104 QKE131081:QKE131104 QUA131081:QUA131104 RDW131081:RDW131104 RNS131081:RNS131104 RXO131081:RXO131104 SHK131081:SHK131104 SRG131081:SRG131104 TBC131081:TBC131104 TKY131081:TKY131104 TUU131081:TUU131104 UEQ131081:UEQ131104 UOM131081:UOM131104 UYI131081:UYI131104 VIE131081:VIE131104 VSA131081:VSA131104 WBW131081:WBW131104 WLS131081:WLS131104 WVO131081:WVO131104 G196617:G196640 JC196617:JC196640 SY196617:SY196640 ACU196617:ACU196640 AMQ196617:AMQ196640 AWM196617:AWM196640 BGI196617:BGI196640 BQE196617:BQE196640 CAA196617:CAA196640 CJW196617:CJW196640 CTS196617:CTS196640 DDO196617:DDO196640 DNK196617:DNK196640 DXG196617:DXG196640 EHC196617:EHC196640 EQY196617:EQY196640 FAU196617:FAU196640 FKQ196617:FKQ196640 FUM196617:FUM196640 GEI196617:GEI196640 GOE196617:GOE196640 GYA196617:GYA196640 HHW196617:HHW196640 HRS196617:HRS196640 IBO196617:IBO196640 ILK196617:ILK196640 IVG196617:IVG196640 JFC196617:JFC196640 JOY196617:JOY196640 JYU196617:JYU196640 KIQ196617:KIQ196640 KSM196617:KSM196640 LCI196617:LCI196640 LME196617:LME196640 LWA196617:LWA196640 MFW196617:MFW196640 MPS196617:MPS196640 MZO196617:MZO196640 NJK196617:NJK196640 NTG196617:NTG196640 ODC196617:ODC196640 OMY196617:OMY196640 OWU196617:OWU196640 PGQ196617:PGQ196640 PQM196617:PQM196640 QAI196617:QAI196640 QKE196617:QKE196640 QUA196617:QUA196640 RDW196617:RDW196640 RNS196617:RNS196640 RXO196617:RXO196640 SHK196617:SHK196640 SRG196617:SRG196640 TBC196617:TBC196640 TKY196617:TKY196640 TUU196617:TUU196640 UEQ196617:UEQ196640 UOM196617:UOM196640 UYI196617:UYI196640 VIE196617:VIE196640 VSA196617:VSA196640 WBW196617:WBW196640 WLS196617:WLS196640 WVO196617:WVO196640 G262153:G262176 JC262153:JC262176 SY262153:SY262176 ACU262153:ACU262176 AMQ262153:AMQ262176 AWM262153:AWM262176 BGI262153:BGI262176 BQE262153:BQE262176 CAA262153:CAA262176 CJW262153:CJW262176 CTS262153:CTS262176 DDO262153:DDO262176 DNK262153:DNK262176 DXG262153:DXG262176 EHC262153:EHC262176 EQY262153:EQY262176 FAU262153:FAU262176 FKQ262153:FKQ262176 FUM262153:FUM262176 GEI262153:GEI262176 GOE262153:GOE262176 GYA262153:GYA262176 HHW262153:HHW262176 HRS262153:HRS262176 IBO262153:IBO262176 ILK262153:ILK262176 IVG262153:IVG262176 JFC262153:JFC262176 JOY262153:JOY262176 JYU262153:JYU262176 KIQ262153:KIQ262176 KSM262153:KSM262176 LCI262153:LCI262176 LME262153:LME262176 LWA262153:LWA262176 MFW262153:MFW262176 MPS262153:MPS262176 MZO262153:MZO262176 NJK262153:NJK262176 NTG262153:NTG262176 ODC262153:ODC262176 OMY262153:OMY262176 OWU262153:OWU262176 PGQ262153:PGQ262176 PQM262153:PQM262176 QAI262153:QAI262176 QKE262153:QKE262176 QUA262153:QUA262176 RDW262153:RDW262176 RNS262153:RNS262176 RXO262153:RXO262176 SHK262153:SHK262176 SRG262153:SRG262176 TBC262153:TBC262176 TKY262153:TKY262176 TUU262153:TUU262176 UEQ262153:UEQ262176 UOM262153:UOM262176 UYI262153:UYI262176 VIE262153:VIE262176 VSA262153:VSA262176 WBW262153:WBW262176 WLS262153:WLS262176 WVO262153:WVO262176 G327689:G327712 JC327689:JC327712 SY327689:SY327712 ACU327689:ACU327712 AMQ327689:AMQ327712 AWM327689:AWM327712 BGI327689:BGI327712 BQE327689:BQE327712 CAA327689:CAA327712 CJW327689:CJW327712 CTS327689:CTS327712 DDO327689:DDO327712 DNK327689:DNK327712 DXG327689:DXG327712 EHC327689:EHC327712 EQY327689:EQY327712 FAU327689:FAU327712 FKQ327689:FKQ327712 FUM327689:FUM327712 GEI327689:GEI327712 GOE327689:GOE327712 GYA327689:GYA327712 HHW327689:HHW327712 HRS327689:HRS327712 IBO327689:IBO327712 ILK327689:ILK327712 IVG327689:IVG327712 JFC327689:JFC327712 JOY327689:JOY327712 JYU327689:JYU327712 KIQ327689:KIQ327712 KSM327689:KSM327712 LCI327689:LCI327712 LME327689:LME327712 LWA327689:LWA327712 MFW327689:MFW327712 MPS327689:MPS327712 MZO327689:MZO327712 NJK327689:NJK327712 NTG327689:NTG327712 ODC327689:ODC327712 OMY327689:OMY327712 OWU327689:OWU327712 PGQ327689:PGQ327712 PQM327689:PQM327712 QAI327689:QAI327712 QKE327689:QKE327712 QUA327689:QUA327712 RDW327689:RDW327712 RNS327689:RNS327712 RXO327689:RXO327712 SHK327689:SHK327712 SRG327689:SRG327712 TBC327689:TBC327712 TKY327689:TKY327712 TUU327689:TUU327712 UEQ327689:UEQ327712 UOM327689:UOM327712 UYI327689:UYI327712 VIE327689:VIE327712 VSA327689:VSA327712 WBW327689:WBW327712 WLS327689:WLS327712 WVO327689:WVO327712 G393225:G393248 JC393225:JC393248 SY393225:SY393248 ACU393225:ACU393248 AMQ393225:AMQ393248 AWM393225:AWM393248 BGI393225:BGI393248 BQE393225:BQE393248 CAA393225:CAA393248 CJW393225:CJW393248 CTS393225:CTS393248 DDO393225:DDO393248 DNK393225:DNK393248 DXG393225:DXG393248 EHC393225:EHC393248 EQY393225:EQY393248 FAU393225:FAU393248 FKQ393225:FKQ393248 FUM393225:FUM393248 GEI393225:GEI393248 GOE393225:GOE393248 GYA393225:GYA393248 HHW393225:HHW393248 HRS393225:HRS393248 IBO393225:IBO393248 ILK393225:ILK393248 IVG393225:IVG393248 JFC393225:JFC393248 JOY393225:JOY393248 JYU393225:JYU393248 KIQ393225:KIQ393248 KSM393225:KSM393248 LCI393225:LCI393248 LME393225:LME393248 LWA393225:LWA393248 MFW393225:MFW393248 MPS393225:MPS393248 MZO393225:MZO393248 NJK393225:NJK393248 NTG393225:NTG393248 ODC393225:ODC393248 OMY393225:OMY393248 OWU393225:OWU393248 PGQ393225:PGQ393248 PQM393225:PQM393248 QAI393225:QAI393248 QKE393225:QKE393248 QUA393225:QUA393248 RDW393225:RDW393248 RNS393225:RNS393248 RXO393225:RXO393248 SHK393225:SHK393248 SRG393225:SRG393248 TBC393225:TBC393248 TKY393225:TKY393248 TUU393225:TUU393248 UEQ393225:UEQ393248 UOM393225:UOM393248 UYI393225:UYI393248 VIE393225:VIE393248 VSA393225:VSA393248 WBW393225:WBW393248 WLS393225:WLS393248 WVO393225:WVO393248 G458761:G458784 JC458761:JC458784 SY458761:SY458784 ACU458761:ACU458784 AMQ458761:AMQ458784 AWM458761:AWM458784 BGI458761:BGI458784 BQE458761:BQE458784 CAA458761:CAA458784 CJW458761:CJW458784 CTS458761:CTS458784 DDO458761:DDO458784 DNK458761:DNK458784 DXG458761:DXG458784 EHC458761:EHC458784 EQY458761:EQY458784 FAU458761:FAU458784 FKQ458761:FKQ458784 FUM458761:FUM458784 GEI458761:GEI458784 GOE458761:GOE458784 GYA458761:GYA458784 HHW458761:HHW458784 HRS458761:HRS458784 IBO458761:IBO458784 ILK458761:ILK458784 IVG458761:IVG458784 JFC458761:JFC458784 JOY458761:JOY458784 JYU458761:JYU458784 KIQ458761:KIQ458784 KSM458761:KSM458784 LCI458761:LCI458784 LME458761:LME458784 LWA458761:LWA458784 MFW458761:MFW458784 MPS458761:MPS458784 MZO458761:MZO458784 NJK458761:NJK458784 NTG458761:NTG458784 ODC458761:ODC458784 OMY458761:OMY458784 OWU458761:OWU458784 PGQ458761:PGQ458784 PQM458761:PQM458784 QAI458761:QAI458784 QKE458761:QKE458784 QUA458761:QUA458784 RDW458761:RDW458784 RNS458761:RNS458784 RXO458761:RXO458784 SHK458761:SHK458784 SRG458761:SRG458784 TBC458761:TBC458784 TKY458761:TKY458784 TUU458761:TUU458784 UEQ458761:UEQ458784 UOM458761:UOM458784 UYI458761:UYI458784 VIE458761:VIE458784 VSA458761:VSA458784 WBW458761:WBW458784 WLS458761:WLS458784 WVO458761:WVO458784 G524297:G524320 JC524297:JC524320 SY524297:SY524320 ACU524297:ACU524320 AMQ524297:AMQ524320 AWM524297:AWM524320 BGI524297:BGI524320 BQE524297:BQE524320 CAA524297:CAA524320 CJW524297:CJW524320 CTS524297:CTS524320 DDO524297:DDO524320 DNK524297:DNK524320 DXG524297:DXG524320 EHC524297:EHC524320 EQY524297:EQY524320 FAU524297:FAU524320 FKQ524297:FKQ524320 FUM524297:FUM524320 GEI524297:GEI524320 GOE524297:GOE524320 GYA524297:GYA524320 HHW524297:HHW524320 HRS524297:HRS524320 IBO524297:IBO524320 ILK524297:ILK524320 IVG524297:IVG524320 JFC524297:JFC524320 JOY524297:JOY524320 JYU524297:JYU524320 KIQ524297:KIQ524320 KSM524297:KSM524320 LCI524297:LCI524320 LME524297:LME524320 LWA524297:LWA524320 MFW524297:MFW524320 MPS524297:MPS524320 MZO524297:MZO524320 NJK524297:NJK524320 NTG524297:NTG524320 ODC524297:ODC524320 OMY524297:OMY524320 OWU524297:OWU524320 PGQ524297:PGQ524320 PQM524297:PQM524320 QAI524297:QAI524320 QKE524297:QKE524320 QUA524297:QUA524320 RDW524297:RDW524320 RNS524297:RNS524320 RXO524297:RXO524320 SHK524297:SHK524320 SRG524297:SRG524320 TBC524297:TBC524320 TKY524297:TKY524320 TUU524297:TUU524320 UEQ524297:UEQ524320 UOM524297:UOM524320 UYI524297:UYI524320 VIE524297:VIE524320 VSA524297:VSA524320 WBW524297:WBW524320 WLS524297:WLS524320 WVO524297:WVO524320 G589833:G589856 JC589833:JC589856 SY589833:SY589856 ACU589833:ACU589856 AMQ589833:AMQ589856 AWM589833:AWM589856 BGI589833:BGI589856 BQE589833:BQE589856 CAA589833:CAA589856 CJW589833:CJW589856 CTS589833:CTS589856 DDO589833:DDO589856 DNK589833:DNK589856 DXG589833:DXG589856 EHC589833:EHC589856 EQY589833:EQY589856 FAU589833:FAU589856 FKQ589833:FKQ589856 FUM589833:FUM589856 GEI589833:GEI589856 GOE589833:GOE589856 GYA589833:GYA589856 HHW589833:HHW589856 HRS589833:HRS589856 IBO589833:IBO589856 ILK589833:ILK589856 IVG589833:IVG589856 JFC589833:JFC589856 JOY589833:JOY589856 JYU589833:JYU589856 KIQ589833:KIQ589856 KSM589833:KSM589856 LCI589833:LCI589856 LME589833:LME589856 LWA589833:LWA589856 MFW589833:MFW589856 MPS589833:MPS589856 MZO589833:MZO589856 NJK589833:NJK589856 NTG589833:NTG589856 ODC589833:ODC589856 OMY589833:OMY589856 OWU589833:OWU589856 PGQ589833:PGQ589856 PQM589833:PQM589856 QAI589833:QAI589856 QKE589833:QKE589856 QUA589833:QUA589856 RDW589833:RDW589856 RNS589833:RNS589856 RXO589833:RXO589856 SHK589833:SHK589856 SRG589833:SRG589856 TBC589833:TBC589856 TKY589833:TKY589856 TUU589833:TUU589856 UEQ589833:UEQ589856 UOM589833:UOM589856 UYI589833:UYI589856 VIE589833:VIE589856 VSA589833:VSA589856 WBW589833:WBW589856 WLS589833:WLS589856 WVO589833:WVO589856 G655369:G655392 JC655369:JC655392 SY655369:SY655392 ACU655369:ACU655392 AMQ655369:AMQ655392 AWM655369:AWM655392 BGI655369:BGI655392 BQE655369:BQE655392 CAA655369:CAA655392 CJW655369:CJW655392 CTS655369:CTS655392 DDO655369:DDO655392 DNK655369:DNK655392 DXG655369:DXG655392 EHC655369:EHC655392 EQY655369:EQY655392 FAU655369:FAU655392 FKQ655369:FKQ655392 FUM655369:FUM655392 GEI655369:GEI655392 GOE655369:GOE655392 GYA655369:GYA655392 HHW655369:HHW655392 HRS655369:HRS655392 IBO655369:IBO655392 ILK655369:ILK655392 IVG655369:IVG655392 JFC655369:JFC655392 JOY655369:JOY655392 JYU655369:JYU655392 KIQ655369:KIQ655392 KSM655369:KSM655392 LCI655369:LCI655392 LME655369:LME655392 LWA655369:LWA655392 MFW655369:MFW655392 MPS655369:MPS655392 MZO655369:MZO655392 NJK655369:NJK655392 NTG655369:NTG655392 ODC655369:ODC655392 OMY655369:OMY655392 OWU655369:OWU655392 PGQ655369:PGQ655392 PQM655369:PQM655392 QAI655369:QAI655392 QKE655369:QKE655392 QUA655369:QUA655392 RDW655369:RDW655392 RNS655369:RNS655392 RXO655369:RXO655392 SHK655369:SHK655392 SRG655369:SRG655392 TBC655369:TBC655392 TKY655369:TKY655392 TUU655369:TUU655392 UEQ655369:UEQ655392 UOM655369:UOM655392 UYI655369:UYI655392 VIE655369:VIE655392 VSA655369:VSA655392 WBW655369:WBW655392 WLS655369:WLS655392 WVO655369:WVO655392 G720905:G720928 JC720905:JC720928 SY720905:SY720928 ACU720905:ACU720928 AMQ720905:AMQ720928 AWM720905:AWM720928 BGI720905:BGI720928 BQE720905:BQE720928 CAA720905:CAA720928 CJW720905:CJW720928 CTS720905:CTS720928 DDO720905:DDO720928 DNK720905:DNK720928 DXG720905:DXG720928 EHC720905:EHC720928 EQY720905:EQY720928 FAU720905:FAU720928 FKQ720905:FKQ720928 FUM720905:FUM720928 GEI720905:GEI720928 GOE720905:GOE720928 GYA720905:GYA720928 HHW720905:HHW720928 HRS720905:HRS720928 IBO720905:IBO720928 ILK720905:ILK720928 IVG720905:IVG720928 JFC720905:JFC720928 JOY720905:JOY720928 JYU720905:JYU720928 KIQ720905:KIQ720928 KSM720905:KSM720928 LCI720905:LCI720928 LME720905:LME720928 LWA720905:LWA720928 MFW720905:MFW720928 MPS720905:MPS720928 MZO720905:MZO720928 NJK720905:NJK720928 NTG720905:NTG720928 ODC720905:ODC720928 OMY720905:OMY720928 OWU720905:OWU720928 PGQ720905:PGQ720928 PQM720905:PQM720928 QAI720905:QAI720928 QKE720905:QKE720928 QUA720905:QUA720928 RDW720905:RDW720928 RNS720905:RNS720928 RXO720905:RXO720928 SHK720905:SHK720928 SRG720905:SRG720928 TBC720905:TBC720928 TKY720905:TKY720928 TUU720905:TUU720928 UEQ720905:UEQ720928 UOM720905:UOM720928 UYI720905:UYI720928 VIE720905:VIE720928 VSA720905:VSA720928 WBW720905:WBW720928 WLS720905:WLS720928 WVO720905:WVO720928 G786441:G786464 JC786441:JC786464 SY786441:SY786464 ACU786441:ACU786464 AMQ786441:AMQ786464 AWM786441:AWM786464 BGI786441:BGI786464 BQE786441:BQE786464 CAA786441:CAA786464 CJW786441:CJW786464 CTS786441:CTS786464 DDO786441:DDO786464 DNK786441:DNK786464 DXG786441:DXG786464 EHC786441:EHC786464 EQY786441:EQY786464 FAU786441:FAU786464 FKQ786441:FKQ786464 FUM786441:FUM786464 GEI786441:GEI786464 GOE786441:GOE786464 GYA786441:GYA786464 HHW786441:HHW786464 HRS786441:HRS786464 IBO786441:IBO786464 ILK786441:ILK786464 IVG786441:IVG786464 JFC786441:JFC786464 JOY786441:JOY786464 JYU786441:JYU786464 KIQ786441:KIQ786464 KSM786441:KSM786464 LCI786441:LCI786464 LME786441:LME786464 LWA786441:LWA786464 MFW786441:MFW786464 MPS786441:MPS786464 MZO786441:MZO786464 NJK786441:NJK786464 NTG786441:NTG786464 ODC786441:ODC786464 OMY786441:OMY786464 OWU786441:OWU786464 PGQ786441:PGQ786464 PQM786441:PQM786464 QAI786441:QAI786464 QKE786441:QKE786464 QUA786441:QUA786464 RDW786441:RDW786464 RNS786441:RNS786464 RXO786441:RXO786464 SHK786441:SHK786464 SRG786441:SRG786464 TBC786441:TBC786464 TKY786441:TKY786464 TUU786441:TUU786464 UEQ786441:UEQ786464 UOM786441:UOM786464 UYI786441:UYI786464 VIE786441:VIE786464 VSA786441:VSA786464 WBW786441:WBW786464 WLS786441:WLS786464 WVO786441:WVO786464 G851977:G852000 JC851977:JC852000 SY851977:SY852000 ACU851977:ACU852000 AMQ851977:AMQ852000 AWM851977:AWM852000 BGI851977:BGI852000 BQE851977:BQE852000 CAA851977:CAA852000 CJW851977:CJW852000 CTS851977:CTS852000 DDO851977:DDO852000 DNK851977:DNK852000 DXG851977:DXG852000 EHC851977:EHC852000 EQY851977:EQY852000 FAU851977:FAU852000 FKQ851977:FKQ852000 FUM851977:FUM852000 GEI851977:GEI852000 GOE851977:GOE852000 GYA851977:GYA852000 HHW851977:HHW852000 HRS851977:HRS852000 IBO851977:IBO852000 ILK851977:ILK852000 IVG851977:IVG852000 JFC851977:JFC852000 JOY851977:JOY852000 JYU851977:JYU852000 KIQ851977:KIQ852000 KSM851977:KSM852000 LCI851977:LCI852000 LME851977:LME852000 LWA851977:LWA852000 MFW851977:MFW852000 MPS851977:MPS852000 MZO851977:MZO852000 NJK851977:NJK852000 NTG851977:NTG852000 ODC851977:ODC852000 OMY851977:OMY852000 OWU851977:OWU852000 PGQ851977:PGQ852000 PQM851977:PQM852000 QAI851977:QAI852000 QKE851977:QKE852000 QUA851977:QUA852000 RDW851977:RDW852000 RNS851977:RNS852000 RXO851977:RXO852000 SHK851977:SHK852000 SRG851977:SRG852000 TBC851977:TBC852000 TKY851977:TKY852000 TUU851977:TUU852000 UEQ851977:UEQ852000 UOM851977:UOM852000 UYI851977:UYI852000 VIE851977:VIE852000 VSA851977:VSA852000 WBW851977:WBW852000 WLS851977:WLS852000 WVO851977:WVO852000 G917513:G917536 JC917513:JC917536 SY917513:SY917536 ACU917513:ACU917536 AMQ917513:AMQ917536 AWM917513:AWM917536 BGI917513:BGI917536 BQE917513:BQE917536 CAA917513:CAA917536 CJW917513:CJW917536 CTS917513:CTS917536 DDO917513:DDO917536 DNK917513:DNK917536 DXG917513:DXG917536 EHC917513:EHC917536 EQY917513:EQY917536 FAU917513:FAU917536 FKQ917513:FKQ917536 FUM917513:FUM917536 GEI917513:GEI917536 GOE917513:GOE917536 GYA917513:GYA917536 HHW917513:HHW917536 HRS917513:HRS917536 IBO917513:IBO917536 ILK917513:ILK917536 IVG917513:IVG917536 JFC917513:JFC917536 JOY917513:JOY917536 JYU917513:JYU917536 KIQ917513:KIQ917536 KSM917513:KSM917536 LCI917513:LCI917536 LME917513:LME917536 LWA917513:LWA917536 MFW917513:MFW917536 MPS917513:MPS917536 MZO917513:MZO917536 NJK917513:NJK917536 NTG917513:NTG917536 ODC917513:ODC917536 OMY917513:OMY917536 OWU917513:OWU917536 PGQ917513:PGQ917536 PQM917513:PQM917536 QAI917513:QAI917536 QKE917513:QKE917536 QUA917513:QUA917536 RDW917513:RDW917536 RNS917513:RNS917536 RXO917513:RXO917536 SHK917513:SHK917536 SRG917513:SRG917536 TBC917513:TBC917536 TKY917513:TKY917536 TUU917513:TUU917536 UEQ917513:UEQ917536 UOM917513:UOM917536 UYI917513:UYI917536 VIE917513:VIE917536 VSA917513:VSA917536 WBW917513:WBW917536 WLS917513:WLS917536 WVO917513:WVO917536 G983049:G983072 JC983049:JC983072 SY983049:SY983072 ACU983049:ACU983072 AMQ983049:AMQ983072 AWM983049:AWM983072 BGI983049:BGI983072 BQE983049:BQE983072 CAA983049:CAA983072 CJW983049:CJW983072 CTS983049:CTS983072 DDO983049:DDO983072 DNK983049:DNK983072 DXG983049:DXG983072 EHC983049:EHC983072 EQY983049:EQY983072 FAU983049:FAU983072 FKQ983049:FKQ983072 FUM983049:FUM983072 GEI983049:GEI983072 GOE983049:GOE983072 GYA983049:GYA983072 HHW983049:HHW983072 HRS983049:HRS983072 IBO983049:IBO983072 ILK983049:ILK983072 IVG983049:IVG983072 JFC983049:JFC983072 JOY983049:JOY983072 JYU983049:JYU983072 KIQ983049:KIQ983072 KSM983049:KSM983072 LCI983049:LCI983072 LME983049:LME983072 LWA983049:LWA983072 MFW983049:MFW983072 MPS983049:MPS983072 MZO983049:MZO983072 NJK983049:NJK983072 NTG983049:NTG983072 ODC983049:ODC983072 OMY983049:OMY983072 OWU983049:OWU983072 PGQ983049:PGQ983072 PQM983049:PQM983072 QAI983049:QAI983072 QKE983049:QKE983072 QUA983049:QUA983072 RDW983049:RDW983072 RNS983049:RNS983072 RXO983049:RXO983072 SHK983049:SHK983072 SRG983049:SRG983072 TBC983049:TBC983072 TKY983049:TKY983072 TUU983049:TUU983072 UEQ983049:UEQ983072 UOM983049:UOM983072 UYI983049:UYI983072 VIE983049:VIE983072 VSA983049:VSA983072 WBW983049:WBW983072 WLS983049:WLS983072 WVO983049:WVO983072">
      <formula1>$G$46:$G$137</formula1>
    </dataValidation>
    <dataValidation type="list" errorStyle="warning" allowBlank="1" showInputMessage="1" showErrorMessage="1" errorTitle="FERC ACCOUNT" error="This FERC Account is not included in the drop-down list. Is this the account you want to use?" sqref="D9:D32 IZ9:IZ32 SV9:SV32 ACR9:ACR32 AMN9:AMN32 AWJ9:AWJ32 BGF9:BGF32 BQB9:BQB32 BZX9:BZX32 CJT9:CJT32 CTP9:CTP32 DDL9:DDL32 DNH9:DNH32 DXD9:DXD32 EGZ9:EGZ32 EQV9:EQV32 FAR9:FAR32 FKN9:FKN32 FUJ9:FUJ32 GEF9:GEF32 GOB9:GOB32 GXX9:GXX32 HHT9:HHT32 HRP9:HRP32 IBL9:IBL32 ILH9:ILH32 IVD9:IVD32 JEZ9:JEZ32 JOV9:JOV32 JYR9:JYR32 KIN9:KIN32 KSJ9:KSJ32 LCF9:LCF32 LMB9:LMB32 LVX9:LVX32 MFT9:MFT32 MPP9:MPP32 MZL9:MZL32 NJH9:NJH32 NTD9:NTD32 OCZ9:OCZ32 OMV9:OMV32 OWR9:OWR32 PGN9:PGN32 PQJ9:PQJ32 QAF9:QAF32 QKB9:QKB32 QTX9:QTX32 RDT9:RDT32 RNP9:RNP32 RXL9:RXL32 SHH9:SHH32 SRD9:SRD32 TAZ9:TAZ32 TKV9:TKV32 TUR9:TUR32 UEN9:UEN32 UOJ9:UOJ32 UYF9:UYF32 VIB9:VIB32 VRX9:VRX32 WBT9:WBT32 WLP9:WLP32 WVL9:WVL32 D65545:D65568 IZ65545:IZ65568 SV65545:SV65568 ACR65545:ACR65568 AMN65545:AMN65568 AWJ65545:AWJ65568 BGF65545:BGF65568 BQB65545:BQB65568 BZX65545:BZX65568 CJT65545:CJT65568 CTP65545:CTP65568 DDL65545:DDL65568 DNH65545:DNH65568 DXD65545:DXD65568 EGZ65545:EGZ65568 EQV65545:EQV65568 FAR65545:FAR65568 FKN65545:FKN65568 FUJ65545:FUJ65568 GEF65545:GEF65568 GOB65545:GOB65568 GXX65545:GXX65568 HHT65545:HHT65568 HRP65545:HRP65568 IBL65545:IBL65568 ILH65545:ILH65568 IVD65545:IVD65568 JEZ65545:JEZ65568 JOV65545:JOV65568 JYR65545:JYR65568 KIN65545:KIN65568 KSJ65545:KSJ65568 LCF65545:LCF65568 LMB65545:LMB65568 LVX65545:LVX65568 MFT65545:MFT65568 MPP65545:MPP65568 MZL65545:MZL65568 NJH65545:NJH65568 NTD65545:NTD65568 OCZ65545:OCZ65568 OMV65545:OMV65568 OWR65545:OWR65568 PGN65545:PGN65568 PQJ65545:PQJ65568 QAF65545:QAF65568 QKB65545:QKB65568 QTX65545:QTX65568 RDT65545:RDT65568 RNP65545:RNP65568 RXL65545:RXL65568 SHH65545:SHH65568 SRD65545:SRD65568 TAZ65545:TAZ65568 TKV65545:TKV65568 TUR65545:TUR65568 UEN65545:UEN65568 UOJ65545:UOJ65568 UYF65545:UYF65568 VIB65545:VIB65568 VRX65545:VRX65568 WBT65545:WBT65568 WLP65545:WLP65568 WVL65545:WVL65568 D131081:D131104 IZ131081:IZ131104 SV131081:SV131104 ACR131081:ACR131104 AMN131081:AMN131104 AWJ131081:AWJ131104 BGF131081:BGF131104 BQB131081:BQB131104 BZX131081:BZX131104 CJT131081:CJT131104 CTP131081:CTP131104 DDL131081:DDL131104 DNH131081:DNH131104 DXD131081:DXD131104 EGZ131081:EGZ131104 EQV131081:EQV131104 FAR131081:FAR131104 FKN131081:FKN131104 FUJ131081:FUJ131104 GEF131081:GEF131104 GOB131081:GOB131104 GXX131081:GXX131104 HHT131081:HHT131104 HRP131081:HRP131104 IBL131081:IBL131104 ILH131081:ILH131104 IVD131081:IVD131104 JEZ131081:JEZ131104 JOV131081:JOV131104 JYR131081:JYR131104 KIN131081:KIN131104 KSJ131081:KSJ131104 LCF131081:LCF131104 LMB131081:LMB131104 LVX131081:LVX131104 MFT131081:MFT131104 MPP131081:MPP131104 MZL131081:MZL131104 NJH131081:NJH131104 NTD131081:NTD131104 OCZ131081:OCZ131104 OMV131081:OMV131104 OWR131081:OWR131104 PGN131081:PGN131104 PQJ131081:PQJ131104 QAF131081:QAF131104 QKB131081:QKB131104 QTX131081:QTX131104 RDT131081:RDT131104 RNP131081:RNP131104 RXL131081:RXL131104 SHH131081:SHH131104 SRD131081:SRD131104 TAZ131081:TAZ131104 TKV131081:TKV131104 TUR131081:TUR131104 UEN131081:UEN131104 UOJ131081:UOJ131104 UYF131081:UYF131104 VIB131081:VIB131104 VRX131081:VRX131104 WBT131081:WBT131104 WLP131081:WLP131104 WVL131081:WVL131104 D196617:D196640 IZ196617:IZ196640 SV196617:SV196640 ACR196617:ACR196640 AMN196617:AMN196640 AWJ196617:AWJ196640 BGF196617:BGF196640 BQB196617:BQB196640 BZX196617:BZX196640 CJT196617:CJT196640 CTP196617:CTP196640 DDL196617:DDL196640 DNH196617:DNH196640 DXD196617:DXD196640 EGZ196617:EGZ196640 EQV196617:EQV196640 FAR196617:FAR196640 FKN196617:FKN196640 FUJ196617:FUJ196640 GEF196617:GEF196640 GOB196617:GOB196640 GXX196617:GXX196640 HHT196617:HHT196640 HRP196617:HRP196640 IBL196617:IBL196640 ILH196617:ILH196640 IVD196617:IVD196640 JEZ196617:JEZ196640 JOV196617:JOV196640 JYR196617:JYR196640 KIN196617:KIN196640 KSJ196617:KSJ196640 LCF196617:LCF196640 LMB196617:LMB196640 LVX196617:LVX196640 MFT196617:MFT196640 MPP196617:MPP196640 MZL196617:MZL196640 NJH196617:NJH196640 NTD196617:NTD196640 OCZ196617:OCZ196640 OMV196617:OMV196640 OWR196617:OWR196640 PGN196617:PGN196640 PQJ196617:PQJ196640 QAF196617:QAF196640 QKB196617:QKB196640 QTX196617:QTX196640 RDT196617:RDT196640 RNP196617:RNP196640 RXL196617:RXL196640 SHH196617:SHH196640 SRD196617:SRD196640 TAZ196617:TAZ196640 TKV196617:TKV196640 TUR196617:TUR196640 UEN196617:UEN196640 UOJ196617:UOJ196640 UYF196617:UYF196640 VIB196617:VIB196640 VRX196617:VRX196640 WBT196617:WBT196640 WLP196617:WLP196640 WVL196617:WVL196640 D262153:D262176 IZ262153:IZ262176 SV262153:SV262176 ACR262153:ACR262176 AMN262153:AMN262176 AWJ262153:AWJ262176 BGF262153:BGF262176 BQB262153:BQB262176 BZX262153:BZX262176 CJT262153:CJT262176 CTP262153:CTP262176 DDL262153:DDL262176 DNH262153:DNH262176 DXD262153:DXD262176 EGZ262153:EGZ262176 EQV262153:EQV262176 FAR262153:FAR262176 FKN262153:FKN262176 FUJ262153:FUJ262176 GEF262153:GEF262176 GOB262153:GOB262176 GXX262153:GXX262176 HHT262153:HHT262176 HRP262153:HRP262176 IBL262153:IBL262176 ILH262153:ILH262176 IVD262153:IVD262176 JEZ262153:JEZ262176 JOV262153:JOV262176 JYR262153:JYR262176 KIN262153:KIN262176 KSJ262153:KSJ262176 LCF262153:LCF262176 LMB262153:LMB262176 LVX262153:LVX262176 MFT262153:MFT262176 MPP262153:MPP262176 MZL262153:MZL262176 NJH262153:NJH262176 NTD262153:NTD262176 OCZ262153:OCZ262176 OMV262153:OMV262176 OWR262153:OWR262176 PGN262153:PGN262176 PQJ262153:PQJ262176 QAF262153:QAF262176 QKB262153:QKB262176 QTX262153:QTX262176 RDT262153:RDT262176 RNP262153:RNP262176 RXL262153:RXL262176 SHH262153:SHH262176 SRD262153:SRD262176 TAZ262153:TAZ262176 TKV262153:TKV262176 TUR262153:TUR262176 UEN262153:UEN262176 UOJ262153:UOJ262176 UYF262153:UYF262176 VIB262153:VIB262176 VRX262153:VRX262176 WBT262153:WBT262176 WLP262153:WLP262176 WVL262153:WVL262176 D327689:D327712 IZ327689:IZ327712 SV327689:SV327712 ACR327689:ACR327712 AMN327689:AMN327712 AWJ327689:AWJ327712 BGF327689:BGF327712 BQB327689:BQB327712 BZX327689:BZX327712 CJT327689:CJT327712 CTP327689:CTP327712 DDL327689:DDL327712 DNH327689:DNH327712 DXD327689:DXD327712 EGZ327689:EGZ327712 EQV327689:EQV327712 FAR327689:FAR327712 FKN327689:FKN327712 FUJ327689:FUJ327712 GEF327689:GEF327712 GOB327689:GOB327712 GXX327689:GXX327712 HHT327689:HHT327712 HRP327689:HRP327712 IBL327689:IBL327712 ILH327689:ILH327712 IVD327689:IVD327712 JEZ327689:JEZ327712 JOV327689:JOV327712 JYR327689:JYR327712 KIN327689:KIN327712 KSJ327689:KSJ327712 LCF327689:LCF327712 LMB327689:LMB327712 LVX327689:LVX327712 MFT327689:MFT327712 MPP327689:MPP327712 MZL327689:MZL327712 NJH327689:NJH327712 NTD327689:NTD327712 OCZ327689:OCZ327712 OMV327689:OMV327712 OWR327689:OWR327712 PGN327689:PGN327712 PQJ327689:PQJ327712 QAF327689:QAF327712 QKB327689:QKB327712 QTX327689:QTX327712 RDT327689:RDT327712 RNP327689:RNP327712 RXL327689:RXL327712 SHH327689:SHH327712 SRD327689:SRD327712 TAZ327689:TAZ327712 TKV327689:TKV327712 TUR327689:TUR327712 UEN327689:UEN327712 UOJ327689:UOJ327712 UYF327689:UYF327712 VIB327689:VIB327712 VRX327689:VRX327712 WBT327689:WBT327712 WLP327689:WLP327712 WVL327689:WVL327712 D393225:D393248 IZ393225:IZ393248 SV393225:SV393248 ACR393225:ACR393248 AMN393225:AMN393248 AWJ393225:AWJ393248 BGF393225:BGF393248 BQB393225:BQB393248 BZX393225:BZX393248 CJT393225:CJT393248 CTP393225:CTP393248 DDL393225:DDL393248 DNH393225:DNH393248 DXD393225:DXD393248 EGZ393225:EGZ393248 EQV393225:EQV393248 FAR393225:FAR393248 FKN393225:FKN393248 FUJ393225:FUJ393248 GEF393225:GEF393248 GOB393225:GOB393248 GXX393225:GXX393248 HHT393225:HHT393248 HRP393225:HRP393248 IBL393225:IBL393248 ILH393225:ILH393248 IVD393225:IVD393248 JEZ393225:JEZ393248 JOV393225:JOV393248 JYR393225:JYR393248 KIN393225:KIN393248 KSJ393225:KSJ393248 LCF393225:LCF393248 LMB393225:LMB393248 LVX393225:LVX393248 MFT393225:MFT393248 MPP393225:MPP393248 MZL393225:MZL393248 NJH393225:NJH393248 NTD393225:NTD393248 OCZ393225:OCZ393248 OMV393225:OMV393248 OWR393225:OWR393248 PGN393225:PGN393248 PQJ393225:PQJ393248 QAF393225:QAF393248 QKB393225:QKB393248 QTX393225:QTX393248 RDT393225:RDT393248 RNP393225:RNP393248 RXL393225:RXL393248 SHH393225:SHH393248 SRD393225:SRD393248 TAZ393225:TAZ393248 TKV393225:TKV393248 TUR393225:TUR393248 UEN393225:UEN393248 UOJ393225:UOJ393248 UYF393225:UYF393248 VIB393225:VIB393248 VRX393225:VRX393248 WBT393225:WBT393248 WLP393225:WLP393248 WVL393225:WVL393248 D458761:D458784 IZ458761:IZ458784 SV458761:SV458784 ACR458761:ACR458784 AMN458761:AMN458784 AWJ458761:AWJ458784 BGF458761:BGF458784 BQB458761:BQB458784 BZX458761:BZX458784 CJT458761:CJT458784 CTP458761:CTP458784 DDL458761:DDL458784 DNH458761:DNH458784 DXD458761:DXD458784 EGZ458761:EGZ458784 EQV458761:EQV458784 FAR458761:FAR458784 FKN458761:FKN458784 FUJ458761:FUJ458784 GEF458761:GEF458784 GOB458761:GOB458784 GXX458761:GXX458784 HHT458761:HHT458784 HRP458761:HRP458784 IBL458761:IBL458784 ILH458761:ILH458784 IVD458761:IVD458784 JEZ458761:JEZ458784 JOV458761:JOV458784 JYR458761:JYR458784 KIN458761:KIN458784 KSJ458761:KSJ458784 LCF458761:LCF458784 LMB458761:LMB458784 LVX458761:LVX458784 MFT458761:MFT458784 MPP458761:MPP458784 MZL458761:MZL458784 NJH458761:NJH458784 NTD458761:NTD458784 OCZ458761:OCZ458784 OMV458761:OMV458784 OWR458761:OWR458784 PGN458761:PGN458784 PQJ458761:PQJ458784 QAF458761:QAF458784 QKB458761:QKB458784 QTX458761:QTX458784 RDT458761:RDT458784 RNP458761:RNP458784 RXL458761:RXL458784 SHH458761:SHH458784 SRD458761:SRD458784 TAZ458761:TAZ458784 TKV458761:TKV458784 TUR458761:TUR458784 UEN458761:UEN458784 UOJ458761:UOJ458784 UYF458761:UYF458784 VIB458761:VIB458784 VRX458761:VRX458784 WBT458761:WBT458784 WLP458761:WLP458784 WVL458761:WVL458784 D524297:D524320 IZ524297:IZ524320 SV524297:SV524320 ACR524297:ACR524320 AMN524297:AMN524320 AWJ524297:AWJ524320 BGF524297:BGF524320 BQB524297:BQB524320 BZX524297:BZX524320 CJT524297:CJT524320 CTP524297:CTP524320 DDL524297:DDL524320 DNH524297:DNH524320 DXD524297:DXD524320 EGZ524297:EGZ524320 EQV524297:EQV524320 FAR524297:FAR524320 FKN524297:FKN524320 FUJ524297:FUJ524320 GEF524297:GEF524320 GOB524297:GOB524320 GXX524297:GXX524320 HHT524297:HHT524320 HRP524297:HRP524320 IBL524297:IBL524320 ILH524297:ILH524320 IVD524297:IVD524320 JEZ524297:JEZ524320 JOV524297:JOV524320 JYR524297:JYR524320 KIN524297:KIN524320 KSJ524297:KSJ524320 LCF524297:LCF524320 LMB524297:LMB524320 LVX524297:LVX524320 MFT524297:MFT524320 MPP524297:MPP524320 MZL524297:MZL524320 NJH524297:NJH524320 NTD524297:NTD524320 OCZ524297:OCZ524320 OMV524297:OMV524320 OWR524297:OWR524320 PGN524297:PGN524320 PQJ524297:PQJ524320 QAF524297:QAF524320 QKB524297:QKB524320 QTX524297:QTX524320 RDT524297:RDT524320 RNP524297:RNP524320 RXL524297:RXL524320 SHH524297:SHH524320 SRD524297:SRD524320 TAZ524297:TAZ524320 TKV524297:TKV524320 TUR524297:TUR524320 UEN524297:UEN524320 UOJ524297:UOJ524320 UYF524297:UYF524320 VIB524297:VIB524320 VRX524297:VRX524320 WBT524297:WBT524320 WLP524297:WLP524320 WVL524297:WVL524320 D589833:D589856 IZ589833:IZ589856 SV589833:SV589856 ACR589833:ACR589856 AMN589833:AMN589856 AWJ589833:AWJ589856 BGF589833:BGF589856 BQB589833:BQB589856 BZX589833:BZX589856 CJT589833:CJT589856 CTP589833:CTP589856 DDL589833:DDL589856 DNH589833:DNH589856 DXD589833:DXD589856 EGZ589833:EGZ589856 EQV589833:EQV589856 FAR589833:FAR589856 FKN589833:FKN589856 FUJ589833:FUJ589856 GEF589833:GEF589856 GOB589833:GOB589856 GXX589833:GXX589856 HHT589833:HHT589856 HRP589833:HRP589856 IBL589833:IBL589856 ILH589833:ILH589856 IVD589833:IVD589856 JEZ589833:JEZ589856 JOV589833:JOV589856 JYR589833:JYR589856 KIN589833:KIN589856 KSJ589833:KSJ589856 LCF589833:LCF589856 LMB589833:LMB589856 LVX589833:LVX589856 MFT589833:MFT589856 MPP589833:MPP589856 MZL589833:MZL589856 NJH589833:NJH589856 NTD589833:NTD589856 OCZ589833:OCZ589856 OMV589833:OMV589856 OWR589833:OWR589856 PGN589833:PGN589856 PQJ589833:PQJ589856 QAF589833:QAF589856 QKB589833:QKB589856 QTX589833:QTX589856 RDT589833:RDT589856 RNP589833:RNP589856 RXL589833:RXL589856 SHH589833:SHH589856 SRD589833:SRD589856 TAZ589833:TAZ589856 TKV589833:TKV589856 TUR589833:TUR589856 UEN589833:UEN589856 UOJ589833:UOJ589856 UYF589833:UYF589856 VIB589833:VIB589856 VRX589833:VRX589856 WBT589833:WBT589856 WLP589833:WLP589856 WVL589833:WVL589856 D655369:D655392 IZ655369:IZ655392 SV655369:SV655392 ACR655369:ACR655392 AMN655369:AMN655392 AWJ655369:AWJ655392 BGF655369:BGF655392 BQB655369:BQB655392 BZX655369:BZX655392 CJT655369:CJT655392 CTP655369:CTP655392 DDL655369:DDL655392 DNH655369:DNH655392 DXD655369:DXD655392 EGZ655369:EGZ655392 EQV655369:EQV655392 FAR655369:FAR655392 FKN655369:FKN655392 FUJ655369:FUJ655392 GEF655369:GEF655392 GOB655369:GOB655392 GXX655369:GXX655392 HHT655369:HHT655392 HRP655369:HRP655392 IBL655369:IBL655392 ILH655369:ILH655392 IVD655369:IVD655392 JEZ655369:JEZ655392 JOV655369:JOV655392 JYR655369:JYR655392 KIN655369:KIN655392 KSJ655369:KSJ655392 LCF655369:LCF655392 LMB655369:LMB655392 LVX655369:LVX655392 MFT655369:MFT655392 MPP655369:MPP655392 MZL655369:MZL655392 NJH655369:NJH655392 NTD655369:NTD655392 OCZ655369:OCZ655392 OMV655369:OMV655392 OWR655369:OWR655392 PGN655369:PGN655392 PQJ655369:PQJ655392 QAF655369:QAF655392 QKB655369:QKB655392 QTX655369:QTX655392 RDT655369:RDT655392 RNP655369:RNP655392 RXL655369:RXL655392 SHH655369:SHH655392 SRD655369:SRD655392 TAZ655369:TAZ655392 TKV655369:TKV655392 TUR655369:TUR655392 UEN655369:UEN655392 UOJ655369:UOJ655392 UYF655369:UYF655392 VIB655369:VIB655392 VRX655369:VRX655392 WBT655369:WBT655392 WLP655369:WLP655392 WVL655369:WVL655392 D720905:D720928 IZ720905:IZ720928 SV720905:SV720928 ACR720905:ACR720928 AMN720905:AMN720928 AWJ720905:AWJ720928 BGF720905:BGF720928 BQB720905:BQB720928 BZX720905:BZX720928 CJT720905:CJT720928 CTP720905:CTP720928 DDL720905:DDL720928 DNH720905:DNH720928 DXD720905:DXD720928 EGZ720905:EGZ720928 EQV720905:EQV720928 FAR720905:FAR720928 FKN720905:FKN720928 FUJ720905:FUJ720928 GEF720905:GEF720928 GOB720905:GOB720928 GXX720905:GXX720928 HHT720905:HHT720928 HRP720905:HRP720928 IBL720905:IBL720928 ILH720905:ILH720928 IVD720905:IVD720928 JEZ720905:JEZ720928 JOV720905:JOV720928 JYR720905:JYR720928 KIN720905:KIN720928 KSJ720905:KSJ720928 LCF720905:LCF720928 LMB720905:LMB720928 LVX720905:LVX720928 MFT720905:MFT720928 MPP720905:MPP720928 MZL720905:MZL720928 NJH720905:NJH720928 NTD720905:NTD720928 OCZ720905:OCZ720928 OMV720905:OMV720928 OWR720905:OWR720928 PGN720905:PGN720928 PQJ720905:PQJ720928 QAF720905:QAF720928 QKB720905:QKB720928 QTX720905:QTX720928 RDT720905:RDT720928 RNP720905:RNP720928 RXL720905:RXL720928 SHH720905:SHH720928 SRD720905:SRD720928 TAZ720905:TAZ720928 TKV720905:TKV720928 TUR720905:TUR720928 UEN720905:UEN720928 UOJ720905:UOJ720928 UYF720905:UYF720928 VIB720905:VIB720928 VRX720905:VRX720928 WBT720905:WBT720928 WLP720905:WLP720928 WVL720905:WVL720928 D786441:D786464 IZ786441:IZ786464 SV786441:SV786464 ACR786441:ACR786464 AMN786441:AMN786464 AWJ786441:AWJ786464 BGF786441:BGF786464 BQB786441:BQB786464 BZX786441:BZX786464 CJT786441:CJT786464 CTP786441:CTP786464 DDL786441:DDL786464 DNH786441:DNH786464 DXD786441:DXD786464 EGZ786441:EGZ786464 EQV786441:EQV786464 FAR786441:FAR786464 FKN786441:FKN786464 FUJ786441:FUJ786464 GEF786441:GEF786464 GOB786441:GOB786464 GXX786441:GXX786464 HHT786441:HHT786464 HRP786441:HRP786464 IBL786441:IBL786464 ILH786441:ILH786464 IVD786441:IVD786464 JEZ786441:JEZ786464 JOV786441:JOV786464 JYR786441:JYR786464 KIN786441:KIN786464 KSJ786441:KSJ786464 LCF786441:LCF786464 LMB786441:LMB786464 LVX786441:LVX786464 MFT786441:MFT786464 MPP786441:MPP786464 MZL786441:MZL786464 NJH786441:NJH786464 NTD786441:NTD786464 OCZ786441:OCZ786464 OMV786441:OMV786464 OWR786441:OWR786464 PGN786441:PGN786464 PQJ786441:PQJ786464 QAF786441:QAF786464 QKB786441:QKB786464 QTX786441:QTX786464 RDT786441:RDT786464 RNP786441:RNP786464 RXL786441:RXL786464 SHH786441:SHH786464 SRD786441:SRD786464 TAZ786441:TAZ786464 TKV786441:TKV786464 TUR786441:TUR786464 UEN786441:UEN786464 UOJ786441:UOJ786464 UYF786441:UYF786464 VIB786441:VIB786464 VRX786441:VRX786464 WBT786441:WBT786464 WLP786441:WLP786464 WVL786441:WVL786464 D851977:D852000 IZ851977:IZ852000 SV851977:SV852000 ACR851977:ACR852000 AMN851977:AMN852000 AWJ851977:AWJ852000 BGF851977:BGF852000 BQB851977:BQB852000 BZX851977:BZX852000 CJT851977:CJT852000 CTP851977:CTP852000 DDL851977:DDL852000 DNH851977:DNH852000 DXD851977:DXD852000 EGZ851977:EGZ852000 EQV851977:EQV852000 FAR851977:FAR852000 FKN851977:FKN852000 FUJ851977:FUJ852000 GEF851977:GEF852000 GOB851977:GOB852000 GXX851977:GXX852000 HHT851977:HHT852000 HRP851977:HRP852000 IBL851977:IBL852000 ILH851977:ILH852000 IVD851977:IVD852000 JEZ851977:JEZ852000 JOV851977:JOV852000 JYR851977:JYR852000 KIN851977:KIN852000 KSJ851977:KSJ852000 LCF851977:LCF852000 LMB851977:LMB852000 LVX851977:LVX852000 MFT851977:MFT852000 MPP851977:MPP852000 MZL851977:MZL852000 NJH851977:NJH852000 NTD851977:NTD852000 OCZ851977:OCZ852000 OMV851977:OMV852000 OWR851977:OWR852000 PGN851977:PGN852000 PQJ851977:PQJ852000 QAF851977:QAF852000 QKB851977:QKB852000 QTX851977:QTX852000 RDT851977:RDT852000 RNP851977:RNP852000 RXL851977:RXL852000 SHH851977:SHH852000 SRD851977:SRD852000 TAZ851977:TAZ852000 TKV851977:TKV852000 TUR851977:TUR852000 UEN851977:UEN852000 UOJ851977:UOJ852000 UYF851977:UYF852000 VIB851977:VIB852000 VRX851977:VRX852000 WBT851977:WBT852000 WLP851977:WLP852000 WVL851977:WVL852000 D917513:D917536 IZ917513:IZ917536 SV917513:SV917536 ACR917513:ACR917536 AMN917513:AMN917536 AWJ917513:AWJ917536 BGF917513:BGF917536 BQB917513:BQB917536 BZX917513:BZX917536 CJT917513:CJT917536 CTP917513:CTP917536 DDL917513:DDL917536 DNH917513:DNH917536 DXD917513:DXD917536 EGZ917513:EGZ917536 EQV917513:EQV917536 FAR917513:FAR917536 FKN917513:FKN917536 FUJ917513:FUJ917536 GEF917513:GEF917536 GOB917513:GOB917536 GXX917513:GXX917536 HHT917513:HHT917536 HRP917513:HRP917536 IBL917513:IBL917536 ILH917513:ILH917536 IVD917513:IVD917536 JEZ917513:JEZ917536 JOV917513:JOV917536 JYR917513:JYR917536 KIN917513:KIN917536 KSJ917513:KSJ917536 LCF917513:LCF917536 LMB917513:LMB917536 LVX917513:LVX917536 MFT917513:MFT917536 MPP917513:MPP917536 MZL917513:MZL917536 NJH917513:NJH917536 NTD917513:NTD917536 OCZ917513:OCZ917536 OMV917513:OMV917536 OWR917513:OWR917536 PGN917513:PGN917536 PQJ917513:PQJ917536 QAF917513:QAF917536 QKB917513:QKB917536 QTX917513:QTX917536 RDT917513:RDT917536 RNP917513:RNP917536 RXL917513:RXL917536 SHH917513:SHH917536 SRD917513:SRD917536 TAZ917513:TAZ917536 TKV917513:TKV917536 TUR917513:TUR917536 UEN917513:UEN917536 UOJ917513:UOJ917536 UYF917513:UYF917536 VIB917513:VIB917536 VRX917513:VRX917536 WBT917513:WBT917536 WLP917513:WLP917536 WVL917513:WVL917536 D983049:D983072 IZ983049:IZ983072 SV983049:SV983072 ACR983049:ACR983072 AMN983049:AMN983072 AWJ983049:AWJ983072 BGF983049:BGF983072 BQB983049:BQB983072 BZX983049:BZX983072 CJT983049:CJT983072 CTP983049:CTP983072 DDL983049:DDL983072 DNH983049:DNH983072 DXD983049:DXD983072 EGZ983049:EGZ983072 EQV983049:EQV983072 FAR983049:FAR983072 FKN983049:FKN983072 FUJ983049:FUJ983072 GEF983049:GEF983072 GOB983049:GOB983072 GXX983049:GXX983072 HHT983049:HHT983072 HRP983049:HRP983072 IBL983049:IBL983072 ILH983049:ILH983072 IVD983049:IVD983072 JEZ983049:JEZ983072 JOV983049:JOV983072 JYR983049:JYR983072 KIN983049:KIN983072 KSJ983049:KSJ983072 LCF983049:LCF983072 LMB983049:LMB983072 LVX983049:LVX983072 MFT983049:MFT983072 MPP983049:MPP983072 MZL983049:MZL983072 NJH983049:NJH983072 NTD983049:NTD983072 OCZ983049:OCZ983072 OMV983049:OMV983072 OWR983049:OWR983072 PGN983049:PGN983072 PQJ983049:PQJ983072 QAF983049:QAF983072 QKB983049:QKB983072 QTX983049:QTX983072 RDT983049:RDT983072 RNP983049:RNP983072 RXL983049:RXL983072 SHH983049:SHH983072 SRD983049:SRD983072 TAZ983049:TAZ983072 TKV983049:TKV983072 TUR983049:TUR983072 UEN983049:UEN983072 UOJ983049:UOJ983072 UYF983049:UYF983072 VIB983049:VIB983072 VRX983049:VRX983072 WBT983049:WBT983072 WLP983049:WLP983072 WVL983049:WVL983072">
      <formula1>$D$46:$D$380</formula1>
    </dataValidation>
    <dataValidation type="list" allowBlank="1" showInputMessage="1" showErrorMessage="1" errorTitle="Adjustment Type" error="There are only three types of adjustments:_x000a_Type 1 - ordered, reversal of prior period, correcting or normalizing adjustments._x000a_Type 2 - annualizing or change during the test period._x000a_Type 3 - adjustments beyond the test period." sqref="WVM983049:WVM983072 JA9:JA32 SW9:SW32 ACS9:ACS32 AMO9:AMO32 AWK9:AWK32 BGG9:BGG32 BQC9:BQC32 BZY9:BZY32 CJU9:CJU32 CTQ9:CTQ32 DDM9:DDM32 DNI9:DNI32 DXE9:DXE32 EHA9:EHA32 EQW9:EQW32 FAS9:FAS32 FKO9:FKO32 FUK9:FUK32 GEG9:GEG32 GOC9:GOC32 GXY9:GXY32 HHU9:HHU32 HRQ9:HRQ32 IBM9:IBM32 ILI9:ILI32 IVE9:IVE32 JFA9:JFA32 JOW9:JOW32 JYS9:JYS32 KIO9:KIO32 KSK9:KSK32 LCG9:LCG32 LMC9:LMC32 LVY9:LVY32 MFU9:MFU32 MPQ9:MPQ32 MZM9:MZM32 NJI9:NJI32 NTE9:NTE32 ODA9:ODA32 OMW9:OMW32 OWS9:OWS32 PGO9:PGO32 PQK9:PQK32 QAG9:QAG32 QKC9:QKC32 QTY9:QTY32 RDU9:RDU32 RNQ9:RNQ32 RXM9:RXM32 SHI9:SHI32 SRE9:SRE32 TBA9:TBA32 TKW9:TKW32 TUS9:TUS32 UEO9:UEO32 UOK9:UOK32 UYG9:UYG32 VIC9:VIC32 VRY9:VRY32 WBU9:WBU32 WLQ9:WLQ32 WVM9:WVM32 E65545:E65568 JA65545:JA65568 SW65545:SW65568 ACS65545:ACS65568 AMO65545:AMO65568 AWK65545:AWK65568 BGG65545:BGG65568 BQC65545:BQC65568 BZY65545:BZY65568 CJU65545:CJU65568 CTQ65545:CTQ65568 DDM65545:DDM65568 DNI65545:DNI65568 DXE65545:DXE65568 EHA65545:EHA65568 EQW65545:EQW65568 FAS65545:FAS65568 FKO65545:FKO65568 FUK65545:FUK65568 GEG65545:GEG65568 GOC65545:GOC65568 GXY65545:GXY65568 HHU65545:HHU65568 HRQ65545:HRQ65568 IBM65545:IBM65568 ILI65545:ILI65568 IVE65545:IVE65568 JFA65545:JFA65568 JOW65545:JOW65568 JYS65545:JYS65568 KIO65545:KIO65568 KSK65545:KSK65568 LCG65545:LCG65568 LMC65545:LMC65568 LVY65545:LVY65568 MFU65545:MFU65568 MPQ65545:MPQ65568 MZM65545:MZM65568 NJI65545:NJI65568 NTE65545:NTE65568 ODA65545:ODA65568 OMW65545:OMW65568 OWS65545:OWS65568 PGO65545:PGO65568 PQK65545:PQK65568 QAG65545:QAG65568 QKC65545:QKC65568 QTY65545:QTY65568 RDU65545:RDU65568 RNQ65545:RNQ65568 RXM65545:RXM65568 SHI65545:SHI65568 SRE65545:SRE65568 TBA65545:TBA65568 TKW65545:TKW65568 TUS65545:TUS65568 UEO65545:UEO65568 UOK65545:UOK65568 UYG65545:UYG65568 VIC65545:VIC65568 VRY65545:VRY65568 WBU65545:WBU65568 WLQ65545:WLQ65568 WVM65545:WVM65568 E131081:E131104 JA131081:JA131104 SW131081:SW131104 ACS131081:ACS131104 AMO131081:AMO131104 AWK131081:AWK131104 BGG131081:BGG131104 BQC131081:BQC131104 BZY131081:BZY131104 CJU131081:CJU131104 CTQ131081:CTQ131104 DDM131081:DDM131104 DNI131081:DNI131104 DXE131081:DXE131104 EHA131081:EHA131104 EQW131081:EQW131104 FAS131081:FAS131104 FKO131081:FKO131104 FUK131081:FUK131104 GEG131081:GEG131104 GOC131081:GOC131104 GXY131081:GXY131104 HHU131081:HHU131104 HRQ131081:HRQ131104 IBM131081:IBM131104 ILI131081:ILI131104 IVE131081:IVE131104 JFA131081:JFA131104 JOW131081:JOW131104 JYS131081:JYS131104 KIO131081:KIO131104 KSK131081:KSK131104 LCG131081:LCG131104 LMC131081:LMC131104 LVY131081:LVY131104 MFU131081:MFU131104 MPQ131081:MPQ131104 MZM131081:MZM131104 NJI131081:NJI131104 NTE131081:NTE131104 ODA131081:ODA131104 OMW131081:OMW131104 OWS131081:OWS131104 PGO131081:PGO131104 PQK131081:PQK131104 QAG131081:QAG131104 QKC131081:QKC131104 QTY131081:QTY131104 RDU131081:RDU131104 RNQ131081:RNQ131104 RXM131081:RXM131104 SHI131081:SHI131104 SRE131081:SRE131104 TBA131081:TBA131104 TKW131081:TKW131104 TUS131081:TUS131104 UEO131081:UEO131104 UOK131081:UOK131104 UYG131081:UYG131104 VIC131081:VIC131104 VRY131081:VRY131104 WBU131081:WBU131104 WLQ131081:WLQ131104 WVM131081:WVM131104 E196617:E196640 JA196617:JA196640 SW196617:SW196640 ACS196617:ACS196640 AMO196617:AMO196640 AWK196617:AWK196640 BGG196617:BGG196640 BQC196617:BQC196640 BZY196617:BZY196640 CJU196617:CJU196640 CTQ196617:CTQ196640 DDM196617:DDM196640 DNI196617:DNI196640 DXE196617:DXE196640 EHA196617:EHA196640 EQW196617:EQW196640 FAS196617:FAS196640 FKO196617:FKO196640 FUK196617:FUK196640 GEG196617:GEG196640 GOC196617:GOC196640 GXY196617:GXY196640 HHU196617:HHU196640 HRQ196617:HRQ196640 IBM196617:IBM196640 ILI196617:ILI196640 IVE196617:IVE196640 JFA196617:JFA196640 JOW196617:JOW196640 JYS196617:JYS196640 KIO196617:KIO196640 KSK196617:KSK196640 LCG196617:LCG196640 LMC196617:LMC196640 LVY196617:LVY196640 MFU196617:MFU196640 MPQ196617:MPQ196640 MZM196617:MZM196640 NJI196617:NJI196640 NTE196617:NTE196640 ODA196617:ODA196640 OMW196617:OMW196640 OWS196617:OWS196640 PGO196617:PGO196640 PQK196617:PQK196640 QAG196617:QAG196640 QKC196617:QKC196640 QTY196617:QTY196640 RDU196617:RDU196640 RNQ196617:RNQ196640 RXM196617:RXM196640 SHI196617:SHI196640 SRE196617:SRE196640 TBA196617:TBA196640 TKW196617:TKW196640 TUS196617:TUS196640 UEO196617:UEO196640 UOK196617:UOK196640 UYG196617:UYG196640 VIC196617:VIC196640 VRY196617:VRY196640 WBU196617:WBU196640 WLQ196617:WLQ196640 WVM196617:WVM196640 E262153:E262176 JA262153:JA262176 SW262153:SW262176 ACS262153:ACS262176 AMO262153:AMO262176 AWK262153:AWK262176 BGG262153:BGG262176 BQC262153:BQC262176 BZY262153:BZY262176 CJU262153:CJU262176 CTQ262153:CTQ262176 DDM262153:DDM262176 DNI262153:DNI262176 DXE262153:DXE262176 EHA262153:EHA262176 EQW262153:EQW262176 FAS262153:FAS262176 FKO262153:FKO262176 FUK262153:FUK262176 GEG262153:GEG262176 GOC262153:GOC262176 GXY262153:GXY262176 HHU262153:HHU262176 HRQ262153:HRQ262176 IBM262153:IBM262176 ILI262153:ILI262176 IVE262153:IVE262176 JFA262153:JFA262176 JOW262153:JOW262176 JYS262153:JYS262176 KIO262153:KIO262176 KSK262153:KSK262176 LCG262153:LCG262176 LMC262153:LMC262176 LVY262153:LVY262176 MFU262153:MFU262176 MPQ262153:MPQ262176 MZM262153:MZM262176 NJI262153:NJI262176 NTE262153:NTE262176 ODA262153:ODA262176 OMW262153:OMW262176 OWS262153:OWS262176 PGO262153:PGO262176 PQK262153:PQK262176 QAG262153:QAG262176 QKC262153:QKC262176 QTY262153:QTY262176 RDU262153:RDU262176 RNQ262153:RNQ262176 RXM262153:RXM262176 SHI262153:SHI262176 SRE262153:SRE262176 TBA262153:TBA262176 TKW262153:TKW262176 TUS262153:TUS262176 UEO262153:UEO262176 UOK262153:UOK262176 UYG262153:UYG262176 VIC262153:VIC262176 VRY262153:VRY262176 WBU262153:WBU262176 WLQ262153:WLQ262176 WVM262153:WVM262176 E327689:E327712 JA327689:JA327712 SW327689:SW327712 ACS327689:ACS327712 AMO327689:AMO327712 AWK327689:AWK327712 BGG327689:BGG327712 BQC327689:BQC327712 BZY327689:BZY327712 CJU327689:CJU327712 CTQ327689:CTQ327712 DDM327689:DDM327712 DNI327689:DNI327712 DXE327689:DXE327712 EHA327689:EHA327712 EQW327689:EQW327712 FAS327689:FAS327712 FKO327689:FKO327712 FUK327689:FUK327712 GEG327689:GEG327712 GOC327689:GOC327712 GXY327689:GXY327712 HHU327689:HHU327712 HRQ327689:HRQ327712 IBM327689:IBM327712 ILI327689:ILI327712 IVE327689:IVE327712 JFA327689:JFA327712 JOW327689:JOW327712 JYS327689:JYS327712 KIO327689:KIO327712 KSK327689:KSK327712 LCG327689:LCG327712 LMC327689:LMC327712 LVY327689:LVY327712 MFU327689:MFU327712 MPQ327689:MPQ327712 MZM327689:MZM327712 NJI327689:NJI327712 NTE327689:NTE327712 ODA327689:ODA327712 OMW327689:OMW327712 OWS327689:OWS327712 PGO327689:PGO327712 PQK327689:PQK327712 QAG327689:QAG327712 QKC327689:QKC327712 QTY327689:QTY327712 RDU327689:RDU327712 RNQ327689:RNQ327712 RXM327689:RXM327712 SHI327689:SHI327712 SRE327689:SRE327712 TBA327689:TBA327712 TKW327689:TKW327712 TUS327689:TUS327712 UEO327689:UEO327712 UOK327689:UOK327712 UYG327689:UYG327712 VIC327689:VIC327712 VRY327689:VRY327712 WBU327689:WBU327712 WLQ327689:WLQ327712 WVM327689:WVM327712 E393225:E393248 JA393225:JA393248 SW393225:SW393248 ACS393225:ACS393248 AMO393225:AMO393248 AWK393225:AWK393248 BGG393225:BGG393248 BQC393225:BQC393248 BZY393225:BZY393248 CJU393225:CJU393248 CTQ393225:CTQ393248 DDM393225:DDM393248 DNI393225:DNI393248 DXE393225:DXE393248 EHA393225:EHA393248 EQW393225:EQW393248 FAS393225:FAS393248 FKO393225:FKO393248 FUK393225:FUK393248 GEG393225:GEG393248 GOC393225:GOC393248 GXY393225:GXY393248 HHU393225:HHU393248 HRQ393225:HRQ393248 IBM393225:IBM393248 ILI393225:ILI393248 IVE393225:IVE393248 JFA393225:JFA393248 JOW393225:JOW393248 JYS393225:JYS393248 KIO393225:KIO393248 KSK393225:KSK393248 LCG393225:LCG393248 LMC393225:LMC393248 LVY393225:LVY393248 MFU393225:MFU393248 MPQ393225:MPQ393248 MZM393225:MZM393248 NJI393225:NJI393248 NTE393225:NTE393248 ODA393225:ODA393248 OMW393225:OMW393248 OWS393225:OWS393248 PGO393225:PGO393248 PQK393225:PQK393248 QAG393225:QAG393248 QKC393225:QKC393248 QTY393225:QTY393248 RDU393225:RDU393248 RNQ393225:RNQ393248 RXM393225:RXM393248 SHI393225:SHI393248 SRE393225:SRE393248 TBA393225:TBA393248 TKW393225:TKW393248 TUS393225:TUS393248 UEO393225:UEO393248 UOK393225:UOK393248 UYG393225:UYG393248 VIC393225:VIC393248 VRY393225:VRY393248 WBU393225:WBU393248 WLQ393225:WLQ393248 WVM393225:WVM393248 E458761:E458784 JA458761:JA458784 SW458761:SW458784 ACS458761:ACS458784 AMO458761:AMO458784 AWK458761:AWK458784 BGG458761:BGG458784 BQC458761:BQC458784 BZY458761:BZY458784 CJU458761:CJU458784 CTQ458761:CTQ458784 DDM458761:DDM458784 DNI458761:DNI458784 DXE458761:DXE458784 EHA458761:EHA458784 EQW458761:EQW458784 FAS458761:FAS458784 FKO458761:FKO458784 FUK458761:FUK458784 GEG458761:GEG458784 GOC458761:GOC458784 GXY458761:GXY458784 HHU458761:HHU458784 HRQ458761:HRQ458784 IBM458761:IBM458784 ILI458761:ILI458784 IVE458761:IVE458784 JFA458761:JFA458784 JOW458761:JOW458784 JYS458761:JYS458784 KIO458761:KIO458784 KSK458761:KSK458784 LCG458761:LCG458784 LMC458761:LMC458784 LVY458761:LVY458784 MFU458761:MFU458784 MPQ458761:MPQ458784 MZM458761:MZM458784 NJI458761:NJI458784 NTE458761:NTE458784 ODA458761:ODA458784 OMW458761:OMW458784 OWS458761:OWS458784 PGO458761:PGO458784 PQK458761:PQK458784 QAG458761:QAG458784 QKC458761:QKC458784 QTY458761:QTY458784 RDU458761:RDU458784 RNQ458761:RNQ458784 RXM458761:RXM458784 SHI458761:SHI458784 SRE458761:SRE458784 TBA458761:TBA458784 TKW458761:TKW458784 TUS458761:TUS458784 UEO458761:UEO458784 UOK458761:UOK458784 UYG458761:UYG458784 VIC458761:VIC458784 VRY458761:VRY458784 WBU458761:WBU458784 WLQ458761:WLQ458784 WVM458761:WVM458784 E524297:E524320 JA524297:JA524320 SW524297:SW524320 ACS524297:ACS524320 AMO524297:AMO524320 AWK524297:AWK524320 BGG524297:BGG524320 BQC524297:BQC524320 BZY524297:BZY524320 CJU524297:CJU524320 CTQ524297:CTQ524320 DDM524297:DDM524320 DNI524297:DNI524320 DXE524297:DXE524320 EHA524297:EHA524320 EQW524297:EQW524320 FAS524297:FAS524320 FKO524297:FKO524320 FUK524297:FUK524320 GEG524297:GEG524320 GOC524297:GOC524320 GXY524297:GXY524320 HHU524297:HHU524320 HRQ524297:HRQ524320 IBM524297:IBM524320 ILI524297:ILI524320 IVE524297:IVE524320 JFA524297:JFA524320 JOW524297:JOW524320 JYS524297:JYS524320 KIO524297:KIO524320 KSK524297:KSK524320 LCG524297:LCG524320 LMC524297:LMC524320 LVY524297:LVY524320 MFU524297:MFU524320 MPQ524297:MPQ524320 MZM524297:MZM524320 NJI524297:NJI524320 NTE524297:NTE524320 ODA524297:ODA524320 OMW524297:OMW524320 OWS524297:OWS524320 PGO524297:PGO524320 PQK524297:PQK524320 QAG524297:QAG524320 QKC524297:QKC524320 QTY524297:QTY524320 RDU524297:RDU524320 RNQ524297:RNQ524320 RXM524297:RXM524320 SHI524297:SHI524320 SRE524297:SRE524320 TBA524297:TBA524320 TKW524297:TKW524320 TUS524297:TUS524320 UEO524297:UEO524320 UOK524297:UOK524320 UYG524297:UYG524320 VIC524297:VIC524320 VRY524297:VRY524320 WBU524297:WBU524320 WLQ524297:WLQ524320 WVM524297:WVM524320 E589833:E589856 JA589833:JA589856 SW589833:SW589856 ACS589833:ACS589856 AMO589833:AMO589856 AWK589833:AWK589856 BGG589833:BGG589856 BQC589833:BQC589856 BZY589833:BZY589856 CJU589833:CJU589856 CTQ589833:CTQ589856 DDM589833:DDM589856 DNI589833:DNI589856 DXE589833:DXE589856 EHA589833:EHA589856 EQW589833:EQW589856 FAS589833:FAS589856 FKO589833:FKO589856 FUK589833:FUK589856 GEG589833:GEG589856 GOC589833:GOC589856 GXY589833:GXY589856 HHU589833:HHU589856 HRQ589833:HRQ589856 IBM589833:IBM589856 ILI589833:ILI589856 IVE589833:IVE589856 JFA589833:JFA589856 JOW589833:JOW589856 JYS589833:JYS589856 KIO589833:KIO589856 KSK589833:KSK589856 LCG589833:LCG589856 LMC589833:LMC589856 LVY589833:LVY589856 MFU589833:MFU589856 MPQ589833:MPQ589856 MZM589833:MZM589856 NJI589833:NJI589856 NTE589833:NTE589856 ODA589833:ODA589856 OMW589833:OMW589856 OWS589833:OWS589856 PGO589833:PGO589856 PQK589833:PQK589856 QAG589833:QAG589856 QKC589833:QKC589856 QTY589833:QTY589856 RDU589833:RDU589856 RNQ589833:RNQ589856 RXM589833:RXM589856 SHI589833:SHI589856 SRE589833:SRE589856 TBA589833:TBA589856 TKW589833:TKW589856 TUS589833:TUS589856 UEO589833:UEO589856 UOK589833:UOK589856 UYG589833:UYG589856 VIC589833:VIC589856 VRY589833:VRY589856 WBU589833:WBU589856 WLQ589833:WLQ589856 WVM589833:WVM589856 E655369:E655392 JA655369:JA655392 SW655369:SW655392 ACS655369:ACS655392 AMO655369:AMO655392 AWK655369:AWK655392 BGG655369:BGG655392 BQC655369:BQC655392 BZY655369:BZY655392 CJU655369:CJU655392 CTQ655369:CTQ655392 DDM655369:DDM655392 DNI655369:DNI655392 DXE655369:DXE655392 EHA655369:EHA655392 EQW655369:EQW655392 FAS655369:FAS655392 FKO655369:FKO655392 FUK655369:FUK655392 GEG655369:GEG655392 GOC655369:GOC655392 GXY655369:GXY655392 HHU655369:HHU655392 HRQ655369:HRQ655392 IBM655369:IBM655392 ILI655369:ILI655392 IVE655369:IVE655392 JFA655369:JFA655392 JOW655369:JOW655392 JYS655369:JYS655392 KIO655369:KIO655392 KSK655369:KSK655392 LCG655369:LCG655392 LMC655369:LMC655392 LVY655369:LVY655392 MFU655369:MFU655392 MPQ655369:MPQ655392 MZM655369:MZM655392 NJI655369:NJI655392 NTE655369:NTE655392 ODA655369:ODA655392 OMW655369:OMW655392 OWS655369:OWS655392 PGO655369:PGO655392 PQK655369:PQK655392 QAG655369:QAG655392 QKC655369:QKC655392 QTY655369:QTY655392 RDU655369:RDU655392 RNQ655369:RNQ655392 RXM655369:RXM655392 SHI655369:SHI655392 SRE655369:SRE655392 TBA655369:TBA655392 TKW655369:TKW655392 TUS655369:TUS655392 UEO655369:UEO655392 UOK655369:UOK655392 UYG655369:UYG655392 VIC655369:VIC655392 VRY655369:VRY655392 WBU655369:WBU655392 WLQ655369:WLQ655392 WVM655369:WVM655392 E720905:E720928 JA720905:JA720928 SW720905:SW720928 ACS720905:ACS720928 AMO720905:AMO720928 AWK720905:AWK720928 BGG720905:BGG720928 BQC720905:BQC720928 BZY720905:BZY720928 CJU720905:CJU720928 CTQ720905:CTQ720928 DDM720905:DDM720928 DNI720905:DNI720928 DXE720905:DXE720928 EHA720905:EHA720928 EQW720905:EQW720928 FAS720905:FAS720928 FKO720905:FKO720928 FUK720905:FUK720928 GEG720905:GEG720928 GOC720905:GOC720928 GXY720905:GXY720928 HHU720905:HHU720928 HRQ720905:HRQ720928 IBM720905:IBM720928 ILI720905:ILI720928 IVE720905:IVE720928 JFA720905:JFA720928 JOW720905:JOW720928 JYS720905:JYS720928 KIO720905:KIO720928 KSK720905:KSK720928 LCG720905:LCG720928 LMC720905:LMC720928 LVY720905:LVY720928 MFU720905:MFU720928 MPQ720905:MPQ720928 MZM720905:MZM720928 NJI720905:NJI720928 NTE720905:NTE720928 ODA720905:ODA720928 OMW720905:OMW720928 OWS720905:OWS720928 PGO720905:PGO720928 PQK720905:PQK720928 QAG720905:QAG720928 QKC720905:QKC720928 QTY720905:QTY720928 RDU720905:RDU720928 RNQ720905:RNQ720928 RXM720905:RXM720928 SHI720905:SHI720928 SRE720905:SRE720928 TBA720905:TBA720928 TKW720905:TKW720928 TUS720905:TUS720928 UEO720905:UEO720928 UOK720905:UOK720928 UYG720905:UYG720928 VIC720905:VIC720928 VRY720905:VRY720928 WBU720905:WBU720928 WLQ720905:WLQ720928 WVM720905:WVM720928 E786441:E786464 JA786441:JA786464 SW786441:SW786464 ACS786441:ACS786464 AMO786441:AMO786464 AWK786441:AWK786464 BGG786441:BGG786464 BQC786441:BQC786464 BZY786441:BZY786464 CJU786441:CJU786464 CTQ786441:CTQ786464 DDM786441:DDM786464 DNI786441:DNI786464 DXE786441:DXE786464 EHA786441:EHA786464 EQW786441:EQW786464 FAS786441:FAS786464 FKO786441:FKO786464 FUK786441:FUK786464 GEG786441:GEG786464 GOC786441:GOC786464 GXY786441:GXY786464 HHU786441:HHU786464 HRQ786441:HRQ786464 IBM786441:IBM786464 ILI786441:ILI786464 IVE786441:IVE786464 JFA786441:JFA786464 JOW786441:JOW786464 JYS786441:JYS786464 KIO786441:KIO786464 KSK786441:KSK786464 LCG786441:LCG786464 LMC786441:LMC786464 LVY786441:LVY786464 MFU786441:MFU786464 MPQ786441:MPQ786464 MZM786441:MZM786464 NJI786441:NJI786464 NTE786441:NTE786464 ODA786441:ODA786464 OMW786441:OMW786464 OWS786441:OWS786464 PGO786441:PGO786464 PQK786441:PQK786464 QAG786441:QAG786464 QKC786441:QKC786464 QTY786441:QTY786464 RDU786441:RDU786464 RNQ786441:RNQ786464 RXM786441:RXM786464 SHI786441:SHI786464 SRE786441:SRE786464 TBA786441:TBA786464 TKW786441:TKW786464 TUS786441:TUS786464 UEO786441:UEO786464 UOK786441:UOK786464 UYG786441:UYG786464 VIC786441:VIC786464 VRY786441:VRY786464 WBU786441:WBU786464 WLQ786441:WLQ786464 WVM786441:WVM786464 E851977:E852000 JA851977:JA852000 SW851977:SW852000 ACS851977:ACS852000 AMO851977:AMO852000 AWK851977:AWK852000 BGG851977:BGG852000 BQC851977:BQC852000 BZY851977:BZY852000 CJU851977:CJU852000 CTQ851977:CTQ852000 DDM851977:DDM852000 DNI851977:DNI852000 DXE851977:DXE852000 EHA851977:EHA852000 EQW851977:EQW852000 FAS851977:FAS852000 FKO851977:FKO852000 FUK851977:FUK852000 GEG851977:GEG852000 GOC851977:GOC852000 GXY851977:GXY852000 HHU851977:HHU852000 HRQ851977:HRQ852000 IBM851977:IBM852000 ILI851977:ILI852000 IVE851977:IVE852000 JFA851977:JFA852000 JOW851977:JOW852000 JYS851977:JYS852000 KIO851977:KIO852000 KSK851977:KSK852000 LCG851977:LCG852000 LMC851977:LMC852000 LVY851977:LVY852000 MFU851977:MFU852000 MPQ851977:MPQ852000 MZM851977:MZM852000 NJI851977:NJI852000 NTE851977:NTE852000 ODA851977:ODA852000 OMW851977:OMW852000 OWS851977:OWS852000 PGO851977:PGO852000 PQK851977:PQK852000 QAG851977:QAG852000 QKC851977:QKC852000 QTY851977:QTY852000 RDU851977:RDU852000 RNQ851977:RNQ852000 RXM851977:RXM852000 SHI851977:SHI852000 SRE851977:SRE852000 TBA851977:TBA852000 TKW851977:TKW852000 TUS851977:TUS852000 UEO851977:UEO852000 UOK851977:UOK852000 UYG851977:UYG852000 VIC851977:VIC852000 VRY851977:VRY852000 WBU851977:WBU852000 WLQ851977:WLQ852000 WVM851977:WVM852000 E917513:E917536 JA917513:JA917536 SW917513:SW917536 ACS917513:ACS917536 AMO917513:AMO917536 AWK917513:AWK917536 BGG917513:BGG917536 BQC917513:BQC917536 BZY917513:BZY917536 CJU917513:CJU917536 CTQ917513:CTQ917536 DDM917513:DDM917536 DNI917513:DNI917536 DXE917513:DXE917536 EHA917513:EHA917536 EQW917513:EQW917536 FAS917513:FAS917536 FKO917513:FKO917536 FUK917513:FUK917536 GEG917513:GEG917536 GOC917513:GOC917536 GXY917513:GXY917536 HHU917513:HHU917536 HRQ917513:HRQ917536 IBM917513:IBM917536 ILI917513:ILI917536 IVE917513:IVE917536 JFA917513:JFA917536 JOW917513:JOW917536 JYS917513:JYS917536 KIO917513:KIO917536 KSK917513:KSK917536 LCG917513:LCG917536 LMC917513:LMC917536 LVY917513:LVY917536 MFU917513:MFU917536 MPQ917513:MPQ917536 MZM917513:MZM917536 NJI917513:NJI917536 NTE917513:NTE917536 ODA917513:ODA917536 OMW917513:OMW917536 OWS917513:OWS917536 PGO917513:PGO917536 PQK917513:PQK917536 QAG917513:QAG917536 QKC917513:QKC917536 QTY917513:QTY917536 RDU917513:RDU917536 RNQ917513:RNQ917536 RXM917513:RXM917536 SHI917513:SHI917536 SRE917513:SRE917536 TBA917513:TBA917536 TKW917513:TKW917536 TUS917513:TUS917536 UEO917513:UEO917536 UOK917513:UOK917536 UYG917513:UYG917536 VIC917513:VIC917536 VRY917513:VRY917536 WBU917513:WBU917536 WLQ917513:WLQ917536 WVM917513:WVM917536 E983049:E983072 JA983049:JA983072 SW983049:SW983072 ACS983049:ACS983072 AMO983049:AMO983072 AWK983049:AWK983072 BGG983049:BGG983072 BQC983049:BQC983072 BZY983049:BZY983072 CJU983049:CJU983072 CTQ983049:CTQ983072 DDM983049:DDM983072 DNI983049:DNI983072 DXE983049:DXE983072 EHA983049:EHA983072 EQW983049:EQW983072 FAS983049:FAS983072 FKO983049:FKO983072 FUK983049:FUK983072 GEG983049:GEG983072 GOC983049:GOC983072 GXY983049:GXY983072 HHU983049:HHU983072 HRQ983049:HRQ983072 IBM983049:IBM983072 ILI983049:ILI983072 IVE983049:IVE983072 JFA983049:JFA983072 JOW983049:JOW983072 JYS983049:JYS983072 KIO983049:KIO983072 KSK983049:KSK983072 LCG983049:LCG983072 LMC983049:LMC983072 LVY983049:LVY983072 MFU983049:MFU983072 MPQ983049:MPQ983072 MZM983049:MZM983072 NJI983049:NJI983072 NTE983049:NTE983072 ODA983049:ODA983072 OMW983049:OMW983072 OWS983049:OWS983072 PGO983049:PGO983072 PQK983049:PQK983072 QAG983049:QAG983072 QKC983049:QKC983072 QTY983049:QTY983072 RDU983049:RDU983072 RNQ983049:RNQ983072 RXM983049:RXM983072 SHI983049:SHI983072 SRE983049:SRE983072 TBA983049:TBA983072 TKW983049:TKW983072 TUS983049:TUS983072 UEO983049:UEO983072 UOK983049:UOK983072 UYG983049:UYG983072 VIC983049:VIC983072 VRY983049:VRY983072 WBU983049:WBU983072 WLQ983049:WLQ983072 E9 E14:E32">
      <formula1>"1, 2, 3"</formula1>
    </dataValidation>
  </dataValidation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sheetPr transitionEvaluation="1">
    <pageSetUpPr fitToPage="1"/>
  </sheetPr>
  <dimension ref="A1:K38"/>
  <sheetViews>
    <sheetView view="pageBreakPreview" zoomScale="60" zoomScaleNormal="75" workbookViewId="0">
      <selection activeCell="A5" sqref="A5"/>
    </sheetView>
  </sheetViews>
  <sheetFormatPr defaultColWidth="9.625" defaultRowHeight="15.75"/>
  <cols>
    <col min="1" max="1" width="14.5" style="2" customWidth="1"/>
    <col min="2" max="2" width="16.25" style="2" customWidth="1"/>
    <col min="3" max="6" width="13" style="2" bestFit="1" customWidth="1"/>
    <col min="7" max="7" width="13.5" style="2" bestFit="1" customWidth="1"/>
    <col min="8" max="8" width="13.5" style="2" customWidth="1"/>
    <col min="9" max="9" width="16.375" style="2" customWidth="1"/>
    <col min="10" max="10" width="22.5" style="2" customWidth="1"/>
    <col min="11" max="11" width="13.5" style="2" bestFit="1" customWidth="1"/>
    <col min="12" max="16384" width="9.625" style="2"/>
  </cols>
  <sheetData>
    <row r="1" spans="1:11">
      <c r="A1" s="1"/>
      <c r="B1" s="1"/>
      <c r="C1" s="1"/>
      <c r="D1" s="1"/>
      <c r="E1" s="1"/>
      <c r="F1" s="1"/>
      <c r="G1" s="1"/>
      <c r="H1" s="1"/>
      <c r="J1" s="3" t="s">
        <v>0</v>
      </c>
      <c r="K1" s="1"/>
    </row>
    <row r="2" spans="1:11">
      <c r="A2" s="1"/>
      <c r="B2" s="1"/>
      <c r="C2" s="1"/>
      <c r="D2" s="1"/>
      <c r="E2" s="1"/>
      <c r="F2" s="1"/>
      <c r="G2" s="1"/>
      <c r="H2" s="1"/>
      <c r="J2" s="3" t="s">
        <v>1</v>
      </c>
      <c r="K2" s="1"/>
    </row>
    <row r="3" spans="1:11" ht="18.75">
      <c r="A3" s="4" t="s">
        <v>2</v>
      </c>
      <c r="B3" s="5"/>
      <c r="C3" s="5"/>
      <c r="D3" s="5"/>
      <c r="E3" s="5"/>
      <c r="F3" s="5"/>
      <c r="G3" s="5"/>
      <c r="H3" s="5"/>
      <c r="I3" s="5"/>
      <c r="J3" s="5"/>
      <c r="K3" s="1"/>
    </row>
    <row r="4" spans="1:11" ht="18.75">
      <c r="A4" s="4" t="s">
        <v>3</v>
      </c>
      <c r="B4" s="5"/>
      <c r="C4" s="5"/>
      <c r="D4" s="5"/>
      <c r="E4" s="5"/>
      <c r="F4" s="5"/>
      <c r="G4" s="5"/>
      <c r="H4" s="5"/>
      <c r="I4" s="5"/>
      <c r="J4" s="5"/>
      <c r="K4" s="1"/>
    </row>
    <row r="5" spans="1:11" ht="18.75">
      <c r="A5" s="4" t="s">
        <v>377</v>
      </c>
      <c r="B5" s="5"/>
      <c r="C5" s="5"/>
      <c r="D5" s="5"/>
      <c r="E5" s="5"/>
      <c r="F5" s="5"/>
      <c r="G5" s="5"/>
      <c r="H5" s="5"/>
      <c r="I5" s="5"/>
      <c r="J5" s="5"/>
      <c r="K5" s="1"/>
    </row>
    <row r="6" spans="1:11" ht="18.75">
      <c r="A6" s="4" t="s">
        <v>131</v>
      </c>
      <c r="B6" s="5"/>
      <c r="C6" s="5"/>
      <c r="D6" s="5"/>
      <c r="E6" s="5"/>
      <c r="F6" s="5"/>
      <c r="G6" s="5"/>
      <c r="H6" s="5"/>
      <c r="I6" s="6"/>
      <c r="J6" s="5"/>
      <c r="K6" s="1"/>
    </row>
    <row r="8" spans="1:11" ht="20.25">
      <c r="B8" s="2" t="s">
        <v>4</v>
      </c>
      <c r="H8" s="7"/>
      <c r="K8" s="2" t="s">
        <v>4</v>
      </c>
    </row>
    <row r="10" spans="1:11">
      <c r="A10" s="1"/>
      <c r="B10" s="1"/>
      <c r="C10" s="8" t="s">
        <v>5</v>
      </c>
      <c r="D10" s="8" t="s">
        <v>6</v>
      </c>
      <c r="E10" s="8" t="s">
        <v>7</v>
      </c>
      <c r="F10" s="8" t="s">
        <v>8</v>
      </c>
      <c r="G10" s="8" t="s">
        <v>9</v>
      </c>
      <c r="H10" s="8" t="s">
        <v>10</v>
      </c>
      <c r="I10" s="8" t="s">
        <v>11</v>
      </c>
      <c r="J10" s="8" t="s">
        <v>127</v>
      </c>
    </row>
    <row r="11" spans="1:11">
      <c r="A11" s="1"/>
      <c r="B11" s="1"/>
      <c r="C11" s="5"/>
      <c r="D11" s="5"/>
      <c r="E11" s="5"/>
      <c r="F11" s="5"/>
      <c r="G11" s="5"/>
      <c r="H11" s="5"/>
      <c r="I11" s="5"/>
      <c r="J11" s="5"/>
    </row>
    <row r="12" spans="1:11">
      <c r="A12" s="1"/>
      <c r="B12" s="1"/>
      <c r="C12" s="9"/>
      <c r="D12" s="10"/>
      <c r="E12" s="10"/>
      <c r="F12" s="10"/>
      <c r="G12" s="10"/>
      <c r="H12" s="10" t="s">
        <v>12</v>
      </c>
      <c r="I12" s="12" t="s">
        <v>12</v>
      </c>
      <c r="J12" s="10" t="s">
        <v>12</v>
      </c>
      <c r="K12" s="1"/>
    </row>
    <row r="13" spans="1:11">
      <c r="A13" s="1"/>
      <c r="B13" s="1"/>
      <c r="C13" s="13" t="s">
        <v>12</v>
      </c>
      <c r="D13" s="15" t="s">
        <v>68</v>
      </c>
      <c r="E13" s="15" t="s">
        <v>14</v>
      </c>
      <c r="F13" s="14" t="s">
        <v>15</v>
      </c>
      <c r="G13" s="15" t="s">
        <v>16</v>
      </c>
      <c r="H13" s="14" t="s">
        <v>367</v>
      </c>
      <c r="I13" s="16"/>
      <c r="J13" s="14" t="s">
        <v>17</v>
      </c>
      <c r="K13" s="17"/>
    </row>
    <row r="14" spans="1:11" ht="18.75">
      <c r="A14" s="1"/>
      <c r="B14" s="1"/>
      <c r="C14" s="13" t="s">
        <v>1</v>
      </c>
      <c r="D14" s="15" t="s">
        <v>373</v>
      </c>
      <c r="E14" s="14" t="s">
        <v>126</v>
      </c>
      <c r="F14" s="15" t="s">
        <v>18</v>
      </c>
      <c r="G14" s="15" t="s">
        <v>19</v>
      </c>
      <c r="H14" s="14" t="s">
        <v>21</v>
      </c>
      <c r="I14" s="16" t="s">
        <v>22</v>
      </c>
      <c r="J14" s="14" t="s">
        <v>1</v>
      </c>
      <c r="K14" s="8"/>
    </row>
    <row r="15" spans="1:11" ht="18.75">
      <c r="A15" s="1"/>
      <c r="B15" s="1"/>
      <c r="C15" s="16"/>
      <c r="D15" s="18"/>
      <c r="E15" s="16" t="s">
        <v>50</v>
      </c>
      <c r="F15" s="16"/>
      <c r="G15" s="16"/>
      <c r="H15" s="18" t="s">
        <v>1</v>
      </c>
      <c r="I15" s="16" t="s">
        <v>23</v>
      </c>
      <c r="J15" s="16"/>
      <c r="K15" s="8"/>
    </row>
    <row r="16" spans="1:11" ht="34.9" customHeight="1">
      <c r="A16" s="19" t="s">
        <v>24</v>
      </c>
      <c r="B16" s="20"/>
      <c r="C16" s="21">
        <f>'Table 2'!N34</f>
        <v>122902092.92</v>
      </c>
      <c r="D16" s="21">
        <f>'Table 3'!I26</f>
        <v>-7920000</v>
      </c>
      <c r="E16" s="21">
        <f>C16+D16</f>
        <v>114982092.92</v>
      </c>
      <c r="F16" s="21">
        <f>'Table 3'!F34+'Table 3'!G34-D16</f>
        <v>3089720.0299999975</v>
      </c>
      <c r="G16" s="21">
        <f>'Table 3'!H34</f>
        <v>-5577661.8099999987</v>
      </c>
      <c r="H16" s="21">
        <f>SUM(E16:G16)</f>
        <v>112494151.14</v>
      </c>
      <c r="I16" s="21">
        <f>'Table 3'!P34</f>
        <v>6070731.5899999999</v>
      </c>
      <c r="J16" s="21">
        <f>SUM(H16:I16)</f>
        <v>118564882.73</v>
      </c>
      <c r="K16" s="22"/>
    </row>
    <row r="17" spans="1:11" ht="34.9" customHeight="1">
      <c r="A17" s="23" t="s">
        <v>25</v>
      </c>
      <c r="B17" s="24"/>
      <c r="C17" s="21">
        <f>'Table 2'!N65</f>
        <v>100680890.00999999</v>
      </c>
      <c r="D17" s="21">
        <f>'Table 3'!I57</f>
        <v>-6120000</v>
      </c>
      <c r="E17" s="21">
        <f t="shared" ref="E17:E19" si="0">C17+D17</f>
        <v>94560890.00999999</v>
      </c>
      <c r="F17" s="21">
        <f>'Table 3'!F65+'Table 3'!G65-D17</f>
        <v>-2216016.0699999873</v>
      </c>
      <c r="G17" s="21">
        <f>'Table 3'!H65</f>
        <v>-1126782.8500000001</v>
      </c>
      <c r="H17" s="21">
        <f t="shared" ref="H17:H19" si="1">SUM(E17:G17)</f>
        <v>91218091.090000004</v>
      </c>
      <c r="I17" s="21">
        <f>'Table 3'!P65</f>
        <v>4739695.54</v>
      </c>
      <c r="J17" s="21">
        <f t="shared" ref="J17:J20" si="2">SUM(H17:I17)</f>
        <v>95957786.63000001</v>
      </c>
      <c r="K17" s="22"/>
    </row>
    <row r="18" spans="1:11" ht="34.9" customHeight="1">
      <c r="A18" s="23" t="s">
        <v>26</v>
      </c>
      <c r="B18" s="24"/>
      <c r="C18" s="21">
        <f>'Table 2'!N96</f>
        <v>47418332.040000007</v>
      </c>
      <c r="D18" s="21">
        <f>'Table 3'!I88</f>
        <v>-3060000</v>
      </c>
      <c r="E18" s="21">
        <f t="shared" si="0"/>
        <v>44358332.040000007</v>
      </c>
      <c r="F18" s="21">
        <f>'Table 3'!F96+'Table 3'!G96-D18</f>
        <v>-1113131.21</v>
      </c>
      <c r="G18" s="21">
        <f>'Table 3'!H96</f>
        <v>0</v>
      </c>
      <c r="H18" s="21">
        <f t="shared" si="1"/>
        <v>43245200.830000006</v>
      </c>
      <c r="I18" s="21">
        <f>'Table 3'!P96</f>
        <v>956756.15999999992</v>
      </c>
      <c r="J18" s="21">
        <f t="shared" si="2"/>
        <v>44201956.990000002</v>
      </c>
      <c r="K18" s="22"/>
    </row>
    <row r="19" spans="1:11" ht="34.9" customHeight="1">
      <c r="A19" s="23" t="s">
        <v>27</v>
      </c>
      <c r="B19" s="24"/>
      <c r="C19" s="21">
        <f>'Table 2'!N114</f>
        <v>11673811.279999997</v>
      </c>
      <c r="D19" s="21">
        <f>'Table 3'!I106</f>
        <v>-720000</v>
      </c>
      <c r="E19" s="21">
        <f t="shared" si="0"/>
        <v>10953811.279999997</v>
      </c>
      <c r="F19" s="21">
        <f>'Table 3'!F114+'Table 3'!G114-D19</f>
        <v>233947.14999999967</v>
      </c>
      <c r="G19" s="21">
        <f>'Table 3'!H114</f>
        <v>0</v>
      </c>
      <c r="H19" s="21">
        <f t="shared" si="1"/>
        <v>11187758.429999998</v>
      </c>
      <c r="I19" s="21">
        <f>'Table 3'!P114</f>
        <v>573916</v>
      </c>
      <c r="J19" s="21">
        <f t="shared" si="2"/>
        <v>11761674.429999998</v>
      </c>
      <c r="K19" s="22"/>
    </row>
    <row r="20" spans="1:11" ht="34.9" customHeight="1" thickBot="1">
      <c r="A20" s="25" t="s">
        <v>28</v>
      </c>
      <c r="B20" s="26"/>
      <c r="C20" s="27">
        <f>'Table 2'!N133</f>
        <v>1425708.79</v>
      </c>
      <c r="D20" s="27">
        <f>'Table 3'!I127</f>
        <v>-180000</v>
      </c>
      <c r="E20" s="27">
        <f>C20+D20</f>
        <v>1245708.79</v>
      </c>
      <c r="F20" s="27">
        <f>'Table 3'!F133+'Table 3'!G133-D20</f>
        <v>-27640.8299999999</v>
      </c>
      <c r="G20" s="27">
        <f>'Table 3'!H133</f>
        <v>0</v>
      </c>
      <c r="H20" s="27">
        <f>SUM(E20:G20)</f>
        <v>1218067.9600000002</v>
      </c>
      <c r="I20" s="27">
        <f>'Table 3'!P133</f>
        <v>61055.820000000014</v>
      </c>
      <c r="J20" s="21">
        <f t="shared" si="2"/>
        <v>1279123.7800000003</v>
      </c>
      <c r="K20" s="22"/>
    </row>
    <row r="21" spans="1:11" ht="34.9" customHeight="1" thickTop="1" thickBot="1">
      <c r="A21" s="28" t="s">
        <v>29</v>
      </c>
      <c r="B21" s="29"/>
      <c r="C21" s="30">
        <f>SUM(C16:C20)</f>
        <v>284100835.04000002</v>
      </c>
      <c r="D21" s="30">
        <f t="shared" ref="D21:J21" si="3">SUM(D16:D20)</f>
        <v>-18000000</v>
      </c>
      <c r="E21" s="30">
        <f t="shared" si="3"/>
        <v>266100835.04000002</v>
      </c>
      <c r="F21" s="30">
        <f t="shared" si="3"/>
        <v>-33120.929999989981</v>
      </c>
      <c r="G21" s="30">
        <f t="shared" si="3"/>
        <v>-6704444.6599999983</v>
      </c>
      <c r="H21" s="30">
        <f t="shared" si="3"/>
        <v>259363269.45000005</v>
      </c>
      <c r="I21" s="30">
        <f t="shared" si="3"/>
        <v>12402155.109999999</v>
      </c>
      <c r="J21" s="30">
        <f t="shared" si="3"/>
        <v>271765424.56</v>
      </c>
      <c r="K21" s="22"/>
    </row>
    <row r="22" spans="1:11" ht="20.25" hidden="1" customHeight="1" thickTop="1">
      <c r="A22" s="31" t="s">
        <v>30</v>
      </c>
      <c r="B22" s="32"/>
      <c r="C22" s="33"/>
      <c r="D22" s="33"/>
      <c r="E22" s="33"/>
      <c r="F22" s="33"/>
      <c r="G22" s="33"/>
      <c r="H22" s="33"/>
      <c r="I22" s="33"/>
      <c r="J22" s="33"/>
      <c r="K22" s="1"/>
    </row>
    <row r="23" spans="1:11" ht="34.9" hidden="1" customHeight="1">
      <c r="A23" s="25" t="s">
        <v>31</v>
      </c>
      <c r="B23" s="26"/>
      <c r="C23" s="21">
        <v>0</v>
      </c>
      <c r="D23" s="21">
        <v>0</v>
      </c>
      <c r="E23" s="21"/>
      <c r="F23" s="21"/>
      <c r="G23" s="21">
        <v>0</v>
      </c>
      <c r="H23" s="21">
        <v>0</v>
      </c>
      <c r="I23" s="21"/>
      <c r="J23" s="21">
        <v>0</v>
      </c>
      <c r="K23" s="1"/>
    </row>
    <row r="24" spans="1:11" ht="34.9" hidden="1" customHeight="1">
      <c r="A24" s="25" t="s">
        <v>32</v>
      </c>
      <c r="B24" s="26"/>
      <c r="C24" s="21">
        <v>0</v>
      </c>
      <c r="D24" s="21">
        <v>0</v>
      </c>
      <c r="E24" s="21"/>
      <c r="F24" s="21"/>
      <c r="G24" s="21">
        <v>0</v>
      </c>
      <c r="H24" s="21">
        <v>0</v>
      </c>
      <c r="I24" s="21"/>
      <c r="J24" s="21">
        <v>0</v>
      </c>
      <c r="K24" s="1"/>
    </row>
    <row r="25" spans="1:11" ht="34.9" hidden="1" customHeight="1" thickBot="1">
      <c r="A25" s="34" t="s">
        <v>33</v>
      </c>
      <c r="B25" s="35"/>
      <c r="C25" s="36">
        <f t="shared" ref="C25:J25" si="4">+C21+C23+C24</f>
        <v>284100835.04000002</v>
      </c>
      <c r="D25" s="36">
        <f t="shared" si="4"/>
        <v>-18000000</v>
      </c>
      <c r="E25" s="36"/>
      <c r="F25" s="36"/>
      <c r="G25" s="36">
        <f t="shared" si="4"/>
        <v>-6704444.6599999983</v>
      </c>
      <c r="H25" s="36">
        <f t="shared" si="4"/>
        <v>259363269.45000005</v>
      </c>
      <c r="I25" s="36"/>
      <c r="J25" s="36">
        <f t="shared" si="4"/>
        <v>271765424.56</v>
      </c>
      <c r="K25" s="1"/>
    </row>
    <row r="26" spans="1:11" ht="16.5" thickTop="1">
      <c r="A26" s="25"/>
      <c r="B26" s="26"/>
      <c r="C26" s="37"/>
      <c r="D26" s="38"/>
      <c r="E26" s="303" t="s">
        <v>355</v>
      </c>
      <c r="F26" s="303" t="s">
        <v>356</v>
      </c>
      <c r="G26" s="303" t="s">
        <v>357</v>
      </c>
      <c r="H26" s="304"/>
      <c r="I26" s="303" t="s">
        <v>358</v>
      </c>
      <c r="J26" s="303" t="s">
        <v>355</v>
      </c>
      <c r="K26" s="1"/>
    </row>
    <row r="27" spans="1:11">
      <c r="A27" s="25"/>
      <c r="B27" s="26"/>
      <c r="C27" s="37"/>
      <c r="D27" s="39"/>
      <c r="E27" s="39"/>
      <c r="F27" s="39"/>
      <c r="G27" s="15" t="s">
        <v>34</v>
      </c>
      <c r="H27" s="15"/>
      <c r="I27" s="15"/>
      <c r="J27" s="15"/>
      <c r="K27" s="40"/>
    </row>
    <row r="28" spans="1:11">
      <c r="A28" s="25" t="s">
        <v>35</v>
      </c>
      <c r="B28" s="26"/>
      <c r="C28" s="37" t="s">
        <v>36</v>
      </c>
      <c r="D28" s="180" t="s">
        <v>39</v>
      </c>
      <c r="E28" s="15" t="s">
        <v>128</v>
      </c>
      <c r="F28" s="180" t="s">
        <v>39</v>
      </c>
      <c r="G28" s="15" t="s">
        <v>38</v>
      </c>
      <c r="H28" s="15" t="s">
        <v>129</v>
      </c>
      <c r="I28" s="15" t="s">
        <v>39</v>
      </c>
      <c r="J28" s="15" t="s">
        <v>130</v>
      </c>
      <c r="K28" s="41"/>
    </row>
    <row r="29" spans="1:11" ht="15" customHeight="1">
      <c r="A29" s="25"/>
      <c r="B29" s="26"/>
      <c r="C29" s="37"/>
      <c r="D29" s="38"/>
      <c r="E29" s="303"/>
      <c r="F29" s="303"/>
      <c r="G29" s="303"/>
      <c r="H29" s="304"/>
      <c r="I29" s="303"/>
      <c r="J29" s="303"/>
      <c r="K29" s="1"/>
    </row>
    <row r="30" spans="1:11" ht="16.5" customHeight="1">
      <c r="A30" s="23"/>
      <c r="B30" s="24"/>
      <c r="C30" s="42"/>
      <c r="D30" s="43"/>
      <c r="E30" s="43"/>
      <c r="F30" s="43"/>
      <c r="G30" s="42"/>
      <c r="H30" s="42"/>
      <c r="I30" s="42"/>
      <c r="J30" s="42"/>
      <c r="K30" s="1"/>
    </row>
    <row r="31" spans="1:11">
      <c r="A31" s="44"/>
    </row>
    <row r="32" spans="1:11">
      <c r="A32" s="44"/>
    </row>
    <row r="33" spans="1:8" ht="18" customHeight="1">
      <c r="A33" s="322" t="s">
        <v>368</v>
      </c>
      <c r="B33" s="1"/>
      <c r="C33" s="1"/>
      <c r="D33" s="1"/>
      <c r="E33" s="1"/>
      <c r="F33" s="1"/>
      <c r="G33" s="1"/>
      <c r="H33" s="1"/>
    </row>
    <row r="34" spans="1:8" ht="18" customHeight="1">
      <c r="A34" s="322" t="s">
        <v>125</v>
      </c>
      <c r="B34" s="1"/>
      <c r="C34" s="1"/>
      <c r="D34" s="1"/>
      <c r="E34" s="1"/>
      <c r="F34" s="1"/>
      <c r="G34" s="1"/>
      <c r="H34" s="1"/>
    </row>
    <row r="35" spans="1:8">
      <c r="A35" s="322" t="s">
        <v>369</v>
      </c>
      <c r="B35" s="1"/>
      <c r="C35" s="48"/>
      <c r="D35" s="1"/>
      <c r="E35" s="1"/>
      <c r="F35" s="1"/>
      <c r="G35" s="1"/>
      <c r="H35" s="1"/>
    </row>
    <row r="36" spans="1:8">
      <c r="A36" s="322" t="s">
        <v>370</v>
      </c>
    </row>
    <row r="37" spans="1:8">
      <c r="A37" s="323" t="s">
        <v>371</v>
      </c>
    </row>
    <row r="38" spans="1:8">
      <c r="A38" s="323" t="s">
        <v>372</v>
      </c>
    </row>
  </sheetData>
  <printOptions horizontalCentered="1"/>
  <pageMargins left="1" right="0.5" top="0.5" bottom="0.55000000000000004" header="0.5" footer="0.38"/>
  <pageSetup scale="76" orientation="landscape" r:id="rId1"/>
  <headerFooter alignWithMargins="0">
    <oddFooter xml:space="preserve">&amp;C&amp;8Page 3.1.1
</oddFooter>
  </headerFooter>
</worksheet>
</file>

<file path=xl/worksheets/sheet5.xml><?xml version="1.0" encoding="utf-8"?>
<worksheet xmlns="http://schemas.openxmlformats.org/spreadsheetml/2006/main" xmlns:r="http://schemas.openxmlformats.org/officeDocument/2006/relationships">
  <sheetPr>
    <pageSetUpPr fitToPage="1"/>
  </sheetPr>
  <dimension ref="A1:J31"/>
  <sheetViews>
    <sheetView workbookViewId="0">
      <selection activeCell="F5" sqref="F5"/>
    </sheetView>
  </sheetViews>
  <sheetFormatPr defaultRowHeight="15.75"/>
  <cols>
    <col min="4" max="6" width="14.625" customWidth="1"/>
    <col min="260" max="260" width="13.125" bestFit="1" customWidth="1"/>
    <col min="261" max="261" width="12.125" bestFit="1" customWidth="1"/>
    <col min="262" max="262" width="13.125" bestFit="1" customWidth="1"/>
    <col min="516" max="516" width="13.125" bestFit="1" customWidth="1"/>
    <col min="517" max="517" width="12.125" bestFit="1" customWidth="1"/>
    <col min="518" max="518" width="13.125" bestFit="1" customWidth="1"/>
    <col min="772" max="772" width="13.125" bestFit="1" customWidth="1"/>
    <col min="773" max="773" width="12.125" bestFit="1" customWidth="1"/>
    <col min="774" max="774" width="13.125" bestFit="1" customWidth="1"/>
    <col min="1028" max="1028" width="13.125" bestFit="1" customWidth="1"/>
    <col min="1029" max="1029" width="12.125" bestFit="1" customWidth="1"/>
    <col min="1030" max="1030" width="13.125" bestFit="1" customWidth="1"/>
    <col min="1284" max="1284" width="13.125" bestFit="1" customWidth="1"/>
    <col min="1285" max="1285" width="12.125" bestFit="1" customWidth="1"/>
    <col min="1286" max="1286" width="13.125" bestFit="1" customWidth="1"/>
    <col min="1540" max="1540" width="13.125" bestFit="1" customWidth="1"/>
    <col min="1541" max="1541" width="12.125" bestFit="1" customWidth="1"/>
    <col min="1542" max="1542" width="13.125" bestFit="1" customWidth="1"/>
    <col min="1796" max="1796" width="13.125" bestFit="1" customWidth="1"/>
    <col min="1797" max="1797" width="12.125" bestFit="1" customWidth="1"/>
    <col min="1798" max="1798" width="13.125" bestFit="1" customWidth="1"/>
    <col min="2052" max="2052" width="13.125" bestFit="1" customWidth="1"/>
    <col min="2053" max="2053" width="12.125" bestFit="1" customWidth="1"/>
    <col min="2054" max="2054" width="13.125" bestFit="1" customWidth="1"/>
    <col min="2308" max="2308" width="13.125" bestFit="1" customWidth="1"/>
    <col min="2309" max="2309" width="12.125" bestFit="1" customWidth="1"/>
    <col min="2310" max="2310" width="13.125" bestFit="1" customWidth="1"/>
    <col min="2564" max="2564" width="13.125" bestFit="1" customWidth="1"/>
    <col min="2565" max="2565" width="12.125" bestFit="1" customWidth="1"/>
    <col min="2566" max="2566" width="13.125" bestFit="1" customWidth="1"/>
    <col min="2820" max="2820" width="13.125" bestFit="1" customWidth="1"/>
    <col min="2821" max="2821" width="12.125" bestFit="1" customWidth="1"/>
    <col min="2822" max="2822" width="13.125" bestFit="1" customWidth="1"/>
    <col min="3076" max="3076" width="13.125" bestFit="1" customWidth="1"/>
    <col min="3077" max="3077" width="12.125" bestFit="1" customWidth="1"/>
    <col min="3078" max="3078" width="13.125" bestFit="1" customWidth="1"/>
    <col min="3332" max="3332" width="13.125" bestFit="1" customWidth="1"/>
    <col min="3333" max="3333" width="12.125" bestFit="1" customWidth="1"/>
    <col min="3334" max="3334" width="13.125" bestFit="1" customWidth="1"/>
    <col min="3588" max="3588" width="13.125" bestFit="1" customWidth="1"/>
    <col min="3589" max="3589" width="12.125" bestFit="1" customWidth="1"/>
    <col min="3590" max="3590" width="13.125" bestFit="1" customWidth="1"/>
    <col min="3844" max="3844" width="13.125" bestFit="1" customWidth="1"/>
    <col min="3845" max="3845" width="12.125" bestFit="1" customWidth="1"/>
    <col min="3846" max="3846" width="13.125" bestFit="1" customWidth="1"/>
    <col min="4100" max="4100" width="13.125" bestFit="1" customWidth="1"/>
    <col min="4101" max="4101" width="12.125" bestFit="1" customWidth="1"/>
    <col min="4102" max="4102" width="13.125" bestFit="1" customWidth="1"/>
    <col min="4356" max="4356" width="13.125" bestFit="1" customWidth="1"/>
    <col min="4357" max="4357" width="12.125" bestFit="1" customWidth="1"/>
    <col min="4358" max="4358" width="13.125" bestFit="1" customWidth="1"/>
    <col min="4612" max="4612" width="13.125" bestFit="1" customWidth="1"/>
    <col min="4613" max="4613" width="12.125" bestFit="1" customWidth="1"/>
    <col min="4614" max="4614" width="13.125" bestFit="1" customWidth="1"/>
    <col min="4868" max="4868" width="13.125" bestFit="1" customWidth="1"/>
    <col min="4869" max="4869" width="12.125" bestFit="1" customWidth="1"/>
    <col min="4870" max="4870" width="13.125" bestFit="1" customWidth="1"/>
    <col min="5124" max="5124" width="13.125" bestFit="1" customWidth="1"/>
    <col min="5125" max="5125" width="12.125" bestFit="1" customWidth="1"/>
    <col min="5126" max="5126" width="13.125" bestFit="1" customWidth="1"/>
    <col min="5380" max="5380" width="13.125" bestFit="1" customWidth="1"/>
    <col min="5381" max="5381" width="12.125" bestFit="1" customWidth="1"/>
    <col min="5382" max="5382" width="13.125" bestFit="1" customWidth="1"/>
    <col min="5636" max="5636" width="13.125" bestFit="1" customWidth="1"/>
    <col min="5637" max="5637" width="12.125" bestFit="1" customWidth="1"/>
    <col min="5638" max="5638" width="13.125" bestFit="1" customWidth="1"/>
    <col min="5892" max="5892" width="13.125" bestFit="1" customWidth="1"/>
    <col min="5893" max="5893" width="12.125" bestFit="1" customWidth="1"/>
    <col min="5894" max="5894" width="13.125" bestFit="1" customWidth="1"/>
    <col min="6148" max="6148" width="13.125" bestFit="1" customWidth="1"/>
    <col min="6149" max="6149" width="12.125" bestFit="1" customWidth="1"/>
    <col min="6150" max="6150" width="13.125" bestFit="1" customWidth="1"/>
    <col min="6404" max="6404" width="13.125" bestFit="1" customWidth="1"/>
    <col min="6405" max="6405" width="12.125" bestFit="1" customWidth="1"/>
    <col min="6406" max="6406" width="13.125" bestFit="1" customWidth="1"/>
    <col min="6660" max="6660" width="13.125" bestFit="1" customWidth="1"/>
    <col min="6661" max="6661" width="12.125" bestFit="1" customWidth="1"/>
    <col min="6662" max="6662" width="13.125" bestFit="1" customWidth="1"/>
    <col min="6916" max="6916" width="13.125" bestFit="1" customWidth="1"/>
    <col min="6917" max="6917" width="12.125" bestFit="1" customWidth="1"/>
    <col min="6918" max="6918" width="13.125" bestFit="1" customWidth="1"/>
    <col min="7172" max="7172" width="13.125" bestFit="1" customWidth="1"/>
    <col min="7173" max="7173" width="12.125" bestFit="1" customWidth="1"/>
    <col min="7174" max="7174" width="13.125" bestFit="1" customWidth="1"/>
    <col min="7428" max="7428" width="13.125" bestFit="1" customWidth="1"/>
    <col min="7429" max="7429" width="12.125" bestFit="1" customWidth="1"/>
    <col min="7430" max="7430" width="13.125" bestFit="1" customWidth="1"/>
    <col min="7684" max="7684" width="13.125" bestFit="1" customWidth="1"/>
    <col min="7685" max="7685" width="12.125" bestFit="1" customWidth="1"/>
    <col min="7686" max="7686" width="13.125" bestFit="1" customWidth="1"/>
    <col min="7940" max="7940" width="13.125" bestFit="1" customWidth="1"/>
    <col min="7941" max="7941" width="12.125" bestFit="1" customWidth="1"/>
    <col min="7942" max="7942" width="13.125" bestFit="1" customWidth="1"/>
    <col min="8196" max="8196" width="13.125" bestFit="1" customWidth="1"/>
    <col min="8197" max="8197" width="12.125" bestFit="1" customWidth="1"/>
    <col min="8198" max="8198" width="13.125" bestFit="1" customWidth="1"/>
    <col min="8452" max="8452" width="13.125" bestFit="1" customWidth="1"/>
    <col min="8453" max="8453" width="12.125" bestFit="1" customWidth="1"/>
    <col min="8454" max="8454" width="13.125" bestFit="1" customWidth="1"/>
    <col min="8708" max="8708" width="13.125" bestFit="1" customWidth="1"/>
    <col min="8709" max="8709" width="12.125" bestFit="1" customWidth="1"/>
    <col min="8710" max="8710" width="13.125" bestFit="1" customWidth="1"/>
    <col min="8964" max="8964" width="13.125" bestFit="1" customWidth="1"/>
    <col min="8965" max="8965" width="12.125" bestFit="1" customWidth="1"/>
    <col min="8966" max="8966" width="13.125" bestFit="1" customWidth="1"/>
    <col min="9220" max="9220" width="13.125" bestFit="1" customWidth="1"/>
    <col min="9221" max="9221" width="12.125" bestFit="1" customWidth="1"/>
    <col min="9222" max="9222" width="13.125" bestFit="1" customWidth="1"/>
    <col min="9476" max="9476" width="13.125" bestFit="1" customWidth="1"/>
    <col min="9477" max="9477" width="12.125" bestFit="1" customWidth="1"/>
    <col min="9478" max="9478" width="13.125" bestFit="1" customWidth="1"/>
    <col min="9732" max="9732" width="13.125" bestFit="1" customWidth="1"/>
    <col min="9733" max="9733" width="12.125" bestFit="1" customWidth="1"/>
    <col min="9734" max="9734" width="13.125" bestFit="1" customWidth="1"/>
    <col min="9988" max="9988" width="13.125" bestFit="1" customWidth="1"/>
    <col min="9989" max="9989" width="12.125" bestFit="1" customWidth="1"/>
    <col min="9990" max="9990" width="13.125" bestFit="1" customWidth="1"/>
    <col min="10244" max="10244" width="13.125" bestFit="1" customWidth="1"/>
    <col min="10245" max="10245" width="12.125" bestFit="1" customWidth="1"/>
    <col min="10246" max="10246" width="13.125" bestFit="1" customWidth="1"/>
    <col min="10500" max="10500" width="13.125" bestFit="1" customWidth="1"/>
    <col min="10501" max="10501" width="12.125" bestFit="1" customWidth="1"/>
    <col min="10502" max="10502" width="13.125" bestFit="1" customWidth="1"/>
    <col min="10756" max="10756" width="13.125" bestFit="1" customWidth="1"/>
    <col min="10757" max="10757" width="12.125" bestFit="1" customWidth="1"/>
    <col min="10758" max="10758" width="13.125" bestFit="1" customWidth="1"/>
    <col min="11012" max="11012" width="13.125" bestFit="1" customWidth="1"/>
    <col min="11013" max="11013" width="12.125" bestFit="1" customWidth="1"/>
    <col min="11014" max="11014" width="13.125" bestFit="1" customWidth="1"/>
    <col min="11268" max="11268" width="13.125" bestFit="1" customWidth="1"/>
    <col min="11269" max="11269" width="12.125" bestFit="1" customWidth="1"/>
    <col min="11270" max="11270" width="13.125" bestFit="1" customWidth="1"/>
    <col min="11524" max="11524" width="13.125" bestFit="1" customWidth="1"/>
    <col min="11525" max="11525" width="12.125" bestFit="1" customWidth="1"/>
    <col min="11526" max="11526" width="13.125" bestFit="1" customWidth="1"/>
    <col min="11780" max="11780" width="13.125" bestFit="1" customWidth="1"/>
    <col min="11781" max="11781" width="12.125" bestFit="1" customWidth="1"/>
    <col min="11782" max="11782" width="13.125" bestFit="1" customWidth="1"/>
    <col min="12036" max="12036" width="13.125" bestFit="1" customWidth="1"/>
    <col min="12037" max="12037" width="12.125" bestFit="1" customWidth="1"/>
    <col min="12038" max="12038" width="13.125" bestFit="1" customWidth="1"/>
    <col min="12292" max="12292" width="13.125" bestFit="1" customWidth="1"/>
    <col min="12293" max="12293" width="12.125" bestFit="1" customWidth="1"/>
    <col min="12294" max="12294" width="13.125" bestFit="1" customWidth="1"/>
    <col min="12548" max="12548" width="13.125" bestFit="1" customWidth="1"/>
    <col min="12549" max="12549" width="12.125" bestFit="1" customWidth="1"/>
    <col min="12550" max="12550" width="13.125" bestFit="1" customWidth="1"/>
    <col min="12804" max="12804" width="13.125" bestFit="1" customWidth="1"/>
    <col min="12805" max="12805" width="12.125" bestFit="1" customWidth="1"/>
    <col min="12806" max="12806" width="13.125" bestFit="1" customWidth="1"/>
    <col min="13060" max="13060" width="13.125" bestFit="1" customWidth="1"/>
    <col min="13061" max="13061" width="12.125" bestFit="1" customWidth="1"/>
    <col min="13062" max="13062" width="13.125" bestFit="1" customWidth="1"/>
    <col min="13316" max="13316" width="13.125" bestFit="1" customWidth="1"/>
    <col min="13317" max="13317" width="12.125" bestFit="1" customWidth="1"/>
    <col min="13318" max="13318" width="13.125" bestFit="1" customWidth="1"/>
    <col min="13572" max="13572" width="13.125" bestFit="1" customWidth="1"/>
    <col min="13573" max="13573" width="12.125" bestFit="1" customWidth="1"/>
    <col min="13574" max="13574" width="13.125" bestFit="1" customWidth="1"/>
    <col min="13828" max="13828" width="13.125" bestFit="1" customWidth="1"/>
    <col min="13829" max="13829" width="12.125" bestFit="1" customWidth="1"/>
    <col min="13830" max="13830" width="13.125" bestFit="1" customWidth="1"/>
    <col min="14084" max="14084" width="13.125" bestFit="1" customWidth="1"/>
    <col min="14085" max="14085" width="12.125" bestFit="1" customWidth="1"/>
    <col min="14086" max="14086" width="13.125" bestFit="1" customWidth="1"/>
    <col min="14340" max="14340" width="13.125" bestFit="1" customWidth="1"/>
    <col min="14341" max="14341" width="12.125" bestFit="1" customWidth="1"/>
    <col min="14342" max="14342" width="13.125" bestFit="1" customWidth="1"/>
    <col min="14596" max="14596" width="13.125" bestFit="1" customWidth="1"/>
    <col min="14597" max="14597" width="12.125" bestFit="1" customWidth="1"/>
    <col min="14598" max="14598" width="13.125" bestFit="1" customWidth="1"/>
    <col min="14852" max="14852" width="13.125" bestFit="1" customWidth="1"/>
    <col min="14853" max="14853" width="12.125" bestFit="1" customWidth="1"/>
    <col min="14854" max="14854" width="13.125" bestFit="1" customWidth="1"/>
    <col min="15108" max="15108" width="13.125" bestFit="1" customWidth="1"/>
    <col min="15109" max="15109" width="12.125" bestFit="1" customWidth="1"/>
    <col min="15110" max="15110" width="13.125" bestFit="1" customWidth="1"/>
    <col min="15364" max="15364" width="13.125" bestFit="1" customWidth="1"/>
    <col min="15365" max="15365" width="12.125" bestFit="1" customWidth="1"/>
    <col min="15366" max="15366" width="13.125" bestFit="1" customWidth="1"/>
    <col min="15620" max="15620" width="13.125" bestFit="1" customWidth="1"/>
    <col min="15621" max="15621" width="12.125" bestFit="1" customWidth="1"/>
    <col min="15622" max="15622" width="13.125" bestFit="1" customWidth="1"/>
    <col min="15876" max="15876" width="13.125" bestFit="1" customWidth="1"/>
    <col min="15877" max="15877" width="12.125" bestFit="1" customWidth="1"/>
    <col min="15878" max="15878" width="13.125" bestFit="1" customWidth="1"/>
    <col min="16132" max="16132" width="13.125" bestFit="1" customWidth="1"/>
    <col min="16133" max="16133" width="12.125" bestFit="1" customWidth="1"/>
    <col min="16134" max="16134" width="13.125" bestFit="1" customWidth="1"/>
  </cols>
  <sheetData>
    <row r="1" spans="1:10" s="2" customFormat="1">
      <c r="B1" s="1"/>
      <c r="C1" s="1"/>
      <c r="D1" s="1"/>
      <c r="E1" s="1"/>
      <c r="F1" s="1"/>
      <c r="G1" s="1"/>
      <c r="H1" s="1"/>
      <c r="I1" s="1"/>
      <c r="J1" s="1"/>
    </row>
    <row r="2" spans="1:10" s="2" customFormat="1">
      <c r="B2" s="1"/>
      <c r="C2" s="1"/>
      <c r="D2" s="1"/>
      <c r="E2" s="1"/>
      <c r="F2" s="1"/>
      <c r="G2" s="1"/>
      <c r="H2" s="1"/>
      <c r="I2" s="1"/>
      <c r="J2" s="1"/>
    </row>
    <row r="3" spans="1:10" s="2" customFormat="1" ht="23.25">
      <c r="B3" s="305" t="s">
        <v>132</v>
      </c>
      <c r="C3" s="306"/>
      <c r="D3" s="306"/>
      <c r="E3" s="306"/>
      <c r="F3" s="5"/>
      <c r="G3" s="1"/>
      <c r="H3" s="1"/>
      <c r="I3" s="1"/>
      <c r="J3" s="1"/>
    </row>
    <row r="4" spans="1:10" s="2" customFormat="1" ht="23.25">
      <c r="B4" s="305" t="s">
        <v>3</v>
      </c>
      <c r="C4" s="306"/>
      <c r="D4" s="306"/>
      <c r="E4" s="306"/>
      <c r="F4" s="5"/>
      <c r="G4" s="1"/>
      <c r="H4" s="1"/>
      <c r="I4" s="1"/>
      <c r="J4" s="1"/>
    </row>
    <row r="5" spans="1:10" s="2" customFormat="1" ht="23.25">
      <c r="B5" s="305" t="s">
        <v>377</v>
      </c>
      <c r="C5" s="306"/>
      <c r="D5" s="306"/>
      <c r="E5" s="306"/>
      <c r="F5" s="5"/>
      <c r="G5" s="1"/>
      <c r="H5" s="1"/>
      <c r="I5" s="1"/>
      <c r="J5" s="1"/>
    </row>
    <row r="6" spans="1:10" s="2" customFormat="1" ht="23.25">
      <c r="B6" s="305" t="s">
        <v>131</v>
      </c>
      <c r="C6" s="306"/>
      <c r="D6" s="306"/>
      <c r="E6" s="306"/>
      <c r="F6" s="5"/>
      <c r="G6" s="1"/>
      <c r="H6" s="1"/>
      <c r="I6" s="1"/>
      <c r="J6" s="1"/>
    </row>
    <row r="7" spans="1:10" s="2" customFormat="1"/>
    <row r="8" spans="1:10" s="2" customFormat="1" ht="22.5">
      <c r="B8" s="307" t="s">
        <v>361</v>
      </c>
      <c r="C8" s="308"/>
      <c r="D8" s="308"/>
      <c r="E8" s="308"/>
      <c r="F8" s="308"/>
    </row>
    <row r="9" spans="1:10">
      <c r="A9" s="2"/>
      <c r="B9" s="2"/>
      <c r="C9" s="2"/>
      <c r="D9" s="2"/>
      <c r="E9" s="2"/>
      <c r="F9" s="2"/>
      <c r="G9" s="2"/>
    </row>
    <row r="10" spans="1:10">
      <c r="A10" s="2"/>
      <c r="B10" s="1"/>
      <c r="C10" s="1"/>
      <c r="D10" s="8" t="s">
        <v>5</v>
      </c>
      <c r="E10" s="8" t="s">
        <v>6</v>
      </c>
      <c r="F10" s="8" t="s">
        <v>7</v>
      </c>
      <c r="G10" s="1"/>
    </row>
    <row r="11" spans="1:10">
      <c r="A11" s="2"/>
      <c r="B11" s="1"/>
      <c r="C11" s="1"/>
      <c r="D11" s="5"/>
      <c r="E11" s="5"/>
      <c r="F11" s="5"/>
      <c r="G11" s="5"/>
    </row>
    <row r="12" spans="1:10">
      <c r="A12" s="2"/>
      <c r="B12" s="1"/>
      <c r="C12" s="1"/>
      <c r="D12" s="9"/>
      <c r="E12" s="11" t="s">
        <v>4</v>
      </c>
      <c r="F12" s="9" t="s">
        <v>4</v>
      </c>
      <c r="G12" s="1"/>
    </row>
    <row r="13" spans="1:10">
      <c r="A13" s="2"/>
      <c r="B13" s="1"/>
      <c r="C13" s="1"/>
      <c r="D13" s="13" t="s">
        <v>12</v>
      </c>
      <c r="E13" s="15" t="s">
        <v>12</v>
      </c>
      <c r="F13" s="14" t="s">
        <v>12</v>
      </c>
      <c r="G13" s="1"/>
    </row>
    <row r="14" spans="1:10" ht="18.75">
      <c r="A14" s="2"/>
      <c r="B14" s="1"/>
      <c r="C14" s="1"/>
      <c r="D14" s="13" t="s">
        <v>54</v>
      </c>
      <c r="E14" s="15" t="s">
        <v>18</v>
      </c>
      <c r="F14" s="14" t="s">
        <v>21</v>
      </c>
      <c r="G14" s="1"/>
    </row>
    <row r="15" spans="1:10">
      <c r="A15" s="2"/>
      <c r="B15" s="1"/>
      <c r="C15" s="1"/>
      <c r="D15" s="16"/>
      <c r="E15" s="16" t="s">
        <v>54</v>
      </c>
      <c r="F15" s="309" t="s">
        <v>361</v>
      </c>
      <c r="G15" s="1"/>
    </row>
    <row r="16" spans="1:10" ht="32.25" customHeight="1">
      <c r="A16" s="2"/>
      <c r="B16" s="19" t="s">
        <v>24</v>
      </c>
      <c r="C16" s="20"/>
      <c r="D16" s="310">
        <f>'Table 2'!G34</f>
        <v>1674853410</v>
      </c>
      <c r="E16" s="311">
        <f>'Table 2'!K34</f>
        <v>-90263114</v>
      </c>
      <c r="F16" s="312">
        <f>D16+E16</f>
        <v>1584590296</v>
      </c>
      <c r="G16" s="41"/>
    </row>
    <row r="17" spans="1:7" ht="32.25" customHeight="1">
      <c r="A17" s="2"/>
      <c r="B17" s="23" t="s">
        <v>25</v>
      </c>
      <c r="C17" s="24"/>
      <c r="D17" s="312">
        <f>'Table 2'!G65</f>
        <v>1480410594</v>
      </c>
      <c r="E17" s="311">
        <f>'Table 2'!K65</f>
        <v>-23944236.000000004</v>
      </c>
      <c r="F17" s="312">
        <f>D17+E17</f>
        <v>1456466358</v>
      </c>
      <c r="G17" s="41"/>
    </row>
    <row r="18" spans="1:7" ht="32.25" customHeight="1">
      <c r="A18" s="2"/>
      <c r="B18" s="23" t="s">
        <v>26</v>
      </c>
      <c r="C18" s="24"/>
      <c r="D18" s="312">
        <f>'Table 2'!G96</f>
        <v>848387151</v>
      </c>
      <c r="E18" s="311">
        <f>'Table 2'!K96+'Table 2'!L96</f>
        <v>-15489852</v>
      </c>
      <c r="F18" s="312">
        <f>D18+E18</f>
        <v>832897299</v>
      </c>
      <c r="G18" s="41"/>
    </row>
    <row r="19" spans="1:7" ht="32.25" customHeight="1">
      <c r="A19" s="2"/>
      <c r="B19" s="23" t="s">
        <v>27</v>
      </c>
      <c r="C19" s="24"/>
      <c r="D19" s="312">
        <f>'Table 2'!G114</f>
        <v>168916064</v>
      </c>
      <c r="E19" s="311">
        <f>'Table 2'!K114</f>
        <v>-338065</v>
      </c>
      <c r="F19" s="312">
        <f>D19+E19</f>
        <v>168577999</v>
      </c>
      <c r="G19" s="1"/>
    </row>
    <row r="20" spans="1:7" ht="32.25" customHeight="1" thickBot="1">
      <c r="A20" s="2"/>
      <c r="B20" s="313" t="s">
        <v>28</v>
      </c>
      <c r="C20" s="314"/>
      <c r="D20" s="315">
        <f>'Table 2'!G133</f>
        <v>11171675</v>
      </c>
      <c r="E20" s="316">
        <f>'Table 2'!K133</f>
        <v>-31828.999999999884</v>
      </c>
      <c r="F20" s="315">
        <f>D20+E20</f>
        <v>11139846</v>
      </c>
      <c r="G20" s="1"/>
    </row>
    <row r="21" spans="1:7" ht="32.25" customHeight="1" thickTop="1" thickBot="1">
      <c r="A21" s="2"/>
      <c r="B21" s="317" t="s">
        <v>29</v>
      </c>
      <c r="C21" s="318"/>
      <c r="D21" s="319">
        <f>SUM(D16:D20)</f>
        <v>4183738894</v>
      </c>
      <c r="E21" s="319">
        <f>SUM(E16:E20)</f>
        <v>-130067096</v>
      </c>
      <c r="F21" s="319">
        <f>SUM(F16:F20)</f>
        <v>4053671798</v>
      </c>
      <c r="G21" s="1"/>
    </row>
    <row r="22" spans="1:7" ht="16.5" thickTop="1">
      <c r="A22" s="2"/>
      <c r="B22" s="25"/>
      <c r="C22" s="26"/>
      <c r="D22" s="37"/>
      <c r="E22" s="15"/>
      <c r="F22" s="15"/>
      <c r="G22" s="1"/>
    </row>
    <row r="23" spans="1:7">
      <c r="A23" s="2"/>
      <c r="B23" s="25" t="s">
        <v>35</v>
      </c>
      <c r="C23" s="26"/>
      <c r="D23" s="37" t="s">
        <v>36</v>
      </c>
      <c r="E23" s="15" t="s">
        <v>37</v>
      </c>
      <c r="F23" s="15" t="s">
        <v>362</v>
      </c>
      <c r="G23" s="1"/>
    </row>
    <row r="24" spans="1:7">
      <c r="A24" s="2"/>
      <c r="B24" s="25"/>
      <c r="C24" s="26"/>
      <c r="D24" s="37"/>
      <c r="E24" s="15" t="s">
        <v>4</v>
      </c>
      <c r="F24" s="15"/>
      <c r="G24" s="1"/>
    </row>
    <row r="25" spans="1:7">
      <c r="A25" s="2"/>
      <c r="B25" s="23"/>
      <c r="C25" s="24"/>
      <c r="D25" s="42"/>
      <c r="E25" s="42" t="s">
        <v>4</v>
      </c>
      <c r="F25" s="42"/>
      <c r="G25" s="1"/>
    </row>
    <row r="26" spans="1:7">
      <c r="A26" s="2"/>
      <c r="B26" s="44"/>
      <c r="C26" s="2"/>
      <c r="D26" s="2"/>
      <c r="E26" s="2"/>
      <c r="F26" s="2"/>
      <c r="G26" s="2"/>
    </row>
    <row r="27" spans="1:7">
      <c r="A27" s="2"/>
      <c r="B27" s="44"/>
      <c r="C27" s="2"/>
      <c r="D27" s="2"/>
      <c r="E27" s="2"/>
      <c r="F27" s="2"/>
      <c r="G27" s="2"/>
    </row>
    <row r="28" spans="1:7" ht="18.75">
      <c r="A28" s="45" t="s">
        <v>363</v>
      </c>
      <c r="B28" s="2"/>
      <c r="C28" s="1"/>
      <c r="D28" s="1"/>
      <c r="E28" s="1"/>
      <c r="F28" s="1"/>
      <c r="G28" s="2"/>
    </row>
    <row r="29" spans="1:7">
      <c r="A29" s="320" t="s">
        <v>364</v>
      </c>
      <c r="B29" s="2"/>
      <c r="C29" s="2"/>
      <c r="D29" s="2"/>
      <c r="E29" s="2"/>
      <c r="F29" s="2"/>
      <c r="G29" s="2"/>
    </row>
    <row r="30" spans="1:7">
      <c r="A30" s="1" t="s">
        <v>365</v>
      </c>
      <c r="B30" s="2"/>
      <c r="C30" s="48"/>
      <c r="D30" s="1"/>
      <c r="E30" s="1"/>
      <c r="F30" s="1"/>
      <c r="G30" s="1"/>
    </row>
    <row r="31" spans="1:7">
      <c r="A31" s="2" t="s">
        <v>4</v>
      </c>
      <c r="B31" s="2"/>
      <c r="C31" s="2"/>
      <c r="D31" s="2"/>
      <c r="E31" s="2"/>
      <c r="F31" s="2"/>
      <c r="G31" s="2"/>
    </row>
  </sheetData>
  <pageMargins left="0.7" right="0.7" top="0.75" bottom="0.75" header="0.3" footer="0.3"/>
  <pageSetup scale="76" orientation="portrait" r:id="rId1"/>
  <headerFooter>
    <oddHeader>&amp;RPage 3.1.2</oddHeader>
  </headerFooter>
</worksheet>
</file>

<file path=xl/worksheets/sheet6.xml><?xml version="1.0" encoding="utf-8"?>
<worksheet xmlns="http://schemas.openxmlformats.org/spreadsheetml/2006/main" xmlns:r="http://schemas.openxmlformats.org/officeDocument/2006/relationships">
  <dimension ref="A1:AA147"/>
  <sheetViews>
    <sheetView view="pageBreakPreview" zoomScale="60" zoomScaleNormal="75" workbookViewId="0">
      <pane xSplit="3" ySplit="12" topLeftCell="D13" activePane="bottomRight" state="frozen"/>
      <selection activeCell="E15" sqref="E15"/>
      <selection pane="topRight" activeCell="E15" sqref="E15"/>
      <selection pane="bottomLeft" activeCell="E15" sqref="E15"/>
      <selection pane="bottomRight" activeCell="A5" sqref="A5"/>
    </sheetView>
  </sheetViews>
  <sheetFormatPr defaultRowHeight="15.75"/>
  <cols>
    <col min="1" max="1" width="5.875" style="2" customWidth="1"/>
    <col min="2" max="2" width="13.625" style="49" customWidth="1"/>
    <col min="3" max="3" width="7.625" style="2" customWidth="1"/>
    <col min="4" max="4" width="9.75" style="2" bestFit="1" customWidth="1"/>
    <col min="5" max="5" width="10.625" style="2" bestFit="1" customWidth="1"/>
    <col min="6" max="6" width="9.75" style="2" bestFit="1" customWidth="1"/>
    <col min="7" max="10" width="17.75" style="2" customWidth="1"/>
    <col min="11" max="12" width="15.75" style="2" customWidth="1"/>
    <col min="13" max="13" width="18.25" style="2" customWidth="1"/>
    <col min="14" max="15" width="15.625" style="2" customWidth="1"/>
    <col min="16" max="16" width="15.625" style="2" hidden="1" customWidth="1"/>
    <col min="17" max="18" width="15.625" style="2" customWidth="1"/>
    <col min="19" max="19" width="13.875" style="2" bestFit="1" customWidth="1"/>
    <col min="20" max="20" width="0" style="2" hidden="1" customWidth="1"/>
    <col min="21" max="22" width="14.625" style="2" hidden="1" customWidth="1"/>
    <col min="23" max="25" width="11.125" style="2" bestFit="1" customWidth="1"/>
    <col min="26" max="26" width="9" style="2"/>
    <col min="27" max="27" width="10.375" style="2" customWidth="1"/>
    <col min="28" max="28" width="9" style="2"/>
    <col min="29" max="30" width="15.25" style="2" bestFit="1" customWidth="1"/>
    <col min="31" max="31" width="12.75" style="2" bestFit="1" customWidth="1"/>
    <col min="32" max="35" width="9" style="2"/>
    <col min="36" max="38" width="13.625" style="2" bestFit="1" customWidth="1"/>
    <col min="39" max="16384" width="9" style="2"/>
  </cols>
  <sheetData>
    <row r="1" spans="1:27">
      <c r="G1" s="2" t="s">
        <v>4</v>
      </c>
      <c r="N1" s="50"/>
      <c r="O1" s="50"/>
      <c r="S1" s="2" t="s">
        <v>37</v>
      </c>
    </row>
    <row r="2" spans="1:27">
      <c r="B2" s="49" t="s">
        <v>4</v>
      </c>
      <c r="S2" s="2" t="s">
        <v>41</v>
      </c>
    </row>
    <row r="3" spans="1:27" ht="18.75">
      <c r="A3" s="4" t="s">
        <v>2</v>
      </c>
      <c r="B3" s="5"/>
      <c r="C3" s="5"/>
      <c r="D3" s="5"/>
      <c r="E3" s="5"/>
      <c r="F3" s="5"/>
      <c r="G3" s="5"/>
      <c r="H3" s="5"/>
      <c r="I3" s="5"/>
      <c r="J3" s="5"/>
      <c r="K3" s="5"/>
      <c r="L3" s="5"/>
      <c r="M3" s="5"/>
      <c r="N3" s="5"/>
      <c r="O3" s="5"/>
      <c r="P3" s="5"/>
      <c r="Q3" s="5"/>
      <c r="R3" s="5"/>
      <c r="S3" s="5"/>
      <c r="T3" s="3"/>
      <c r="U3" s="3"/>
      <c r="V3" s="3"/>
      <c r="W3" s="3"/>
      <c r="X3" s="1"/>
      <c r="Y3" s="1"/>
      <c r="Z3" s="1"/>
      <c r="AA3" s="1"/>
    </row>
    <row r="4" spans="1:27" ht="18.75">
      <c r="A4" s="4" t="s">
        <v>3</v>
      </c>
      <c r="B4" s="5"/>
      <c r="C4" s="5"/>
      <c r="D4" s="5"/>
      <c r="E4" s="5"/>
      <c r="F4" s="5"/>
      <c r="G4" s="5"/>
      <c r="H4" s="5"/>
      <c r="I4" s="5"/>
      <c r="J4" s="5"/>
      <c r="K4" s="5"/>
      <c r="L4" s="5"/>
      <c r="M4" s="5"/>
      <c r="N4" s="5"/>
      <c r="O4" s="5"/>
      <c r="P4" s="5"/>
      <c r="Q4" s="5"/>
      <c r="R4" s="5"/>
      <c r="S4" s="5"/>
      <c r="T4" s="3"/>
      <c r="U4" s="3"/>
      <c r="V4" s="3"/>
      <c r="W4" s="3"/>
      <c r="X4" s="1"/>
      <c r="Y4" s="1"/>
      <c r="Z4" s="1"/>
      <c r="AA4" s="1"/>
    </row>
    <row r="5" spans="1:27" ht="18.75">
      <c r="A5" s="4" t="s">
        <v>377</v>
      </c>
      <c r="B5" s="5"/>
      <c r="C5" s="5"/>
      <c r="D5" s="5"/>
      <c r="E5" s="5"/>
      <c r="F5" s="5"/>
      <c r="G5" s="5"/>
      <c r="H5" s="5"/>
      <c r="I5" s="5"/>
      <c r="J5" s="5"/>
      <c r="K5" s="5"/>
      <c r="L5" s="5"/>
      <c r="M5" s="5"/>
      <c r="N5" s="5"/>
      <c r="O5" s="5"/>
      <c r="P5" s="5"/>
      <c r="Q5" s="5"/>
      <c r="R5" s="5"/>
      <c r="S5" s="5"/>
      <c r="T5" s="3"/>
      <c r="U5" s="3"/>
      <c r="V5" s="3"/>
      <c r="W5" s="3"/>
      <c r="X5" s="1"/>
      <c r="Y5" s="1"/>
      <c r="Z5" s="1"/>
      <c r="AA5" s="1"/>
    </row>
    <row r="6" spans="1:27" ht="18.75">
      <c r="A6" s="4" t="s">
        <v>131</v>
      </c>
      <c r="B6" s="5"/>
      <c r="C6" s="5"/>
      <c r="D6" s="5"/>
      <c r="E6" s="5"/>
      <c r="F6" s="5"/>
      <c r="G6" s="5"/>
      <c r="H6" s="5"/>
      <c r="I6" s="5"/>
      <c r="J6" s="5"/>
      <c r="K6" s="5"/>
      <c r="L6" s="5"/>
      <c r="M6" s="5"/>
      <c r="N6" s="5"/>
      <c r="O6" s="5"/>
      <c r="P6" s="5"/>
      <c r="Q6" s="5"/>
      <c r="R6" s="5"/>
      <c r="S6" s="5"/>
      <c r="T6" s="3"/>
      <c r="U6" s="3"/>
      <c r="V6" s="51"/>
      <c r="W6" s="3"/>
      <c r="X6" s="1"/>
      <c r="Y6" s="1"/>
      <c r="Z6" s="1"/>
      <c r="AA6" s="1"/>
    </row>
    <row r="7" spans="1:27" ht="18.75">
      <c r="A7" s="4"/>
      <c r="B7" s="5"/>
      <c r="C7" s="5"/>
      <c r="D7" s="5"/>
      <c r="E7" s="5"/>
      <c r="F7" s="5"/>
      <c r="G7" s="5"/>
      <c r="H7" s="5"/>
      <c r="I7" s="5"/>
      <c r="J7" s="5"/>
      <c r="K7" s="5"/>
      <c r="L7" s="5"/>
      <c r="M7" s="5"/>
      <c r="N7" s="5"/>
      <c r="O7" s="5"/>
      <c r="P7" s="5"/>
      <c r="Q7" s="5"/>
      <c r="R7" s="5"/>
      <c r="S7" s="5"/>
      <c r="T7" s="3"/>
      <c r="U7" s="3"/>
      <c r="V7" s="51"/>
      <c r="W7" s="3"/>
      <c r="X7" s="1"/>
      <c r="Y7" s="1"/>
      <c r="Z7" s="1"/>
      <c r="AA7" s="1"/>
    </row>
    <row r="8" spans="1:27" ht="18.75">
      <c r="A8" s="4"/>
      <c r="B8" s="5"/>
      <c r="C8" s="5"/>
      <c r="D8" s="8"/>
      <c r="E8" s="8"/>
      <c r="F8" s="8"/>
      <c r="G8" s="8"/>
      <c r="H8" s="324" t="s">
        <v>359</v>
      </c>
      <c r="I8" s="324"/>
      <c r="J8" s="324"/>
      <c r="K8" s="324"/>
      <c r="L8" s="52" t="s">
        <v>4</v>
      </c>
      <c r="M8" s="8"/>
      <c r="N8" s="8"/>
      <c r="O8" s="8"/>
      <c r="P8" s="8"/>
      <c r="Q8" s="8"/>
      <c r="R8" s="8"/>
      <c r="S8" s="8"/>
      <c r="T8" s="3"/>
      <c r="U8" s="3"/>
      <c r="V8" s="51"/>
      <c r="W8" s="3"/>
      <c r="X8" s="1"/>
      <c r="Y8" s="1"/>
      <c r="Z8" s="1"/>
      <c r="AA8" s="1"/>
    </row>
    <row r="9" spans="1:27" ht="18.75">
      <c r="A9" s="4"/>
      <c r="B9" s="5"/>
      <c r="C9" s="5"/>
      <c r="D9" s="8" t="s">
        <v>42</v>
      </c>
      <c r="E9" s="8"/>
      <c r="F9" s="52" t="s">
        <v>42</v>
      </c>
      <c r="G9" s="8"/>
      <c r="H9" s="8"/>
      <c r="I9" s="8"/>
      <c r="J9" s="52" t="s">
        <v>16</v>
      </c>
      <c r="K9" s="52" t="s">
        <v>12</v>
      </c>
      <c r="L9" s="52" t="s">
        <v>360</v>
      </c>
      <c r="M9" s="53"/>
      <c r="N9" s="8" t="s">
        <v>43</v>
      </c>
      <c r="O9" s="8" t="s">
        <v>359</v>
      </c>
      <c r="P9" s="8" t="s">
        <v>13</v>
      </c>
      <c r="Q9" s="8" t="s">
        <v>360</v>
      </c>
      <c r="R9" s="8"/>
      <c r="S9" s="8"/>
      <c r="T9" s="5"/>
      <c r="U9" s="5"/>
      <c r="V9" s="6"/>
      <c r="W9" s="5"/>
      <c r="X9" s="1"/>
      <c r="Y9" s="1"/>
      <c r="Z9" s="1"/>
      <c r="AA9" s="1"/>
    </row>
    <row r="10" spans="1:27" ht="19.5">
      <c r="A10" s="4"/>
      <c r="B10" s="5"/>
      <c r="C10" s="5"/>
      <c r="D10" s="52" t="s">
        <v>44</v>
      </c>
      <c r="E10" s="52"/>
      <c r="F10" s="52" t="s">
        <v>44</v>
      </c>
      <c r="G10" s="52" t="s">
        <v>43</v>
      </c>
      <c r="H10" s="52" t="s">
        <v>45</v>
      </c>
      <c r="I10" s="52" t="s">
        <v>46</v>
      </c>
      <c r="J10" s="54" t="s">
        <v>47</v>
      </c>
      <c r="K10" s="54" t="s">
        <v>48</v>
      </c>
      <c r="L10" s="52" t="s">
        <v>49</v>
      </c>
      <c r="M10" s="53" t="s">
        <v>21</v>
      </c>
      <c r="N10" s="54" t="s">
        <v>50</v>
      </c>
      <c r="O10" s="54" t="s">
        <v>20</v>
      </c>
      <c r="P10" s="54" t="s">
        <v>20</v>
      </c>
      <c r="Q10" s="54" t="s">
        <v>20</v>
      </c>
      <c r="R10" s="8" t="s">
        <v>12</v>
      </c>
      <c r="S10" s="8" t="s">
        <v>21</v>
      </c>
      <c r="T10" s="5"/>
      <c r="U10" s="324" t="s">
        <v>51</v>
      </c>
      <c r="V10" s="324"/>
      <c r="W10" s="5"/>
      <c r="X10" s="1"/>
      <c r="Y10" s="1"/>
      <c r="Z10" s="1"/>
      <c r="AA10" s="1"/>
    </row>
    <row r="11" spans="1:27" ht="18.75">
      <c r="A11" s="49"/>
      <c r="B11" s="55"/>
      <c r="C11" s="56"/>
      <c r="D11" s="57" t="s">
        <v>43</v>
      </c>
      <c r="E11" s="57" t="s">
        <v>52</v>
      </c>
      <c r="F11" s="57" t="s">
        <v>53</v>
      </c>
      <c r="G11" s="57" t="s">
        <v>54</v>
      </c>
      <c r="H11" s="57" t="s">
        <v>52</v>
      </c>
      <c r="I11" s="57" t="s">
        <v>20</v>
      </c>
      <c r="J11" s="57" t="s">
        <v>54</v>
      </c>
      <c r="K11" s="57" t="s">
        <v>54</v>
      </c>
      <c r="L11" s="57" t="s">
        <v>55</v>
      </c>
      <c r="M11" s="58" t="s">
        <v>54</v>
      </c>
      <c r="N11" s="59" t="s">
        <v>56</v>
      </c>
      <c r="O11" s="59" t="s">
        <v>56</v>
      </c>
      <c r="P11" s="59" t="s">
        <v>56</v>
      </c>
      <c r="Q11" s="59" t="s">
        <v>56</v>
      </c>
      <c r="R11" s="57" t="s">
        <v>20</v>
      </c>
      <c r="S11" s="57" t="s">
        <v>1</v>
      </c>
      <c r="U11" s="50" t="s">
        <v>57</v>
      </c>
      <c r="V11" s="50" t="s">
        <v>58</v>
      </c>
    </row>
    <row r="12" spans="1:27" ht="15.75" customHeight="1">
      <c r="A12" s="55" t="s">
        <v>24</v>
      </c>
      <c r="B12" s="55"/>
      <c r="C12" s="49"/>
      <c r="D12" s="60"/>
      <c r="E12" s="60"/>
      <c r="F12" s="60"/>
      <c r="G12" s="60"/>
      <c r="H12" s="60"/>
      <c r="I12" s="60"/>
      <c r="J12" s="60"/>
      <c r="K12" s="60"/>
      <c r="L12" s="60"/>
      <c r="M12" s="61"/>
      <c r="N12" s="56"/>
      <c r="O12" s="56"/>
      <c r="P12" s="56"/>
      <c r="Q12" s="56"/>
      <c r="R12" s="56"/>
      <c r="S12" s="49"/>
      <c r="W12" s="62"/>
    </row>
    <row r="13" spans="1:27" ht="15.75" customHeight="1">
      <c r="A13" s="49"/>
      <c r="B13" s="49" t="s">
        <v>59</v>
      </c>
      <c r="C13" s="49"/>
      <c r="D13" s="63">
        <v>99334</v>
      </c>
      <c r="E13" s="63">
        <f>F13-D13</f>
        <v>-2.0833333333284827</v>
      </c>
      <c r="F13" s="63">
        <v>99331.916666666672</v>
      </c>
      <c r="G13" s="63">
        <v>1627646548</v>
      </c>
      <c r="H13" s="63">
        <v>-27302689.383002054</v>
      </c>
      <c r="I13" s="63">
        <v>-5155233</v>
      </c>
      <c r="J13" s="63">
        <v>-84351482.872190297</v>
      </c>
      <c r="K13" s="63">
        <f>SUM(H13:J13)</f>
        <v>-116809405.25519235</v>
      </c>
      <c r="L13" s="63"/>
      <c r="M13" s="64">
        <f>G13+K13</f>
        <v>1510837142.7448077</v>
      </c>
      <c r="N13" s="65">
        <f>'Table 3'!D13</f>
        <v>112914465.92</v>
      </c>
      <c r="O13" s="66">
        <f>'Table 3'!I13</f>
        <v>-5719315.7467888109</v>
      </c>
      <c r="P13" s="66">
        <f>'Table 3'!L13</f>
        <v>0</v>
      </c>
      <c r="Q13" s="66">
        <f>'Table 3'!P13</f>
        <v>5782908</v>
      </c>
      <c r="R13" s="66">
        <f>+O13+P13+Q13</f>
        <v>63592.253211189061</v>
      </c>
      <c r="S13" s="66">
        <f>+R13+N13</f>
        <v>112978058.17321119</v>
      </c>
      <c r="U13" s="67" t="e">
        <f>#REF!</f>
        <v>#REF!</v>
      </c>
      <c r="V13" s="67" t="e">
        <f>U13-M13</f>
        <v>#REF!</v>
      </c>
      <c r="W13" s="62"/>
    </row>
    <row r="14" spans="1:27" ht="15.75" customHeight="1">
      <c r="A14" s="49"/>
      <c r="B14" s="49" t="s">
        <v>60</v>
      </c>
      <c r="C14" s="49"/>
      <c r="D14" s="63">
        <v>4100.75</v>
      </c>
      <c r="E14" s="63">
        <f>F14-D14</f>
        <v>-8.25</v>
      </c>
      <c r="F14" s="63">
        <v>4092.5</v>
      </c>
      <c r="G14" s="63">
        <v>71240127</v>
      </c>
      <c r="H14" s="63">
        <v>-1190890.082383974</v>
      </c>
      <c r="I14" s="63">
        <v>-470219</v>
      </c>
      <c r="J14" s="63">
        <v>0</v>
      </c>
      <c r="K14" s="63">
        <f>SUM(H14:J14)</f>
        <v>-1661109.082383974</v>
      </c>
      <c r="L14" s="63"/>
      <c r="M14" s="64">
        <f>G14+K14</f>
        <v>69579017.917616025</v>
      </c>
      <c r="N14" s="65">
        <f>'Table 3'!D14</f>
        <v>4942896.17</v>
      </c>
      <c r="O14" s="66">
        <f>'Table 3'!I14</f>
        <v>-27885.116591037688</v>
      </c>
      <c r="P14" s="66">
        <f>'Table 3'!L14</f>
        <v>0</v>
      </c>
      <c r="Q14" s="66">
        <f>'Table 3'!P14</f>
        <v>266863</v>
      </c>
      <c r="R14" s="66">
        <f>+O14+P14+Q14</f>
        <v>238977.88340896231</v>
      </c>
      <c r="S14" s="66">
        <f>+R14+N14</f>
        <v>5181874.0534089627</v>
      </c>
      <c r="U14" s="67" t="e">
        <f>#REF!</f>
        <v>#REF!</v>
      </c>
      <c r="V14" s="67" t="e">
        <f>U14-M14</f>
        <v>#REF!</v>
      </c>
      <c r="W14" s="62"/>
    </row>
    <row r="15" spans="1:27" ht="15.75" customHeight="1">
      <c r="A15" s="49"/>
      <c r="B15" s="49" t="s">
        <v>61</v>
      </c>
      <c r="C15" s="49"/>
      <c r="D15" s="63">
        <v>94.5</v>
      </c>
      <c r="E15" s="63">
        <f>F15-D15</f>
        <v>-0.5833333333333286</v>
      </c>
      <c r="F15" s="63">
        <v>93.916666666666671</v>
      </c>
      <c r="G15" s="63">
        <v>2667511</v>
      </c>
      <c r="H15" s="63">
        <v>-44974.644207886304</v>
      </c>
      <c r="I15" s="63">
        <v>5155</v>
      </c>
      <c r="J15" s="63">
        <v>-115537.12780969756</v>
      </c>
      <c r="K15" s="63">
        <f>SUM(H15:J15)</f>
        <v>-155356.77201758386</v>
      </c>
      <c r="L15" s="63"/>
      <c r="M15" s="64">
        <f>G15+K15</f>
        <v>2512154.2279824163</v>
      </c>
      <c r="N15" s="65">
        <f>'Table 3'!D15</f>
        <v>202963.38999999998</v>
      </c>
      <c r="O15" s="66">
        <f>'Table 3'!I15</f>
        <v>-7494.6296275452078</v>
      </c>
      <c r="P15" s="66">
        <f>'Table 3'!L15</f>
        <v>0</v>
      </c>
      <c r="Q15" s="66">
        <f>'Table 3'!P15</f>
        <v>10658</v>
      </c>
      <c r="R15" s="66">
        <f>+O15+P15+Q15</f>
        <v>3163.3703724547922</v>
      </c>
      <c r="S15" s="66">
        <f>+R15+N15</f>
        <v>206126.76037245477</v>
      </c>
      <c r="U15" s="67" t="e">
        <f>#REF!</f>
        <v>#REF!</v>
      </c>
      <c r="V15" s="67" t="e">
        <f>U15-M15</f>
        <v>#REF!</v>
      </c>
      <c r="W15" s="62"/>
    </row>
    <row r="16" spans="1:27" ht="15.75" customHeight="1">
      <c r="A16" s="49"/>
      <c r="B16" s="56" t="s">
        <v>62</v>
      </c>
      <c r="C16" s="49"/>
      <c r="D16" s="63">
        <v>23.25</v>
      </c>
      <c r="E16" s="63">
        <f>F16-D16</f>
        <v>8.3333333333332149E-2</v>
      </c>
      <c r="F16" s="63">
        <v>23.333333333333332</v>
      </c>
      <c r="G16" s="63">
        <v>583442</v>
      </c>
      <c r="H16" s="63">
        <v>-9817.9482082450995</v>
      </c>
      <c r="I16" s="63" t="s">
        <v>4</v>
      </c>
      <c r="J16" s="63">
        <v>0</v>
      </c>
      <c r="K16" s="63">
        <f>SUM(H16:J16)</f>
        <v>-9817.9482082450995</v>
      </c>
      <c r="L16" s="63"/>
      <c r="M16" s="64">
        <f>G16+K16</f>
        <v>573624.0517917549</v>
      </c>
      <c r="N16" s="65">
        <f>'Table 3'!D16</f>
        <v>43627.899999999994</v>
      </c>
      <c r="O16" s="66">
        <f>'Table 3'!I16</f>
        <v>-9.0962308129655867</v>
      </c>
      <c r="P16" s="66">
        <f>'Table 3'!L16</f>
        <v>0</v>
      </c>
      <c r="Q16" s="66">
        <f>'Table 3'!P16</f>
        <v>2376</v>
      </c>
      <c r="R16" s="66">
        <f>+O16+P16+Q16</f>
        <v>2366.9037691870344</v>
      </c>
      <c r="S16" s="66">
        <f>+R16+N16</f>
        <v>45994.803769187027</v>
      </c>
      <c r="U16" s="67" t="e">
        <f>#REF!</f>
        <v>#REF!</v>
      </c>
      <c r="V16" s="67" t="e">
        <f>U16-M16</f>
        <v>#REF!</v>
      </c>
      <c r="W16" s="62"/>
    </row>
    <row r="17" spans="1:23" ht="15.75" customHeight="1">
      <c r="A17" s="49"/>
      <c r="B17" s="56" t="s">
        <v>63</v>
      </c>
      <c r="C17" s="49"/>
      <c r="D17" s="68">
        <v>8.7499999999999893</v>
      </c>
      <c r="E17" s="68">
        <f>F17-D17</f>
        <v>-8.7499999999999893</v>
      </c>
      <c r="F17" s="63">
        <v>0</v>
      </c>
      <c r="G17" s="68">
        <v>175507</v>
      </c>
      <c r="H17" s="63">
        <v>0</v>
      </c>
      <c r="I17" s="68">
        <f>-G17+H17</f>
        <v>-175507</v>
      </c>
      <c r="J17" s="68">
        <v>0</v>
      </c>
      <c r="K17" s="68">
        <f>SUM(H17:J17)</f>
        <v>-175507</v>
      </c>
      <c r="L17" s="68"/>
      <c r="M17" s="69">
        <f>G17+K17</f>
        <v>0</v>
      </c>
      <c r="N17" s="70">
        <f>'Table 3'!D17</f>
        <v>11633.13</v>
      </c>
      <c r="O17" s="71">
        <f>'Table 3'!I17</f>
        <v>-11633.13</v>
      </c>
      <c r="P17" s="71">
        <f>'Table 3'!L17</f>
        <v>0</v>
      </c>
      <c r="Q17" s="71">
        <f>'Table 3'!P17</f>
        <v>0</v>
      </c>
      <c r="R17" s="71">
        <f>+O17+P17+Q17</f>
        <v>-11633.13</v>
      </c>
      <c r="S17" s="71">
        <f>+R17+N17</f>
        <v>0</v>
      </c>
      <c r="U17" s="67"/>
      <c r="V17" s="67"/>
      <c r="W17" s="62"/>
    </row>
    <row r="18" spans="1:23" ht="15.75" customHeight="1">
      <c r="A18" s="49"/>
      <c r="B18" s="56" t="s">
        <v>64</v>
      </c>
      <c r="C18" s="72"/>
      <c r="D18" s="63">
        <f>SUM(D13:D17)</f>
        <v>103561.25</v>
      </c>
      <c r="E18" s="63">
        <f>SUM(E13:E17)</f>
        <v>-19.583333333328468</v>
      </c>
      <c r="F18" s="63">
        <f>SUM(F13:F17)</f>
        <v>103541.66666666667</v>
      </c>
      <c r="G18" s="63">
        <f t="shared" ref="G18:S18" si="0">SUM(G13:G17)</f>
        <v>1702313135</v>
      </c>
      <c r="H18" s="63">
        <f t="shared" si="0"/>
        <v>-28548372.057802163</v>
      </c>
      <c r="I18" s="63">
        <f>SUM(I13:I17)</f>
        <v>-5795804</v>
      </c>
      <c r="J18" s="63">
        <f t="shared" si="0"/>
        <v>-84467020</v>
      </c>
      <c r="K18" s="63">
        <f t="shared" si="0"/>
        <v>-118811196.05780216</v>
      </c>
      <c r="L18" s="63"/>
      <c r="M18" s="64">
        <f t="shared" si="0"/>
        <v>1583501938.942198</v>
      </c>
      <c r="N18" s="65">
        <f t="shared" si="0"/>
        <v>118115586.51000001</v>
      </c>
      <c r="O18" s="66">
        <f t="shared" si="0"/>
        <v>-5766337.7192382067</v>
      </c>
      <c r="P18" s="66">
        <f t="shared" si="0"/>
        <v>0</v>
      </c>
      <c r="Q18" s="66">
        <f t="shared" si="0"/>
        <v>6062805</v>
      </c>
      <c r="R18" s="66">
        <f t="shared" si="0"/>
        <v>296467.2807617932</v>
      </c>
      <c r="S18" s="66">
        <f t="shared" si="0"/>
        <v>118412053.7907618</v>
      </c>
      <c r="U18" s="67"/>
      <c r="V18" s="67"/>
      <c r="W18" s="62"/>
    </row>
    <row r="19" spans="1:23" ht="15.75" customHeight="1">
      <c r="A19" s="49"/>
      <c r="B19" s="56"/>
      <c r="C19" s="72"/>
      <c r="D19" s="60"/>
      <c r="E19" s="60"/>
      <c r="F19" s="60"/>
      <c r="G19" s="60"/>
      <c r="H19" s="60"/>
      <c r="I19" s="60"/>
      <c r="J19" s="60"/>
      <c r="K19" s="60"/>
      <c r="L19" s="60"/>
      <c r="M19" s="61"/>
      <c r="N19" s="65"/>
      <c r="O19" s="66"/>
      <c r="P19" s="66"/>
      <c r="Q19" s="66"/>
      <c r="R19" s="66"/>
      <c r="S19" s="73"/>
      <c r="U19" s="67"/>
      <c r="V19" s="67"/>
      <c r="W19" s="62"/>
    </row>
    <row r="20" spans="1:23" ht="15.75" customHeight="1">
      <c r="A20" s="49"/>
      <c r="B20" s="49" t="s">
        <v>65</v>
      </c>
      <c r="C20" s="72"/>
      <c r="D20" s="68">
        <v>1192.25</v>
      </c>
      <c r="E20" s="68">
        <f>F20-D20</f>
        <v>12.25</v>
      </c>
      <c r="F20" s="68">
        <v>1204.5</v>
      </c>
      <c r="G20" s="68">
        <v>1107275</v>
      </c>
      <c r="H20" s="68">
        <v>-18627.942197838438</v>
      </c>
      <c r="I20" s="68">
        <v>-290</v>
      </c>
      <c r="J20" s="68">
        <v>0</v>
      </c>
      <c r="K20" s="68">
        <f>SUM(H20:J20)</f>
        <v>-18917.942197838438</v>
      </c>
      <c r="L20" s="68"/>
      <c r="M20" s="69">
        <f>G20+K20</f>
        <v>1088357.0578021617</v>
      </c>
      <c r="N20" s="74">
        <f>'Table 3'!D20</f>
        <v>145565.09</v>
      </c>
      <c r="O20" s="71">
        <f>'Table 3'!I20</f>
        <v>-865.88076179421068</v>
      </c>
      <c r="P20" s="71">
        <f>'Table 3'!L20</f>
        <v>0</v>
      </c>
      <c r="Q20" s="71">
        <f>'Table 3'!P20</f>
        <v>7926.5900000000256</v>
      </c>
      <c r="R20" s="71">
        <f>+O20+P20+Q20</f>
        <v>7060.7092382058145</v>
      </c>
      <c r="S20" s="71">
        <f>+R20+N20</f>
        <v>152625.7992382058</v>
      </c>
      <c r="U20" s="67" t="e">
        <f>#REF!</f>
        <v>#REF!</v>
      </c>
      <c r="V20" s="67" t="e">
        <f>U20-M20</f>
        <v>#REF!</v>
      </c>
      <c r="W20" s="62"/>
    </row>
    <row r="21" spans="1:23" ht="15.75" customHeight="1">
      <c r="A21" s="49"/>
      <c r="B21" s="49" t="s">
        <v>64</v>
      </c>
      <c r="C21" s="49"/>
      <c r="D21" s="63">
        <f t="shared" ref="D21:S21" si="1">SUM(D20:D20)</f>
        <v>1192.25</v>
      </c>
      <c r="E21" s="63">
        <f>F21-D21</f>
        <v>12.25</v>
      </c>
      <c r="F21" s="63">
        <f t="shared" si="1"/>
        <v>1204.5</v>
      </c>
      <c r="G21" s="63">
        <f t="shared" si="1"/>
        <v>1107275</v>
      </c>
      <c r="H21" s="63">
        <f t="shared" si="1"/>
        <v>-18627.942197838438</v>
      </c>
      <c r="I21" s="63">
        <f>SUM(I20)</f>
        <v>-290</v>
      </c>
      <c r="J21" s="63">
        <f t="shared" si="1"/>
        <v>0</v>
      </c>
      <c r="K21" s="63">
        <f t="shared" si="1"/>
        <v>-18917.942197838438</v>
      </c>
      <c r="L21" s="63"/>
      <c r="M21" s="64">
        <f t="shared" si="1"/>
        <v>1088357.0578021617</v>
      </c>
      <c r="N21" s="65">
        <f t="shared" si="1"/>
        <v>145565.09</v>
      </c>
      <c r="O21" s="66">
        <f t="shared" si="1"/>
        <v>-865.88076179421068</v>
      </c>
      <c r="P21" s="66">
        <f t="shared" si="1"/>
        <v>0</v>
      </c>
      <c r="Q21" s="66">
        <f t="shared" si="1"/>
        <v>7926.5900000000256</v>
      </c>
      <c r="R21" s="66">
        <f t="shared" si="1"/>
        <v>7060.7092382058145</v>
      </c>
      <c r="S21" s="66">
        <f t="shared" si="1"/>
        <v>152625.7992382058</v>
      </c>
      <c r="U21" s="75"/>
      <c r="V21" s="75"/>
      <c r="W21" s="76"/>
    </row>
    <row r="22" spans="1:23" ht="15.75" customHeight="1">
      <c r="A22" s="49"/>
      <c r="C22" s="49"/>
      <c r="D22" s="60"/>
      <c r="E22" s="60"/>
      <c r="F22" s="60" t="s">
        <v>4</v>
      </c>
      <c r="G22" s="60"/>
      <c r="H22" s="60"/>
      <c r="I22" s="60"/>
      <c r="J22" s="60"/>
      <c r="K22" s="60"/>
      <c r="L22" s="60"/>
      <c r="M22" s="61"/>
      <c r="N22" s="65"/>
      <c r="O22" s="66"/>
      <c r="P22" s="77"/>
      <c r="Q22" s="77"/>
      <c r="R22" s="77"/>
      <c r="S22" s="77"/>
      <c r="U22" s="75"/>
      <c r="V22" s="75"/>
      <c r="W22" s="76"/>
    </row>
    <row r="23" spans="1:23" s="72" customFormat="1" ht="15.75" customHeight="1">
      <c r="B23" s="49" t="s">
        <v>66</v>
      </c>
      <c r="D23" s="68">
        <v>0</v>
      </c>
      <c r="E23" s="68"/>
      <c r="F23" s="68"/>
      <c r="G23" s="68">
        <v>0</v>
      </c>
      <c r="H23" s="68"/>
      <c r="I23" s="68"/>
      <c r="J23" s="68">
        <v>0</v>
      </c>
      <c r="K23" s="68">
        <f>I23+J23</f>
        <v>0</v>
      </c>
      <c r="L23" s="68"/>
      <c r="M23" s="69">
        <f>G23+K23</f>
        <v>0</v>
      </c>
      <c r="N23" s="70">
        <f>'Table 3'!D23</f>
        <v>203.14</v>
      </c>
      <c r="O23" s="71">
        <f>'Table 3'!I23</f>
        <v>0</v>
      </c>
      <c r="P23" s="71">
        <f>'Table 3'!L23</f>
        <v>0</v>
      </c>
      <c r="Q23" s="71">
        <f>'Table 3'!P23</f>
        <v>0</v>
      </c>
      <c r="R23" s="71">
        <f>+O23+P23+Q23</f>
        <v>0</v>
      </c>
      <c r="S23" s="71">
        <f>+R23+N23</f>
        <v>203.14</v>
      </c>
      <c r="U23" s="75"/>
      <c r="V23" s="75"/>
      <c r="W23" s="76"/>
    </row>
    <row r="24" spans="1:23" ht="15.75" customHeight="1">
      <c r="A24" s="49"/>
      <c r="B24" s="72"/>
      <c r="C24" s="49"/>
      <c r="D24" s="60"/>
      <c r="E24" s="60"/>
      <c r="F24" s="60"/>
      <c r="G24" s="60"/>
      <c r="H24" s="60"/>
      <c r="I24" s="60"/>
      <c r="J24" s="60"/>
      <c r="K24" s="60"/>
      <c r="L24" s="60"/>
      <c r="M24" s="61"/>
      <c r="N24" s="65"/>
      <c r="O24" s="66"/>
      <c r="P24" s="66"/>
      <c r="Q24" s="66"/>
      <c r="R24" s="66"/>
      <c r="S24" s="66"/>
      <c r="U24" s="75"/>
      <c r="V24" s="75"/>
      <c r="W24" s="76"/>
    </row>
    <row r="25" spans="1:23" s="72" customFormat="1" ht="15.75" customHeight="1">
      <c r="B25" s="49" t="s">
        <v>67</v>
      </c>
      <c r="D25" s="68">
        <v>0</v>
      </c>
      <c r="E25" s="68"/>
      <c r="F25" s="68"/>
      <c r="G25" s="68">
        <v>0</v>
      </c>
      <c r="H25" s="68"/>
      <c r="I25" s="68"/>
      <c r="J25" s="68">
        <v>0</v>
      </c>
      <c r="K25" s="68">
        <f t="shared" ref="K25:K30" si="2">I25+J25</f>
        <v>0</v>
      </c>
      <c r="L25" s="68"/>
      <c r="M25" s="69">
        <f t="shared" ref="M25:M30" si="3">G25+K25</f>
        <v>0</v>
      </c>
      <c r="N25" s="70">
        <f>'Table 3'!D25</f>
        <v>196762.26</v>
      </c>
      <c r="O25" s="71">
        <f>'Table 3'!I25</f>
        <v>-196762.26</v>
      </c>
      <c r="P25" s="71">
        <f>'Table 3'!L25</f>
        <v>0</v>
      </c>
      <c r="Q25" s="71">
        <f>'Table 3'!P25</f>
        <v>0</v>
      </c>
      <c r="R25" s="71">
        <f t="shared" ref="R25:R30" si="4">+O25+P25+Q25</f>
        <v>-196762.26</v>
      </c>
      <c r="S25" s="71">
        <f t="shared" ref="S25:S30" si="5">+R25+N25</f>
        <v>0</v>
      </c>
      <c r="U25" s="75"/>
      <c r="V25" s="75"/>
      <c r="W25" s="76"/>
    </row>
    <row r="26" spans="1:23" s="72" customFormat="1" ht="15.75" customHeight="1">
      <c r="B26" s="49" t="s">
        <v>68</v>
      </c>
      <c r="D26" s="68">
        <v>0</v>
      </c>
      <c r="E26" s="68"/>
      <c r="F26" s="68"/>
      <c r="G26" s="68">
        <v>0</v>
      </c>
      <c r="H26" s="68"/>
      <c r="I26" s="68"/>
      <c r="J26" s="68">
        <v>0</v>
      </c>
      <c r="K26" s="68">
        <f t="shared" si="2"/>
        <v>0</v>
      </c>
      <c r="L26" s="68"/>
      <c r="M26" s="69">
        <f t="shared" si="3"/>
        <v>0</v>
      </c>
      <c r="N26" s="70">
        <f>'Table 3'!D26</f>
        <v>7920000</v>
      </c>
      <c r="O26" s="71">
        <f>'Table 3'!I26</f>
        <v>-7920000</v>
      </c>
      <c r="P26" s="71">
        <f>'Table 3'!L26</f>
        <v>0</v>
      </c>
      <c r="Q26" s="71">
        <f>'Table 3'!P26</f>
        <v>0</v>
      </c>
      <c r="R26" s="71">
        <f t="shared" si="4"/>
        <v>-7920000</v>
      </c>
      <c r="S26" s="71">
        <f t="shared" si="5"/>
        <v>0</v>
      </c>
      <c r="U26" s="75"/>
      <c r="V26" s="75"/>
      <c r="W26" s="76"/>
    </row>
    <row r="27" spans="1:23" s="72" customFormat="1" ht="15.75" customHeight="1">
      <c r="B27" s="49" t="s">
        <v>69</v>
      </c>
      <c r="D27" s="68">
        <v>0</v>
      </c>
      <c r="E27" s="68"/>
      <c r="F27" s="68"/>
      <c r="G27" s="68">
        <v>0</v>
      </c>
      <c r="H27" s="68"/>
      <c r="I27" s="68"/>
      <c r="J27" s="68">
        <v>0</v>
      </c>
      <c r="K27" s="68">
        <f t="shared" si="2"/>
        <v>0</v>
      </c>
      <c r="L27" s="68"/>
      <c r="M27" s="69">
        <f t="shared" si="3"/>
        <v>0</v>
      </c>
      <c r="N27" s="70">
        <f>'Table 3'!D27</f>
        <v>274.83</v>
      </c>
      <c r="O27" s="71">
        <f>'Table 3'!I27</f>
        <v>-274.83</v>
      </c>
      <c r="P27" s="71">
        <f>'Table 3'!L27</f>
        <v>0</v>
      </c>
      <c r="Q27" s="71">
        <f>'Table 3'!P27</f>
        <v>0</v>
      </c>
      <c r="R27" s="71">
        <f t="shared" si="4"/>
        <v>-274.83</v>
      </c>
      <c r="S27" s="71">
        <f t="shared" si="5"/>
        <v>0</v>
      </c>
      <c r="U27" s="75"/>
      <c r="V27" s="75"/>
      <c r="W27" s="76"/>
    </row>
    <row r="28" spans="1:23" s="72" customFormat="1" ht="15.75" customHeight="1">
      <c r="B28" s="49" t="s">
        <v>70</v>
      </c>
      <c r="D28" s="68">
        <v>0</v>
      </c>
      <c r="E28" s="68"/>
      <c r="F28" s="68"/>
      <c r="G28" s="68">
        <v>0</v>
      </c>
      <c r="H28" s="68"/>
      <c r="I28" s="68"/>
      <c r="J28" s="68">
        <v>0</v>
      </c>
      <c r="K28" s="68">
        <f t="shared" si="2"/>
        <v>0</v>
      </c>
      <c r="L28" s="68"/>
      <c r="M28" s="69">
        <f t="shared" si="3"/>
        <v>0</v>
      </c>
      <c r="N28" s="70">
        <f>'Table 3'!D28</f>
        <v>-3.48</v>
      </c>
      <c r="O28" s="71">
        <f>'Table 3'!I28</f>
        <v>3.48</v>
      </c>
      <c r="P28" s="71">
        <f>'Table 3'!L28</f>
        <v>0</v>
      </c>
      <c r="Q28" s="71">
        <f>'Table 3'!P28</f>
        <v>0</v>
      </c>
      <c r="R28" s="71">
        <f t="shared" si="4"/>
        <v>3.48</v>
      </c>
      <c r="S28" s="71">
        <f t="shared" si="5"/>
        <v>0</v>
      </c>
      <c r="U28" s="75"/>
      <c r="V28" s="75"/>
      <c r="W28" s="76"/>
    </row>
    <row r="29" spans="1:23" s="72" customFormat="1" ht="15.75" customHeight="1">
      <c r="B29" s="49" t="s">
        <v>71</v>
      </c>
      <c r="D29" s="68">
        <v>0</v>
      </c>
      <c r="E29" s="68"/>
      <c r="F29" s="68"/>
      <c r="G29" s="68">
        <v>0</v>
      </c>
      <c r="H29" s="68"/>
      <c r="I29" s="68"/>
      <c r="J29" s="68">
        <v>0</v>
      </c>
      <c r="K29" s="68">
        <f t="shared" si="2"/>
        <v>0</v>
      </c>
      <c r="L29" s="68"/>
      <c r="M29" s="69">
        <f t="shared" si="3"/>
        <v>0</v>
      </c>
      <c r="N29" s="70">
        <f>'Table 3'!D29</f>
        <v>1.47</v>
      </c>
      <c r="O29" s="71">
        <f>'Table 3'!I29</f>
        <v>-1.47</v>
      </c>
      <c r="P29" s="71">
        <f>'Table 3'!L29</f>
        <v>0</v>
      </c>
      <c r="Q29" s="71">
        <f>'Table 3'!P29</f>
        <v>0</v>
      </c>
      <c r="R29" s="71">
        <f t="shared" si="4"/>
        <v>-1.47</v>
      </c>
      <c r="S29" s="71">
        <f t="shared" si="5"/>
        <v>0</v>
      </c>
      <c r="U29" s="75"/>
      <c r="V29" s="75"/>
      <c r="W29" s="76"/>
    </row>
    <row r="30" spans="1:23" s="72" customFormat="1" ht="15.75" customHeight="1">
      <c r="B30" s="49" t="s">
        <v>72</v>
      </c>
      <c r="D30" s="68">
        <v>0</v>
      </c>
      <c r="E30" s="68"/>
      <c r="F30" s="68"/>
      <c r="G30" s="68">
        <v>0</v>
      </c>
      <c r="H30" s="68"/>
      <c r="I30" s="68"/>
      <c r="J30" s="68">
        <v>0</v>
      </c>
      <c r="K30" s="68">
        <f t="shared" si="2"/>
        <v>0</v>
      </c>
      <c r="L30" s="68"/>
      <c r="M30" s="69">
        <f t="shared" si="3"/>
        <v>0</v>
      </c>
      <c r="N30" s="70">
        <f>'Table 3'!D30</f>
        <v>-1905296.9</v>
      </c>
      <c r="O30" s="71">
        <f>'Table 3'!I30</f>
        <v>1905296.9</v>
      </c>
      <c r="P30" s="71">
        <f>'Table 3'!L30</f>
        <v>0</v>
      </c>
      <c r="Q30" s="71">
        <f>'Table 3'!P30</f>
        <v>0</v>
      </c>
      <c r="R30" s="71">
        <f t="shared" si="4"/>
        <v>1905296.9</v>
      </c>
      <c r="S30" s="71">
        <f t="shared" si="5"/>
        <v>0</v>
      </c>
      <c r="U30" s="75"/>
      <c r="V30" s="75"/>
      <c r="W30" s="76"/>
    </row>
    <row r="31" spans="1:23" ht="15.75" customHeight="1">
      <c r="A31" s="49"/>
      <c r="B31" s="72"/>
      <c r="C31" s="49"/>
      <c r="D31" s="60"/>
      <c r="E31" s="60"/>
      <c r="F31" s="60"/>
      <c r="G31" s="60"/>
      <c r="H31" s="60"/>
      <c r="I31" s="60"/>
      <c r="J31" s="60"/>
      <c r="K31" s="60"/>
      <c r="L31" s="60"/>
      <c r="M31" s="61"/>
      <c r="N31" s="65"/>
      <c r="O31" s="66"/>
      <c r="P31" s="66"/>
      <c r="Q31" s="66"/>
      <c r="R31" s="66"/>
      <c r="S31" s="66"/>
      <c r="U31" s="75"/>
      <c r="V31" s="75"/>
      <c r="W31" s="76"/>
    </row>
    <row r="32" spans="1:23" s="72" customFormat="1" ht="15.75" customHeight="1">
      <c r="B32" s="49" t="s">
        <v>73</v>
      </c>
      <c r="D32" s="68">
        <v>0</v>
      </c>
      <c r="E32" s="68"/>
      <c r="F32" s="68"/>
      <c r="G32" s="68">
        <v>-28567000</v>
      </c>
      <c r="H32" s="68">
        <f>-G32</f>
        <v>28567000</v>
      </c>
      <c r="I32" s="68"/>
      <c r="J32" s="68">
        <v>0</v>
      </c>
      <c r="K32" s="68">
        <f>SUM(H32:J32)</f>
        <v>28567000</v>
      </c>
      <c r="L32" s="68"/>
      <c r="M32" s="69">
        <f>G32+K32</f>
        <v>0</v>
      </c>
      <c r="N32" s="70">
        <f>'Table 3'!D32</f>
        <v>-1571000</v>
      </c>
      <c r="O32" s="71">
        <f>'Table 3'!I32</f>
        <v>1571000</v>
      </c>
      <c r="P32" s="71">
        <f>'Table 3'!L32</f>
        <v>0</v>
      </c>
      <c r="Q32" s="71">
        <f>'Table 3'!P32</f>
        <v>0</v>
      </c>
      <c r="R32" s="71">
        <f>+O32+P32+Q32</f>
        <v>1571000</v>
      </c>
      <c r="S32" s="71">
        <f>+R32+N32</f>
        <v>0</v>
      </c>
      <c r="U32" s="78">
        <f>M32</f>
        <v>0</v>
      </c>
      <c r="V32" s="75"/>
      <c r="W32" s="76"/>
    </row>
    <row r="33" spans="1:23" ht="15.75" customHeight="1">
      <c r="A33" s="49"/>
      <c r="C33" s="49"/>
      <c r="D33" s="79"/>
      <c r="E33" s="79"/>
      <c r="F33" s="79"/>
      <c r="G33" s="79"/>
      <c r="H33" s="79"/>
      <c r="I33" s="79"/>
      <c r="J33" s="79"/>
      <c r="K33" s="79"/>
      <c r="L33" s="79"/>
      <c r="M33" s="80"/>
      <c r="N33" s="74"/>
      <c r="O33" s="81"/>
      <c r="P33" s="82"/>
      <c r="Q33" s="82"/>
      <c r="R33" s="82"/>
      <c r="S33" s="83"/>
      <c r="U33" s="75"/>
      <c r="V33" s="75"/>
      <c r="W33" s="76"/>
    </row>
    <row r="34" spans="1:23" ht="15.75" customHeight="1">
      <c r="A34" s="49"/>
      <c r="B34" s="84" t="s">
        <v>12</v>
      </c>
      <c r="C34" s="85"/>
      <c r="D34" s="86">
        <f t="shared" ref="D34:K34" si="6">+D18+D21+D23+D28+D29+D30+D32</f>
        <v>104753.5</v>
      </c>
      <c r="E34" s="86">
        <f t="shared" si="6"/>
        <v>-7.3333333333284685</v>
      </c>
      <c r="F34" s="86">
        <f t="shared" si="6"/>
        <v>104746.16666666667</v>
      </c>
      <c r="G34" s="86">
        <f t="shared" si="6"/>
        <v>1674853410</v>
      </c>
      <c r="H34" s="86">
        <f t="shared" si="6"/>
        <v>0</v>
      </c>
      <c r="I34" s="86">
        <f t="shared" si="6"/>
        <v>-5796094</v>
      </c>
      <c r="J34" s="86">
        <f t="shared" si="6"/>
        <v>-84467020</v>
      </c>
      <c r="K34" s="86">
        <f t="shared" si="6"/>
        <v>-90263114</v>
      </c>
      <c r="L34" s="86"/>
      <c r="M34" s="87">
        <f>+M18+M21+M23+M28+M29+M30+M32</f>
        <v>1584590296.0000002</v>
      </c>
      <c r="N34" s="88">
        <f>+N18+N21+N23+N25+N26+N27+N28+N29+N30+N32</f>
        <v>122902092.92</v>
      </c>
      <c r="O34" s="88">
        <f>+O18+O21+O23+O25+O26+O27+O28+O29+O30+O32</f>
        <v>-10407941.779999999</v>
      </c>
      <c r="P34" s="88">
        <f t="shared" ref="P34:S34" si="7">+P18+P21+P23+P25+P26+P27+P28+P29+P30+P32</f>
        <v>0</v>
      </c>
      <c r="Q34" s="88">
        <f t="shared" si="7"/>
        <v>6070731.5899999999</v>
      </c>
      <c r="R34" s="88">
        <f t="shared" si="7"/>
        <v>-4337210.1900000013</v>
      </c>
      <c r="S34" s="88">
        <f t="shared" si="7"/>
        <v>118564882.73</v>
      </c>
      <c r="U34" s="67"/>
      <c r="V34" s="67"/>
      <c r="W34" s="62"/>
    </row>
    <row r="35" spans="1:23" ht="15.75" customHeight="1">
      <c r="A35" s="49"/>
      <c r="C35" s="49"/>
      <c r="D35" s="60"/>
      <c r="E35" s="60"/>
      <c r="F35" s="60"/>
      <c r="G35" s="89"/>
      <c r="H35" s="89"/>
      <c r="I35" s="89"/>
      <c r="J35" s="60"/>
      <c r="K35" s="60"/>
      <c r="L35" s="60"/>
      <c r="M35" s="61"/>
      <c r="N35" s="65"/>
      <c r="O35" s="90"/>
      <c r="P35" s="90"/>
      <c r="Q35" s="90"/>
      <c r="R35" s="90"/>
      <c r="S35" s="83"/>
      <c r="U35" s="67"/>
      <c r="V35" s="67"/>
      <c r="W35" s="62"/>
    </row>
    <row r="36" spans="1:23" ht="15.75" customHeight="1">
      <c r="A36" s="55" t="s">
        <v>25</v>
      </c>
      <c r="B36" s="55"/>
      <c r="C36" s="49"/>
      <c r="D36" s="60"/>
      <c r="E36" s="60"/>
      <c r="F36" s="60"/>
      <c r="G36" s="60"/>
      <c r="H36" s="60"/>
      <c r="I36" s="60"/>
      <c r="J36" s="60"/>
      <c r="K36" s="60"/>
      <c r="L36" s="60"/>
      <c r="M36" s="61"/>
      <c r="N36" s="65"/>
      <c r="O36" s="77"/>
      <c r="P36" s="77"/>
      <c r="Q36" s="77"/>
      <c r="R36" s="77"/>
      <c r="S36" s="83"/>
      <c r="U36" s="67"/>
      <c r="V36" s="67"/>
      <c r="W36" s="62"/>
    </row>
    <row r="37" spans="1:23" ht="15.75" customHeight="1">
      <c r="A37" s="49"/>
      <c r="B37" s="91" t="s">
        <v>74</v>
      </c>
      <c r="C37" s="49"/>
      <c r="D37" s="63">
        <v>17321.416666666672</v>
      </c>
      <c r="E37" s="63">
        <f>F37-D37</f>
        <v>-18.750000000003638</v>
      </c>
      <c r="F37" s="63">
        <v>17302.666666666668</v>
      </c>
      <c r="G37" s="63">
        <v>521421428</v>
      </c>
      <c r="H37" s="63">
        <v>9052071.3721394334</v>
      </c>
      <c r="I37" s="63">
        <v>-1029834</v>
      </c>
      <c r="J37" s="63">
        <v>-12975278.309466029</v>
      </c>
      <c r="K37" s="63">
        <f>SUM(H37:J37)</f>
        <v>-4953040.9373265952</v>
      </c>
      <c r="L37" s="63"/>
      <c r="M37" s="64">
        <f>G37+K37</f>
        <v>516468387.06267339</v>
      </c>
      <c r="N37" s="65">
        <f>'Table 3'!D37</f>
        <v>37053203.420000002</v>
      </c>
      <c r="O37" s="66">
        <f>'Table 3'!I37</f>
        <v>-1040203.331338627</v>
      </c>
      <c r="P37" s="66">
        <f>'Table 3'!L37</f>
        <v>0</v>
      </c>
      <c r="Q37" s="66">
        <f>'Table 3'!P37</f>
        <v>1875912</v>
      </c>
      <c r="R37" s="66">
        <f>+O37+P37+Q37</f>
        <v>835708.66866137297</v>
      </c>
      <c r="S37" s="66">
        <f>+R37+N37</f>
        <v>37888912.088661373</v>
      </c>
      <c r="U37" s="67" t="e">
        <f>#REF!</f>
        <v>#REF!</v>
      </c>
      <c r="V37" s="67" t="e">
        <f>U37-M37</f>
        <v>#REF!</v>
      </c>
      <c r="W37" s="62"/>
    </row>
    <row r="38" spans="1:23" s="72" customFormat="1" ht="15.75" customHeight="1">
      <c r="B38" s="91" t="s">
        <v>75</v>
      </c>
      <c r="D38" s="63">
        <v>118.833333333333</v>
      </c>
      <c r="E38" s="63">
        <f>F38-D38</f>
        <v>0.25000000000032685</v>
      </c>
      <c r="F38" s="63">
        <v>119.08333333333333</v>
      </c>
      <c r="G38" s="63">
        <v>1271388</v>
      </c>
      <c r="H38" s="63">
        <v>22086.314645787199</v>
      </c>
      <c r="I38" s="63">
        <v>-1673</v>
      </c>
      <c r="J38" s="63">
        <v>0</v>
      </c>
      <c r="K38" s="63">
        <f>SUM(H38:J38)</f>
        <v>20413.314645787199</v>
      </c>
      <c r="L38" s="63"/>
      <c r="M38" s="64">
        <f>G38+K38</f>
        <v>1291801.3146457872</v>
      </c>
      <c r="N38" s="65">
        <f>'Table 3'!D38</f>
        <v>134004.06</v>
      </c>
      <c r="O38" s="66">
        <f>'Table 3'!I38</f>
        <v>-151.32969529824462</v>
      </c>
      <c r="P38" s="66">
        <f>'Table 3'!L38</f>
        <v>0</v>
      </c>
      <c r="Q38" s="66">
        <f>'Table 3'!P38</f>
        <v>6191</v>
      </c>
      <c r="R38" s="66">
        <f>+O38+P38+Q38</f>
        <v>6039.6703047017554</v>
      </c>
      <c r="S38" s="66">
        <f>+R38+N38</f>
        <v>140043.73030470175</v>
      </c>
      <c r="U38" s="78" t="e">
        <f>#REF!</f>
        <v>#REF!</v>
      </c>
      <c r="V38" s="67" t="e">
        <f>U38-M38</f>
        <v>#REF!</v>
      </c>
      <c r="W38" s="76"/>
    </row>
    <row r="39" spans="1:23" s="49" customFormat="1" ht="15.75" customHeight="1">
      <c r="B39" s="92" t="s">
        <v>76</v>
      </c>
      <c r="D39" s="63">
        <v>100.916666666667</v>
      </c>
      <c r="E39" s="63">
        <f>F39-D39</f>
        <v>0.33333333333300175</v>
      </c>
      <c r="F39" s="63">
        <v>101.25</v>
      </c>
      <c r="G39" s="63">
        <v>184997</v>
      </c>
      <c r="H39" s="63">
        <v>3435.9114760282123</v>
      </c>
      <c r="I39" s="63">
        <v>12529</v>
      </c>
      <c r="J39" s="63">
        <v>0</v>
      </c>
      <c r="K39" s="63">
        <f>SUM(H39:J39)</f>
        <v>15964.911476028212</v>
      </c>
      <c r="L39" s="63"/>
      <c r="M39" s="64">
        <f>G39+K39</f>
        <v>200961.91147602821</v>
      </c>
      <c r="N39" s="65">
        <f>'Table 3'!D39</f>
        <v>94671.48</v>
      </c>
      <c r="O39" s="66">
        <f>'Table 3'!I39</f>
        <v>3214.8872372096525</v>
      </c>
      <c r="P39" s="66">
        <f>'Table 3'!L39</f>
        <v>0</v>
      </c>
      <c r="Q39" s="66">
        <f>'Table 3'!P39</f>
        <v>3360</v>
      </c>
      <c r="R39" s="66">
        <f>+O39+P39+Q39</f>
        <v>6574.8872372096521</v>
      </c>
      <c r="S39" s="66">
        <f>+R39+N39</f>
        <v>101246.36723720965</v>
      </c>
      <c r="U39" s="78" t="e">
        <f>#REF!</f>
        <v>#REF!</v>
      </c>
      <c r="V39" s="67" t="e">
        <f>U39-M39</f>
        <v>#REF!</v>
      </c>
      <c r="W39" s="62"/>
    </row>
    <row r="40" spans="1:23" s="49" customFormat="1" ht="15.75" customHeight="1">
      <c r="B40" s="91" t="s">
        <v>77</v>
      </c>
      <c r="D40" s="68">
        <v>2.75</v>
      </c>
      <c r="E40" s="68">
        <f>F40-D40</f>
        <v>-2.75</v>
      </c>
      <c r="F40" s="68">
        <v>0</v>
      </c>
      <c r="G40" s="68">
        <v>71365</v>
      </c>
      <c r="H40" s="68">
        <v>0</v>
      </c>
      <c r="I40" s="68">
        <f>-G40</f>
        <v>-71365</v>
      </c>
      <c r="J40" s="68">
        <v>0</v>
      </c>
      <c r="K40" s="68">
        <f>SUM(H40:J40)</f>
        <v>-71365</v>
      </c>
      <c r="L40" s="68"/>
      <c r="M40" s="69">
        <f>G40+K40</f>
        <v>0</v>
      </c>
      <c r="N40" s="70">
        <f>'Table 3'!D40</f>
        <v>5269.52</v>
      </c>
      <c r="O40" s="71">
        <f>'Table 3'!I40</f>
        <v>-5269.52</v>
      </c>
      <c r="P40" s="71">
        <f>'Table 3'!L40</f>
        <v>0</v>
      </c>
      <c r="Q40" s="71">
        <f>'Table 3'!P40</f>
        <v>0</v>
      </c>
      <c r="R40" s="71">
        <f>+O40+P40+Q40</f>
        <v>-5269.52</v>
      </c>
      <c r="S40" s="71">
        <f>+R40+N40</f>
        <v>0</v>
      </c>
      <c r="U40" s="78">
        <v>0</v>
      </c>
      <c r="V40" s="67">
        <f>U40-M40</f>
        <v>0</v>
      </c>
      <c r="W40" s="62"/>
    </row>
    <row r="41" spans="1:23" ht="15.75" customHeight="1">
      <c r="A41" s="49"/>
      <c r="B41" s="49" t="s">
        <v>64</v>
      </c>
      <c r="C41" s="49"/>
      <c r="D41" s="63">
        <f>SUM(D37:D40)</f>
        <v>17543.916666666672</v>
      </c>
      <c r="E41" s="63">
        <f>SUM(E37:E40)</f>
        <v>-20.916666666670309</v>
      </c>
      <c r="F41" s="63">
        <f>SUM(F37:F40)</f>
        <v>17523</v>
      </c>
      <c r="G41" s="63">
        <f t="shared" ref="G41:S41" si="8">SUM(G37:G40)</f>
        <v>522949178</v>
      </c>
      <c r="H41" s="63">
        <f t="shared" si="8"/>
        <v>9077593.5982612502</v>
      </c>
      <c r="I41" s="63">
        <f>SUM(I37:I40)</f>
        <v>-1090343</v>
      </c>
      <c r="J41" s="63">
        <f t="shared" si="8"/>
        <v>-12975278.309466029</v>
      </c>
      <c r="K41" s="63">
        <f t="shared" si="8"/>
        <v>-4988027.7112047803</v>
      </c>
      <c r="L41" s="63"/>
      <c r="M41" s="64">
        <f t="shared" si="8"/>
        <v>517961150.28879517</v>
      </c>
      <c r="N41" s="63">
        <f t="shared" si="8"/>
        <v>37287148.480000004</v>
      </c>
      <c r="O41" s="63">
        <f t="shared" si="8"/>
        <v>-1042409.2937967156</v>
      </c>
      <c r="P41" s="63">
        <f t="shared" si="8"/>
        <v>0</v>
      </c>
      <c r="Q41" s="63">
        <f t="shared" si="8"/>
        <v>1885463</v>
      </c>
      <c r="R41" s="63">
        <f t="shared" si="8"/>
        <v>843053.70620328444</v>
      </c>
      <c r="S41" s="63">
        <f t="shared" si="8"/>
        <v>38130202.186203286</v>
      </c>
      <c r="W41" s="62"/>
    </row>
    <row r="42" spans="1:23" ht="15.75" customHeight="1">
      <c r="A42" s="49"/>
      <c r="C42" s="49"/>
      <c r="D42" s="63"/>
      <c r="E42" s="63"/>
      <c r="F42" s="63"/>
      <c r="G42" s="60"/>
      <c r="H42" s="60"/>
      <c r="I42" s="60"/>
      <c r="J42" s="60"/>
      <c r="K42" s="60"/>
      <c r="L42" s="60"/>
      <c r="M42" s="61" t="s">
        <v>4</v>
      </c>
      <c r="N42" s="65"/>
      <c r="O42" s="77"/>
      <c r="P42" s="77"/>
      <c r="Q42" s="77"/>
      <c r="R42" s="77"/>
      <c r="S42" s="83"/>
      <c r="U42" s="67"/>
      <c r="V42" s="67"/>
      <c r="W42" s="62"/>
    </row>
    <row r="43" spans="1:23" ht="15.75" customHeight="1">
      <c r="A43" s="49"/>
      <c r="B43" s="91" t="s">
        <v>78</v>
      </c>
      <c r="C43" s="49"/>
      <c r="D43" s="63">
        <v>929.66666666666697</v>
      </c>
      <c r="E43" s="63">
        <f>F43-D43</f>
        <v>-1.5000000000003411</v>
      </c>
      <c r="F43" s="63">
        <v>928.16666666666663</v>
      </c>
      <c r="G43" s="63">
        <v>794455620</v>
      </c>
      <c r="H43" s="63">
        <v>13782953.471718326</v>
      </c>
      <c r="I43" s="63">
        <v>-2091880</v>
      </c>
      <c r="J43" s="63">
        <v>-8333241.6905339742</v>
      </c>
      <c r="K43" s="63">
        <f>SUM(H43:J43)</f>
        <v>3357831.781184352</v>
      </c>
      <c r="L43" s="63"/>
      <c r="M43" s="64">
        <f>G43+K43</f>
        <v>797813451.78118432</v>
      </c>
      <c r="N43" s="65">
        <f>'Table 3'!D44</f>
        <v>3298.68</v>
      </c>
      <c r="O43" s="66">
        <f>'Table 3'!I44</f>
        <v>-3298.68</v>
      </c>
      <c r="P43" s="66">
        <f>'Table 3'!L44</f>
        <v>0</v>
      </c>
      <c r="Q43" s="66">
        <f>'Table 3'!P44</f>
        <v>0</v>
      </c>
      <c r="R43" s="66">
        <f>+O43+P43+Q43</f>
        <v>-3298.68</v>
      </c>
      <c r="S43" s="66">
        <f>+R43+N43</f>
        <v>0</v>
      </c>
      <c r="U43" s="67" t="e">
        <f>#REF!</f>
        <v>#REF!</v>
      </c>
      <c r="V43" s="67" t="e">
        <f>U43-M43</f>
        <v>#REF!</v>
      </c>
      <c r="W43" s="62"/>
    </row>
    <row r="44" spans="1:23" ht="15.75" customHeight="1">
      <c r="A44" s="49"/>
      <c r="B44" s="91" t="s">
        <v>79</v>
      </c>
      <c r="C44" s="49"/>
      <c r="D44" s="68">
        <v>0.33333333333333298</v>
      </c>
      <c r="E44" s="68">
        <f>F44-D44</f>
        <v>-0.33333333333333298</v>
      </c>
      <c r="F44" s="68">
        <v>0</v>
      </c>
      <c r="G44" s="68">
        <v>36320</v>
      </c>
      <c r="H44" s="68">
        <v>0</v>
      </c>
      <c r="I44" s="68">
        <f>-G44+H44</f>
        <v>-36320</v>
      </c>
      <c r="J44" s="68">
        <v>0</v>
      </c>
      <c r="K44" s="68">
        <f>SUM(H44:J44)</f>
        <v>-36320</v>
      </c>
      <c r="L44" s="68"/>
      <c r="M44" s="69">
        <f>G44+K44</f>
        <v>0</v>
      </c>
      <c r="N44" s="70">
        <f>'Table 3'!D43</f>
        <v>47426517.879999995</v>
      </c>
      <c r="O44" s="71">
        <f>'Table 3'!I43</f>
        <v>-589555.96538493945</v>
      </c>
      <c r="P44" s="71">
        <f>'Table 3'!L43</f>
        <v>0</v>
      </c>
      <c r="Q44" s="71">
        <f>'Table 3'!P43</f>
        <v>2435917</v>
      </c>
      <c r="R44" s="71">
        <f>+O44+P44+Q44</f>
        <v>1846361.0346150605</v>
      </c>
      <c r="S44" s="71">
        <f>+R44+N44</f>
        <v>49272878.914615057</v>
      </c>
      <c r="U44" s="67" t="e">
        <f>#REF!</f>
        <v>#REF!</v>
      </c>
      <c r="V44" s="67" t="e">
        <f>U44-M44</f>
        <v>#REF!</v>
      </c>
      <c r="W44" s="62"/>
    </row>
    <row r="45" spans="1:23" ht="15.75" customHeight="1">
      <c r="A45" s="49"/>
      <c r="B45" s="49" t="s">
        <v>64</v>
      </c>
      <c r="C45" s="49"/>
      <c r="D45" s="63">
        <f t="shared" ref="D45" si="9">SUM(D43:D43)</f>
        <v>929.66666666666697</v>
      </c>
      <c r="E45" s="63">
        <f>SUM(E43:E43)</f>
        <v>-1.5000000000003411</v>
      </c>
      <c r="F45" s="63">
        <f>SUM(F43:F43)</f>
        <v>928.16666666666663</v>
      </c>
      <c r="G45" s="63">
        <f>SUM(G43:G44)</f>
        <v>794491940</v>
      </c>
      <c r="H45" s="63">
        <f>SUM(H43:H44)</f>
        <v>13782953.471718326</v>
      </c>
      <c r="I45" s="63">
        <f>SUM(I43:I44)</f>
        <v>-2128200</v>
      </c>
      <c r="J45" s="63">
        <f>SUM(J43:J44)</f>
        <v>-8333241.6905339742</v>
      </c>
      <c r="K45" s="63">
        <f>SUM(K43:K44)</f>
        <v>3321511.781184352</v>
      </c>
      <c r="L45" s="63"/>
      <c r="M45" s="64">
        <f t="shared" ref="M45:S45" si="10">SUM(M43:M44)</f>
        <v>797813451.78118432</v>
      </c>
      <c r="N45" s="65">
        <f t="shared" si="10"/>
        <v>47429816.559999995</v>
      </c>
      <c r="O45" s="66">
        <f t="shared" si="10"/>
        <v>-592854.6453849395</v>
      </c>
      <c r="P45" s="66">
        <f t="shared" si="10"/>
        <v>0</v>
      </c>
      <c r="Q45" s="66">
        <f t="shared" si="10"/>
        <v>2435917</v>
      </c>
      <c r="R45" s="66">
        <f t="shared" si="10"/>
        <v>1843062.3546150606</v>
      </c>
      <c r="S45" s="66">
        <f t="shared" si="10"/>
        <v>49272878.914615057</v>
      </c>
      <c r="U45" s="67"/>
      <c r="V45" s="67"/>
      <c r="W45" s="62"/>
    </row>
    <row r="46" spans="1:23" ht="15.75" customHeight="1">
      <c r="A46" s="49"/>
      <c r="C46" s="49"/>
      <c r="D46" s="63"/>
      <c r="E46" s="63"/>
      <c r="F46" s="63"/>
      <c r="G46" s="60"/>
      <c r="H46" s="60"/>
      <c r="I46" s="60"/>
      <c r="J46" s="60" t="s">
        <v>4</v>
      </c>
      <c r="K46" s="60" t="s">
        <v>4</v>
      </c>
      <c r="L46" s="60"/>
      <c r="M46" s="61" t="s">
        <v>4</v>
      </c>
      <c r="N46" s="65" t="s">
        <v>4</v>
      </c>
      <c r="O46" s="77" t="s">
        <v>4</v>
      </c>
      <c r="P46" s="77" t="s">
        <v>4</v>
      </c>
      <c r="Q46" s="77" t="s">
        <v>4</v>
      </c>
      <c r="R46" s="77"/>
      <c r="S46" s="77" t="s">
        <v>4</v>
      </c>
      <c r="U46" s="67"/>
      <c r="V46" s="67"/>
      <c r="W46" s="62"/>
    </row>
    <row r="47" spans="1:23" ht="15.75" customHeight="1">
      <c r="A47" s="49"/>
      <c r="B47" s="91" t="s">
        <v>80</v>
      </c>
      <c r="C47" s="72"/>
      <c r="D47" s="68">
        <v>24.9166666666666</v>
      </c>
      <c r="E47" s="68">
        <f>F47-D47</f>
        <v>-0.5833333333332682</v>
      </c>
      <c r="F47" s="68">
        <v>24.333333333333332</v>
      </c>
      <c r="G47" s="68">
        <v>135160620</v>
      </c>
      <c r="H47" s="68">
        <v>2361284.5268257279</v>
      </c>
      <c r="I47" s="68">
        <v>586500</v>
      </c>
      <c r="J47" s="68">
        <v>0</v>
      </c>
      <c r="K47" s="68">
        <f>SUM(H47:J47)</f>
        <v>2947784.5268257279</v>
      </c>
      <c r="L47" s="68"/>
      <c r="M47" s="69">
        <f>G47+K47</f>
        <v>138108404.52682573</v>
      </c>
      <c r="N47" s="70">
        <f>'Table 3'!D47</f>
        <v>7383036.5700000003</v>
      </c>
      <c r="O47" s="71">
        <f>'Table 3'!I47</f>
        <v>821.19249426035094</v>
      </c>
      <c r="P47" s="71">
        <f>'Table 3'!L47</f>
        <v>0</v>
      </c>
      <c r="Q47" s="71">
        <f>'Table 3'!P47</f>
        <v>401932</v>
      </c>
      <c r="R47" s="71">
        <f>+O47+P47+Q47</f>
        <v>402753.19249426038</v>
      </c>
      <c r="S47" s="71">
        <f>+R47+N47</f>
        <v>7785789.7624942604</v>
      </c>
      <c r="U47" s="93" t="e">
        <f>#REF!</f>
        <v>#REF!</v>
      </c>
      <c r="V47" s="67" t="e">
        <f>U47-M47</f>
        <v>#REF!</v>
      </c>
      <c r="W47" s="62"/>
    </row>
    <row r="48" spans="1:23" ht="15.75" customHeight="1">
      <c r="A48" s="49"/>
      <c r="B48" s="49" t="s">
        <v>64</v>
      </c>
      <c r="C48" s="49"/>
      <c r="D48" s="63">
        <f>SUM(D47)</f>
        <v>24.9166666666666</v>
      </c>
      <c r="E48" s="63">
        <f>SUM(E47)</f>
        <v>-0.5833333333332682</v>
      </c>
      <c r="F48" s="63">
        <f>SUM(F47)</f>
        <v>24.333333333333332</v>
      </c>
      <c r="G48" s="63">
        <f t="shared" ref="G48:S48" si="11">SUM(G47)</f>
        <v>135160620</v>
      </c>
      <c r="H48" s="63">
        <f t="shared" si="11"/>
        <v>2361284.5268257279</v>
      </c>
      <c r="I48" s="63">
        <f>SUM(I47)</f>
        <v>586500</v>
      </c>
      <c r="J48" s="63">
        <f t="shared" si="11"/>
        <v>0</v>
      </c>
      <c r="K48" s="63">
        <f t="shared" si="11"/>
        <v>2947784.5268257279</v>
      </c>
      <c r="L48" s="63"/>
      <c r="M48" s="64">
        <f>SUM(M47)</f>
        <v>138108404.52682573</v>
      </c>
      <c r="N48" s="65">
        <f>SUM(N47)</f>
        <v>7383036.5700000003</v>
      </c>
      <c r="O48" s="66">
        <f t="shared" si="11"/>
        <v>821.19249426035094</v>
      </c>
      <c r="P48" s="66">
        <f t="shared" si="11"/>
        <v>0</v>
      </c>
      <c r="Q48" s="66">
        <f t="shared" si="11"/>
        <v>401932</v>
      </c>
      <c r="R48" s="66">
        <f t="shared" si="11"/>
        <v>402753.19249426038</v>
      </c>
      <c r="S48" s="66">
        <f t="shared" si="11"/>
        <v>7785789.7624942604</v>
      </c>
      <c r="U48" s="67"/>
      <c r="V48" s="67"/>
      <c r="W48" s="62"/>
    </row>
    <row r="49" spans="1:23" ht="15.75" customHeight="1">
      <c r="A49" s="49"/>
      <c r="C49" s="49"/>
      <c r="D49" s="63"/>
      <c r="E49" s="63"/>
      <c r="F49" s="63"/>
      <c r="G49" s="60"/>
      <c r="H49" s="60"/>
      <c r="I49" s="60"/>
      <c r="J49" s="60" t="s">
        <v>4</v>
      </c>
      <c r="K49" s="60" t="s">
        <v>4</v>
      </c>
      <c r="L49" s="60"/>
      <c r="M49" s="61" t="s">
        <v>4</v>
      </c>
      <c r="N49" s="65" t="s">
        <v>4</v>
      </c>
      <c r="O49" s="77" t="s">
        <v>4</v>
      </c>
      <c r="P49" s="77" t="s">
        <v>4</v>
      </c>
      <c r="Q49" s="77" t="s">
        <v>4</v>
      </c>
      <c r="R49" s="77"/>
      <c r="S49" s="77" t="s">
        <v>4</v>
      </c>
      <c r="U49" s="67"/>
      <c r="V49" s="67"/>
      <c r="W49" s="62"/>
    </row>
    <row r="50" spans="1:23" s="49" customFormat="1" ht="15.75" customHeight="1">
      <c r="B50" s="91" t="s">
        <v>81</v>
      </c>
      <c r="D50" s="63">
        <v>1401</v>
      </c>
      <c r="E50" s="63">
        <f>F50-D50</f>
        <v>5.5833333333332575</v>
      </c>
      <c r="F50" s="63">
        <v>1406.5833333333333</v>
      </c>
      <c r="G50" s="63">
        <v>2284205</v>
      </c>
      <c r="H50" s="63">
        <v>39681.084646905954</v>
      </c>
      <c r="I50" s="63">
        <v>-2992</v>
      </c>
      <c r="J50" s="63">
        <v>0</v>
      </c>
      <c r="K50" s="63">
        <f>SUM(H50:J50)</f>
        <v>36689.084646905954</v>
      </c>
      <c r="L50" s="63"/>
      <c r="M50" s="64">
        <f>G50+K50</f>
        <v>2320894.0846469058</v>
      </c>
      <c r="N50" s="65">
        <f>'Table 3'!D50</f>
        <v>287754.59000000003</v>
      </c>
      <c r="O50" s="66">
        <f>'Table 3'!I50</f>
        <v>2306.0890752018113</v>
      </c>
      <c r="P50" s="66">
        <f>'Table 3'!L50</f>
        <v>0</v>
      </c>
      <c r="Q50" s="66">
        <f>'Table 3'!P50</f>
        <v>15284.539999999979</v>
      </c>
      <c r="R50" s="66">
        <f>+O50+P50+Q50</f>
        <v>17590.629075201789</v>
      </c>
      <c r="S50" s="66">
        <f>+R50+N50</f>
        <v>305345.21907520184</v>
      </c>
      <c r="U50" s="78" t="e">
        <f>#REF!</f>
        <v>#REF!</v>
      </c>
      <c r="V50" s="67" t="e">
        <f>U50-M50</f>
        <v>#REF!</v>
      </c>
      <c r="W50" s="62"/>
    </row>
    <row r="51" spans="1:23" ht="15.75" customHeight="1">
      <c r="A51" s="49"/>
      <c r="B51" s="91" t="s">
        <v>82</v>
      </c>
      <c r="C51" s="49"/>
      <c r="D51" s="68">
        <v>29</v>
      </c>
      <c r="E51" s="68">
        <f>F51-D51</f>
        <v>0.33333333333333215</v>
      </c>
      <c r="F51" s="68">
        <v>29.333333333333332</v>
      </c>
      <c r="G51" s="68">
        <v>258651</v>
      </c>
      <c r="H51" s="68">
        <v>4487.3185477911647</v>
      </c>
      <c r="I51" s="68">
        <v>-681</v>
      </c>
      <c r="J51" s="68">
        <v>0</v>
      </c>
      <c r="K51" s="68">
        <f>SUM(H51:J51)</f>
        <v>3806.3185477911647</v>
      </c>
      <c r="L51" s="68"/>
      <c r="M51" s="69">
        <f>G51+K51</f>
        <v>262457.31854779116</v>
      </c>
      <c r="N51" s="70">
        <f>'Table 3'!D51</f>
        <v>21296.74</v>
      </c>
      <c r="O51" s="71">
        <f>'Table 3'!I51</f>
        <v>-399.28238779598763</v>
      </c>
      <c r="P51" s="71">
        <f>'Table 3'!L51</f>
        <v>0</v>
      </c>
      <c r="Q51" s="71">
        <f>'Table 3'!P51</f>
        <v>1099</v>
      </c>
      <c r="R51" s="71">
        <f>+O51+P51+Q51</f>
        <v>699.71761220401231</v>
      </c>
      <c r="S51" s="71">
        <f>+R51+N51</f>
        <v>21996.457612204013</v>
      </c>
      <c r="U51" s="67" t="e">
        <f>#REF!</f>
        <v>#REF!</v>
      </c>
      <c r="V51" s="67" t="e">
        <f>U51-M51</f>
        <v>#REF!</v>
      </c>
      <c r="W51" s="62"/>
    </row>
    <row r="52" spans="1:23" ht="15.75" customHeight="1">
      <c r="A52" s="49"/>
      <c r="B52" s="49" t="s">
        <v>64</v>
      </c>
      <c r="C52" s="49"/>
      <c r="D52" s="63">
        <f t="shared" ref="D52:S52" si="12">SUM(D50:D51)</f>
        <v>1430</v>
      </c>
      <c r="E52" s="63">
        <f>SUM(E50:E51)</f>
        <v>5.9166666666665897</v>
      </c>
      <c r="F52" s="63">
        <f>SUM(F50:F51)</f>
        <v>1435.9166666666665</v>
      </c>
      <c r="G52" s="63">
        <f t="shared" si="12"/>
        <v>2542856</v>
      </c>
      <c r="H52" s="63">
        <f t="shared" si="12"/>
        <v>44168.403194697123</v>
      </c>
      <c r="I52" s="63">
        <f>SUM(I50:I51)</f>
        <v>-3673</v>
      </c>
      <c r="J52" s="63">
        <f t="shared" si="12"/>
        <v>0</v>
      </c>
      <c r="K52" s="63">
        <f t="shared" si="12"/>
        <v>40495.403194697123</v>
      </c>
      <c r="L52" s="63"/>
      <c r="M52" s="64">
        <f t="shared" si="12"/>
        <v>2583351.4031946971</v>
      </c>
      <c r="N52" s="65">
        <f t="shared" si="12"/>
        <v>309051.33</v>
      </c>
      <c r="O52" s="66">
        <f t="shared" si="12"/>
        <v>1906.8066874058236</v>
      </c>
      <c r="P52" s="66">
        <f t="shared" si="12"/>
        <v>0</v>
      </c>
      <c r="Q52" s="66">
        <f t="shared" si="12"/>
        <v>16383.539999999979</v>
      </c>
      <c r="R52" s="66">
        <f t="shared" si="12"/>
        <v>18290.346687405799</v>
      </c>
      <c r="S52" s="66">
        <f t="shared" si="12"/>
        <v>327341.67668740585</v>
      </c>
      <c r="W52" s="62"/>
    </row>
    <row r="53" spans="1:23" ht="15.75" customHeight="1">
      <c r="A53" s="49"/>
      <c r="C53" s="49"/>
      <c r="D53" s="63"/>
      <c r="E53" s="63"/>
      <c r="F53" s="63"/>
      <c r="G53" s="60"/>
      <c r="H53" s="60"/>
      <c r="I53" s="60"/>
      <c r="J53" s="60" t="s">
        <v>4</v>
      </c>
      <c r="K53" s="60" t="s">
        <v>4</v>
      </c>
      <c r="L53" s="60"/>
      <c r="M53" s="61" t="s">
        <v>4</v>
      </c>
      <c r="N53" s="65" t="s">
        <v>4</v>
      </c>
      <c r="O53" s="77" t="s">
        <v>4</v>
      </c>
      <c r="P53" s="77" t="s">
        <v>4</v>
      </c>
      <c r="Q53" s="77" t="s">
        <v>4</v>
      </c>
      <c r="R53" s="77"/>
      <c r="S53" s="83"/>
      <c r="U53" s="67"/>
      <c r="V53" s="67"/>
      <c r="W53" s="62"/>
    </row>
    <row r="54" spans="1:23" s="72" customFormat="1" ht="15.75" customHeight="1">
      <c r="B54" s="49" t="s">
        <v>66</v>
      </c>
      <c r="D54" s="68">
        <v>0</v>
      </c>
      <c r="E54" s="68"/>
      <c r="F54" s="68"/>
      <c r="G54" s="68">
        <v>0</v>
      </c>
      <c r="H54" s="68"/>
      <c r="I54" s="68"/>
      <c r="J54" s="68">
        <v>0</v>
      </c>
      <c r="K54" s="68">
        <f>I54+J54</f>
        <v>0</v>
      </c>
      <c r="L54" s="68"/>
      <c r="M54" s="69">
        <f>G54+K54</f>
        <v>0</v>
      </c>
      <c r="N54" s="70">
        <f>'Table 3'!D54</f>
        <v>441574.09</v>
      </c>
      <c r="O54" s="71">
        <f>'Table 3'!I54</f>
        <v>0</v>
      </c>
      <c r="P54" s="71">
        <f>'Table 3'!L54</f>
        <v>0</v>
      </c>
      <c r="Q54" s="71">
        <f>'Table 3'!P54</f>
        <v>0</v>
      </c>
      <c r="R54" s="71">
        <f>+O54+P54+Q54</f>
        <v>0</v>
      </c>
      <c r="S54" s="71">
        <f>+R54+N54</f>
        <v>441574.09</v>
      </c>
      <c r="U54" s="75"/>
      <c r="V54" s="75"/>
      <c r="W54" s="76"/>
    </row>
    <row r="55" spans="1:23" ht="15.75" customHeight="1">
      <c r="A55" s="49"/>
      <c r="C55" s="49"/>
      <c r="D55" s="63"/>
      <c r="E55" s="63"/>
      <c r="F55" s="63"/>
      <c r="G55" s="63"/>
      <c r="H55" s="63"/>
      <c r="I55" s="63"/>
      <c r="J55" s="60"/>
      <c r="K55" s="60"/>
      <c r="L55" s="60"/>
      <c r="M55" s="61"/>
      <c r="N55" s="65"/>
      <c r="O55" s="94"/>
      <c r="P55" s="66"/>
      <c r="Q55" s="66"/>
      <c r="R55" s="66"/>
      <c r="S55" s="66"/>
      <c r="U55" s="67"/>
      <c r="V55" s="67"/>
      <c r="W55" s="62"/>
    </row>
    <row r="56" spans="1:23" s="72" customFormat="1" ht="15.75" customHeight="1">
      <c r="B56" s="49" t="s">
        <v>67</v>
      </c>
      <c r="D56" s="68">
        <v>0</v>
      </c>
      <c r="E56" s="68"/>
      <c r="F56" s="68"/>
      <c r="G56" s="68">
        <v>0</v>
      </c>
      <c r="H56" s="68"/>
      <c r="I56" s="68"/>
      <c r="J56" s="68">
        <v>0</v>
      </c>
      <c r="K56" s="68">
        <f t="shared" ref="K56:K61" si="13">I56+J56</f>
        <v>0</v>
      </c>
      <c r="L56" s="68"/>
      <c r="M56" s="69">
        <f>G56+K56</f>
        <v>0</v>
      </c>
      <c r="N56" s="70">
        <f>'Table 3'!D56</f>
        <v>170832</v>
      </c>
      <c r="O56" s="71">
        <f>'Table 3'!I56</f>
        <v>-170832</v>
      </c>
      <c r="P56" s="71">
        <f>'Table 3'!L56</f>
        <v>0</v>
      </c>
      <c r="Q56" s="71">
        <f>'Table 3'!P56</f>
        <v>0</v>
      </c>
      <c r="R56" s="71">
        <f t="shared" ref="R56:R61" si="14">+O56+P56+Q56</f>
        <v>-170832</v>
      </c>
      <c r="S56" s="71">
        <f t="shared" ref="S56:S61" si="15">+R56+N56</f>
        <v>0</v>
      </c>
      <c r="U56" s="75"/>
      <c r="V56" s="75"/>
      <c r="W56" s="76"/>
    </row>
    <row r="57" spans="1:23" s="72" customFormat="1" ht="15.75" customHeight="1">
      <c r="B57" s="49" t="s">
        <v>68</v>
      </c>
      <c r="D57" s="68">
        <v>0</v>
      </c>
      <c r="E57" s="68"/>
      <c r="F57" s="68"/>
      <c r="G57" s="68">
        <v>0</v>
      </c>
      <c r="H57" s="68"/>
      <c r="I57" s="68"/>
      <c r="J57" s="68">
        <v>0</v>
      </c>
      <c r="K57" s="68">
        <f t="shared" si="13"/>
        <v>0</v>
      </c>
      <c r="L57" s="68"/>
      <c r="M57" s="69">
        <f>G57+K57</f>
        <v>0</v>
      </c>
      <c r="N57" s="70">
        <f>'Table 3'!D57</f>
        <v>6120000</v>
      </c>
      <c r="O57" s="71">
        <f>'Table 3'!I57</f>
        <v>-6120000</v>
      </c>
      <c r="P57" s="71">
        <f>'Table 3'!L57</f>
        <v>0</v>
      </c>
      <c r="Q57" s="71">
        <f>'Table 3'!P57</f>
        <v>0</v>
      </c>
      <c r="R57" s="71">
        <f t="shared" si="14"/>
        <v>-6120000</v>
      </c>
      <c r="S57" s="71">
        <f t="shared" si="15"/>
        <v>0</v>
      </c>
      <c r="U57" s="75"/>
      <c r="V57" s="75"/>
      <c r="W57" s="76"/>
    </row>
    <row r="58" spans="1:23" s="72" customFormat="1" ht="15.75" customHeight="1">
      <c r="B58" s="49" t="s">
        <v>83</v>
      </c>
      <c r="D58" s="68">
        <v>0</v>
      </c>
      <c r="E58" s="68"/>
      <c r="F58" s="68"/>
      <c r="G58" s="68">
        <v>0</v>
      </c>
      <c r="H58" s="68"/>
      <c r="I58" s="68"/>
      <c r="J58" s="68">
        <v>0</v>
      </c>
      <c r="K58" s="68">
        <f t="shared" si="13"/>
        <v>0</v>
      </c>
      <c r="L58" s="68"/>
      <c r="M58" s="69">
        <f>G58+K58</f>
        <v>0</v>
      </c>
      <c r="N58" s="70">
        <f>'Table 3'!D58</f>
        <v>244.37</v>
      </c>
      <c r="O58" s="71">
        <f>'Table 3'!I58</f>
        <v>-244.37</v>
      </c>
      <c r="P58" s="71">
        <f>'Table 3'!L58</f>
        <v>0</v>
      </c>
      <c r="Q58" s="71">
        <f>'Table 3'!P58</f>
        <v>0</v>
      </c>
      <c r="R58" s="71">
        <f t="shared" si="14"/>
        <v>-244.37</v>
      </c>
      <c r="S58" s="71">
        <f t="shared" si="15"/>
        <v>0</v>
      </c>
      <c r="U58" s="75"/>
      <c r="V58" s="75"/>
      <c r="W58" s="76"/>
    </row>
    <row r="59" spans="1:23" s="72" customFormat="1" ht="15.75" customHeight="1">
      <c r="B59" s="49" t="s">
        <v>70</v>
      </c>
      <c r="D59" s="68">
        <v>0</v>
      </c>
      <c r="E59" s="68"/>
      <c r="F59" s="68"/>
      <c r="G59" s="68">
        <v>0</v>
      </c>
      <c r="H59" s="68"/>
      <c r="I59" s="68"/>
      <c r="J59" s="68">
        <v>0</v>
      </c>
      <c r="K59" s="68">
        <f t="shared" si="13"/>
        <v>0</v>
      </c>
      <c r="L59" s="68"/>
      <c r="M59" s="69">
        <f>G59+K59</f>
        <v>0</v>
      </c>
      <c r="N59" s="70">
        <f>'Table 3'!D59</f>
        <v>5.25</v>
      </c>
      <c r="O59" s="71">
        <f>'Table 3'!I59</f>
        <v>-5.25</v>
      </c>
      <c r="P59" s="71">
        <f>'Table 3'!L59</f>
        <v>0</v>
      </c>
      <c r="Q59" s="71">
        <f>'Table 3'!P59</f>
        <v>0</v>
      </c>
      <c r="R59" s="71">
        <f t="shared" si="14"/>
        <v>-5.25</v>
      </c>
      <c r="S59" s="71">
        <f t="shared" si="15"/>
        <v>0</v>
      </c>
      <c r="U59" s="75"/>
      <c r="V59" s="75"/>
      <c r="W59" s="76"/>
    </row>
    <row r="60" spans="1:23" s="72" customFormat="1" ht="15.75" customHeight="1">
      <c r="B60" s="49" t="s">
        <v>71</v>
      </c>
      <c r="D60" s="68">
        <v>0</v>
      </c>
      <c r="E60" s="68"/>
      <c r="F60" s="68"/>
      <c r="G60" s="68">
        <v>0</v>
      </c>
      <c r="H60" s="68"/>
      <c r="I60" s="68"/>
      <c r="J60" s="68">
        <v>0</v>
      </c>
      <c r="K60" s="68">
        <f t="shared" si="13"/>
        <v>0</v>
      </c>
      <c r="L60" s="68"/>
      <c r="M60" s="69">
        <v>0</v>
      </c>
      <c r="N60" s="70">
        <f>'Table 3'!D60</f>
        <v>2.44</v>
      </c>
      <c r="O60" s="71">
        <f>'Table 3'!I60</f>
        <v>-2.44</v>
      </c>
      <c r="P60" s="71">
        <f>'Table 3'!L60</f>
        <v>0</v>
      </c>
      <c r="Q60" s="71">
        <f>'Table 3'!P60</f>
        <v>0</v>
      </c>
      <c r="R60" s="71">
        <f t="shared" si="14"/>
        <v>-2.44</v>
      </c>
      <c r="S60" s="71">
        <f t="shared" si="15"/>
        <v>0</v>
      </c>
      <c r="U60" s="75"/>
      <c r="V60" s="75"/>
      <c r="W60" s="76"/>
    </row>
    <row r="61" spans="1:23" s="72" customFormat="1" ht="15.75" customHeight="1">
      <c r="B61" s="49" t="s">
        <v>84</v>
      </c>
      <c r="D61" s="68">
        <v>0</v>
      </c>
      <c r="E61" s="68"/>
      <c r="F61" s="68"/>
      <c r="G61" s="68">
        <v>0</v>
      </c>
      <c r="H61" s="68"/>
      <c r="I61" s="68"/>
      <c r="J61" s="68">
        <v>0</v>
      </c>
      <c r="K61" s="68">
        <f t="shared" si="13"/>
        <v>0</v>
      </c>
      <c r="L61" s="68"/>
      <c r="M61" s="69">
        <f>G61+K61</f>
        <v>0</v>
      </c>
      <c r="N61" s="70">
        <f>'Table 3'!D61</f>
        <v>-143821.07999999999</v>
      </c>
      <c r="O61" s="71">
        <f>'Table 3'!I61</f>
        <v>143821.07999999999</v>
      </c>
      <c r="P61" s="71">
        <f>'Table 3'!L61</f>
        <v>0</v>
      </c>
      <c r="Q61" s="71">
        <f>'Table 3'!P61</f>
        <v>0</v>
      </c>
      <c r="R61" s="71">
        <f t="shared" si="14"/>
        <v>143821.07999999999</v>
      </c>
      <c r="S61" s="71">
        <f t="shared" si="15"/>
        <v>0</v>
      </c>
      <c r="U61" s="75"/>
      <c r="V61" s="75"/>
      <c r="W61" s="76"/>
    </row>
    <row r="62" spans="1:23" ht="15.75" customHeight="1">
      <c r="A62" s="49"/>
      <c r="B62" s="72"/>
      <c r="C62" s="49"/>
      <c r="D62" s="63"/>
      <c r="E62" s="63"/>
      <c r="F62" s="63"/>
      <c r="G62" s="63"/>
      <c r="H62" s="63"/>
      <c r="I62" s="63"/>
      <c r="J62" s="60"/>
      <c r="K62" s="60"/>
      <c r="L62" s="60"/>
      <c r="M62" s="61"/>
      <c r="N62" s="65"/>
      <c r="O62" s="94"/>
      <c r="P62" s="66"/>
      <c r="Q62" s="66"/>
      <c r="R62" s="66"/>
      <c r="S62" s="66"/>
      <c r="U62" s="67"/>
      <c r="V62" s="67"/>
      <c r="W62" s="62"/>
    </row>
    <row r="63" spans="1:23" s="72" customFormat="1" ht="15.75" customHeight="1">
      <c r="B63" s="49" t="s">
        <v>73</v>
      </c>
      <c r="D63" s="68">
        <v>0</v>
      </c>
      <c r="E63" s="68"/>
      <c r="F63" s="68"/>
      <c r="G63" s="68">
        <v>25266000</v>
      </c>
      <c r="H63" s="68">
        <f>-G63</f>
        <v>-25266000</v>
      </c>
      <c r="I63" s="68"/>
      <c r="J63" s="68">
        <v>0</v>
      </c>
      <c r="K63" s="68">
        <f>SUM(H63:J63)</f>
        <v>-25266000</v>
      </c>
      <c r="L63" s="68"/>
      <c r="M63" s="69">
        <f>G63+K63</f>
        <v>0</v>
      </c>
      <c r="N63" s="70">
        <f>'Table 3'!D63</f>
        <v>1683000</v>
      </c>
      <c r="O63" s="71">
        <f>'Table 3'!I63</f>
        <v>-1683000</v>
      </c>
      <c r="P63" s="71">
        <f>'Table 3'!L63</f>
        <v>0</v>
      </c>
      <c r="Q63" s="71">
        <f>'Table 3'!P63</f>
        <v>0</v>
      </c>
      <c r="R63" s="71">
        <f>+O63+P63+Q63</f>
        <v>-1683000</v>
      </c>
      <c r="S63" s="71">
        <f>+R63+N63</f>
        <v>0</v>
      </c>
      <c r="U63" s="78">
        <f>M63</f>
        <v>0</v>
      </c>
      <c r="V63" s="75"/>
      <c r="W63" s="76"/>
    </row>
    <row r="64" spans="1:23" ht="15.75" customHeight="1">
      <c r="A64" s="49"/>
      <c r="B64" s="72"/>
      <c r="C64" s="49"/>
      <c r="D64" s="63"/>
      <c r="E64" s="63"/>
      <c r="F64" s="63"/>
      <c r="G64" s="95"/>
      <c r="H64" s="60"/>
      <c r="I64" s="60"/>
      <c r="J64" s="60"/>
      <c r="K64" s="60"/>
      <c r="L64" s="60"/>
      <c r="M64" s="96"/>
      <c r="N64" s="65"/>
      <c r="O64" s="90"/>
      <c r="P64" s="90"/>
      <c r="Q64" s="90"/>
      <c r="R64" s="90"/>
      <c r="S64" s="83"/>
      <c r="U64" s="67"/>
      <c r="V64" s="67"/>
      <c r="W64" s="62"/>
    </row>
    <row r="65" spans="1:23" ht="15.75" customHeight="1">
      <c r="A65" s="49"/>
      <c r="B65" s="84" t="s">
        <v>12</v>
      </c>
      <c r="C65" s="85"/>
      <c r="D65" s="86">
        <f t="shared" ref="D65:S65" si="16">+D41+D45+D48+D52+D54+D58+D59+D60+D61+D63</f>
        <v>19928.500000000007</v>
      </c>
      <c r="E65" s="86">
        <f t="shared" si="16"/>
        <v>-17.083333333337329</v>
      </c>
      <c r="F65" s="86">
        <f t="shared" si="16"/>
        <v>19911.416666666668</v>
      </c>
      <c r="G65" s="86">
        <f t="shared" si="16"/>
        <v>1480410594</v>
      </c>
      <c r="H65" s="86">
        <f t="shared" si="16"/>
        <v>0</v>
      </c>
      <c r="I65" s="86">
        <f t="shared" si="16"/>
        <v>-2635716</v>
      </c>
      <c r="J65" s="86">
        <f t="shared" si="16"/>
        <v>-21308520.000000004</v>
      </c>
      <c r="K65" s="86">
        <f t="shared" si="16"/>
        <v>-23944236.000000004</v>
      </c>
      <c r="L65" s="86"/>
      <c r="M65" s="87">
        <f t="shared" si="16"/>
        <v>1456466357.9999998</v>
      </c>
      <c r="N65" s="97">
        <f>+N41+N45+N48+N52+N54+N56+N57+N58+N59+N60+N61+N63</f>
        <v>100680890.00999999</v>
      </c>
      <c r="O65" s="97">
        <f>+O41+O45+O48+O52+O54+O56+O57+O58+O59+O60+O61+O63</f>
        <v>-9462798.9199999906</v>
      </c>
      <c r="P65" s="97">
        <f t="shared" si="16"/>
        <v>0</v>
      </c>
      <c r="Q65" s="97">
        <f t="shared" si="16"/>
        <v>4739695.54</v>
      </c>
      <c r="R65" s="97">
        <f>+R41+R45+R48+R52+R54+R56+R57+R58+R59+R60+R61+R63</f>
        <v>-4723103.3799999887</v>
      </c>
      <c r="S65" s="97">
        <f t="shared" si="16"/>
        <v>95957786.63000001</v>
      </c>
      <c r="U65" s="67"/>
      <c r="V65" s="67"/>
      <c r="W65" s="62"/>
    </row>
    <row r="66" spans="1:23" ht="15.75" customHeight="1">
      <c r="A66" s="49"/>
      <c r="C66" s="49"/>
      <c r="D66" s="63"/>
      <c r="E66" s="63"/>
      <c r="F66" s="63"/>
      <c r="G66" s="98"/>
      <c r="H66" s="63"/>
      <c r="I66" s="63"/>
      <c r="J66" s="63"/>
      <c r="K66" s="63"/>
      <c r="L66" s="63"/>
      <c r="M66" s="64"/>
      <c r="N66" s="65"/>
      <c r="O66" s="77"/>
      <c r="P66" s="77"/>
      <c r="Q66" s="77"/>
      <c r="R66" s="77"/>
      <c r="S66" s="90" t="s">
        <v>4</v>
      </c>
      <c r="W66" s="62"/>
    </row>
    <row r="67" spans="1:23" ht="15.75" customHeight="1">
      <c r="A67" s="55" t="s">
        <v>26</v>
      </c>
      <c r="B67" s="55"/>
      <c r="C67" s="49"/>
      <c r="D67" s="63"/>
      <c r="E67" s="63"/>
      <c r="F67" s="63"/>
      <c r="G67" s="60"/>
      <c r="H67" s="60"/>
      <c r="I67" s="60"/>
      <c r="J67" s="60"/>
      <c r="K67" s="60"/>
      <c r="L67" s="60"/>
      <c r="M67" s="61"/>
      <c r="N67" s="65"/>
      <c r="O67" s="77"/>
      <c r="P67" s="77"/>
      <c r="Q67" s="77"/>
      <c r="R67" s="77"/>
      <c r="S67" s="83" t="s">
        <v>4</v>
      </c>
      <c r="U67" s="67"/>
      <c r="V67" s="67"/>
      <c r="W67" s="62"/>
    </row>
    <row r="68" spans="1:23" ht="15.75" customHeight="1">
      <c r="A68" s="49"/>
      <c r="B68" s="91" t="s">
        <v>74</v>
      </c>
      <c r="C68" s="49"/>
      <c r="D68" s="63">
        <v>468</v>
      </c>
      <c r="E68" s="63">
        <f>F68-D68</f>
        <v>-1.5833333333333144</v>
      </c>
      <c r="F68" s="63">
        <v>466.41666666666669</v>
      </c>
      <c r="G68" s="63">
        <v>19342423</v>
      </c>
      <c r="H68" s="63">
        <v>391465.82622690144</v>
      </c>
      <c r="I68" s="63">
        <v>-66207</v>
      </c>
      <c r="J68" s="63">
        <v>0</v>
      </c>
      <c r="K68" s="63">
        <f>SUM(H68:J68)</f>
        <v>325258.82622690144</v>
      </c>
      <c r="L68" s="63"/>
      <c r="M68" s="64">
        <f>G68+K68</f>
        <v>19667681.826226901</v>
      </c>
      <c r="N68" s="65">
        <f>'Table 3'!D68</f>
        <v>1398840.08</v>
      </c>
      <c r="O68" s="66">
        <f>'Table 3'!I68</f>
        <v>8079.6781983077135</v>
      </c>
      <c r="P68" s="66">
        <f>'Table 3'!L68</f>
        <v>0</v>
      </c>
      <c r="Q68" s="66">
        <f>'Table 3'!P68</f>
        <v>72270</v>
      </c>
      <c r="R68" s="66">
        <f>+O68+P68+Q68</f>
        <v>80349.678198307709</v>
      </c>
      <c r="S68" s="66">
        <f>+R68+N68</f>
        <v>1479189.7581983078</v>
      </c>
      <c r="U68" s="67" t="e">
        <f>#REF!</f>
        <v>#REF!</v>
      </c>
      <c r="V68" s="67" t="e">
        <f>U68-M68</f>
        <v>#REF!</v>
      </c>
      <c r="W68" s="62"/>
    </row>
    <row r="69" spans="1:23" s="72" customFormat="1" ht="15.75" customHeight="1">
      <c r="B69" s="91" t="s">
        <v>75</v>
      </c>
      <c r="D69" s="63">
        <v>4</v>
      </c>
      <c r="E69" s="63">
        <f>F69-D69</f>
        <v>0</v>
      </c>
      <c r="F69" s="63">
        <v>4</v>
      </c>
      <c r="G69" s="63">
        <v>33312</v>
      </c>
      <c r="H69" s="63">
        <v>676.50775459615829</v>
      </c>
      <c r="I69" s="63">
        <v>0</v>
      </c>
      <c r="J69" s="63">
        <v>0</v>
      </c>
      <c r="K69" s="63">
        <f>SUM(H69:J69)</f>
        <v>676.50775459615829</v>
      </c>
      <c r="L69" s="63"/>
      <c r="M69" s="64">
        <f>G69+K69</f>
        <v>33988.507754596161</v>
      </c>
      <c r="N69" s="65">
        <f>'Table 3'!D69</f>
        <v>6647.05</v>
      </c>
      <c r="O69" s="66">
        <f>'Table 3'!I69</f>
        <v>130.3756328304348</v>
      </c>
      <c r="P69" s="66">
        <f>'Table 3'!L69</f>
        <v>0</v>
      </c>
      <c r="Q69" s="66">
        <f>'Table 3'!P69</f>
        <v>210</v>
      </c>
      <c r="R69" s="66">
        <f>+O69+P69+Q69</f>
        <v>340.37563283043482</v>
      </c>
      <c r="S69" s="66">
        <f>+R69+N69</f>
        <v>6987.4256328304346</v>
      </c>
      <c r="U69" s="78" t="e">
        <f>#REF!</f>
        <v>#REF!</v>
      </c>
      <c r="V69" s="67" t="e">
        <f>U69-M69</f>
        <v>#REF!</v>
      </c>
      <c r="W69" s="76"/>
    </row>
    <row r="70" spans="1:23" ht="15.75" customHeight="1">
      <c r="A70" s="49"/>
      <c r="B70" s="91" t="s">
        <v>76</v>
      </c>
      <c r="C70" s="72"/>
      <c r="D70" s="68">
        <v>0.999999999999999</v>
      </c>
      <c r="E70" s="68">
        <f>F70-D70</f>
        <v>0</v>
      </c>
      <c r="F70" s="68">
        <v>1</v>
      </c>
      <c r="G70" s="68">
        <v>4765</v>
      </c>
      <c r="H70" s="68">
        <v>96.768715497439189</v>
      </c>
      <c r="I70" s="68">
        <v>0</v>
      </c>
      <c r="J70" s="68">
        <v>0</v>
      </c>
      <c r="K70" s="68">
        <f>SUM(H70:J70)</f>
        <v>96.768715497439189</v>
      </c>
      <c r="L70" s="68"/>
      <c r="M70" s="69">
        <f>G70+K70</f>
        <v>4861.7687154974392</v>
      </c>
      <c r="N70" s="70">
        <f>'Table 3'!D70</f>
        <v>1886.26</v>
      </c>
      <c r="O70" s="71">
        <f>'Table 3'!I70</f>
        <v>61.447247756962405</v>
      </c>
      <c r="P70" s="71">
        <f>'Table 3'!L70</f>
        <v>0</v>
      </c>
      <c r="Q70" s="71">
        <f>'Table 3'!P70</f>
        <v>69</v>
      </c>
      <c r="R70" s="71">
        <f>+O70+P70+Q70</f>
        <v>130.44724775696241</v>
      </c>
      <c r="S70" s="71">
        <f>+R70+N70</f>
        <v>2016.7072477569625</v>
      </c>
      <c r="U70" s="67" t="e">
        <f>#REF!</f>
        <v>#REF!</v>
      </c>
      <c r="V70" s="67" t="e">
        <f>U70-M70</f>
        <v>#REF!</v>
      </c>
      <c r="W70" s="62"/>
    </row>
    <row r="71" spans="1:23" ht="15.75" customHeight="1">
      <c r="A71" s="49"/>
      <c r="B71" s="49" t="s">
        <v>64</v>
      </c>
      <c r="C71" s="49"/>
      <c r="D71" s="63">
        <f t="shared" ref="D71:S71" si="17">SUM(D68:D70)</f>
        <v>473</v>
      </c>
      <c r="E71" s="63">
        <f>SUM(E68:E70)</f>
        <v>-1.5833333333333144</v>
      </c>
      <c r="F71" s="63">
        <f>SUM(F68:F70)</f>
        <v>471.41666666666669</v>
      </c>
      <c r="G71" s="63">
        <f t="shared" si="17"/>
        <v>19380500</v>
      </c>
      <c r="H71" s="63">
        <f t="shared" si="17"/>
        <v>392239.10269699508</v>
      </c>
      <c r="I71" s="63">
        <f>SUM(I68:I70)</f>
        <v>-66207</v>
      </c>
      <c r="J71" s="63">
        <f t="shared" si="17"/>
        <v>0</v>
      </c>
      <c r="K71" s="63">
        <f t="shared" si="17"/>
        <v>326032.10269699508</v>
      </c>
      <c r="L71" s="63"/>
      <c r="M71" s="64">
        <f t="shared" si="17"/>
        <v>19706532.102696996</v>
      </c>
      <c r="N71" s="65">
        <f t="shared" si="17"/>
        <v>1407373.3900000001</v>
      </c>
      <c r="O71" s="66">
        <f t="shared" si="17"/>
        <v>8271.5010788951095</v>
      </c>
      <c r="P71" s="66">
        <f t="shared" si="17"/>
        <v>0</v>
      </c>
      <c r="Q71" s="66">
        <f t="shared" si="17"/>
        <v>72549</v>
      </c>
      <c r="R71" s="66">
        <f t="shared" si="17"/>
        <v>80820.501078895104</v>
      </c>
      <c r="S71" s="66">
        <f t="shared" si="17"/>
        <v>1488193.8910788952</v>
      </c>
      <c r="W71" s="62"/>
    </row>
    <row r="72" spans="1:23" ht="15.75" customHeight="1">
      <c r="A72" s="49"/>
      <c r="C72" s="49"/>
      <c r="D72" s="63"/>
      <c r="E72" s="63"/>
      <c r="F72" s="63"/>
      <c r="G72" s="60"/>
      <c r="H72" s="60"/>
      <c r="I72" s="60"/>
      <c r="J72" s="60" t="s">
        <v>4</v>
      </c>
      <c r="K72" s="60" t="s">
        <v>4</v>
      </c>
      <c r="L72" s="60"/>
      <c r="M72" s="61" t="s">
        <v>4</v>
      </c>
      <c r="N72" s="65" t="s">
        <v>4</v>
      </c>
      <c r="O72" s="66" t="s">
        <v>4</v>
      </c>
      <c r="P72" s="77" t="s">
        <v>4</v>
      </c>
      <c r="Q72" s="77" t="s">
        <v>4</v>
      </c>
      <c r="R72" s="77"/>
      <c r="S72" s="83"/>
      <c r="U72" s="67"/>
      <c r="V72" s="67"/>
      <c r="W72" s="62"/>
    </row>
    <row r="73" spans="1:23" s="72" customFormat="1" ht="15.75" customHeight="1">
      <c r="B73" s="91" t="s">
        <v>78</v>
      </c>
      <c r="C73" s="49"/>
      <c r="D73" s="68">
        <v>151.58333333333331</v>
      </c>
      <c r="E73" s="68">
        <f>F73-D73</f>
        <v>8.3333333333342807E-2</v>
      </c>
      <c r="F73" s="68">
        <v>151.66666666666666</v>
      </c>
      <c r="G73" s="68">
        <v>132941502</v>
      </c>
      <c r="H73" s="68">
        <v>2700038.1003561206</v>
      </c>
      <c r="I73" s="68">
        <v>11400</v>
      </c>
      <c r="J73" s="68">
        <v>0</v>
      </c>
      <c r="K73" s="68">
        <f>SUM(H73:J73)</f>
        <v>2711438.1003561206</v>
      </c>
      <c r="L73" s="68"/>
      <c r="M73" s="69">
        <f>G73+K73</f>
        <v>135652940.10035613</v>
      </c>
      <c r="N73" s="70">
        <f>'Table 3'!D73</f>
        <v>8270408.4500000002</v>
      </c>
      <c r="O73" s="71">
        <f>'Table 3'!I73</f>
        <v>45598.627863169437</v>
      </c>
      <c r="P73" s="71">
        <f>'Table 3'!L73</f>
        <v>0</v>
      </c>
      <c r="Q73" s="71">
        <f>'Table 3'!P73</f>
        <v>422772</v>
      </c>
      <c r="R73" s="71">
        <f>+O73+P73+Q73</f>
        <v>468370.62786316941</v>
      </c>
      <c r="S73" s="71">
        <f>+R73+N73</f>
        <v>8738779.0778631698</v>
      </c>
      <c r="U73" s="78" t="e">
        <f>#REF!</f>
        <v>#REF!</v>
      </c>
      <c r="V73" s="67" t="e">
        <f>U73-M73</f>
        <v>#REF!</v>
      </c>
      <c r="W73" s="76"/>
    </row>
    <row r="74" spans="1:23" ht="15.75" customHeight="1">
      <c r="A74" s="49"/>
      <c r="B74" s="49" t="s">
        <v>64</v>
      </c>
      <c r="C74" s="49"/>
      <c r="D74" s="63">
        <f t="shared" ref="D74:S74" si="18">SUM(D73:D73)</f>
        <v>151.58333333333331</v>
      </c>
      <c r="E74" s="63">
        <f>SUM(E73:E73)</f>
        <v>8.3333333333342807E-2</v>
      </c>
      <c r="F74" s="63">
        <f>SUM(F73:F73)</f>
        <v>151.66666666666666</v>
      </c>
      <c r="G74" s="63">
        <f t="shared" si="18"/>
        <v>132941502</v>
      </c>
      <c r="H74" s="63">
        <f t="shared" si="18"/>
        <v>2700038.1003561206</v>
      </c>
      <c r="I74" s="63">
        <f>SUM(I73)</f>
        <v>11400</v>
      </c>
      <c r="J74" s="63">
        <f t="shared" si="18"/>
        <v>0</v>
      </c>
      <c r="K74" s="63">
        <f t="shared" si="18"/>
        <v>2711438.1003561206</v>
      </c>
      <c r="L74" s="63"/>
      <c r="M74" s="64">
        <f t="shared" si="18"/>
        <v>135652940.10035613</v>
      </c>
      <c r="N74" s="65">
        <f t="shared" si="18"/>
        <v>8270408.4500000002</v>
      </c>
      <c r="O74" s="66">
        <f t="shared" si="18"/>
        <v>45598.627863169437</v>
      </c>
      <c r="P74" s="66">
        <f t="shared" si="18"/>
        <v>0</v>
      </c>
      <c r="Q74" s="66">
        <f t="shared" si="18"/>
        <v>422772</v>
      </c>
      <c r="R74" s="66">
        <f t="shared" si="18"/>
        <v>468370.62786316941</v>
      </c>
      <c r="S74" s="66">
        <f t="shared" si="18"/>
        <v>8738779.0778631698</v>
      </c>
      <c r="U74" s="67"/>
      <c r="V74" s="67"/>
      <c r="W74" s="62"/>
    </row>
    <row r="75" spans="1:23" ht="15.75" customHeight="1">
      <c r="A75" s="49"/>
      <c r="C75" s="49"/>
      <c r="D75" s="63"/>
      <c r="E75" s="63"/>
      <c r="F75" s="63"/>
      <c r="G75" s="63"/>
      <c r="H75" s="63"/>
      <c r="I75" s="63"/>
      <c r="J75" s="60"/>
      <c r="K75" s="60"/>
      <c r="L75" s="60"/>
      <c r="M75" s="61"/>
      <c r="N75" s="65"/>
      <c r="O75" s="77"/>
      <c r="P75" s="77"/>
      <c r="Q75" s="77"/>
      <c r="R75" s="77"/>
      <c r="S75" s="83"/>
      <c r="U75" s="67"/>
      <c r="V75" s="67"/>
      <c r="W75" s="62"/>
    </row>
    <row r="76" spans="1:23" ht="15.75" customHeight="1">
      <c r="A76" s="49"/>
      <c r="B76" s="91" t="s">
        <v>85</v>
      </c>
      <c r="C76" s="72"/>
      <c r="D76" s="63">
        <v>0.999999999999999</v>
      </c>
      <c r="E76" s="63">
        <f>F76-D76</f>
        <v>0</v>
      </c>
      <c r="F76" s="63">
        <v>1</v>
      </c>
      <c r="G76" s="63">
        <v>1540000</v>
      </c>
      <c r="H76" s="63">
        <v>36960.978427143622</v>
      </c>
      <c r="I76" s="63">
        <v>280000</v>
      </c>
      <c r="J76" s="63">
        <v>0</v>
      </c>
      <c r="K76" s="63">
        <f>SUM(H76:J76)</f>
        <v>316960.97842714365</v>
      </c>
      <c r="L76" s="63"/>
      <c r="M76" s="64">
        <f>G76+K76</f>
        <v>1856960.9784271438</v>
      </c>
      <c r="N76" s="65">
        <f>'Table 3'!D76</f>
        <v>167035.13</v>
      </c>
      <c r="O76" s="66">
        <f>'Table 3'!I76</f>
        <v>17676.834618332807</v>
      </c>
      <c r="P76" s="66">
        <f>'Table 3'!L76</f>
        <v>0</v>
      </c>
      <c r="Q76" s="66">
        <f>'Table 3'!P76</f>
        <v>7036</v>
      </c>
      <c r="R76" s="66">
        <f>+O76+P76+Q76</f>
        <v>24712.834618332807</v>
      </c>
      <c r="S76" s="66">
        <f>+R76+N76</f>
        <v>191747.9646183328</v>
      </c>
      <c r="U76" s="67" t="e">
        <f>#REF!</f>
        <v>#REF!</v>
      </c>
      <c r="V76" s="67" t="e">
        <f>U76-M76</f>
        <v>#REF!</v>
      </c>
      <c r="W76" s="62"/>
    </row>
    <row r="77" spans="1:23" ht="15.75" customHeight="1">
      <c r="A77" s="49"/>
      <c r="B77" s="91" t="s">
        <v>86</v>
      </c>
      <c r="C77" s="72"/>
      <c r="D77" s="63">
        <v>0.75</v>
      </c>
      <c r="E77" s="63">
        <f>F77-D77</f>
        <v>-0.75</v>
      </c>
      <c r="F77" s="63">
        <v>0</v>
      </c>
      <c r="G77" s="63">
        <v>17243346</v>
      </c>
      <c r="H77" s="63">
        <v>0</v>
      </c>
      <c r="I77" s="63">
        <v>0</v>
      </c>
      <c r="J77" s="63">
        <v>0</v>
      </c>
      <c r="K77" s="63">
        <f>SUM(H77:J77)</f>
        <v>0</v>
      </c>
      <c r="L77" s="63">
        <f>-G77</f>
        <v>-17243346</v>
      </c>
      <c r="M77" s="64">
        <f>G77+K77+L77</f>
        <v>0</v>
      </c>
      <c r="N77" s="65">
        <f>'Table 3'!D77</f>
        <v>1224200.3</v>
      </c>
      <c r="O77" s="66">
        <f>'Table 3'!I77</f>
        <v>-20864.47</v>
      </c>
      <c r="P77" s="66">
        <f>'Table 3'!L77</f>
        <v>0</v>
      </c>
      <c r="Q77" s="66">
        <f>'Table 3'!P77</f>
        <v>-1203335.83</v>
      </c>
      <c r="R77" s="66">
        <f>+O77+P77+Q77</f>
        <v>-1224200.3</v>
      </c>
      <c r="S77" s="66">
        <f>+R77+N77</f>
        <v>0</v>
      </c>
      <c r="U77" s="67">
        <v>0</v>
      </c>
      <c r="V77" s="67">
        <f>U77-M77</f>
        <v>0</v>
      </c>
      <c r="W77" s="62"/>
    </row>
    <row r="78" spans="1:23" ht="15.75" customHeight="1">
      <c r="A78" s="49"/>
      <c r="B78" s="91" t="s">
        <v>80</v>
      </c>
      <c r="C78" s="72"/>
      <c r="D78" s="63">
        <v>31.0833333333334</v>
      </c>
      <c r="E78" s="63">
        <f>F78-D78</f>
        <v>-8.3333333333399651E-2</v>
      </c>
      <c r="F78" s="63">
        <v>31</v>
      </c>
      <c r="G78" s="63">
        <v>224596701</v>
      </c>
      <c r="H78" s="63">
        <v>4592096.9664322482</v>
      </c>
      <c r="I78" s="63">
        <v>1523300</v>
      </c>
      <c r="J78" s="63">
        <v>0</v>
      </c>
      <c r="K78" s="63">
        <f>SUM(H78:J78)</f>
        <v>6115396.9664322482</v>
      </c>
      <c r="L78" s="63"/>
      <c r="M78" s="64">
        <f>G78+K78</f>
        <v>230712097.96643224</v>
      </c>
      <c r="N78" s="65">
        <f>'Table 3'!D78</f>
        <v>12216252.809999999</v>
      </c>
      <c r="O78" s="66">
        <f>'Table 3'!I78</f>
        <v>136553.39842815191</v>
      </c>
      <c r="P78" s="66">
        <f>'Table 3'!L78</f>
        <v>0</v>
      </c>
      <c r="Q78" s="66">
        <f>'Table 3'!P78</f>
        <v>626660</v>
      </c>
      <c r="R78" s="66">
        <f>+O78+P78+Q78</f>
        <v>763213.39842815185</v>
      </c>
      <c r="S78" s="66">
        <f>+R78+N78</f>
        <v>12979466.20842815</v>
      </c>
      <c r="T78" s="49"/>
      <c r="U78" s="99" t="e">
        <f>#REF!-U77</f>
        <v>#REF!</v>
      </c>
      <c r="V78" s="78" t="e">
        <f>U78-M78</f>
        <v>#REF!</v>
      </c>
      <c r="W78" s="62"/>
    </row>
    <row r="79" spans="1:23" ht="15.75" customHeight="1">
      <c r="A79" s="49"/>
      <c r="B79" s="91" t="s">
        <v>87</v>
      </c>
      <c r="C79" s="72"/>
      <c r="D79" s="68">
        <v>1</v>
      </c>
      <c r="E79" s="68">
        <f>F79-D79</f>
        <v>0</v>
      </c>
      <c r="F79" s="68">
        <v>1</v>
      </c>
      <c r="G79" s="68">
        <v>435959095</v>
      </c>
      <c r="H79" s="68">
        <v>8853557.5304461848</v>
      </c>
      <c r="I79" s="68">
        <v>0</v>
      </c>
      <c r="J79" s="68">
        <v>0</v>
      </c>
      <c r="K79" s="68">
        <f>SUM(H79:J79)</f>
        <v>8853557.5304461848</v>
      </c>
      <c r="L79" s="68"/>
      <c r="M79" s="69">
        <f>G79+K79</f>
        <v>444812652.53044617</v>
      </c>
      <c r="N79" s="70">
        <f>'Table 3'!D79</f>
        <v>19734274.59</v>
      </c>
      <c r="O79" s="71">
        <f>'Table 3'!I79</f>
        <v>19881.794601826346</v>
      </c>
      <c r="P79" s="71">
        <f>'Table 3'!L79</f>
        <v>0</v>
      </c>
      <c r="Q79" s="71">
        <f>'Table 3'!P79</f>
        <v>1030118</v>
      </c>
      <c r="R79" s="71">
        <f>+O79+P79+Q79</f>
        <v>1049999.7946018265</v>
      </c>
      <c r="S79" s="71">
        <f>+R79+N79</f>
        <v>20784274.384601828</v>
      </c>
      <c r="U79" s="93" t="e">
        <f>#REF!</f>
        <v>#REF!</v>
      </c>
      <c r="V79" s="67" t="e">
        <f>U79-M79</f>
        <v>#REF!</v>
      </c>
      <c r="W79" s="62"/>
    </row>
    <row r="80" spans="1:23" ht="15.75" customHeight="1">
      <c r="A80" s="49"/>
      <c r="B80" s="49" t="s">
        <v>64</v>
      </c>
      <c r="C80" s="49"/>
      <c r="D80" s="63">
        <f>SUM(D76:D79)</f>
        <v>33.8333333333334</v>
      </c>
      <c r="E80" s="63">
        <f>SUM(E76:E79)</f>
        <v>-0.83333333333339965</v>
      </c>
      <c r="F80" s="63">
        <f>SUM(F76:F79)</f>
        <v>33</v>
      </c>
      <c r="G80" s="63">
        <f t="shared" ref="G80:S80" si="19">SUM(G76:G79)</f>
        <v>679339142</v>
      </c>
      <c r="H80" s="63">
        <f t="shared" si="19"/>
        <v>13482615.475305576</v>
      </c>
      <c r="I80" s="63">
        <f>SUM(I76:I79)</f>
        <v>1803300</v>
      </c>
      <c r="J80" s="63">
        <f t="shared" si="19"/>
        <v>0</v>
      </c>
      <c r="K80" s="63">
        <f t="shared" si="19"/>
        <v>15285915.475305576</v>
      </c>
      <c r="L80" s="63">
        <f t="shared" si="19"/>
        <v>-17243346</v>
      </c>
      <c r="M80" s="64">
        <f>SUM(M76:M79)</f>
        <v>677381711.47530556</v>
      </c>
      <c r="N80" s="65">
        <f t="shared" si="19"/>
        <v>33341762.829999998</v>
      </c>
      <c r="O80" s="66">
        <f t="shared" si="19"/>
        <v>153247.55764831105</v>
      </c>
      <c r="P80" s="66">
        <f t="shared" si="19"/>
        <v>0</v>
      </c>
      <c r="Q80" s="66">
        <f t="shared" si="19"/>
        <v>460478.16999999993</v>
      </c>
      <c r="R80" s="66">
        <f t="shared" si="19"/>
        <v>613725.72764831106</v>
      </c>
      <c r="S80" s="66">
        <f t="shared" si="19"/>
        <v>33955488.557648309</v>
      </c>
      <c r="U80" s="67"/>
      <c r="V80" s="67"/>
      <c r="W80" s="62"/>
    </row>
    <row r="81" spans="1:23" ht="15.75" customHeight="1">
      <c r="A81" s="49"/>
      <c r="C81" s="49"/>
      <c r="D81" s="63"/>
      <c r="E81" s="63"/>
      <c r="F81" s="63"/>
      <c r="G81" s="63"/>
      <c r="H81" s="63"/>
      <c r="I81" s="63"/>
      <c r="J81" s="60"/>
      <c r="K81" s="63"/>
      <c r="L81" s="63"/>
      <c r="M81" s="61"/>
      <c r="N81" s="65"/>
      <c r="O81" s="77"/>
      <c r="P81" s="77"/>
      <c r="Q81" s="77"/>
      <c r="R81" s="77"/>
      <c r="S81" s="83"/>
      <c r="U81" s="67"/>
      <c r="V81" s="67"/>
      <c r="W81" s="62"/>
    </row>
    <row r="82" spans="1:23" ht="15.75" customHeight="1">
      <c r="A82" s="49"/>
      <c r="B82" s="91" t="s">
        <v>81</v>
      </c>
      <c r="C82" s="49"/>
      <c r="D82" s="68">
        <v>59.8333333333333</v>
      </c>
      <c r="E82" s="68">
        <f>F82-D82</f>
        <v>-0.66666666666663588</v>
      </c>
      <c r="F82" s="68">
        <v>59.166666666666664</v>
      </c>
      <c r="G82" s="68">
        <v>148007</v>
      </c>
      <c r="H82" s="68">
        <v>3107.3216413079062</v>
      </c>
      <c r="I82" s="68">
        <v>5001</v>
      </c>
      <c r="J82" s="68">
        <v>0</v>
      </c>
      <c r="K82" s="68">
        <f>SUM(H82:J82)</f>
        <v>8108.3216413079062</v>
      </c>
      <c r="L82" s="68"/>
      <c r="M82" s="69">
        <f>G82+K82</f>
        <v>156115.32164130791</v>
      </c>
      <c r="N82" s="74">
        <f>'Table 3'!D82</f>
        <v>17595.000000000004</v>
      </c>
      <c r="O82" s="71">
        <f>'Table 3'!I82</f>
        <v>943.47340962421379</v>
      </c>
      <c r="P82" s="71">
        <f>'Table 3'!L82</f>
        <v>0</v>
      </c>
      <c r="Q82" s="71">
        <f>'Table 3'!P82</f>
        <v>956.9900000000016</v>
      </c>
      <c r="R82" s="71">
        <f>+O82+P82+Q82</f>
        <v>1900.4634096242153</v>
      </c>
      <c r="S82" s="71">
        <f>+R82+N82</f>
        <v>19495.463409624219</v>
      </c>
      <c r="U82" s="67" t="e">
        <f>#REF!</f>
        <v>#REF!</v>
      </c>
      <c r="V82" s="67" t="e">
        <f>U82-M82</f>
        <v>#REF!</v>
      </c>
      <c r="W82" s="62"/>
    </row>
    <row r="83" spans="1:23" ht="15.75" customHeight="1">
      <c r="A83" s="49"/>
      <c r="B83" s="49" t="s">
        <v>64</v>
      </c>
      <c r="C83" s="49"/>
      <c r="D83" s="63">
        <f t="shared" ref="D83:S83" si="20">SUM(D82:D82)</f>
        <v>59.8333333333333</v>
      </c>
      <c r="E83" s="63">
        <f>SUM(E82:E82)</f>
        <v>-0.66666666666663588</v>
      </c>
      <c r="F83" s="63">
        <f>SUM(F82:F82)</f>
        <v>59.166666666666664</v>
      </c>
      <c r="G83" s="63">
        <f t="shared" si="20"/>
        <v>148007</v>
      </c>
      <c r="H83" s="63">
        <f t="shared" si="20"/>
        <v>3107.3216413079062</v>
      </c>
      <c r="I83" s="63">
        <f>SUM(I82)</f>
        <v>5001</v>
      </c>
      <c r="J83" s="63">
        <f t="shared" si="20"/>
        <v>0</v>
      </c>
      <c r="K83" s="63">
        <f t="shared" si="20"/>
        <v>8108.3216413079062</v>
      </c>
      <c r="L83" s="63"/>
      <c r="M83" s="64">
        <f t="shared" si="20"/>
        <v>156115.32164130791</v>
      </c>
      <c r="N83" s="65">
        <f t="shared" si="20"/>
        <v>17595.000000000004</v>
      </c>
      <c r="O83" s="66">
        <f t="shared" si="20"/>
        <v>943.47340962421379</v>
      </c>
      <c r="P83" s="66">
        <f t="shared" si="20"/>
        <v>0</v>
      </c>
      <c r="Q83" s="66">
        <f t="shared" si="20"/>
        <v>956.9900000000016</v>
      </c>
      <c r="R83" s="66">
        <f t="shared" si="20"/>
        <v>1900.4634096242153</v>
      </c>
      <c r="S83" s="66">
        <f t="shared" si="20"/>
        <v>19495.463409624219</v>
      </c>
      <c r="W83" s="62"/>
    </row>
    <row r="84" spans="1:23" ht="15.75" customHeight="1">
      <c r="A84" s="49"/>
      <c r="C84" s="49"/>
      <c r="D84" s="63"/>
      <c r="E84" s="63"/>
      <c r="F84" s="63"/>
      <c r="G84" s="63"/>
      <c r="H84" s="63"/>
      <c r="I84" s="63"/>
      <c r="J84" s="60" t="s">
        <v>4</v>
      </c>
      <c r="K84" s="60" t="s">
        <v>4</v>
      </c>
      <c r="L84" s="60"/>
      <c r="M84" s="61" t="s">
        <v>4</v>
      </c>
      <c r="N84" s="65" t="s">
        <v>4</v>
      </c>
      <c r="O84" s="77"/>
      <c r="P84" s="77"/>
      <c r="Q84" s="77"/>
      <c r="R84" s="77"/>
      <c r="S84" s="83"/>
      <c r="U84" s="67"/>
      <c r="V84" s="67"/>
      <c r="W84" s="62"/>
    </row>
    <row r="85" spans="1:23" s="72" customFormat="1" ht="15.75" customHeight="1">
      <c r="B85" s="49" t="s">
        <v>66</v>
      </c>
      <c r="D85" s="68">
        <v>0</v>
      </c>
      <c r="E85" s="68"/>
      <c r="F85" s="68"/>
      <c r="G85" s="68">
        <v>0</v>
      </c>
      <c r="H85" s="68"/>
      <c r="I85" s="68"/>
      <c r="J85" s="68">
        <v>0</v>
      </c>
      <c r="K85" s="68">
        <f>I85+J85</f>
        <v>0</v>
      </c>
      <c r="L85" s="68"/>
      <c r="M85" s="69">
        <f>G85+K85</f>
        <v>0</v>
      </c>
      <c r="N85" s="70">
        <f>'Table 3'!D85</f>
        <v>0</v>
      </c>
      <c r="O85" s="71">
        <f>'Table 3'!I85</f>
        <v>0</v>
      </c>
      <c r="P85" s="71">
        <f>'Table 3'!L85</f>
        <v>0</v>
      </c>
      <c r="Q85" s="71">
        <f>'Table 3'!P85</f>
        <v>0</v>
      </c>
      <c r="R85" s="71">
        <f>+O85+P85+Q85</f>
        <v>0</v>
      </c>
      <c r="S85" s="71">
        <f>+R85+N85</f>
        <v>0</v>
      </c>
      <c r="U85" s="75"/>
      <c r="V85" s="75"/>
      <c r="W85" s="76"/>
    </row>
    <row r="86" spans="1:23" ht="15.75" customHeight="1">
      <c r="A86" s="49"/>
      <c r="C86" s="49"/>
      <c r="D86" s="63"/>
      <c r="E86" s="63"/>
      <c r="F86" s="63"/>
      <c r="G86" s="63"/>
      <c r="H86" s="63"/>
      <c r="I86" s="63"/>
      <c r="J86" s="60"/>
      <c r="K86" s="60"/>
      <c r="L86" s="60"/>
      <c r="M86" s="61"/>
      <c r="N86" s="65"/>
      <c r="O86" s="66"/>
      <c r="P86" s="66"/>
      <c r="Q86" s="77"/>
      <c r="R86" s="66"/>
      <c r="S86" s="66"/>
      <c r="U86" s="67"/>
      <c r="V86" s="67"/>
      <c r="W86" s="62"/>
    </row>
    <row r="87" spans="1:23" s="72" customFormat="1" ht="15.75" customHeight="1">
      <c r="B87" s="49" t="s">
        <v>67</v>
      </c>
      <c r="D87" s="68">
        <v>0</v>
      </c>
      <c r="E87" s="68"/>
      <c r="F87" s="68"/>
      <c r="G87" s="68">
        <v>0</v>
      </c>
      <c r="H87" s="68"/>
      <c r="I87" s="68"/>
      <c r="J87" s="68">
        <v>0</v>
      </c>
      <c r="K87" s="68">
        <f t="shared" ref="K87:K92" si="21">I87+J87</f>
        <v>0</v>
      </c>
      <c r="L87" s="68"/>
      <c r="M87" s="69">
        <f t="shared" ref="M87:M92" si="22">G87+K87</f>
        <v>0</v>
      </c>
      <c r="N87" s="70">
        <f>'Table 3'!D87</f>
        <v>105570.44</v>
      </c>
      <c r="O87" s="71">
        <f>'Table 3'!I87</f>
        <v>-105570.44</v>
      </c>
      <c r="P87" s="71">
        <f>'Table 3'!L87</f>
        <v>0</v>
      </c>
      <c r="Q87" s="71">
        <f>'Table 3'!P87</f>
        <v>0</v>
      </c>
      <c r="R87" s="71">
        <f t="shared" ref="R87:R92" si="23">+O87+P87+Q87</f>
        <v>-105570.44</v>
      </c>
      <c r="S87" s="71">
        <f t="shared" ref="S87:S92" si="24">+R87+N87</f>
        <v>0</v>
      </c>
      <c r="U87" s="75"/>
      <c r="V87" s="75"/>
      <c r="W87" s="76"/>
    </row>
    <row r="88" spans="1:23" s="72" customFormat="1" ht="15.75" customHeight="1">
      <c r="B88" s="49" t="s">
        <v>68</v>
      </c>
      <c r="D88" s="68">
        <v>0</v>
      </c>
      <c r="E88" s="68"/>
      <c r="F88" s="68"/>
      <c r="G88" s="68">
        <v>0</v>
      </c>
      <c r="H88" s="68"/>
      <c r="I88" s="68"/>
      <c r="J88" s="68">
        <v>0</v>
      </c>
      <c r="K88" s="68">
        <f t="shared" si="21"/>
        <v>0</v>
      </c>
      <c r="L88" s="68"/>
      <c r="M88" s="69">
        <f t="shared" si="22"/>
        <v>0</v>
      </c>
      <c r="N88" s="70">
        <f>'Table 3'!D88</f>
        <v>3060000</v>
      </c>
      <c r="O88" s="71">
        <f>'Table 3'!I88</f>
        <v>-3060000</v>
      </c>
      <c r="P88" s="71">
        <f>'Table 3'!L88</f>
        <v>0</v>
      </c>
      <c r="Q88" s="71">
        <f>'Table 3'!P88</f>
        <v>0</v>
      </c>
      <c r="R88" s="71">
        <f t="shared" si="23"/>
        <v>-3060000</v>
      </c>
      <c r="S88" s="71">
        <f t="shared" si="24"/>
        <v>0</v>
      </c>
      <c r="U88" s="75"/>
      <c r="V88" s="75"/>
      <c r="W88" s="76"/>
    </row>
    <row r="89" spans="1:23" s="72" customFormat="1" ht="15.75" customHeight="1">
      <c r="B89" s="49" t="s">
        <v>70</v>
      </c>
      <c r="D89" s="68">
        <v>0</v>
      </c>
      <c r="E89" s="68"/>
      <c r="F89" s="68"/>
      <c r="G89" s="68">
        <v>0</v>
      </c>
      <c r="H89" s="68"/>
      <c r="I89" s="68"/>
      <c r="J89" s="68">
        <v>0</v>
      </c>
      <c r="K89" s="68">
        <f t="shared" si="21"/>
        <v>0</v>
      </c>
      <c r="L89" s="68"/>
      <c r="M89" s="69">
        <f t="shared" si="22"/>
        <v>0</v>
      </c>
      <c r="N89" s="70">
        <f>'Table 3'!D89</f>
        <v>0</v>
      </c>
      <c r="O89" s="71">
        <f>'Table 3'!I89</f>
        <v>0</v>
      </c>
      <c r="P89" s="71">
        <f>'Table 3'!L89</f>
        <v>0</v>
      </c>
      <c r="Q89" s="71">
        <f>'Table 3'!P89</f>
        <v>0</v>
      </c>
      <c r="R89" s="71">
        <f t="shared" si="23"/>
        <v>0</v>
      </c>
      <c r="S89" s="71">
        <f t="shared" si="24"/>
        <v>0</v>
      </c>
      <c r="U89" s="75"/>
      <c r="V89" s="75"/>
      <c r="W89" s="76"/>
    </row>
    <row r="90" spans="1:23" s="72" customFormat="1" ht="15.75" customHeight="1">
      <c r="B90" s="49" t="s">
        <v>71</v>
      </c>
      <c r="D90" s="68">
        <v>0</v>
      </c>
      <c r="E90" s="68"/>
      <c r="F90" s="68"/>
      <c r="G90" s="68">
        <v>0</v>
      </c>
      <c r="H90" s="68"/>
      <c r="I90" s="68"/>
      <c r="J90" s="68">
        <v>0</v>
      </c>
      <c r="K90" s="68">
        <f t="shared" si="21"/>
        <v>0</v>
      </c>
      <c r="L90" s="68"/>
      <c r="M90" s="69">
        <f t="shared" si="22"/>
        <v>0</v>
      </c>
      <c r="N90" s="70">
        <f>'Table 3'!D90</f>
        <v>0</v>
      </c>
      <c r="O90" s="71">
        <f>'Table 3'!I90</f>
        <v>0</v>
      </c>
      <c r="P90" s="71">
        <f>'Table 3'!L90</f>
        <v>0</v>
      </c>
      <c r="Q90" s="71">
        <f>'Table 3'!P90</f>
        <v>0</v>
      </c>
      <c r="R90" s="71">
        <f t="shared" si="23"/>
        <v>0</v>
      </c>
      <c r="S90" s="71">
        <f t="shared" si="24"/>
        <v>0</v>
      </c>
      <c r="U90" s="75"/>
      <c r="V90" s="75"/>
      <c r="W90" s="76"/>
    </row>
    <row r="91" spans="1:23" s="72" customFormat="1" ht="15.75" customHeight="1">
      <c r="B91" s="49" t="s">
        <v>83</v>
      </c>
      <c r="D91" s="68">
        <v>0</v>
      </c>
      <c r="E91" s="68"/>
      <c r="F91" s="68"/>
      <c r="G91" s="68">
        <v>0</v>
      </c>
      <c r="H91" s="68"/>
      <c r="I91" s="68"/>
      <c r="J91" s="68">
        <v>0</v>
      </c>
      <c r="K91" s="68">
        <f t="shared" si="21"/>
        <v>0</v>
      </c>
      <c r="L91" s="68"/>
      <c r="M91" s="69">
        <f t="shared" si="22"/>
        <v>0</v>
      </c>
      <c r="N91" s="70">
        <f>'Table 3'!D91</f>
        <v>182.34</v>
      </c>
      <c r="O91" s="71">
        <f>'Table 3'!I91</f>
        <v>-182.34</v>
      </c>
      <c r="P91" s="71">
        <f>'Table 3'!L91</f>
        <v>0</v>
      </c>
      <c r="Q91" s="71">
        <f>'Table 3'!P91</f>
        <v>0</v>
      </c>
      <c r="R91" s="71">
        <f t="shared" si="23"/>
        <v>-182.34</v>
      </c>
      <c r="S91" s="71">
        <f t="shared" si="24"/>
        <v>0</v>
      </c>
      <c r="U91" s="75"/>
      <c r="V91" s="75"/>
      <c r="W91" s="76"/>
    </row>
    <row r="92" spans="1:23" s="72" customFormat="1" ht="15.75" customHeight="1">
      <c r="B92" s="49" t="s">
        <v>88</v>
      </c>
      <c r="D92" s="68">
        <v>0</v>
      </c>
      <c r="E92" s="68"/>
      <c r="F92" s="68"/>
      <c r="G92" s="68">
        <v>0</v>
      </c>
      <c r="H92" s="68"/>
      <c r="I92" s="68"/>
      <c r="J92" s="68">
        <v>0</v>
      </c>
      <c r="K92" s="68">
        <f t="shared" si="21"/>
        <v>0</v>
      </c>
      <c r="L92" s="68"/>
      <c r="M92" s="69">
        <f t="shared" si="22"/>
        <v>0</v>
      </c>
      <c r="N92" s="70">
        <f>'Table 3'!D92</f>
        <v>-8560.41</v>
      </c>
      <c r="O92" s="71">
        <f>'Table 3'!I92</f>
        <v>8560.41</v>
      </c>
      <c r="P92" s="71">
        <f>'Table 3'!L92</f>
        <v>0</v>
      </c>
      <c r="Q92" s="71">
        <f>'Table 3'!P92</f>
        <v>0</v>
      </c>
      <c r="R92" s="71">
        <f t="shared" si="23"/>
        <v>8560.41</v>
      </c>
      <c r="S92" s="71">
        <f t="shared" si="24"/>
        <v>0</v>
      </c>
      <c r="U92" s="75"/>
      <c r="V92" s="75"/>
      <c r="W92" s="76"/>
    </row>
    <row r="93" spans="1:23" ht="15.75" customHeight="1">
      <c r="A93" s="49"/>
      <c r="C93" s="49"/>
      <c r="D93" s="63"/>
      <c r="E93" s="63"/>
      <c r="F93" s="63"/>
      <c r="G93" s="63"/>
      <c r="H93" s="63"/>
      <c r="I93" s="63"/>
      <c r="J93" s="60"/>
      <c r="K93" s="60"/>
      <c r="L93" s="60"/>
      <c r="M93" s="61"/>
      <c r="N93" s="65"/>
      <c r="O93" s="66"/>
      <c r="P93" s="66"/>
      <c r="Q93" s="66"/>
      <c r="R93" s="66"/>
      <c r="S93" s="66"/>
      <c r="U93" s="67"/>
      <c r="V93" s="67"/>
      <c r="W93" s="62"/>
    </row>
    <row r="94" spans="1:23" s="72" customFormat="1" ht="15.75" customHeight="1">
      <c r="B94" s="49" t="s">
        <v>73</v>
      </c>
      <c r="D94" s="68">
        <v>0</v>
      </c>
      <c r="E94" s="68"/>
      <c r="F94" s="68"/>
      <c r="G94" s="68">
        <v>16578000</v>
      </c>
      <c r="H94" s="68">
        <f>-G94</f>
        <v>-16578000</v>
      </c>
      <c r="I94" s="68"/>
      <c r="J94" s="68">
        <v>0</v>
      </c>
      <c r="K94" s="68">
        <f>SUM(H94:J94)</f>
        <v>-16578000</v>
      </c>
      <c r="L94" s="68"/>
      <c r="M94" s="69">
        <f>G94+K94</f>
        <v>0</v>
      </c>
      <c r="N94" s="70">
        <f>'Table 3'!D94</f>
        <v>1224000</v>
      </c>
      <c r="O94" s="71">
        <f>'Table 3'!I94</f>
        <v>-1224000</v>
      </c>
      <c r="P94" s="71">
        <f>'Table 3'!L94</f>
        <v>0</v>
      </c>
      <c r="Q94" s="71">
        <f>'Table 3'!P94</f>
        <v>0</v>
      </c>
      <c r="R94" s="71">
        <f>+O94+P94+Q94</f>
        <v>-1224000</v>
      </c>
      <c r="S94" s="71">
        <f>+R94+N94</f>
        <v>0</v>
      </c>
      <c r="U94" s="78">
        <f>M94</f>
        <v>0</v>
      </c>
      <c r="V94" s="75"/>
      <c r="W94" s="76"/>
    </row>
    <row r="95" spans="1:23" ht="15.75" customHeight="1">
      <c r="A95" s="49"/>
      <c r="B95" s="72"/>
      <c r="C95" s="49"/>
      <c r="D95" s="63"/>
      <c r="E95" s="63"/>
      <c r="F95" s="63"/>
      <c r="G95" s="63"/>
      <c r="H95" s="63"/>
      <c r="I95" s="63"/>
      <c r="J95" s="60"/>
      <c r="K95" s="60"/>
      <c r="L95" s="60"/>
      <c r="M95" s="61"/>
      <c r="N95" s="65"/>
      <c r="O95" s="90"/>
      <c r="P95" s="90"/>
      <c r="Q95" s="90"/>
      <c r="R95" s="90"/>
      <c r="S95" s="83"/>
      <c r="U95" s="67"/>
      <c r="V95" s="67"/>
      <c r="W95" s="62"/>
    </row>
    <row r="96" spans="1:23" ht="15.75" customHeight="1">
      <c r="A96" s="49"/>
      <c r="B96" s="84" t="s">
        <v>12</v>
      </c>
      <c r="C96" s="85"/>
      <c r="D96" s="86">
        <f t="shared" ref="D96:M96" si="25">+D71+D74+D80+D83+D85+D89+D91+D92+D94</f>
        <v>718.24999999999989</v>
      </c>
      <c r="E96" s="86">
        <f t="shared" si="25"/>
        <v>-3.0000000000000071</v>
      </c>
      <c r="F96" s="86">
        <f t="shared" si="25"/>
        <v>715.25</v>
      </c>
      <c r="G96" s="86">
        <f t="shared" si="25"/>
        <v>848387151</v>
      </c>
      <c r="H96" s="86">
        <f t="shared" si="25"/>
        <v>0</v>
      </c>
      <c r="I96" s="86">
        <f t="shared" si="25"/>
        <v>1753494</v>
      </c>
      <c r="J96" s="86">
        <f t="shared" si="25"/>
        <v>0</v>
      </c>
      <c r="K96" s="86">
        <f t="shared" si="25"/>
        <v>1753494</v>
      </c>
      <c r="L96" s="86">
        <f t="shared" si="25"/>
        <v>-17243346</v>
      </c>
      <c r="M96" s="87">
        <f t="shared" si="25"/>
        <v>832897299</v>
      </c>
      <c r="N96" s="97">
        <f>+N71+N74+N80+N83+N85+N87+N88+N89+N90+N91+N92+N94</f>
        <v>47418332.040000007</v>
      </c>
      <c r="O96" s="97">
        <f>+O71+O74+O80+O83+O85+O87+O88+O89+O90+O91+O92+O94</f>
        <v>-4173131.21</v>
      </c>
      <c r="P96" s="97">
        <f t="shared" ref="P96:S96" si="26">+P71+P74+P80+P83+P85+P87+P88+P89+P90+P91+P92+P94</f>
        <v>0</v>
      </c>
      <c r="Q96" s="97">
        <f t="shared" si="26"/>
        <v>956756.15999999992</v>
      </c>
      <c r="R96" s="97">
        <f t="shared" si="26"/>
        <v>-3216375.0500000003</v>
      </c>
      <c r="S96" s="100">
        <f t="shared" si="26"/>
        <v>44201956.990000002</v>
      </c>
      <c r="U96" s="67"/>
      <c r="V96" s="67"/>
      <c r="W96" s="62"/>
    </row>
    <row r="97" spans="1:23" ht="15.75" customHeight="1">
      <c r="A97" s="49"/>
      <c r="B97" s="56"/>
      <c r="C97" s="56"/>
      <c r="D97" s="63" t="s">
        <v>4</v>
      </c>
      <c r="E97" s="63"/>
      <c r="F97" s="63"/>
      <c r="G97" s="63"/>
      <c r="H97" s="63"/>
      <c r="I97" s="63"/>
      <c r="J97" s="60"/>
      <c r="K97" s="60"/>
      <c r="L97" s="60"/>
      <c r="M97" s="61"/>
      <c r="N97" s="65" t="s">
        <v>4</v>
      </c>
      <c r="O97" s="101"/>
      <c r="P97" s="101"/>
      <c r="Q97" s="101"/>
      <c r="R97" s="101"/>
      <c r="S97" s="101"/>
      <c r="U97" s="67"/>
      <c r="V97" s="67"/>
      <c r="W97" s="62"/>
    </row>
    <row r="98" spans="1:23" ht="15.75" customHeight="1">
      <c r="A98" s="55" t="s">
        <v>27</v>
      </c>
      <c r="B98" s="91"/>
      <c r="C98" s="49"/>
      <c r="D98" s="63"/>
      <c r="E98" s="63"/>
      <c r="F98" s="63"/>
      <c r="G98" s="63"/>
      <c r="H98" s="63"/>
      <c r="I98" s="63"/>
      <c r="J98" s="60"/>
      <c r="K98" s="60"/>
      <c r="L98" s="60"/>
      <c r="M98" s="61"/>
      <c r="N98" s="65"/>
      <c r="O98" s="66"/>
      <c r="P98" s="66" t="s">
        <v>4</v>
      </c>
      <c r="Q98" s="66"/>
      <c r="R98" s="66"/>
      <c r="S98" s="66"/>
      <c r="W98" s="62"/>
    </row>
    <row r="99" spans="1:23" ht="15.75" customHeight="1">
      <c r="A99" s="55"/>
      <c r="B99" s="91"/>
      <c r="C99" s="49"/>
      <c r="D99" s="63"/>
      <c r="E99" s="63"/>
      <c r="F99" s="63"/>
      <c r="G99" s="63"/>
      <c r="H99" s="63"/>
      <c r="I99" s="63"/>
      <c r="J99" s="60"/>
      <c r="K99" s="60"/>
      <c r="L99" s="60"/>
      <c r="M99" s="61"/>
      <c r="N99" s="65"/>
      <c r="O99" s="66"/>
      <c r="P99" s="66"/>
      <c r="Q99" s="66"/>
      <c r="R99" s="66"/>
      <c r="S99" s="66"/>
      <c r="W99" s="62"/>
    </row>
    <row r="100" spans="1:23" ht="15.75" customHeight="1">
      <c r="A100" s="49"/>
      <c r="B100" s="91" t="s">
        <v>89</v>
      </c>
      <c r="C100" s="49"/>
      <c r="D100" s="63">
        <v>4615</v>
      </c>
      <c r="E100" s="63">
        <f>F100-D100</f>
        <v>-6</v>
      </c>
      <c r="F100" s="63">
        <v>4609</v>
      </c>
      <c r="G100" s="63">
        <v>144135386</v>
      </c>
      <c r="H100" s="63">
        <v>48679.23045602168</v>
      </c>
      <c r="I100" s="63">
        <v>-214815</v>
      </c>
      <c r="J100" s="63">
        <v>0</v>
      </c>
      <c r="K100" s="63">
        <f>SUM(H100:J100)</f>
        <v>-166135.76954397833</v>
      </c>
      <c r="L100" s="63"/>
      <c r="M100" s="64">
        <f>G100+K100</f>
        <v>143969250.23045602</v>
      </c>
      <c r="N100" s="65">
        <f>'Table 3'!D100</f>
        <v>9327417.629999999</v>
      </c>
      <c r="O100" s="66">
        <f>'Table 3'!I100</f>
        <v>131694.54917133285</v>
      </c>
      <c r="P100" s="66">
        <f>'Table 3'!L100</f>
        <v>0</v>
      </c>
      <c r="Q100" s="66">
        <f>'Table 3'!P100</f>
        <v>490516</v>
      </c>
      <c r="R100" s="66">
        <f>+O100+P100+Q100</f>
        <v>622210.54917133285</v>
      </c>
      <c r="S100" s="66">
        <f>+R100+N100</f>
        <v>9949628.1791713312</v>
      </c>
      <c r="U100" s="67" t="e">
        <f>#REF!</f>
        <v>#REF!</v>
      </c>
      <c r="V100" s="67" t="e">
        <f>U100-M100</f>
        <v>#REF!</v>
      </c>
      <c r="W100" s="62"/>
    </row>
    <row r="101" spans="1:23" ht="15.75" customHeight="1">
      <c r="A101" s="49"/>
      <c r="B101" s="91" t="s">
        <v>90</v>
      </c>
      <c r="C101" s="49"/>
      <c r="D101" s="68">
        <v>697.5</v>
      </c>
      <c r="E101" s="68">
        <f>F101-D101</f>
        <v>-3.5</v>
      </c>
      <c r="F101" s="68">
        <v>694</v>
      </c>
      <c r="G101" s="68">
        <v>24723678</v>
      </c>
      <c r="H101" s="68">
        <v>8320.7695439783147</v>
      </c>
      <c r="I101" s="68">
        <v>-123250</v>
      </c>
      <c r="J101" s="68">
        <v>0</v>
      </c>
      <c r="K101" s="68">
        <f>SUM(H101:J101)</f>
        <v>-114929.23045602169</v>
      </c>
      <c r="L101" s="68"/>
      <c r="M101" s="69">
        <f>G101+K101</f>
        <v>24608748.769543979</v>
      </c>
      <c r="N101" s="74">
        <f>'Table 3'!D101</f>
        <v>1655638.28</v>
      </c>
      <c r="O101" s="71">
        <f>'Table 3'!I101</f>
        <v>-47691.459171333132</v>
      </c>
      <c r="P101" s="71">
        <f>'Table 3'!L101</f>
        <v>0</v>
      </c>
      <c r="Q101" s="71">
        <f>'Table 3'!P101</f>
        <v>83400</v>
      </c>
      <c r="R101" s="71">
        <f>+O101+P101+Q101</f>
        <v>35708.540828666868</v>
      </c>
      <c r="S101" s="71">
        <f>+R101+N101</f>
        <v>1691346.8208286669</v>
      </c>
      <c r="U101" s="67" t="e">
        <f>#REF!</f>
        <v>#REF!</v>
      </c>
      <c r="V101" s="67" t="e">
        <f>U101-M101</f>
        <v>#REF!</v>
      </c>
      <c r="W101" s="62"/>
    </row>
    <row r="102" spans="1:23" ht="15.75" customHeight="1">
      <c r="A102" s="49"/>
      <c r="B102" s="49" t="s">
        <v>64</v>
      </c>
      <c r="C102" s="49"/>
      <c r="D102" s="63">
        <f>SUM(D100:D101)</f>
        <v>5312.5</v>
      </c>
      <c r="E102" s="63">
        <f>SUM(E100:E101)</f>
        <v>-9.5</v>
      </c>
      <c r="F102" s="63">
        <f>SUM(F100:F101)</f>
        <v>5303</v>
      </c>
      <c r="G102" s="63">
        <f t="shared" ref="G102:S102" si="27">SUM(G100:G101)</f>
        <v>168859064</v>
      </c>
      <c r="H102" s="63">
        <f t="shared" si="27"/>
        <v>56999.999999999993</v>
      </c>
      <c r="I102" s="63">
        <f>SUM(I100:I101)</f>
        <v>-338065</v>
      </c>
      <c r="J102" s="63">
        <f t="shared" si="27"/>
        <v>0</v>
      </c>
      <c r="K102" s="63">
        <f t="shared" si="27"/>
        <v>-281065</v>
      </c>
      <c r="L102" s="63"/>
      <c r="M102" s="64">
        <f t="shared" si="27"/>
        <v>168577999</v>
      </c>
      <c r="N102" s="65">
        <f t="shared" si="27"/>
        <v>10983055.909999998</v>
      </c>
      <c r="O102" s="66">
        <f t="shared" si="27"/>
        <v>84003.08999999972</v>
      </c>
      <c r="P102" s="66">
        <f>SUM(P100:P101)</f>
        <v>0</v>
      </c>
      <c r="Q102" s="66">
        <f>SUM(Q100:Q101)</f>
        <v>573916</v>
      </c>
      <c r="R102" s="66">
        <f>SUM(R100:R101)</f>
        <v>657919.08999999973</v>
      </c>
      <c r="S102" s="66">
        <f t="shared" si="27"/>
        <v>11640974.999999998</v>
      </c>
      <c r="U102" s="67"/>
      <c r="V102" s="67"/>
      <c r="W102" s="62"/>
    </row>
    <row r="103" spans="1:23" s="72" customFormat="1" ht="15.75" customHeight="1">
      <c r="A103" s="49"/>
      <c r="B103" s="49"/>
      <c r="C103" s="49"/>
      <c r="D103" s="63"/>
      <c r="E103" s="63"/>
      <c r="F103" s="63"/>
      <c r="G103" s="63"/>
      <c r="H103" s="63"/>
      <c r="I103" s="63"/>
      <c r="J103" s="60" t="s">
        <v>4</v>
      </c>
      <c r="K103" s="60" t="s">
        <v>4</v>
      </c>
      <c r="L103" s="60"/>
      <c r="M103" s="61" t="s">
        <v>4</v>
      </c>
      <c r="N103" s="65" t="s">
        <v>4</v>
      </c>
      <c r="O103" s="77" t="s">
        <v>4</v>
      </c>
      <c r="P103" s="77" t="s">
        <v>4</v>
      </c>
      <c r="Q103" s="77" t="s">
        <v>4</v>
      </c>
      <c r="R103" s="77"/>
      <c r="S103" s="101"/>
      <c r="T103" s="72" t="s">
        <v>4</v>
      </c>
      <c r="U103" s="75"/>
      <c r="V103" s="75"/>
      <c r="W103" s="76"/>
    </row>
    <row r="104" spans="1:23" s="72" customFormat="1" ht="15.75" customHeight="1">
      <c r="B104" s="49" t="s">
        <v>66</v>
      </c>
      <c r="D104" s="68">
        <v>0</v>
      </c>
      <c r="E104" s="68"/>
      <c r="F104" s="68"/>
      <c r="G104" s="68">
        <v>0</v>
      </c>
      <c r="H104" s="68"/>
      <c r="I104" s="68"/>
      <c r="J104" s="68">
        <v>0</v>
      </c>
      <c r="K104" s="68">
        <f>I104+J104</f>
        <v>0</v>
      </c>
      <c r="L104" s="68"/>
      <c r="M104" s="69">
        <f>G104+K104</f>
        <v>0</v>
      </c>
      <c r="N104" s="70">
        <f>'Table 3'!D104</f>
        <v>120699.43</v>
      </c>
      <c r="O104" s="71">
        <f>'Table 3'!I104</f>
        <v>0</v>
      </c>
      <c r="P104" s="71">
        <f>'Table 3'!L104</f>
        <v>0</v>
      </c>
      <c r="Q104" s="71">
        <f>'Table 3'!P104</f>
        <v>0</v>
      </c>
      <c r="R104" s="71">
        <f>+O104+P104+Q104</f>
        <v>0</v>
      </c>
      <c r="S104" s="71">
        <f>+R104+N104</f>
        <v>120699.43</v>
      </c>
      <c r="U104" s="75"/>
      <c r="V104" s="75"/>
      <c r="W104" s="76"/>
    </row>
    <row r="105" spans="1:23" ht="15.75" customHeight="1">
      <c r="A105" s="49"/>
      <c r="C105" s="49"/>
      <c r="D105" s="63"/>
      <c r="E105" s="63"/>
      <c r="F105" s="63"/>
      <c r="G105" s="63"/>
      <c r="H105" s="63"/>
      <c r="I105" s="63"/>
      <c r="J105" s="60"/>
      <c r="K105" s="60"/>
      <c r="L105" s="60"/>
      <c r="M105" s="61"/>
      <c r="N105" s="65"/>
      <c r="O105" s="66"/>
      <c r="P105" s="66"/>
      <c r="Q105" s="77"/>
      <c r="R105" s="66"/>
      <c r="S105" s="66"/>
      <c r="U105" s="67"/>
      <c r="V105" s="67"/>
      <c r="W105" s="62"/>
    </row>
    <row r="106" spans="1:23" s="72" customFormat="1" ht="15.75" customHeight="1">
      <c r="B106" s="49" t="s">
        <v>68</v>
      </c>
      <c r="D106" s="68">
        <v>0</v>
      </c>
      <c r="E106" s="68"/>
      <c r="F106" s="68"/>
      <c r="G106" s="68">
        <v>0</v>
      </c>
      <c r="H106" s="68"/>
      <c r="I106" s="68"/>
      <c r="J106" s="68">
        <v>0</v>
      </c>
      <c r="K106" s="68">
        <f>I106+J106</f>
        <v>0</v>
      </c>
      <c r="L106" s="68"/>
      <c r="M106" s="69">
        <f>G106+K106</f>
        <v>0</v>
      </c>
      <c r="N106" s="70">
        <f>'Table 3'!D106</f>
        <v>720000</v>
      </c>
      <c r="O106" s="71">
        <f>'Table 3'!I106</f>
        <v>-720000</v>
      </c>
      <c r="P106" s="71">
        <f>'Table 3'!L106</f>
        <v>0</v>
      </c>
      <c r="Q106" s="71">
        <f>'Table 3'!P106</f>
        <v>0</v>
      </c>
      <c r="R106" s="71">
        <f>+O106+P106+Q106</f>
        <v>-720000</v>
      </c>
      <c r="S106" s="71">
        <f>+R106+N106</f>
        <v>0</v>
      </c>
      <c r="U106" s="75"/>
      <c r="V106" s="75"/>
      <c r="W106" s="76"/>
    </row>
    <row r="107" spans="1:23" s="72" customFormat="1" ht="15.75" customHeight="1">
      <c r="B107" s="49" t="s">
        <v>70</v>
      </c>
      <c r="D107" s="68">
        <v>0</v>
      </c>
      <c r="E107" s="68"/>
      <c r="F107" s="68"/>
      <c r="G107" s="68">
        <v>0</v>
      </c>
      <c r="H107" s="68"/>
      <c r="I107" s="68"/>
      <c r="J107" s="68">
        <v>0</v>
      </c>
      <c r="K107" s="68">
        <f>I107+J107</f>
        <v>0</v>
      </c>
      <c r="L107" s="68"/>
      <c r="M107" s="69">
        <f>G107+K107</f>
        <v>0</v>
      </c>
      <c r="N107" s="70">
        <f>'Table 3'!D107</f>
        <v>0</v>
      </c>
      <c r="O107" s="71">
        <f>'Table 3'!I107</f>
        <v>0</v>
      </c>
      <c r="P107" s="71">
        <f>'Table 3'!L107</f>
        <v>0</v>
      </c>
      <c r="Q107" s="71">
        <f>'Table 3'!P107</f>
        <v>0</v>
      </c>
      <c r="R107" s="71">
        <f>+O107+P107+Q107</f>
        <v>0</v>
      </c>
      <c r="S107" s="71">
        <f>+R107+N107</f>
        <v>0</v>
      </c>
      <c r="U107" s="75"/>
      <c r="V107" s="75"/>
      <c r="W107" s="76"/>
    </row>
    <row r="108" spans="1:23" s="72" customFormat="1" ht="15.75" customHeight="1">
      <c r="B108" s="49" t="s">
        <v>71</v>
      </c>
      <c r="D108" s="68">
        <v>0</v>
      </c>
      <c r="E108" s="68"/>
      <c r="F108" s="68"/>
      <c r="G108" s="68">
        <v>0</v>
      </c>
      <c r="H108" s="68"/>
      <c r="I108" s="68"/>
      <c r="J108" s="68">
        <v>0</v>
      </c>
      <c r="K108" s="68">
        <f>I108+J108</f>
        <v>0</v>
      </c>
      <c r="L108" s="68"/>
      <c r="M108" s="69">
        <f>G108+K108</f>
        <v>0</v>
      </c>
      <c r="N108" s="70">
        <f>'Table 3'!D108</f>
        <v>3.36</v>
      </c>
      <c r="O108" s="71">
        <f>'Table 3'!I108</f>
        <v>-3.36</v>
      </c>
      <c r="P108" s="71">
        <f>'Table 3'!L108</f>
        <v>0</v>
      </c>
      <c r="Q108" s="71">
        <f>'Table 3'!P108</f>
        <v>0</v>
      </c>
      <c r="R108" s="71">
        <f>+O108+P108+Q108</f>
        <v>-3.36</v>
      </c>
      <c r="S108" s="71">
        <f>+R108+N108</f>
        <v>0</v>
      </c>
      <c r="U108" s="75"/>
      <c r="V108" s="75"/>
      <c r="W108" s="76"/>
    </row>
    <row r="109" spans="1:23" s="72" customFormat="1" ht="15.75" customHeight="1">
      <c r="B109" s="49" t="s">
        <v>88</v>
      </c>
      <c r="D109" s="68">
        <v>0</v>
      </c>
      <c r="E109" s="68"/>
      <c r="F109" s="68"/>
      <c r="G109" s="68">
        <v>0</v>
      </c>
      <c r="H109" s="68"/>
      <c r="I109" s="68"/>
      <c r="J109" s="68">
        <v>0</v>
      </c>
      <c r="K109" s="68">
        <f>I109+J109</f>
        <v>0</v>
      </c>
      <c r="L109" s="68"/>
      <c r="M109" s="69">
        <f>G109+K109</f>
        <v>0</v>
      </c>
      <c r="N109" s="70">
        <f>'Table 3'!D109</f>
        <v>-162640.82</v>
      </c>
      <c r="O109" s="71">
        <f>'Table 3'!I109</f>
        <v>162640.82</v>
      </c>
      <c r="P109" s="71">
        <f>'Table 3'!L109</f>
        <v>0</v>
      </c>
      <c r="Q109" s="71">
        <f>'Table 3'!P109</f>
        <v>0</v>
      </c>
      <c r="R109" s="71">
        <f>+O109+P109+Q109</f>
        <v>162640.82</v>
      </c>
      <c r="S109" s="71">
        <f>+R109+N109</f>
        <v>0</v>
      </c>
      <c r="U109" s="75"/>
      <c r="V109" s="75"/>
      <c r="W109" s="76"/>
    </row>
    <row r="110" spans="1:23" s="72" customFormat="1" ht="15.75" customHeight="1">
      <c r="B110" s="49" t="s">
        <v>91</v>
      </c>
      <c r="D110" s="68">
        <v>0</v>
      </c>
      <c r="E110" s="68"/>
      <c r="F110" s="68"/>
      <c r="G110" s="68">
        <v>0</v>
      </c>
      <c r="H110" s="68"/>
      <c r="I110" s="68"/>
      <c r="J110" s="68">
        <v>0</v>
      </c>
      <c r="K110" s="68">
        <f>I110+J110</f>
        <v>0</v>
      </c>
      <c r="L110" s="68"/>
      <c r="M110" s="69">
        <f>G110+K110</f>
        <v>0</v>
      </c>
      <c r="N110" s="70">
        <f>'Table 3'!D110</f>
        <v>9693.4</v>
      </c>
      <c r="O110" s="71">
        <f>'Table 3'!I110</f>
        <v>-9693.4</v>
      </c>
      <c r="P110" s="71">
        <f>'Table 3'!L110</f>
        <v>0</v>
      </c>
      <c r="Q110" s="71">
        <f>'Table 3'!P110</f>
        <v>0</v>
      </c>
      <c r="R110" s="71">
        <f>+O110+P110+Q110</f>
        <v>-9693.4</v>
      </c>
      <c r="S110" s="71">
        <f>+R110+N110</f>
        <v>0</v>
      </c>
      <c r="U110" s="75"/>
      <c r="V110" s="75"/>
      <c r="W110" s="76"/>
    </row>
    <row r="111" spans="1:23" ht="15.75" customHeight="1">
      <c r="A111" s="49"/>
      <c r="C111" s="49"/>
      <c r="D111" s="63"/>
      <c r="E111" s="63"/>
      <c r="F111" s="63"/>
      <c r="G111" s="63"/>
      <c r="H111" s="63"/>
      <c r="I111" s="63"/>
      <c r="J111" s="60"/>
      <c r="K111" s="60"/>
      <c r="L111" s="60"/>
      <c r="M111" s="61"/>
      <c r="N111" s="65"/>
      <c r="O111" s="66"/>
      <c r="P111" s="66"/>
      <c r="Q111" s="66"/>
      <c r="R111" s="66"/>
      <c r="S111" s="66"/>
      <c r="U111" s="67"/>
      <c r="V111" s="67"/>
      <c r="W111" s="62"/>
    </row>
    <row r="112" spans="1:23" s="72" customFormat="1" ht="15.75" customHeight="1">
      <c r="B112" s="49" t="s">
        <v>73</v>
      </c>
      <c r="D112" s="68">
        <v>0</v>
      </c>
      <c r="E112" s="68"/>
      <c r="F112" s="68"/>
      <c r="G112" s="68">
        <v>57000</v>
      </c>
      <c r="H112" s="68">
        <f>-G112</f>
        <v>-57000</v>
      </c>
      <c r="I112" s="68"/>
      <c r="J112" s="68">
        <v>0</v>
      </c>
      <c r="K112" s="68">
        <f>SUM(H112:J112)</f>
        <v>-57000</v>
      </c>
      <c r="L112" s="68"/>
      <c r="M112" s="69">
        <f>G112+K112</f>
        <v>0</v>
      </c>
      <c r="N112" s="70">
        <f>'Table 3'!D112</f>
        <v>3000</v>
      </c>
      <c r="O112" s="71">
        <f>'Table 3'!I112</f>
        <v>-3000</v>
      </c>
      <c r="P112" s="71">
        <f>'Table 3'!L112</f>
        <v>0</v>
      </c>
      <c r="Q112" s="71">
        <f>'Table 3'!P112</f>
        <v>0</v>
      </c>
      <c r="R112" s="71">
        <f>+O112+P112+Q112</f>
        <v>-3000</v>
      </c>
      <c r="S112" s="71">
        <f>+R112+N112</f>
        <v>0</v>
      </c>
      <c r="U112" s="78">
        <f>M112</f>
        <v>0</v>
      </c>
      <c r="V112" s="75"/>
      <c r="W112" s="76"/>
    </row>
    <row r="113" spans="1:23" ht="15.75" customHeight="1">
      <c r="A113" s="49"/>
      <c r="B113" s="91"/>
      <c r="C113" s="49"/>
      <c r="D113" s="63"/>
      <c r="E113" s="63"/>
      <c r="F113" s="63"/>
      <c r="G113" s="63"/>
      <c r="H113" s="63"/>
      <c r="I113" s="63"/>
      <c r="J113" s="63"/>
      <c r="K113" s="63"/>
      <c r="L113" s="63"/>
      <c r="M113" s="64"/>
      <c r="N113" s="65"/>
      <c r="O113" s="66"/>
      <c r="P113" s="66"/>
      <c r="Q113" s="66"/>
      <c r="R113" s="66"/>
      <c r="S113" s="66"/>
      <c r="U113" s="67"/>
      <c r="V113" s="67"/>
      <c r="W113" s="62"/>
    </row>
    <row r="114" spans="1:23" ht="15.75" customHeight="1">
      <c r="A114" s="49"/>
      <c r="B114" s="84" t="s">
        <v>12</v>
      </c>
      <c r="C114" s="85"/>
      <c r="D114" s="86">
        <f>D102+D104+D107+D108+D109+D110+D112</f>
        <v>5312.5</v>
      </c>
      <c r="E114" s="86">
        <f t="shared" ref="E114:M114" si="28">E102+E104+E107+E108+E109+E110+E112</f>
        <v>-9.5</v>
      </c>
      <c r="F114" s="86">
        <f t="shared" si="28"/>
        <v>5303</v>
      </c>
      <c r="G114" s="86">
        <f t="shared" si="28"/>
        <v>168916064</v>
      </c>
      <c r="H114" s="86">
        <f t="shared" si="28"/>
        <v>0</v>
      </c>
      <c r="I114" s="86">
        <f t="shared" si="28"/>
        <v>-338065</v>
      </c>
      <c r="J114" s="86">
        <f t="shared" si="28"/>
        <v>0</v>
      </c>
      <c r="K114" s="86">
        <f t="shared" si="28"/>
        <v>-338065</v>
      </c>
      <c r="L114" s="86"/>
      <c r="M114" s="87">
        <f t="shared" si="28"/>
        <v>168577999</v>
      </c>
      <c r="N114" s="97">
        <f>N102+N104+N106+N107+N108+N109+N110+N112</f>
        <v>11673811.279999997</v>
      </c>
      <c r="O114" s="97">
        <f t="shared" ref="O114:S114" si="29">O102+O104+O106+O107+O108+O109+O110+O112</f>
        <v>-486052.85000000027</v>
      </c>
      <c r="P114" s="97">
        <f t="shared" si="29"/>
        <v>0</v>
      </c>
      <c r="Q114" s="97">
        <f t="shared" si="29"/>
        <v>573916</v>
      </c>
      <c r="R114" s="97">
        <f t="shared" si="29"/>
        <v>87863.149999999747</v>
      </c>
      <c r="S114" s="100">
        <f t="shared" si="29"/>
        <v>11761674.429999998</v>
      </c>
      <c r="U114" s="67"/>
      <c r="V114" s="67"/>
      <c r="W114" s="62"/>
    </row>
    <row r="115" spans="1:23" ht="15.75" customHeight="1">
      <c r="A115" s="49"/>
      <c r="B115" s="91"/>
      <c r="C115" s="49"/>
      <c r="D115" s="63"/>
      <c r="E115" s="63"/>
      <c r="F115" s="63"/>
      <c r="G115" s="63"/>
      <c r="H115" s="63"/>
      <c r="I115" s="63"/>
      <c r="J115" s="63"/>
      <c r="K115" s="63"/>
      <c r="L115" s="63"/>
      <c r="M115" s="64"/>
      <c r="N115" s="65"/>
      <c r="O115" s="66"/>
      <c r="P115" s="66"/>
      <c r="Q115" s="66"/>
      <c r="R115" s="66"/>
      <c r="S115" s="66"/>
      <c r="U115" s="67"/>
      <c r="V115" s="67"/>
      <c r="W115" s="62"/>
    </row>
    <row r="116" spans="1:23" ht="15.75" customHeight="1">
      <c r="A116" s="55" t="s">
        <v>92</v>
      </c>
      <c r="B116" s="91"/>
      <c r="C116" s="49"/>
      <c r="D116" s="63"/>
      <c r="E116" s="63"/>
      <c r="F116" s="63"/>
      <c r="G116" s="63"/>
      <c r="H116" s="63"/>
      <c r="I116" s="63"/>
      <c r="J116" s="60"/>
      <c r="K116" s="60"/>
      <c r="L116" s="60"/>
      <c r="M116" s="61"/>
      <c r="N116" s="65"/>
      <c r="O116" s="66"/>
      <c r="P116" s="66"/>
      <c r="Q116" s="66"/>
      <c r="R116" s="66"/>
      <c r="S116" s="66"/>
      <c r="W116" s="62"/>
    </row>
    <row r="117" spans="1:23" ht="15.75" customHeight="1">
      <c r="A117" s="55"/>
      <c r="B117" s="91"/>
      <c r="C117" s="49"/>
      <c r="D117" s="63"/>
      <c r="E117" s="63"/>
      <c r="F117" s="63"/>
      <c r="G117" s="63"/>
      <c r="H117" s="63"/>
      <c r="I117" s="63"/>
      <c r="J117" s="60"/>
      <c r="K117" s="60"/>
      <c r="L117" s="60"/>
      <c r="M117" s="61"/>
      <c r="N117" s="65"/>
      <c r="O117" s="66"/>
      <c r="P117" s="66"/>
      <c r="Q117" s="66"/>
      <c r="R117" s="66"/>
      <c r="S117" s="66"/>
      <c r="W117" s="62"/>
    </row>
    <row r="118" spans="1:23" ht="15.75" customHeight="1">
      <c r="A118" s="49"/>
      <c r="B118" s="91" t="s">
        <v>93</v>
      </c>
      <c r="C118" s="49"/>
      <c r="D118" s="63">
        <v>19.25</v>
      </c>
      <c r="E118" s="63">
        <f>F118-D118</f>
        <v>0.75</v>
      </c>
      <c r="F118" s="63">
        <v>20</v>
      </c>
      <c r="G118" s="63">
        <v>443047</v>
      </c>
      <c r="H118" s="63">
        <v>33359.656026952456</v>
      </c>
      <c r="I118" s="63">
        <v>31</v>
      </c>
      <c r="J118" s="63">
        <v>0</v>
      </c>
      <c r="K118" s="63">
        <f>SUM(H118:J118)</f>
        <v>33390.656026952456</v>
      </c>
      <c r="L118" s="63"/>
      <c r="M118" s="64">
        <f>G118+K118</f>
        <v>476437.65602695243</v>
      </c>
      <c r="N118" s="65">
        <f>'Table 3'!D118</f>
        <v>59009.49</v>
      </c>
      <c r="O118" s="66">
        <f>'Table 3'!I118</f>
        <v>3605.3977344443106</v>
      </c>
      <c r="P118" s="66">
        <f>'Table 3'!L118</f>
        <v>0</v>
      </c>
      <c r="Q118" s="66">
        <f>'Table 3'!P118</f>
        <v>2964.0000000000073</v>
      </c>
      <c r="R118" s="66">
        <f>+O118+P118+Q118</f>
        <v>6569.3977344443174</v>
      </c>
      <c r="S118" s="66">
        <f>+R118+N118</f>
        <v>65578.887734444317</v>
      </c>
      <c r="U118" s="67" t="e">
        <f>#REF!</f>
        <v>#REF!</v>
      </c>
      <c r="V118" s="67" t="e">
        <f>U118-M118</f>
        <v>#REF!</v>
      </c>
      <c r="W118" s="62"/>
    </row>
    <row r="119" spans="1:23" ht="15.75" customHeight="1">
      <c r="A119" s="49"/>
      <c r="B119" s="91" t="s">
        <v>94</v>
      </c>
      <c r="C119" s="49"/>
      <c r="D119" s="63">
        <v>107.083333333333</v>
      </c>
      <c r="E119" s="63">
        <f>F119-D119</f>
        <v>0.50000000000032685</v>
      </c>
      <c r="F119" s="63">
        <v>107.58333333333333</v>
      </c>
      <c r="G119" s="63">
        <v>3674810</v>
      </c>
      <c r="H119" s="63">
        <v>276329.95046890387</v>
      </c>
      <c r="I119" s="63">
        <v>-4636</v>
      </c>
      <c r="J119" s="63">
        <v>0</v>
      </c>
      <c r="K119" s="63">
        <f>SUM(H119:J119)</f>
        <v>271693.95046890387</v>
      </c>
      <c r="L119" s="63"/>
      <c r="M119" s="64">
        <f>G119+K119</f>
        <v>3946503.9504689039</v>
      </c>
      <c r="N119" s="65">
        <f>'Table 3'!D119</f>
        <v>234714.16</v>
      </c>
      <c r="O119" s="66">
        <f>'Table 3'!I119</f>
        <v>11365.516688548261</v>
      </c>
      <c r="P119" s="66">
        <f>'Table 3'!L119</f>
        <v>0</v>
      </c>
      <c r="Q119" s="66">
        <f>'Table 3'!P119</f>
        <v>12389.820000000007</v>
      </c>
      <c r="R119" s="66">
        <f>+O119+P119+Q119</f>
        <v>23755.336688548268</v>
      </c>
      <c r="S119" s="66">
        <f>+R119+N119</f>
        <v>258469.49668854827</v>
      </c>
      <c r="U119" s="67" t="e">
        <f>#REF!</f>
        <v>#REF!</v>
      </c>
      <c r="V119" s="67" t="e">
        <f>U119-M119</f>
        <v>#REF!</v>
      </c>
      <c r="W119" s="62"/>
    </row>
    <row r="120" spans="1:23" ht="15.75" customHeight="1">
      <c r="A120" s="49"/>
      <c r="B120" s="91" t="s">
        <v>95</v>
      </c>
      <c r="C120" s="49"/>
      <c r="D120" s="63">
        <v>92.75</v>
      </c>
      <c r="E120" s="63">
        <f>F120-D120</f>
        <v>-0.3333333333333286</v>
      </c>
      <c r="F120" s="63">
        <v>92.416666666666671</v>
      </c>
      <c r="G120" s="63">
        <v>1158261</v>
      </c>
      <c r="H120" s="63">
        <v>87074.522892730776</v>
      </c>
      <c r="I120" s="63">
        <v>-1750</v>
      </c>
      <c r="J120" s="63">
        <v>0</v>
      </c>
      <c r="K120" s="63">
        <f>SUM(H120:J120)</f>
        <v>85324.522892730776</v>
      </c>
      <c r="L120" s="63"/>
      <c r="M120" s="64">
        <f>G120+K120</f>
        <v>1243585.5228927308</v>
      </c>
      <c r="N120" s="65">
        <f>'Table 3'!D120</f>
        <v>73231.839999999997</v>
      </c>
      <c r="O120" s="66">
        <f>'Table 3'!I120</f>
        <v>3519.5661987925282</v>
      </c>
      <c r="P120" s="66">
        <f>'Table 3'!L120</f>
        <v>0</v>
      </c>
      <c r="Q120" s="66">
        <f>'Table 3'!P120</f>
        <v>3886</v>
      </c>
      <c r="R120" s="66">
        <f>+O120+P120+Q120</f>
        <v>7405.5661987925287</v>
      </c>
      <c r="S120" s="66">
        <f>+R120+N120</f>
        <v>80637.406198792523</v>
      </c>
      <c r="U120" s="67" t="e">
        <f>#REF!</f>
        <v>#REF!</v>
      </c>
      <c r="V120" s="67" t="e">
        <f>U120-M120</f>
        <v>#REF!</v>
      </c>
      <c r="W120" s="62"/>
    </row>
    <row r="121" spans="1:23" ht="15.75" customHeight="1">
      <c r="A121" s="49"/>
      <c r="B121" s="91" t="s">
        <v>96</v>
      </c>
      <c r="C121" s="49"/>
      <c r="D121" s="63">
        <v>147.75</v>
      </c>
      <c r="E121" s="63">
        <f>F121-D121</f>
        <v>1.25</v>
      </c>
      <c r="F121" s="63">
        <v>149</v>
      </c>
      <c r="G121" s="63">
        <v>3102984</v>
      </c>
      <c r="H121" s="63">
        <v>231745.05296345425</v>
      </c>
      <c r="I121" s="63">
        <v>-24980</v>
      </c>
      <c r="J121" s="63">
        <v>0</v>
      </c>
      <c r="K121" s="63">
        <f>SUM(H121:J121)</f>
        <v>206765.05296345425</v>
      </c>
      <c r="L121" s="63"/>
      <c r="M121" s="64">
        <f>G121+K121</f>
        <v>3309749.0529634543</v>
      </c>
      <c r="N121" s="65">
        <f>'Table 3'!D121</f>
        <v>562958.09</v>
      </c>
      <c r="O121" s="66">
        <f>'Table 3'!I121</f>
        <v>30528.84801781689</v>
      </c>
      <c r="P121" s="66">
        <f>'Table 3'!L121</f>
        <v>0</v>
      </c>
      <c r="Q121" s="66">
        <f>'Table 3'!P121</f>
        <v>29940</v>
      </c>
      <c r="R121" s="66">
        <f>+O121+P121+Q121</f>
        <v>60468.84801781689</v>
      </c>
      <c r="S121" s="66">
        <f>+R121+N121</f>
        <v>623426.93801781686</v>
      </c>
      <c r="U121" s="67" t="e">
        <f>#REF!</f>
        <v>#REF!</v>
      </c>
      <c r="V121" s="67" t="e">
        <f>U121-M121</f>
        <v>#REF!</v>
      </c>
      <c r="W121" s="62"/>
    </row>
    <row r="122" spans="1:23" s="72" customFormat="1" ht="15.75" customHeight="1">
      <c r="B122" s="91" t="s">
        <v>97</v>
      </c>
      <c r="D122" s="68">
        <v>46</v>
      </c>
      <c r="E122" s="68">
        <f>F122-D122</f>
        <v>-12.583333333333336</v>
      </c>
      <c r="F122" s="68">
        <v>33.416666666666664</v>
      </c>
      <c r="G122" s="68">
        <v>2012573</v>
      </c>
      <c r="H122" s="68">
        <v>151490.81764795876</v>
      </c>
      <c r="I122" s="68">
        <v>-494</v>
      </c>
      <c r="J122" s="68">
        <v>0</v>
      </c>
      <c r="K122" s="68">
        <f>SUM(H122:J122)</f>
        <v>150996.81764795876</v>
      </c>
      <c r="L122" s="68"/>
      <c r="M122" s="69">
        <f>G122+K122</f>
        <v>2163569.8176479586</v>
      </c>
      <c r="N122" s="70">
        <f>'Table 3'!D122</f>
        <v>225704.37</v>
      </c>
      <c r="O122" s="71">
        <f>'Table 3'!I122</f>
        <v>13339.841360398092</v>
      </c>
      <c r="P122" s="71">
        <f>'Table 3'!L122</f>
        <v>0</v>
      </c>
      <c r="Q122" s="71">
        <f>'Table 3'!P122</f>
        <v>11876</v>
      </c>
      <c r="R122" s="71">
        <f>+O122+P122+Q122</f>
        <v>25215.841360398092</v>
      </c>
      <c r="S122" s="71">
        <f>+R122+N122</f>
        <v>250920.2113603981</v>
      </c>
      <c r="U122" s="78" t="e">
        <f>#REF!</f>
        <v>#REF!</v>
      </c>
      <c r="V122" s="67" t="e">
        <f>U122-M122</f>
        <v>#REF!</v>
      </c>
      <c r="W122" s="76"/>
    </row>
    <row r="123" spans="1:23" ht="15.75" customHeight="1">
      <c r="A123" s="49"/>
      <c r="B123" s="49" t="s">
        <v>98</v>
      </c>
      <c r="C123" s="49"/>
      <c r="D123" s="63">
        <f>SUM(D118:D122)</f>
        <v>412.83333333333303</v>
      </c>
      <c r="E123" s="63">
        <f>SUM(E118:E122)</f>
        <v>-10.416666666666337</v>
      </c>
      <c r="F123" s="63">
        <f>SUM(F118:F122)</f>
        <v>402.41666666666669</v>
      </c>
      <c r="G123" s="63">
        <f t="shared" ref="G123:S123" si="30">SUM(G118:G122)</f>
        <v>10391675</v>
      </c>
      <c r="H123" s="63">
        <f t="shared" si="30"/>
        <v>780000.00000000012</v>
      </c>
      <c r="I123" s="63">
        <f>SUM(I118:I122)</f>
        <v>-31829</v>
      </c>
      <c r="J123" s="63">
        <f t="shared" si="30"/>
        <v>0</v>
      </c>
      <c r="K123" s="63">
        <f t="shared" si="30"/>
        <v>748171.00000000012</v>
      </c>
      <c r="L123" s="63"/>
      <c r="M123" s="64">
        <f t="shared" si="30"/>
        <v>11139846</v>
      </c>
      <c r="N123" s="65">
        <f t="shared" si="30"/>
        <v>1155617.95</v>
      </c>
      <c r="O123" s="66">
        <f t="shared" si="30"/>
        <v>62359.170000000086</v>
      </c>
      <c r="P123" s="65">
        <f>SUM(P118:P122)</f>
        <v>0</v>
      </c>
      <c r="Q123" s="65">
        <f>SUM(Q118:Q122)</f>
        <v>61055.820000000014</v>
      </c>
      <c r="R123" s="65">
        <f t="shared" si="30"/>
        <v>123414.99000000009</v>
      </c>
      <c r="S123" s="65">
        <f t="shared" si="30"/>
        <v>1279032.94</v>
      </c>
      <c r="U123" s="102"/>
      <c r="V123" s="102"/>
      <c r="W123" s="103"/>
    </row>
    <row r="124" spans="1:23" ht="15.75" customHeight="1">
      <c r="A124" s="49"/>
      <c r="C124" s="49"/>
      <c r="D124" s="63"/>
      <c r="E124" s="63"/>
      <c r="F124" s="63"/>
      <c r="G124" s="63"/>
      <c r="H124" s="63"/>
      <c r="I124" s="63"/>
      <c r="J124" s="60"/>
      <c r="K124" s="60"/>
      <c r="L124" s="60"/>
      <c r="M124" s="61"/>
      <c r="N124" s="65"/>
      <c r="O124" s="66"/>
      <c r="P124" s="65"/>
      <c r="Q124" s="65"/>
      <c r="R124" s="65"/>
      <c r="S124" s="65"/>
      <c r="U124" s="102"/>
      <c r="V124" s="102"/>
      <c r="W124" s="103"/>
    </row>
    <row r="125" spans="1:23" ht="15.75" customHeight="1">
      <c r="A125" s="49"/>
      <c r="B125" s="91" t="s">
        <v>66</v>
      </c>
      <c r="C125" s="49"/>
      <c r="D125" s="68">
        <v>0</v>
      </c>
      <c r="E125" s="68"/>
      <c r="F125" s="68"/>
      <c r="G125" s="68">
        <v>0</v>
      </c>
      <c r="H125" s="68"/>
      <c r="I125" s="68"/>
      <c r="J125" s="68">
        <v>0</v>
      </c>
      <c r="K125" s="68">
        <f>I125+J125</f>
        <v>0</v>
      </c>
      <c r="L125" s="68"/>
      <c r="M125" s="69">
        <f>G125+K125</f>
        <v>0</v>
      </c>
      <c r="N125" s="70">
        <f>'Table 3'!D125</f>
        <v>90.84</v>
      </c>
      <c r="O125" s="71">
        <f>'Table 3'!I125</f>
        <v>0</v>
      </c>
      <c r="P125" s="71">
        <f>'Table 3'!L125</f>
        <v>0</v>
      </c>
      <c r="Q125" s="71">
        <f>'Table 3'!P125</f>
        <v>0</v>
      </c>
      <c r="R125" s="71">
        <f>+O125+P125+Q125</f>
        <v>0</v>
      </c>
      <c r="S125" s="71">
        <f>+R125+N125</f>
        <v>90.84</v>
      </c>
      <c r="U125" s="102"/>
      <c r="V125" s="102"/>
      <c r="W125" s="103"/>
    </row>
    <row r="126" spans="1:23" ht="15.75" customHeight="1">
      <c r="A126" s="49"/>
      <c r="B126" s="91"/>
      <c r="C126" s="49"/>
      <c r="D126" s="68"/>
      <c r="E126" s="68"/>
      <c r="F126" s="68"/>
      <c r="G126" s="68"/>
      <c r="H126" s="68"/>
      <c r="I126" s="68"/>
      <c r="J126" s="68"/>
      <c r="K126" s="68"/>
      <c r="L126" s="68"/>
      <c r="M126" s="69"/>
      <c r="N126" s="70"/>
      <c r="O126" s="71"/>
      <c r="P126" s="71"/>
      <c r="Q126" s="71"/>
      <c r="R126" s="71"/>
      <c r="S126" s="71"/>
      <c r="U126" s="102"/>
      <c r="V126" s="102"/>
      <c r="W126" s="103"/>
    </row>
    <row r="127" spans="1:23" ht="15.75" customHeight="1">
      <c r="A127" s="49"/>
      <c r="B127" s="49" t="s">
        <v>68</v>
      </c>
      <c r="C127" s="49"/>
      <c r="D127" s="68">
        <v>0</v>
      </c>
      <c r="E127" s="68"/>
      <c r="F127" s="68"/>
      <c r="G127" s="68">
        <v>0</v>
      </c>
      <c r="H127" s="68"/>
      <c r="I127" s="68"/>
      <c r="J127" s="68">
        <v>0</v>
      </c>
      <c r="K127" s="68">
        <f>I127+J127</f>
        <v>0</v>
      </c>
      <c r="L127" s="68"/>
      <c r="M127" s="69">
        <f>G127+K127</f>
        <v>0</v>
      </c>
      <c r="N127" s="70">
        <f>'Table 3'!D127</f>
        <v>180000</v>
      </c>
      <c r="O127" s="71">
        <f>'Table 3'!I127</f>
        <v>-180000</v>
      </c>
      <c r="P127" s="71">
        <f>'Table 3'!L127</f>
        <v>0</v>
      </c>
      <c r="Q127" s="71">
        <f>'Table 3'!P127</f>
        <v>0</v>
      </c>
      <c r="R127" s="71">
        <f>+O127+P127+Q127</f>
        <v>-180000</v>
      </c>
      <c r="S127" s="71">
        <f>+R127+N127</f>
        <v>0</v>
      </c>
      <c r="U127" s="102"/>
      <c r="V127" s="102"/>
      <c r="W127" s="103"/>
    </row>
    <row r="128" spans="1:23" ht="15.75" customHeight="1">
      <c r="A128" s="49"/>
      <c r="B128" s="49" t="s">
        <v>70</v>
      </c>
      <c r="C128" s="49"/>
      <c r="D128" s="68">
        <v>0</v>
      </c>
      <c r="E128" s="68"/>
      <c r="F128" s="68"/>
      <c r="G128" s="68">
        <v>0</v>
      </c>
      <c r="H128" s="68"/>
      <c r="I128" s="68"/>
      <c r="J128" s="68">
        <v>0</v>
      </c>
      <c r="K128" s="68">
        <f>I128+J128</f>
        <v>0</v>
      </c>
      <c r="L128" s="68"/>
      <c r="M128" s="69">
        <f>G128+K128</f>
        <v>0</v>
      </c>
      <c r="N128" s="70">
        <f>'Table 3'!D128</f>
        <v>0</v>
      </c>
      <c r="O128" s="71">
        <f>'Table 3'!I128</f>
        <v>0</v>
      </c>
      <c r="P128" s="71">
        <f>'Table 3'!L128</f>
        <v>0</v>
      </c>
      <c r="Q128" s="71">
        <f>'Table 3'!P128</f>
        <v>0</v>
      </c>
      <c r="R128" s="71">
        <f>+O128+P128+Q128</f>
        <v>0</v>
      </c>
      <c r="S128" s="71">
        <f>+R128+N128</f>
        <v>0</v>
      </c>
      <c r="U128" s="102"/>
      <c r="V128" s="102"/>
      <c r="W128" s="103"/>
    </row>
    <row r="129" spans="1:23" ht="15.75" customHeight="1">
      <c r="A129" s="49"/>
      <c r="B129" s="49" t="s">
        <v>71</v>
      </c>
      <c r="C129" s="49"/>
      <c r="D129" s="68">
        <v>0</v>
      </c>
      <c r="E129" s="68"/>
      <c r="F129" s="68"/>
      <c r="G129" s="68">
        <v>0</v>
      </c>
      <c r="H129" s="68"/>
      <c r="I129" s="68"/>
      <c r="J129" s="68">
        <v>0</v>
      </c>
      <c r="K129" s="68">
        <f>I129+J129</f>
        <v>0</v>
      </c>
      <c r="L129" s="68"/>
      <c r="M129" s="69">
        <f>G129+K129</f>
        <v>0</v>
      </c>
      <c r="N129" s="70">
        <f>'Table 3'!D129</f>
        <v>0</v>
      </c>
      <c r="O129" s="71">
        <f>'Table 3'!I129</f>
        <v>0</v>
      </c>
      <c r="P129" s="71">
        <f>'Table 3'!L129</f>
        <v>0</v>
      </c>
      <c r="Q129" s="71">
        <f>'Table 3'!P129</f>
        <v>0</v>
      </c>
      <c r="R129" s="71">
        <f>+O129+P129+Q129</f>
        <v>0</v>
      </c>
      <c r="S129" s="71">
        <f>+R129+N129</f>
        <v>0</v>
      </c>
      <c r="U129" s="102"/>
      <c r="V129" s="102"/>
      <c r="W129" s="103"/>
    </row>
    <row r="130" spans="1:23" ht="15.75" customHeight="1">
      <c r="A130" s="49"/>
      <c r="B130" s="72"/>
      <c r="C130" s="49"/>
      <c r="D130" s="63"/>
      <c r="E130" s="63"/>
      <c r="F130" s="63"/>
      <c r="G130" s="63"/>
      <c r="H130" s="63"/>
      <c r="I130" s="63"/>
      <c r="J130" s="60"/>
      <c r="K130" s="60"/>
      <c r="L130" s="60"/>
      <c r="M130" s="61"/>
      <c r="N130" s="65"/>
      <c r="O130" s="90"/>
      <c r="P130" s="90"/>
      <c r="Q130" s="90"/>
      <c r="R130" s="90"/>
      <c r="S130" s="83"/>
      <c r="U130" s="67"/>
      <c r="V130" s="67"/>
      <c r="W130" s="62"/>
    </row>
    <row r="131" spans="1:23" s="72" customFormat="1" ht="15.75" customHeight="1">
      <c r="B131" s="49" t="s">
        <v>73</v>
      </c>
      <c r="D131" s="68">
        <v>0</v>
      </c>
      <c r="E131" s="68"/>
      <c r="F131" s="68"/>
      <c r="G131" s="68">
        <v>780000</v>
      </c>
      <c r="H131" s="68">
        <f>-G131</f>
        <v>-780000</v>
      </c>
      <c r="I131" s="68"/>
      <c r="J131" s="68">
        <v>0</v>
      </c>
      <c r="K131" s="68">
        <f>SUM(H131:J131)</f>
        <v>-780000</v>
      </c>
      <c r="L131" s="68"/>
      <c r="M131" s="69">
        <f>G131+K131</f>
        <v>0</v>
      </c>
      <c r="N131" s="70">
        <f>'Table 3'!D131</f>
        <v>90000</v>
      </c>
      <c r="O131" s="71">
        <f>'Table 3'!I131</f>
        <v>-90000</v>
      </c>
      <c r="P131" s="71">
        <f>'Table 3'!L131</f>
        <v>0</v>
      </c>
      <c r="Q131" s="71">
        <f>'Table 3'!P131</f>
        <v>0</v>
      </c>
      <c r="R131" s="71">
        <f>+O131+P131+Q131</f>
        <v>-90000</v>
      </c>
      <c r="S131" s="71">
        <f>+R131+N131</f>
        <v>0</v>
      </c>
      <c r="U131" s="78">
        <f>M131</f>
        <v>0</v>
      </c>
      <c r="V131" s="75"/>
      <c r="W131" s="76"/>
    </row>
    <row r="132" spans="1:23" ht="15.75" customHeight="1">
      <c r="A132" s="49"/>
      <c r="B132" s="72"/>
      <c r="C132" s="49"/>
      <c r="D132" s="63"/>
      <c r="E132" s="63"/>
      <c r="F132" s="63"/>
      <c r="G132" s="63"/>
      <c r="H132" s="63"/>
      <c r="I132" s="63"/>
      <c r="J132" s="60"/>
      <c r="K132" s="60"/>
      <c r="L132" s="60"/>
      <c r="M132" s="61"/>
      <c r="N132" s="65"/>
      <c r="O132" s="90"/>
      <c r="P132" s="90"/>
      <c r="Q132" s="90"/>
      <c r="R132" s="90"/>
      <c r="S132" s="83"/>
      <c r="U132" s="67"/>
      <c r="V132" s="67"/>
      <c r="W132" s="62"/>
    </row>
    <row r="133" spans="1:23" ht="15.75" customHeight="1">
      <c r="A133" s="49"/>
      <c r="B133" s="84" t="s">
        <v>12</v>
      </c>
      <c r="C133" s="85"/>
      <c r="D133" s="86">
        <f>D123+D125+D128+D129+D131</f>
        <v>412.83333333333303</v>
      </c>
      <c r="E133" s="86">
        <f t="shared" ref="E133:M133" si="31">E123+E125+E128+E129+E131</f>
        <v>-10.416666666666337</v>
      </c>
      <c r="F133" s="86">
        <f t="shared" si="31"/>
        <v>402.41666666666669</v>
      </c>
      <c r="G133" s="86">
        <f t="shared" si="31"/>
        <v>11171675</v>
      </c>
      <c r="H133" s="86">
        <f t="shared" si="31"/>
        <v>0</v>
      </c>
      <c r="I133" s="86">
        <f t="shared" si="31"/>
        <v>-31829</v>
      </c>
      <c r="J133" s="86">
        <f t="shared" si="31"/>
        <v>0</v>
      </c>
      <c r="K133" s="86">
        <f t="shared" si="31"/>
        <v>-31828.999999999884</v>
      </c>
      <c r="L133" s="86"/>
      <c r="M133" s="87">
        <f t="shared" si="31"/>
        <v>11139846</v>
      </c>
      <c r="N133" s="97">
        <f>N123+N125+N127+N128+N129+N131</f>
        <v>1425708.79</v>
      </c>
      <c r="O133" s="97">
        <f t="shared" ref="O133:S133" si="32">O123+O125+O127+O128+O129+O131</f>
        <v>-207640.8299999999</v>
      </c>
      <c r="P133" s="97">
        <f t="shared" si="32"/>
        <v>0</v>
      </c>
      <c r="Q133" s="97">
        <f t="shared" si="32"/>
        <v>61055.820000000014</v>
      </c>
      <c r="R133" s="97">
        <f t="shared" si="32"/>
        <v>-146585.00999999989</v>
      </c>
      <c r="S133" s="100">
        <f t="shared" si="32"/>
        <v>1279123.78</v>
      </c>
      <c r="U133" s="67"/>
      <c r="V133" s="67"/>
      <c r="W133" s="62"/>
    </row>
    <row r="134" spans="1:23" ht="15.75" customHeight="1">
      <c r="A134" s="49"/>
      <c r="B134" s="56"/>
      <c r="C134" s="56"/>
      <c r="D134" s="63" t="s">
        <v>4</v>
      </c>
      <c r="E134" s="63"/>
      <c r="F134" s="63"/>
      <c r="G134" s="63"/>
      <c r="H134" s="63"/>
      <c r="I134" s="63"/>
      <c r="J134" s="60"/>
      <c r="K134" s="60"/>
      <c r="L134" s="60"/>
      <c r="M134" s="61"/>
      <c r="N134" s="65" t="s">
        <v>4</v>
      </c>
      <c r="O134" s="101"/>
      <c r="P134" s="101"/>
      <c r="Q134" s="101"/>
      <c r="R134" s="101"/>
      <c r="S134" s="101"/>
      <c r="U134" s="67"/>
      <c r="V134" s="67"/>
      <c r="W134" s="62"/>
    </row>
    <row r="135" spans="1:23" ht="15.75" customHeight="1" thickBot="1">
      <c r="A135" s="49"/>
      <c r="C135" s="49"/>
      <c r="D135" s="63"/>
      <c r="E135" s="63"/>
      <c r="F135" s="63"/>
      <c r="G135" s="63"/>
      <c r="H135" s="63"/>
      <c r="I135" s="63"/>
      <c r="J135" s="60"/>
      <c r="K135" s="60"/>
      <c r="L135" s="60"/>
      <c r="M135" s="61"/>
      <c r="N135" s="65"/>
      <c r="O135" s="101"/>
      <c r="P135" s="101"/>
      <c r="Q135" s="101"/>
      <c r="R135" s="101"/>
      <c r="S135" s="83" t="s">
        <v>4</v>
      </c>
      <c r="U135" s="67"/>
      <c r="V135" s="67"/>
      <c r="W135" s="62"/>
    </row>
    <row r="136" spans="1:23" s="110" customFormat="1" ht="15.75" customHeight="1" thickTop="1" thickBot="1">
      <c r="A136" s="104"/>
      <c r="B136" s="105" t="s">
        <v>12</v>
      </c>
      <c r="C136" s="106"/>
      <c r="D136" s="107">
        <f t="shared" ref="D136:S136" si="33">D34+D65+D96+D114+D133</f>
        <v>131125.58333333334</v>
      </c>
      <c r="E136" s="107">
        <f t="shared" si="33"/>
        <v>-47.333333333332142</v>
      </c>
      <c r="F136" s="107">
        <f t="shared" si="33"/>
        <v>131078.25</v>
      </c>
      <c r="G136" s="107">
        <f t="shared" si="33"/>
        <v>4183738894</v>
      </c>
      <c r="H136" s="107">
        <f t="shared" si="33"/>
        <v>0</v>
      </c>
      <c r="I136" s="107">
        <f t="shared" si="33"/>
        <v>-7048210</v>
      </c>
      <c r="J136" s="107">
        <f t="shared" si="33"/>
        <v>-105775540</v>
      </c>
      <c r="K136" s="107">
        <f t="shared" si="33"/>
        <v>-112823750</v>
      </c>
      <c r="L136" s="107">
        <f t="shared" si="33"/>
        <v>-17243346</v>
      </c>
      <c r="M136" s="108">
        <f t="shared" si="33"/>
        <v>4053671798</v>
      </c>
      <c r="N136" s="109">
        <f t="shared" si="33"/>
        <v>284100835.04000002</v>
      </c>
      <c r="O136" s="109">
        <f>O34+O65+O96+O114+O133</f>
        <v>-24737565.589999989</v>
      </c>
      <c r="P136" s="109">
        <f t="shared" si="33"/>
        <v>0</v>
      </c>
      <c r="Q136" s="109">
        <f t="shared" si="33"/>
        <v>12402155.109999999</v>
      </c>
      <c r="R136" s="109">
        <f t="shared" si="33"/>
        <v>-12335410.479999989</v>
      </c>
      <c r="S136" s="109">
        <f t="shared" si="33"/>
        <v>271765424.56</v>
      </c>
      <c r="U136" s="111" t="e">
        <f>SUM(U13:U133)</f>
        <v>#REF!</v>
      </c>
      <c r="V136" s="111" t="e">
        <f>SUM(V13:V133)</f>
        <v>#REF!</v>
      </c>
      <c r="W136" s="112"/>
    </row>
    <row r="137" spans="1:23" ht="15.75" customHeight="1" thickTop="1">
      <c r="A137" s="56"/>
      <c r="B137" s="56"/>
      <c r="C137" s="56"/>
      <c r="D137" s="56"/>
      <c r="E137" s="56"/>
      <c r="F137" s="56"/>
      <c r="G137" s="56"/>
      <c r="H137" s="56"/>
      <c r="I137" s="56"/>
      <c r="J137" s="56"/>
      <c r="K137" s="56"/>
      <c r="L137" s="56"/>
      <c r="M137" s="113" t="s">
        <v>4</v>
      </c>
      <c r="N137" s="65" t="s">
        <v>4</v>
      </c>
      <c r="O137" s="56" t="s">
        <v>4</v>
      </c>
      <c r="P137" s="114"/>
      <c r="Q137" s="114"/>
      <c r="R137" s="114"/>
      <c r="S137" s="90" t="s">
        <v>4</v>
      </c>
    </row>
    <row r="138" spans="1:23" ht="15.75" customHeight="1">
      <c r="A138" s="115"/>
      <c r="B138" s="56"/>
      <c r="C138" s="115"/>
      <c r="D138" s="115"/>
      <c r="E138" s="115"/>
      <c r="F138" s="115"/>
      <c r="G138" s="116"/>
      <c r="H138" s="116"/>
      <c r="I138" s="116" t="s">
        <v>4</v>
      </c>
      <c r="J138" s="115"/>
      <c r="K138" s="115"/>
      <c r="L138" s="115" t="s">
        <v>4</v>
      </c>
      <c r="M138" s="115"/>
      <c r="N138" s="115"/>
      <c r="O138" s="115"/>
      <c r="P138" s="115"/>
      <c r="Q138" s="115"/>
      <c r="R138" s="115"/>
      <c r="S138" s="115"/>
    </row>
    <row r="139" spans="1:23" ht="15.75" customHeight="1">
      <c r="A139" s="115"/>
      <c r="B139" s="117" t="s">
        <v>99</v>
      </c>
      <c r="C139" s="115"/>
      <c r="D139" s="115"/>
      <c r="E139" s="115"/>
      <c r="F139" s="115"/>
      <c r="G139" s="115"/>
      <c r="H139" s="115"/>
      <c r="I139" s="115"/>
      <c r="J139" s="115"/>
      <c r="K139" s="115"/>
      <c r="L139" s="115"/>
      <c r="M139" s="115"/>
      <c r="N139" s="115"/>
      <c r="O139" s="115"/>
      <c r="P139" s="115"/>
      <c r="Q139" s="115"/>
      <c r="R139" s="115"/>
      <c r="S139" s="115"/>
    </row>
    <row r="140" spans="1:23" ht="15.75" customHeight="1">
      <c r="B140" s="45" t="s">
        <v>100</v>
      </c>
      <c r="M140" s="115"/>
    </row>
    <row r="141" spans="1:23" ht="15.75" customHeight="1">
      <c r="M141" s="115"/>
    </row>
    <row r="142" spans="1:23" ht="15.75" customHeight="1">
      <c r="B142" s="45"/>
      <c r="M142" s="115"/>
    </row>
    <row r="147" spans="11:11">
      <c r="K147" s="2" t="s">
        <v>4</v>
      </c>
    </row>
  </sheetData>
  <mergeCells count="2">
    <mergeCell ref="H8:K8"/>
    <mergeCell ref="U10:V10"/>
  </mergeCells>
  <printOptions horizontalCentered="1"/>
  <pageMargins left="0.5" right="0.5" top="0.68" bottom="0.79" header="0.5" footer="0.5"/>
  <pageSetup scale="40" firstPageNumber="3" fitToHeight="3" orientation="landscape" useFirstPageNumber="1" r:id="rId1"/>
  <headerFooter alignWithMargins="0">
    <oddFooter>&amp;CPage 3.1.&amp;P</oddFooter>
  </headerFooter>
  <rowBreaks count="1" manualBreakCount="1">
    <brk id="75" max="18" man="1"/>
  </rowBreaks>
</worksheet>
</file>

<file path=xl/worksheets/sheet7.xml><?xml version="1.0" encoding="utf-8"?>
<worksheet xmlns="http://schemas.openxmlformats.org/spreadsheetml/2006/main" xmlns:r="http://schemas.openxmlformats.org/officeDocument/2006/relationships">
  <dimension ref="A1:W148"/>
  <sheetViews>
    <sheetView view="pageBreakPreview" zoomScale="60" zoomScaleNormal="75" workbookViewId="0">
      <pane xSplit="3" ySplit="12" topLeftCell="D13" activePane="bottomRight" state="frozen"/>
      <selection activeCell="E15" sqref="E15"/>
      <selection pane="topRight" activeCell="E15" sqref="E15"/>
      <selection pane="bottomLeft" activeCell="E15" sqref="E15"/>
      <selection pane="bottomRight" activeCell="Y5" sqref="Y5"/>
    </sheetView>
  </sheetViews>
  <sheetFormatPr defaultRowHeight="15.75"/>
  <cols>
    <col min="1" max="1" width="5.25" style="2" customWidth="1"/>
    <col min="2" max="2" width="19.5" style="49" customWidth="1"/>
    <col min="3" max="3" width="4" style="2" customWidth="1"/>
    <col min="4" max="5" width="17.625" style="2" customWidth="1"/>
    <col min="6" max="7" width="13.875" style="2" customWidth="1"/>
    <col min="8" max="10" width="14.25" style="2" customWidth="1"/>
    <col min="11" max="11" width="16" style="2" hidden="1" customWidth="1"/>
    <col min="12" max="12" width="13.375" style="2" hidden="1" customWidth="1"/>
    <col min="13" max="13" width="14.625" style="2" customWidth="1"/>
    <col min="14" max="14" width="12.125" style="2" customWidth="1"/>
    <col min="15" max="15" width="18.5" style="2" customWidth="1"/>
    <col min="16" max="16" width="13.375" style="2" customWidth="1"/>
    <col min="17" max="17" width="14.625" style="2" customWidth="1"/>
    <col min="18" max="18" width="2.375" style="2" customWidth="1"/>
    <col min="19" max="19" width="14.5" style="2" customWidth="1"/>
    <col min="20" max="20" width="14.625" style="2" customWidth="1"/>
    <col min="21" max="21" width="16.875" style="2" hidden="1" customWidth="1"/>
    <col min="22" max="22" width="11.75" style="2" hidden="1" customWidth="1"/>
    <col min="23" max="23" width="0" style="2" hidden="1" customWidth="1"/>
    <col min="24" max="16384" width="9" style="2"/>
  </cols>
  <sheetData>
    <row r="1" spans="1:23">
      <c r="J1" s="115"/>
      <c r="K1" s="115"/>
      <c r="Q1" s="2" t="s">
        <v>101</v>
      </c>
      <c r="T1" s="2" t="s">
        <v>39</v>
      </c>
    </row>
    <row r="2" spans="1:23">
      <c r="J2" s="115"/>
      <c r="K2" s="115"/>
      <c r="T2" s="2" t="s">
        <v>102</v>
      </c>
    </row>
    <row r="3" spans="1:23" ht="18.75">
      <c r="A3" s="325" t="s">
        <v>2</v>
      </c>
      <c r="B3" s="325"/>
      <c r="C3" s="325"/>
      <c r="D3" s="325"/>
      <c r="E3" s="325"/>
      <c r="F3" s="325"/>
      <c r="G3" s="325"/>
      <c r="H3" s="325"/>
      <c r="I3" s="325"/>
      <c r="J3" s="325"/>
      <c r="K3" s="325"/>
      <c r="L3" s="325"/>
      <c r="M3" s="325"/>
      <c r="N3" s="325"/>
      <c r="O3" s="325"/>
      <c r="P3" s="325"/>
      <c r="Q3" s="325"/>
      <c r="R3" s="325"/>
      <c r="S3" s="325"/>
      <c r="T3" s="325"/>
      <c r="U3" s="8"/>
    </row>
    <row r="4" spans="1:23" ht="18.75">
      <c r="A4" s="325" t="s">
        <v>3</v>
      </c>
      <c r="B4" s="325"/>
      <c r="C4" s="325"/>
      <c r="D4" s="325"/>
      <c r="E4" s="325"/>
      <c r="F4" s="325"/>
      <c r="G4" s="325"/>
      <c r="H4" s="325"/>
      <c r="I4" s="325"/>
      <c r="J4" s="325"/>
      <c r="K4" s="325"/>
      <c r="L4" s="325"/>
      <c r="M4" s="325"/>
      <c r="N4" s="325"/>
      <c r="O4" s="325"/>
      <c r="P4" s="325"/>
      <c r="Q4" s="325"/>
      <c r="R4" s="325"/>
      <c r="S4" s="325"/>
      <c r="T4" s="325"/>
      <c r="U4" s="8"/>
    </row>
    <row r="5" spans="1:23" ht="18.75">
      <c r="A5" s="325" t="s">
        <v>377</v>
      </c>
      <c r="B5" s="325"/>
      <c r="C5" s="325"/>
      <c r="D5" s="325"/>
      <c r="E5" s="325"/>
      <c r="F5" s="325"/>
      <c r="G5" s="325"/>
      <c r="H5" s="325"/>
      <c r="I5" s="325"/>
      <c r="J5" s="325"/>
      <c r="K5" s="325"/>
      <c r="L5" s="325"/>
      <c r="M5" s="325"/>
      <c r="N5" s="325"/>
      <c r="O5" s="325"/>
      <c r="P5" s="325"/>
      <c r="Q5" s="325"/>
      <c r="R5" s="325"/>
      <c r="S5" s="325"/>
      <c r="T5" s="325"/>
      <c r="U5" s="8"/>
    </row>
    <row r="6" spans="1:23" ht="18.75">
      <c r="A6" s="325" t="s">
        <v>131</v>
      </c>
      <c r="B6" s="325"/>
      <c r="C6" s="325"/>
      <c r="D6" s="325"/>
      <c r="E6" s="325"/>
      <c r="F6" s="325"/>
      <c r="G6" s="325"/>
      <c r="H6" s="325"/>
      <c r="I6" s="325"/>
      <c r="J6" s="325"/>
      <c r="K6" s="325"/>
      <c r="L6" s="325"/>
      <c r="M6" s="325"/>
      <c r="N6" s="325"/>
      <c r="O6" s="325"/>
      <c r="P6" s="325"/>
      <c r="Q6" s="325"/>
      <c r="R6" s="325"/>
      <c r="S6" s="325"/>
      <c r="T6" s="325"/>
      <c r="U6" s="8"/>
    </row>
    <row r="7" spans="1:23" ht="18.75">
      <c r="A7" s="4"/>
      <c r="B7" s="5"/>
      <c r="C7" s="5"/>
      <c r="D7" s="5"/>
      <c r="E7" s="5"/>
      <c r="F7" s="5"/>
      <c r="G7" s="5"/>
      <c r="H7" s="5"/>
      <c r="I7" s="5"/>
      <c r="J7" s="118"/>
      <c r="K7" s="118"/>
      <c r="L7" s="5" t="s">
        <v>4</v>
      </c>
      <c r="M7" s="5"/>
      <c r="N7" s="5"/>
      <c r="O7" s="5"/>
      <c r="P7" s="5"/>
      <c r="Q7" s="5"/>
      <c r="R7" s="5"/>
      <c r="S7" s="5"/>
      <c r="T7" s="5"/>
      <c r="U7" s="8"/>
    </row>
    <row r="8" spans="1:23" ht="18.75">
      <c r="A8" s="4"/>
      <c r="B8" s="5"/>
      <c r="C8" s="5"/>
      <c r="D8" s="5"/>
      <c r="E8" s="5"/>
      <c r="F8" s="8"/>
      <c r="G8" s="5"/>
      <c r="H8" s="5"/>
      <c r="I8" s="5"/>
      <c r="J8" s="118"/>
      <c r="K8" s="118"/>
      <c r="L8" s="5"/>
      <c r="M8" s="5"/>
      <c r="N8" s="5"/>
      <c r="O8" s="5"/>
      <c r="P8" s="119"/>
      <c r="Q8" s="120"/>
      <c r="R8" s="5"/>
      <c r="S8" s="5"/>
      <c r="T8" s="5"/>
      <c r="U8" s="8"/>
    </row>
    <row r="9" spans="1:23" ht="18.75">
      <c r="A9" s="4"/>
      <c r="B9" s="5"/>
      <c r="C9" s="5"/>
      <c r="D9" s="53">
        <v>305</v>
      </c>
      <c r="E9" s="326" t="s">
        <v>359</v>
      </c>
      <c r="F9" s="324"/>
      <c r="G9" s="324"/>
      <c r="H9" s="324"/>
      <c r="I9" s="324"/>
      <c r="J9" s="327"/>
      <c r="K9" s="324"/>
      <c r="L9" s="324"/>
      <c r="M9" s="324"/>
      <c r="N9" s="324"/>
      <c r="O9" s="324"/>
      <c r="P9" s="324"/>
      <c r="Q9" s="327"/>
      <c r="R9" s="121"/>
      <c r="S9" s="122"/>
      <c r="T9" s="123"/>
      <c r="U9" s="5"/>
    </row>
    <row r="10" spans="1:23" ht="19.5">
      <c r="A10" s="4"/>
      <c r="B10" s="5"/>
      <c r="C10" s="5"/>
      <c r="D10" s="53"/>
      <c r="E10" s="52" t="s">
        <v>45</v>
      </c>
      <c r="F10" s="124"/>
      <c r="G10" s="125" t="s">
        <v>103</v>
      </c>
      <c r="H10" s="126"/>
      <c r="I10" s="52" t="s">
        <v>359</v>
      </c>
      <c r="J10" s="126" t="s">
        <v>105</v>
      </c>
      <c r="K10" s="127" t="s">
        <v>4</v>
      </c>
      <c r="L10" s="128" t="s">
        <v>106</v>
      </c>
      <c r="M10" s="129" t="s">
        <v>107</v>
      </c>
      <c r="N10" s="127" t="s">
        <v>108</v>
      </c>
      <c r="O10" s="127" t="s">
        <v>109</v>
      </c>
      <c r="P10" s="130" t="s">
        <v>360</v>
      </c>
      <c r="Q10" s="53" t="s">
        <v>107</v>
      </c>
      <c r="R10" s="8"/>
      <c r="S10" s="8" t="s">
        <v>14</v>
      </c>
      <c r="T10" s="8" t="s">
        <v>21</v>
      </c>
      <c r="U10" s="5"/>
    </row>
    <row r="11" spans="1:23" ht="18.75">
      <c r="A11" s="49"/>
      <c r="B11" s="55"/>
      <c r="C11" s="49"/>
      <c r="D11" s="58" t="s">
        <v>110</v>
      </c>
      <c r="E11" s="57" t="s">
        <v>52</v>
      </c>
      <c r="F11" s="57" t="s">
        <v>111</v>
      </c>
      <c r="G11" s="57" t="s">
        <v>52</v>
      </c>
      <c r="H11" s="57" t="s">
        <v>16</v>
      </c>
      <c r="I11" s="57" t="s">
        <v>112</v>
      </c>
      <c r="J11" s="122" t="s">
        <v>113</v>
      </c>
      <c r="K11" s="131" t="s">
        <v>52</v>
      </c>
      <c r="L11" s="132" t="s">
        <v>112</v>
      </c>
      <c r="M11" s="321" t="s">
        <v>366</v>
      </c>
      <c r="N11" s="131" t="s">
        <v>114</v>
      </c>
      <c r="O11" s="131" t="s">
        <v>115</v>
      </c>
      <c r="P11" s="57" t="s">
        <v>112</v>
      </c>
      <c r="Q11" s="133"/>
      <c r="R11" s="57"/>
      <c r="S11" s="57" t="s">
        <v>20</v>
      </c>
      <c r="T11" s="57" t="s">
        <v>1</v>
      </c>
      <c r="U11" s="134"/>
    </row>
    <row r="12" spans="1:23">
      <c r="A12" s="55" t="s">
        <v>24</v>
      </c>
      <c r="B12" s="55"/>
      <c r="C12" s="49"/>
      <c r="D12" s="135"/>
      <c r="E12" s="56"/>
      <c r="F12" s="136"/>
      <c r="G12" s="136"/>
      <c r="H12" s="136"/>
      <c r="I12" s="136"/>
      <c r="J12" s="137"/>
      <c r="K12" s="136"/>
      <c r="L12" s="136"/>
      <c r="M12" s="138"/>
      <c r="N12" s="137"/>
      <c r="O12" s="137"/>
      <c r="P12" s="136"/>
      <c r="Q12" s="139"/>
      <c r="R12" s="136"/>
      <c r="S12" s="136"/>
      <c r="T12" s="46"/>
      <c r="U12" s="50" t="s">
        <v>57</v>
      </c>
      <c r="V12" s="50" t="s">
        <v>58</v>
      </c>
    </row>
    <row r="13" spans="1:23">
      <c r="A13" s="49"/>
      <c r="B13" s="49" t="s">
        <v>59</v>
      </c>
      <c r="C13" s="49"/>
      <c r="D13" s="140">
        <v>112914465.92</v>
      </c>
      <c r="E13" s="65">
        <v>-1500331.8267888098</v>
      </c>
      <c r="F13" s="65">
        <v>-3466053.8100000024</v>
      </c>
      <c r="G13" s="65">
        <v>4816544.7</v>
      </c>
      <c r="H13" s="65">
        <v>-5569474.8099999987</v>
      </c>
      <c r="I13" s="65">
        <f>SUM(E13:H13)</f>
        <v>-5719315.7467888109</v>
      </c>
      <c r="J13" s="65">
        <f>D13+I13</f>
        <v>107195150.17321119</v>
      </c>
      <c r="K13" s="65">
        <v>0</v>
      </c>
      <c r="L13" s="66">
        <f>K13</f>
        <v>0</v>
      </c>
      <c r="M13" s="66">
        <f>+J13+L13</f>
        <v>107195150.17321119</v>
      </c>
      <c r="N13" s="141"/>
      <c r="O13" s="66">
        <v>5782908</v>
      </c>
      <c r="P13" s="66">
        <f>O13</f>
        <v>5782908</v>
      </c>
      <c r="Q13" s="142">
        <f>M13+P13</f>
        <v>112978058.17321119</v>
      </c>
      <c r="R13" s="60"/>
      <c r="S13" s="65">
        <f>+I13+L13+P13</f>
        <v>63592.253211189061</v>
      </c>
      <c r="T13" s="94">
        <f>+D13+S13</f>
        <v>112978058.17321119</v>
      </c>
      <c r="U13" s="94" t="e">
        <f>#REF!</f>
        <v>#REF!</v>
      </c>
      <c r="V13" s="143" t="e">
        <f>U13-T13</f>
        <v>#REF!</v>
      </c>
      <c r="W13" s="143">
        <v>0</v>
      </c>
    </row>
    <row r="14" spans="1:23">
      <c r="A14" s="49"/>
      <c r="B14" s="49" t="s">
        <v>60</v>
      </c>
      <c r="C14" s="49"/>
      <c r="D14" s="140">
        <v>4942896.17</v>
      </c>
      <c r="E14" s="65">
        <v>-65444.946591037937</v>
      </c>
      <c r="F14" s="65">
        <v>-175016.42999999976</v>
      </c>
      <c r="G14" s="65">
        <v>212576.26</v>
      </c>
      <c r="H14" s="65">
        <v>0</v>
      </c>
      <c r="I14" s="65">
        <f>SUM(E14:H14)</f>
        <v>-27885.116591037688</v>
      </c>
      <c r="J14" s="65">
        <f>D14+I14</f>
        <v>4915011.0534089627</v>
      </c>
      <c r="K14" s="65">
        <v>0</v>
      </c>
      <c r="L14" s="66">
        <f>K14</f>
        <v>0</v>
      </c>
      <c r="M14" s="66">
        <f>+J14+L14</f>
        <v>4915011.0534089627</v>
      </c>
      <c r="N14" s="141"/>
      <c r="O14" s="66">
        <v>266863</v>
      </c>
      <c r="P14" s="66">
        <f>O14</f>
        <v>266863</v>
      </c>
      <c r="Q14" s="142">
        <f>M14+P14</f>
        <v>5181874.0534089627</v>
      </c>
      <c r="R14" s="60"/>
      <c r="S14" s="65">
        <f>+I14+L14+P14</f>
        <v>238977.88340896231</v>
      </c>
      <c r="T14" s="94">
        <f>+D14+S14</f>
        <v>5181874.0534089627</v>
      </c>
      <c r="U14" s="94" t="e">
        <f>#REF!</f>
        <v>#REF!</v>
      </c>
      <c r="V14" s="143" t="e">
        <f>U14-T14</f>
        <v>#REF!</v>
      </c>
      <c r="W14" s="143">
        <v>0</v>
      </c>
    </row>
    <row r="15" spans="1:23">
      <c r="A15" s="49"/>
      <c r="B15" s="49" t="s">
        <v>61</v>
      </c>
      <c r="C15" s="49"/>
      <c r="D15" s="140">
        <v>202963.38999999998</v>
      </c>
      <c r="E15" s="65">
        <v>-2713.2396275452215</v>
      </c>
      <c r="F15" s="65">
        <v>-4415.8399999999892</v>
      </c>
      <c r="G15" s="65">
        <v>7821.45</v>
      </c>
      <c r="H15" s="65">
        <v>-8186.9999999999973</v>
      </c>
      <c r="I15" s="65">
        <f>SUM(E15:H15)</f>
        <v>-7494.6296275452078</v>
      </c>
      <c r="J15" s="65">
        <f>D15+I15</f>
        <v>195468.76037245477</v>
      </c>
      <c r="K15" s="65">
        <v>0</v>
      </c>
      <c r="L15" s="66">
        <f>K15</f>
        <v>0</v>
      </c>
      <c r="M15" s="66">
        <f>+J15+L15</f>
        <v>195468.76037245477</v>
      </c>
      <c r="N15" s="141"/>
      <c r="O15" s="66">
        <v>10658</v>
      </c>
      <c r="P15" s="66">
        <f>O15</f>
        <v>10658</v>
      </c>
      <c r="Q15" s="142">
        <f>M15+P15</f>
        <v>206126.76037245477</v>
      </c>
      <c r="R15" s="60"/>
      <c r="S15" s="65">
        <f>+I15+L15+P15</f>
        <v>3163.3703724547922</v>
      </c>
      <c r="T15" s="94">
        <f>+D15+S15</f>
        <v>206126.76037245477</v>
      </c>
      <c r="U15" s="94" t="e">
        <f>#REF!</f>
        <v>#REF!</v>
      </c>
      <c r="V15" s="143" t="e">
        <f>U15-T15</f>
        <v>#REF!</v>
      </c>
      <c r="W15" s="143">
        <v>0.12999999997555278</v>
      </c>
    </row>
    <row r="16" spans="1:23">
      <c r="A16" s="49"/>
      <c r="B16" s="56" t="s">
        <v>62</v>
      </c>
      <c r="C16" s="49"/>
      <c r="D16" s="140">
        <v>43627.899999999994</v>
      </c>
      <c r="E16" s="65">
        <v>-581.19623081297163</v>
      </c>
      <c r="F16" s="65">
        <v>-1121.7699999999938</v>
      </c>
      <c r="G16" s="65">
        <v>1693.87</v>
      </c>
      <c r="H16" s="65">
        <v>0</v>
      </c>
      <c r="I16" s="65">
        <f>SUM(E16:H16)</f>
        <v>-9.0962308129655867</v>
      </c>
      <c r="J16" s="65">
        <f>D16+I16</f>
        <v>43618.803769187027</v>
      </c>
      <c r="K16" s="65">
        <v>0</v>
      </c>
      <c r="L16" s="66">
        <f>K16</f>
        <v>0</v>
      </c>
      <c r="M16" s="66">
        <f>+J16+L16</f>
        <v>43618.803769187027</v>
      </c>
      <c r="N16" s="141"/>
      <c r="O16" s="66">
        <v>2376</v>
      </c>
      <c r="P16" s="66">
        <f>O16</f>
        <v>2376</v>
      </c>
      <c r="Q16" s="142">
        <f>M16+P16</f>
        <v>45994.803769187027</v>
      </c>
      <c r="R16" s="60"/>
      <c r="S16" s="65">
        <f>+I16+L16+P16</f>
        <v>2366.9037691870344</v>
      </c>
      <c r="T16" s="94">
        <f>+D16+S16</f>
        <v>45994.803769187027</v>
      </c>
      <c r="U16" s="94" t="e">
        <f>#REF!</f>
        <v>#REF!</v>
      </c>
      <c r="V16" s="143" t="e">
        <f>U16-T16</f>
        <v>#REF!</v>
      </c>
      <c r="W16" s="143">
        <v>0.19999999998981366</v>
      </c>
    </row>
    <row r="17" spans="1:23">
      <c r="A17" s="49"/>
      <c r="B17" s="56" t="s">
        <v>63</v>
      </c>
      <c r="C17" s="49"/>
      <c r="D17" s="144">
        <v>11633.13</v>
      </c>
      <c r="E17" s="70">
        <v>0</v>
      </c>
      <c r="F17" s="70">
        <f>-D17-G17</f>
        <v>-12189.48</v>
      </c>
      <c r="G17" s="70">
        <v>556.35</v>
      </c>
      <c r="H17" s="70">
        <v>0</v>
      </c>
      <c r="I17" s="70">
        <f>SUM(E17:H17)</f>
        <v>-11633.13</v>
      </c>
      <c r="J17" s="70">
        <f>D17+I17</f>
        <v>0</v>
      </c>
      <c r="K17" s="70">
        <v>0</v>
      </c>
      <c r="L17" s="71">
        <f>K17</f>
        <v>0</v>
      </c>
      <c r="M17" s="71">
        <f>+J17+L17</f>
        <v>0</v>
      </c>
      <c r="N17" s="145"/>
      <c r="O17" s="71">
        <v>0</v>
      </c>
      <c r="P17" s="71">
        <f>O17</f>
        <v>0</v>
      </c>
      <c r="Q17" s="146">
        <f>M17+P17</f>
        <v>0</v>
      </c>
      <c r="R17" s="60"/>
      <c r="S17" s="70">
        <f>+I17+L17+P17</f>
        <v>-11633.13</v>
      </c>
      <c r="T17" s="147">
        <f>+D17+S17</f>
        <v>0</v>
      </c>
      <c r="U17" s="94">
        <v>0</v>
      </c>
      <c r="V17" s="143">
        <f>U17-T17</f>
        <v>0</v>
      </c>
      <c r="W17" s="143">
        <v>0</v>
      </c>
    </row>
    <row r="18" spans="1:23">
      <c r="A18" s="49"/>
      <c r="B18" s="49" t="s">
        <v>64</v>
      </c>
      <c r="C18" s="49"/>
      <c r="D18" s="140">
        <f t="shared" ref="D18:K18" si="0">SUM(D13:D17)</f>
        <v>118115586.51000001</v>
      </c>
      <c r="E18" s="148">
        <f t="shared" si="0"/>
        <v>-1569071.209238206</v>
      </c>
      <c r="F18" s="65">
        <f t="shared" si="0"/>
        <v>-3658797.3300000019</v>
      </c>
      <c r="G18" s="65">
        <f t="shared" si="0"/>
        <v>5039192.63</v>
      </c>
      <c r="H18" s="65">
        <f t="shared" si="0"/>
        <v>-5577661.8099999987</v>
      </c>
      <c r="I18" s="65">
        <f t="shared" si="0"/>
        <v>-5766337.7192382067</v>
      </c>
      <c r="J18" s="65">
        <f t="shared" si="0"/>
        <v>112349248.7907618</v>
      </c>
      <c r="K18" s="65">
        <f t="shared" si="0"/>
        <v>0</v>
      </c>
      <c r="L18" s="66">
        <f t="shared" ref="L18:Q18" si="1">SUM(L13:L17)</f>
        <v>0</v>
      </c>
      <c r="M18" s="66">
        <f t="shared" si="1"/>
        <v>112349248.7907618</v>
      </c>
      <c r="N18" s="66"/>
      <c r="O18" s="66">
        <f t="shared" si="1"/>
        <v>6062805</v>
      </c>
      <c r="P18" s="66">
        <f t="shared" si="1"/>
        <v>6062805</v>
      </c>
      <c r="Q18" s="142">
        <f t="shared" si="1"/>
        <v>118412053.7907618</v>
      </c>
      <c r="R18" s="60"/>
      <c r="S18" s="65">
        <f>SUM(S13:S17)</f>
        <v>296467.2807617932</v>
      </c>
      <c r="T18" s="65">
        <f>SUM(T13:T17)</f>
        <v>118412053.7907618</v>
      </c>
      <c r="U18" s="149"/>
    </row>
    <row r="19" spans="1:23">
      <c r="A19" s="49"/>
      <c r="C19" s="49"/>
      <c r="D19" s="140"/>
      <c r="E19" s="65"/>
      <c r="F19" s="65"/>
      <c r="G19" s="65"/>
      <c r="H19" s="65"/>
      <c r="I19" s="65"/>
      <c r="J19" s="65"/>
      <c r="K19" s="65"/>
      <c r="L19" s="66"/>
      <c r="M19" s="66"/>
      <c r="N19" s="66"/>
      <c r="O19" s="66"/>
      <c r="P19" s="66" t="s">
        <v>4</v>
      </c>
      <c r="Q19" s="150"/>
      <c r="R19" s="60"/>
      <c r="S19" s="65"/>
      <c r="T19" s="90"/>
      <c r="U19" s="67"/>
    </row>
    <row r="20" spans="1:23" s="72" customFormat="1">
      <c r="B20" s="56" t="s">
        <v>65</v>
      </c>
      <c r="D20" s="144">
        <v>145565.09</v>
      </c>
      <c r="E20" s="70">
        <v>-1928.7907617942083</v>
      </c>
      <c r="F20" s="70">
        <v>-2155.4400000000023</v>
      </c>
      <c r="G20" s="70">
        <v>3218.35</v>
      </c>
      <c r="H20" s="70">
        <v>0</v>
      </c>
      <c r="I20" s="70">
        <f>SUM(E20:H20)</f>
        <v>-865.88076179421068</v>
      </c>
      <c r="J20" s="70">
        <f>D20+I20</f>
        <v>144699.20923820577</v>
      </c>
      <c r="K20" s="70">
        <v>0</v>
      </c>
      <c r="L20" s="71">
        <f>K20</f>
        <v>0</v>
      </c>
      <c r="M20" s="71">
        <f>+J20+L20</f>
        <v>144699.20923820577</v>
      </c>
      <c r="N20" s="145"/>
      <c r="O20" s="71">
        <v>7926.5900000000256</v>
      </c>
      <c r="P20" s="71">
        <f>O20</f>
        <v>7926.5900000000256</v>
      </c>
      <c r="Q20" s="146">
        <f>M20+P20</f>
        <v>152625.7992382058</v>
      </c>
      <c r="R20" s="151"/>
      <c r="S20" s="70">
        <f>+I20+L20+P20</f>
        <v>7060.7092382058145</v>
      </c>
      <c r="T20" s="147">
        <f>+D20+S20</f>
        <v>152625.7992382058</v>
      </c>
      <c r="U20" s="78" t="e">
        <f>#REF!</f>
        <v>#REF!</v>
      </c>
      <c r="V20" s="143" t="e">
        <f>U20-T20</f>
        <v>#REF!</v>
      </c>
      <c r="W20" s="152">
        <v>0</v>
      </c>
    </row>
    <row r="21" spans="1:23">
      <c r="A21" s="49"/>
      <c r="B21" s="49" t="s">
        <v>64</v>
      </c>
      <c r="C21" s="49"/>
      <c r="D21" s="140">
        <f t="shared" ref="D21:J21" si="2">SUM(D20:D20)</f>
        <v>145565.09</v>
      </c>
      <c r="E21" s="65">
        <f t="shared" si="2"/>
        <v>-1928.7907617942083</v>
      </c>
      <c r="F21" s="65">
        <f t="shared" si="2"/>
        <v>-2155.4400000000023</v>
      </c>
      <c r="G21" s="65">
        <f t="shared" si="2"/>
        <v>3218.35</v>
      </c>
      <c r="H21" s="65">
        <f t="shared" si="2"/>
        <v>0</v>
      </c>
      <c r="I21" s="65">
        <f t="shared" si="2"/>
        <v>-865.88076179421068</v>
      </c>
      <c r="J21" s="65">
        <f t="shared" si="2"/>
        <v>144699.20923820577</v>
      </c>
      <c r="K21" s="65">
        <f>SUM(K20:K20)</f>
        <v>0</v>
      </c>
      <c r="L21" s="66">
        <f>SUM(L20:L20)</f>
        <v>0</v>
      </c>
      <c r="M21" s="66">
        <f>SUM(M20:M20)</f>
        <v>144699.20923820577</v>
      </c>
      <c r="N21" s="66"/>
      <c r="O21" s="66">
        <f>SUM(O20:O20)</f>
        <v>7926.5900000000256</v>
      </c>
      <c r="P21" s="66">
        <f>SUM(P20:P20)</f>
        <v>7926.5900000000256</v>
      </c>
      <c r="Q21" s="142">
        <f>SUM(Q20:Q20)</f>
        <v>152625.7992382058</v>
      </c>
      <c r="R21" s="60"/>
      <c r="S21" s="65">
        <f>SUM(S20:S20)</f>
        <v>7060.7092382058145</v>
      </c>
      <c r="T21" s="65">
        <f>SUM(T20:T20)</f>
        <v>152625.7992382058</v>
      </c>
      <c r="U21" s="75"/>
    </row>
    <row r="22" spans="1:23">
      <c r="A22" s="49"/>
      <c r="C22" s="49"/>
      <c r="D22" s="140"/>
      <c r="E22" s="65"/>
      <c r="F22" s="65"/>
      <c r="G22" s="65"/>
      <c r="H22" s="65"/>
      <c r="I22" s="65"/>
      <c r="J22" s="65"/>
      <c r="K22" s="65"/>
      <c r="L22" s="153"/>
      <c r="M22" s="153"/>
      <c r="N22" s="153"/>
      <c r="O22" s="153"/>
      <c r="P22" s="153"/>
      <c r="Q22" s="150"/>
      <c r="R22" s="60"/>
      <c r="S22" s="65"/>
      <c r="T22" s="90"/>
      <c r="U22" s="75"/>
    </row>
    <row r="23" spans="1:23" s="72" customFormat="1">
      <c r="A23" s="49"/>
      <c r="B23" s="49" t="s">
        <v>66</v>
      </c>
      <c r="C23" s="49"/>
      <c r="D23" s="144">
        <v>203.14</v>
      </c>
      <c r="E23" s="70"/>
      <c r="F23" s="70">
        <v>0</v>
      </c>
      <c r="G23" s="70">
        <v>0</v>
      </c>
      <c r="H23" s="70">
        <v>0</v>
      </c>
      <c r="I23" s="70">
        <f>SUM(E23:H23)</f>
        <v>0</v>
      </c>
      <c r="J23" s="70">
        <f>D23+I23</f>
        <v>203.14</v>
      </c>
      <c r="K23" s="70">
        <v>0</v>
      </c>
      <c r="L23" s="71">
        <f>K23</f>
        <v>0</v>
      </c>
      <c r="M23" s="71">
        <f>+J23+L23</f>
        <v>203.14</v>
      </c>
      <c r="N23" s="145"/>
      <c r="O23" s="71">
        <v>0</v>
      </c>
      <c r="P23" s="71">
        <f>O23</f>
        <v>0</v>
      </c>
      <c r="Q23" s="142">
        <f>M23+P23</f>
        <v>203.14</v>
      </c>
      <c r="R23" s="151"/>
      <c r="S23" s="65">
        <f>+I23+L23+P23</f>
        <v>0</v>
      </c>
      <c r="T23" s="147">
        <f>+D23+S23</f>
        <v>203.14</v>
      </c>
      <c r="U23" s="75">
        <f>T23</f>
        <v>203.14</v>
      </c>
    </row>
    <row r="24" spans="1:23" s="72" customFormat="1">
      <c r="A24" s="49"/>
      <c r="C24" s="49"/>
      <c r="D24" s="144"/>
      <c r="E24" s="70"/>
      <c r="F24" s="70"/>
      <c r="G24" s="70"/>
      <c r="H24" s="70"/>
      <c r="I24" s="71"/>
      <c r="J24" s="70"/>
      <c r="K24" s="71"/>
      <c r="L24" s="70"/>
      <c r="M24" s="154"/>
      <c r="N24" s="154"/>
      <c r="O24" s="70"/>
      <c r="P24" s="70"/>
      <c r="Q24" s="146"/>
      <c r="R24" s="151"/>
      <c r="S24" s="65"/>
      <c r="T24" s="147"/>
      <c r="U24" s="75"/>
    </row>
    <row r="25" spans="1:23" s="72" customFormat="1">
      <c r="B25" s="49" t="s">
        <v>67</v>
      </c>
      <c r="D25" s="144">
        <v>196762.26</v>
      </c>
      <c r="E25" s="70"/>
      <c r="F25" s="70">
        <f>-D25</f>
        <v>-196762.26</v>
      </c>
      <c r="G25" s="70">
        <v>0</v>
      </c>
      <c r="H25" s="70">
        <v>0</v>
      </c>
      <c r="I25" s="70">
        <f t="shared" ref="I25:I30" si="3">SUM(E25:H25)</f>
        <v>-196762.26</v>
      </c>
      <c r="J25" s="70">
        <f t="shared" ref="J25:J30" si="4">D25+I25</f>
        <v>0</v>
      </c>
      <c r="K25" s="70">
        <v>0</v>
      </c>
      <c r="L25" s="71">
        <f t="shared" ref="L25:L30" si="5">K25</f>
        <v>0</v>
      </c>
      <c r="M25" s="71">
        <f t="shared" ref="M25:M30" si="6">+J25+L25</f>
        <v>0</v>
      </c>
      <c r="N25" s="145"/>
      <c r="O25" s="71">
        <v>0</v>
      </c>
      <c r="P25" s="71">
        <f t="shared" ref="P25:P30" si="7">O25</f>
        <v>0</v>
      </c>
      <c r="Q25" s="142">
        <f t="shared" ref="Q25:Q30" si="8">M25+P25</f>
        <v>0</v>
      </c>
      <c r="R25" s="151"/>
      <c r="S25" s="65">
        <f t="shared" ref="S25:S30" si="9">+I25+L25+P25</f>
        <v>-196762.26</v>
      </c>
      <c r="T25" s="147">
        <f t="shared" ref="T25:T30" si="10">+D25+S25</f>
        <v>0</v>
      </c>
      <c r="U25" s="75"/>
    </row>
    <row r="26" spans="1:23" s="72" customFormat="1">
      <c r="B26" s="49" t="s">
        <v>68</v>
      </c>
      <c r="D26" s="144">
        <v>7920000</v>
      </c>
      <c r="E26" s="70"/>
      <c r="F26" s="70">
        <f>-D26</f>
        <v>-7920000</v>
      </c>
      <c r="G26" s="70">
        <v>0</v>
      </c>
      <c r="H26" s="70">
        <v>0</v>
      </c>
      <c r="I26" s="70">
        <f t="shared" si="3"/>
        <v>-7920000</v>
      </c>
      <c r="J26" s="70">
        <f t="shared" si="4"/>
        <v>0</v>
      </c>
      <c r="K26" s="70">
        <v>0</v>
      </c>
      <c r="L26" s="71">
        <f t="shared" si="5"/>
        <v>0</v>
      </c>
      <c r="M26" s="71">
        <f t="shared" si="6"/>
        <v>0</v>
      </c>
      <c r="N26" s="145"/>
      <c r="O26" s="71">
        <v>0</v>
      </c>
      <c r="P26" s="71">
        <f t="shared" si="7"/>
        <v>0</v>
      </c>
      <c r="Q26" s="142">
        <f t="shared" si="8"/>
        <v>0</v>
      </c>
      <c r="R26" s="151"/>
      <c r="S26" s="65">
        <f t="shared" si="9"/>
        <v>-7920000</v>
      </c>
      <c r="T26" s="147">
        <f t="shared" si="10"/>
        <v>0</v>
      </c>
      <c r="U26" s="75"/>
    </row>
    <row r="27" spans="1:23" s="72" customFormat="1">
      <c r="B27" s="49" t="s">
        <v>83</v>
      </c>
      <c r="D27" s="144">
        <v>274.83</v>
      </c>
      <c r="E27" s="70"/>
      <c r="F27" s="70">
        <f>-D27</f>
        <v>-274.83</v>
      </c>
      <c r="G27" s="70">
        <v>0</v>
      </c>
      <c r="H27" s="70">
        <v>0</v>
      </c>
      <c r="I27" s="70">
        <f t="shared" si="3"/>
        <v>-274.83</v>
      </c>
      <c r="J27" s="70">
        <f t="shared" si="4"/>
        <v>0</v>
      </c>
      <c r="K27" s="70">
        <v>0</v>
      </c>
      <c r="L27" s="71">
        <f t="shared" si="5"/>
        <v>0</v>
      </c>
      <c r="M27" s="71">
        <f t="shared" si="6"/>
        <v>0</v>
      </c>
      <c r="N27" s="145"/>
      <c r="O27" s="71">
        <v>0</v>
      </c>
      <c r="P27" s="71">
        <f t="shared" si="7"/>
        <v>0</v>
      </c>
      <c r="Q27" s="142">
        <f t="shared" si="8"/>
        <v>0</v>
      </c>
      <c r="R27" s="151"/>
      <c r="S27" s="65">
        <f t="shared" si="9"/>
        <v>-274.83</v>
      </c>
      <c r="T27" s="147">
        <f t="shared" si="10"/>
        <v>0</v>
      </c>
      <c r="U27" s="75"/>
    </row>
    <row r="28" spans="1:23" s="72" customFormat="1">
      <c r="B28" s="49" t="s">
        <v>70</v>
      </c>
      <c r="D28" s="144">
        <v>-3.48</v>
      </c>
      <c r="E28" s="70"/>
      <c r="F28" s="70">
        <f>-D28</f>
        <v>3.48</v>
      </c>
      <c r="G28" s="70">
        <v>0</v>
      </c>
      <c r="H28" s="70">
        <v>0</v>
      </c>
      <c r="I28" s="70">
        <f t="shared" si="3"/>
        <v>3.48</v>
      </c>
      <c r="J28" s="70">
        <f t="shared" si="4"/>
        <v>0</v>
      </c>
      <c r="K28" s="70">
        <v>0</v>
      </c>
      <c r="L28" s="71">
        <f t="shared" si="5"/>
        <v>0</v>
      </c>
      <c r="M28" s="71">
        <f t="shared" si="6"/>
        <v>0</v>
      </c>
      <c r="N28" s="145"/>
      <c r="O28" s="71">
        <v>0</v>
      </c>
      <c r="P28" s="71">
        <f t="shared" si="7"/>
        <v>0</v>
      </c>
      <c r="Q28" s="142">
        <f t="shared" si="8"/>
        <v>0</v>
      </c>
      <c r="R28" s="151"/>
      <c r="S28" s="65">
        <f t="shared" si="9"/>
        <v>3.48</v>
      </c>
      <c r="T28" s="147">
        <f t="shared" si="10"/>
        <v>0</v>
      </c>
      <c r="U28" s="75"/>
    </row>
    <row r="29" spans="1:23" s="72" customFormat="1">
      <c r="B29" s="49" t="s">
        <v>71</v>
      </c>
      <c r="D29" s="144">
        <v>1.47</v>
      </c>
      <c r="E29" s="70"/>
      <c r="F29" s="70">
        <f>-D29</f>
        <v>-1.47</v>
      </c>
      <c r="G29" s="70">
        <v>0</v>
      </c>
      <c r="H29" s="70">
        <v>0</v>
      </c>
      <c r="I29" s="70">
        <f t="shared" si="3"/>
        <v>-1.47</v>
      </c>
      <c r="J29" s="70">
        <f t="shared" si="4"/>
        <v>0</v>
      </c>
      <c r="K29" s="70">
        <v>0</v>
      </c>
      <c r="L29" s="71">
        <f t="shared" si="5"/>
        <v>0</v>
      </c>
      <c r="M29" s="71">
        <f t="shared" si="6"/>
        <v>0</v>
      </c>
      <c r="N29" s="145"/>
      <c r="O29" s="71">
        <v>0</v>
      </c>
      <c r="P29" s="71">
        <f t="shared" si="7"/>
        <v>0</v>
      </c>
      <c r="Q29" s="142">
        <f t="shared" si="8"/>
        <v>0</v>
      </c>
      <c r="R29" s="151"/>
      <c r="S29" s="65">
        <f t="shared" si="9"/>
        <v>-1.47</v>
      </c>
      <c r="T29" s="147">
        <f t="shared" si="10"/>
        <v>0</v>
      </c>
      <c r="U29" s="75"/>
    </row>
    <row r="30" spans="1:23" s="72" customFormat="1">
      <c r="A30" s="49"/>
      <c r="B30" s="49" t="s">
        <v>116</v>
      </c>
      <c r="C30" s="49"/>
      <c r="D30" s="144">
        <v>-1905296.9</v>
      </c>
      <c r="E30" s="70"/>
      <c r="F30" s="70">
        <v>0</v>
      </c>
      <c r="G30" s="70">
        <f>-D30</f>
        <v>1905296.9</v>
      </c>
      <c r="H30" s="70">
        <v>0</v>
      </c>
      <c r="I30" s="65">
        <f t="shared" si="3"/>
        <v>1905296.9</v>
      </c>
      <c r="J30" s="70">
        <f t="shared" si="4"/>
        <v>0</v>
      </c>
      <c r="K30" s="65">
        <v>0</v>
      </c>
      <c r="L30" s="71">
        <f t="shared" si="5"/>
        <v>0</v>
      </c>
      <c r="M30" s="71">
        <f t="shared" si="6"/>
        <v>0</v>
      </c>
      <c r="N30" s="145"/>
      <c r="O30" s="71">
        <v>0</v>
      </c>
      <c r="P30" s="71">
        <f t="shared" si="7"/>
        <v>0</v>
      </c>
      <c r="Q30" s="142">
        <f t="shared" si="8"/>
        <v>0</v>
      </c>
      <c r="R30" s="151"/>
      <c r="S30" s="65">
        <f t="shared" si="9"/>
        <v>1905296.9</v>
      </c>
      <c r="T30" s="147">
        <f t="shared" si="10"/>
        <v>0</v>
      </c>
      <c r="U30" s="75"/>
    </row>
    <row r="31" spans="1:23" s="72" customFormat="1">
      <c r="A31" s="49"/>
      <c r="C31" s="49"/>
      <c r="D31" s="144"/>
      <c r="E31" s="70"/>
      <c r="F31" s="70"/>
      <c r="G31" s="70"/>
      <c r="H31" s="70"/>
      <c r="I31" s="71"/>
      <c r="J31" s="70"/>
      <c r="K31" s="71"/>
      <c r="L31" s="70"/>
      <c r="M31" s="154"/>
      <c r="N31" s="154"/>
      <c r="O31" s="70"/>
      <c r="P31" s="70"/>
      <c r="Q31" s="142"/>
      <c r="R31" s="151"/>
      <c r="S31" s="65"/>
      <c r="T31" s="147"/>
      <c r="U31" s="75"/>
    </row>
    <row r="32" spans="1:23" s="72" customFormat="1">
      <c r="B32" s="49" t="s">
        <v>117</v>
      </c>
      <c r="D32" s="144">
        <v>-1571000</v>
      </c>
      <c r="E32" s="70">
        <f>-D32</f>
        <v>1571000</v>
      </c>
      <c r="F32" s="70">
        <v>0</v>
      </c>
      <c r="G32" s="70">
        <v>0</v>
      </c>
      <c r="H32" s="70">
        <v>0</v>
      </c>
      <c r="I32" s="70">
        <f>SUM(E32:H32)</f>
        <v>1571000</v>
      </c>
      <c r="J32" s="70">
        <f>D32+I32</f>
        <v>0</v>
      </c>
      <c r="K32" s="70">
        <v>0</v>
      </c>
      <c r="L32" s="71">
        <f>K32</f>
        <v>0</v>
      </c>
      <c r="M32" s="71">
        <f>+J32+L32</f>
        <v>0</v>
      </c>
      <c r="N32" s="145"/>
      <c r="O32" s="71">
        <v>0</v>
      </c>
      <c r="P32" s="71">
        <f>O32</f>
        <v>0</v>
      </c>
      <c r="Q32" s="146">
        <f>M32+P32</f>
        <v>0</v>
      </c>
      <c r="R32" s="151"/>
      <c r="S32" s="65">
        <f>+I32+L32+P32</f>
        <v>1571000</v>
      </c>
      <c r="T32" s="147">
        <f>+D32+S32</f>
        <v>0</v>
      </c>
      <c r="U32" s="75">
        <f>T32</f>
        <v>0</v>
      </c>
    </row>
    <row r="33" spans="1:23" s="72" customFormat="1">
      <c r="A33" s="49"/>
      <c r="C33" s="49"/>
      <c r="D33" s="144"/>
      <c r="E33" s="70"/>
      <c r="F33" s="70"/>
      <c r="G33" s="70"/>
      <c r="H33" s="70"/>
      <c r="I33" s="70"/>
      <c r="J33" s="70"/>
      <c r="K33" s="70"/>
      <c r="L33" s="154"/>
      <c r="M33" s="154"/>
      <c r="N33" s="154"/>
      <c r="O33" s="154"/>
      <c r="P33" s="154"/>
      <c r="Q33" s="146"/>
      <c r="R33" s="151"/>
      <c r="S33" s="70"/>
      <c r="T33" s="155"/>
      <c r="U33" s="75"/>
    </row>
    <row r="34" spans="1:23">
      <c r="A34" s="49"/>
      <c r="B34" s="84" t="s">
        <v>12</v>
      </c>
      <c r="C34" s="85"/>
      <c r="D34" s="100">
        <f>+D18+D21+D23+D25+D26+D27+D28+D29+D30+D32</f>
        <v>122902092.92</v>
      </c>
      <c r="E34" s="156">
        <f>+E18+E21+E23+E25+E26+E27+E28+E29+E30+E32</f>
        <v>0</v>
      </c>
      <c r="F34" s="97">
        <f>+F18+F21+F23+F25+F26+F27+F28+F29+F30+F32</f>
        <v>-11777987.850000001</v>
      </c>
      <c r="G34" s="97">
        <f t="shared" ref="G34:T34" si="11">+G18+G21+G23+G27+G28+G29+G30+G32</f>
        <v>6947707.879999999</v>
      </c>
      <c r="H34" s="97">
        <f t="shared" si="11"/>
        <v>-5577661.8099999987</v>
      </c>
      <c r="I34" s="97">
        <f>+I18+I21+I23+I25+I26+I27+I28+I29+I30+I32</f>
        <v>-10407941.779999999</v>
      </c>
      <c r="J34" s="97">
        <f t="shared" si="11"/>
        <v>112494151.14</v>
      </c>
      <c r="K34" s="97">
        <f t="shared" si="11"/>
        <v>0</v>
      </c>
      <c r="L34" s="97">
        <f t="shared" si="11"/>
        <v>0</v>
      </c>
      <c r="M34" s="97">
        <f t="shared" si="11"/>
        <v>112494151.14</v>
      </c>
      <c r="N34" s="97">
        <f t="shared" si="11"/>
        <v>0</v>
      </c>
      <c r="O34" s="97">
        <f t="shared" si="11"/>
        <v>6070731.5899999999</v>
      </c>
      <c r="P34" s="97">
        <f t="shared" si="11"/>
        <v>6070731.5899999999</v>
      </c>
      <c r="Q34" s="100">
        <f t="shared" si="11"/>
        <v>118564882.73</v>
      </c>
      <c r="R34" s="157"/>
      <c r="S34" s="97">
        <f t="shared" si="11"/>
        <v>3779552.0699999989</v>
      </c>
      <c r="T34" s="100">
        <f t="shared" si="11"/>
        <v>118564882.73</v>
      </c>
      <c r="U34" s="67"/>
    </row>
    <row r="35" spans="1:23">
      <c r="A35" s="49"/>
      <c r="C35" s="49"/>
      <c r="D35" s="140"/>
      <c r="E35" s="65"/>
      <c r="F35" s="65"/>
      <c r="G35" s="65"/>
      <c r="H35" s="65"/>
      <c r="I35" s="65"/>
      <c r="J35" s="65"/>
      <c r="K35" s="65"/>
      <c r="L35" s="65"/>
      <c r="M35" s="65"/>
      <c r="N35" s="65"/>
      <c r="O35" s="65"/>
      <c r="P35" s="65"/>
      <c r="Q35" s="150"/>
      <c r="R35" s="60"/>
      <c r="S35" s="60"/>
      <c r="T35" s="90"/>
      <c r="U35" s="67"/>
    </row>
    <row r="36" spans="1:23">
      <c r="A36" s="55" t="s">
        <v>25</v>
      </c>
      <c r="B36" s="55"/>
      <c r="C36" s="49"/>
      <c r="D36" s="140"/>
      <c r="E36" s="65"/>
      <c r="F36" s="65"/>
      <c r="G36" s="65"/>
      <c r="H36" s="65"/>
      <c r="I36" s="65"/>
      <c r="J36" s="65"/>
      <c r="K36" s="65"/>
      <c r="L36" s="65"/>
      <c r="M36" s="65"/>
      <c r="N36" s="65"/>
      <c r="O36" s="65"/>
      <c r="P36" s="65"/>
      <c r="Q36" s="150"/>
      <c r="R36" s="60"/>
      <c r="S36" s="60"/>
      <c r="T36" s="90"/>
      <c r="U36" s="67"/>
    </row>
    <row r="37" spans="1:23">
      <c r="A37" s="49"/>
      <c r="B37" s="91" t="s">
        <v>74</v>
      </c>
      <c r="C37" s="49"/>
      <c r="D37" s="140">
        <v>37053203.420000002</v>
      </c>
      <c r="E37" s="65">
        <v>673851.08866136416</v>
      </c>
      <c r="F37" s="65">
        <v>-1056938.8399999912</v>
      </c>
      <c r="G37" s="65">
        <v>123173.44</v>
      </c>
      <c r="H37" s="65">
        <v>-780289.02</v>
      </c>
      <c r="I37" s="65">
        <f>SUM(E37:H37)</f>
        <v>-1040203.331338627</v>
      </c>
      <c r="J37" s="65">
        <f>D37+I37</f>
        <v>36013000.088661373</v>
      </c>
      <c r="K37" s="65">
        <v>0</v>
      </c>
      <c r="L37" s="66">
        <f>K37</f>
        <v>0</v>
      </c>
      <c r="M37" s="66">
        <f>+J37+L37</f>
        <v>36013000.088661373</v>
      </c>
      <c r="N37" s="141"/>
      <c r="O37" s="66">
        <v>1875912</v>
      </c>
      <c r="P37" s="66">
        <f>O37</f>
        <v>1875912</v>
      </c>
      <c r="Q37" s="142">
        <f>M37+P37</f>
        <v>37888912.088661373</v>
      </c>
      <c r="R37" s="60"/>
      <c r="S37" s="65">
        <f>+I37+L37+P37</f>
        <v>835708.66866137297</v>
      </c>
      <c r="T37" s="94">
        <f>+D37+S37</f>
        <v>37888912.088661373</v>
      </c>
      <c r="U37" s="67" t="e">
        <f>#REF!</f>
        <v>#REF!</v>
      </c>
      <c r="V37" s="143" t="e">
        <f>U37-T37</f>
        <v>#REF!</v>
      </c>
      <c r="W37" s="143">
        <v>0</v>
      </c>
    </row>
    <row r="38" spans="1:23" s="72" customFormat="1">
      <c r="B38" s="91" t="s">
        <v>75</v>
      </c>
      <c r="D38" s="140">
        <v>134004.06</v>
      </c>
      <c r="E38" s="65">
        <v>2452.7303047017622</v>
      </c>
      <c r="F38" s="65">
        <v>-2606.5400000000068</v>
      </c>
      <c r="G38" s="65">
        <v>2.48</v>
      </c>
      <c r="H38" s="65">
        <v>0</v>
      </c>
      <c r="I38" s="65">
        <f>SUM(E38:H38)</f>
        <v>-151.32969529824462</v>
      </c>
      <c r="J38" s="65">
        <f>D38+I38</f>
        <v>133852.73030470175</v>
      </c>
      <c r="K38" s="65">
        <v>0</v>
      </c>
      <c r="L38" s="66">
        <f>K38</f>
        <v>0</v>
      </c>
      <c r="M38" s="66">
        <f>+J38+L38</f>
        <v>133852.73030470175</v>
      </c>
      <c r="N38" s="141"/>
      <c r="O38" s="66">
        <v>6191</v>
      </c>
      <c r="P38" s="66">
        <f>O38</f>
        <v>6191</v>
      </c>
      <c r="Q38" s="142">
        <f>M38+P38</f>
        <v>140043.73030470175</v>
      </c>
      <c r="R38" s="60"/>
      <c r="S38" s="65">
        <f>+I38+L38+P38</f>
        <v>6039.6703047017554</v>
      </c>
      <c r="T38" s="94">
        <f>+D38+S38</f>
        <v>140043.73030470175</v>
      </c>
      <c r="U38" s="78" t="e">
        <f>#REF!</f>
        <v>#REF!</v>
      </c>
      <c r="V38" s="143" t="e">
        <f>U38-T38</f>
        <v>#REF!</v>
      </c>
      <c r="W38" s="152">
        <v>0</v>
      </c>
    </row>
    <row r="39" spans="1:23" s="49" customFormat="1">
      <c r="B39" s="92" t="s">
        <v>76</v>
      </c>
      <c r="D39" s="140">
        <v>94671.48</v>
      </c>
      <c r="E39" s="65">
        <v>1792.3672372096412</v>
      </c>
      <c r="F39" s="65">
        <v>852.35000000001128</v>
      </c>
      <c r="G39" s="65">
        <v>570.16999999999996</v>
      </c>
      <c r="H39" s="65">
        <v>0</v>
      </c>
      <c r="I39" s="65">
        <f>SUM(E39:H39)</f>
        <v>3214.8872372096525</v>
      </c>
      <c r="J39" s="65">
        <f>D39+I39</f>
        <v>97886.367237209648</v>
      </c>
      <c r="K39" s="65">
        <v>0</v>
      </c>
      <c r="L39" s="66">
        <f>K39</f>
        <v>0</v>
      </c>
      <c r="M39" s="66">
        <f>+J39+L39</f>
        <v>97886.367237209648</v>
      </c>
      <c r="N39" s="141" t="s">
        <v>4</v>
      </c>
      <c r="O39" s="66">
        <v>3360</v>
      </c>
      <c r="P39" s="66">
        <f>O39</f>
        <v>3360</v>
      </c>
      <c r="Q39" s="142">
        <f>M39+P39</f>
        <v>101246.36723720965</v>
      </c>
      <c r="R39" s="158"/>
      <c r="S39" s="65">
        <f>+I39+L39+P39</f>
        <v>6574.8872372096521</v>
      </c>
      <c r="T39" s="94">
        <f>+D39+S39</f>
        <v>101246.36723720965</v>
      </c>
      <c r="U39" s="78" t="e">
        <f>#REF!</f>
        <v>#REF!</v>
      </c>
      <c r="V39" s="143" t="e">
        <f>U39-T39</f>
        <v>#REF!</v>
      </c>
      <c r="W39" s="159">
        <v>0</v>
      </c>
    </row>
    <row r="40" spans="1:23" s="72" customFormat="1">
      <c r="B40" s="91" t="s">
        <v>77</v>
      </c>
      <c r="D40" s="70">
        <v>5269.52</v>
      </c>
      <c r="E40" s="70">
        <v>0</v>
      </c>
      <c r="F40" s="71">
        <f>-D40</f>
        <v>-5269.52</v>
      </c>
      <c r="G40" s="70">
        <v>0</v>
      </c>
      <c r="H40" s="71">
        <v>0</v>
      </c>
      <c r="I40" s="70">
        <f>SUM(E40:H40)</f>
        <v>-5269.52</v>
      </c>
      <c r="J40" s="70">
        <f>D40+I40</f>
        <v>0</v>
      </c>
      <c r="K40" s="70">
        <v>0</v>
      </c>
      <c r="L40" s="71">
        <f>K40</f>
        <v>0</v>
      </c>
      <c r="M40" s="71">
        <f>+J40+L40</f>
        <v>0</v>
      </c>
      <c r="N40" s="145"/>
      <c r="O40" s="71">
        <v>0</v>
      </c>
      <c r="P40" s="71">
        <f>O40</f>
        <v>0</v>
      </c>
      <c r="Q40" s="146">
        <f>M40+P40</f>
        <v>0</v>
      </c>
      <c r="R40" s="160"/>
      <c r="S40" s="70">
        <f>+I40+L40+P40</f>
        <v>-5269.52</v>
      </c>
      <c r="T40" s="147">
        <f>+D40+S40</f>
        <v>0</v>
      </c>
      <c r="U40" s="2">
        <v>0</v>
      </c>
      <c r="V40" s="143">
        <f>U40-T40</f>
        <v>0</v>
      </c>
      <c r="W40" s="152">
        <v>0</v>
      </c>
    </row>
    <row r="41" spans="1:23">
      <c r="A41" s="49"/>
      <c r="B41" s="49" t="s">
        <v>64</v>
      </c>
      <c r="C41" s="49"/>
      <c r="D41" s="140">
        <f t="shared" ref="D41:K41" si="12">SUM(D37:D40)</f>
        <v>37287148.480000004</v>
      </c>
      <c r="E41" s="65">
        <f t="shared" si="12"/>
        <v>678096.18620327557</v>
      </c>
      <c r="F41" s="65">
        <f t="shared" si="12"/>
        <v>-1063962.5499999912</v>
      </c>
      <c r="G41" s="65">
        <f t="shared" si="12"/>
        <v>123746.09</v>
      </c>
      <c r="H41" s="65">
        <f t="shared" si="12"/>
        <v>-780289.02</v>
      </c>
      <c r="I41" s="65">
        <f t="shared" si="12"/>
        <v>-1042409.2937967156</v>
      </c>
      <c r="J41" s="65">
        <f t="shared" si="12"/>
        <v>36244739.186203286</v>
      </c>
      <c r="K41" s="65">
        <f t="shared" si="12"/>
        <v>0</v>
      </c>
      <c r="L41" s="65">
        <f t="shared" ref="L41:Q41" si="13">SUM(L37:L40)</f>
        <v>0</v>
      </c>
      <c r="M41" s="65">
        <f t="shared" si="13"/>
        <v>36244739.186203286</v>
      </c>
      <c r="N41" s="65"/>
      <c r="O41" s="65">
        <f t="shared" si="13"/>
        <v>1885463</v>
      </c>
      <c r="P41" s="65">
        <f t="shared" si="13"/>
        <v>1885463</v>
      </c>
      <c r="Q41" s="66">
        <f t="shared" si="13"/>
        <v>38130202.186203286</v>
      </c>
      <c r="R41" s="158"/>
      <c r="S41" s="65">
        <f>SUM(S37:S40)</f>
        <v>843053.70620328444</v>
      </c>
      <c r="T41" s="66">
        <f>SUM(T37:T40)</f>
        <v>38130202.186203286</v>
      </c>
      <c r="U41" s="67"/>
    </row>
    <row r="42" spans="1:23">
      <c r="A42" s="49"/>
      <c r="C42" s="49"/>
      <c r="D42" s="140"/>
      <c r="E42" s="65"/>
      <c r="F42" s="65"/>
      <c r="G42" s="65"/>
      <c r="H42" s="65"/>
      <c r="I42" s="65"/>
      <c r="J42" s="65"/>
      <c r="K42" s="65"/>
      <c r="L42" s="65"/>
      <c r="M42" s="65"/>
      <c r="N42" s="65"/>
      <c r="O42" s="65"/>
      <c r="P42" s="65"/>
      <c r="Q42" s="142"/>
      <c r="R42" s="60"/>
      <c r="S42" s="65"/>
      <c r="T42" s="90"/>
      <c r="U42" s="67"/>
    </row>
    <row r="43" spans="1:23">
      <c r="A43" s="49"/>
      <c r="B43" s="91" t="s">
        <v>78</v>
      </c>
      <c r="C43" s="49"/>
      <c r="D43" s="140">
        <v>47426517.879999995</v>
      </c>
      <c r="E43" s="65">
        <v>863864.91461505764</v>
      </c>
      <c r="F43" s="65">
        <v>-1348163.4499999972</v>
      </c>
      <c r="G43" s="65">
        <v>241236.4</v>
      </c>
      <c r="H43" s="65">
        <v>-346493.82999999996</v>
      </c>
      <c r="I43" s="65">
        <f>SUM(E43:H43)</f>
        <v>-589555.96538493945</v>
      </c>
      <c r="J43" s="65">
        <f>D43+I43</f>
        <v>46836961.914615057</v>
      </c>
      <c r="K43" s="65">
        <v>0</v>
      </c>
      <c r="L43" s="66">
        <f>K43</f>
        <v>0</v>
      </c>
      <c r="M43" s="66">
        <f>+J43+L43</f>
        <v>46836961.914615057</v>
      </c>
      <c r="N43" s="141"/>
      <c r="O43" s="66">
        <v>2435917</v>
      </c>
      <c r="P43" s="66">
        <f>O43</f>
        <v>2435917</v>
      </c>
      <c r="Q43" s="142">
        <f>M43+P43</f>
        <v>49272878.914615057</v>
      </c>
      <c r="R43" s="60"/>
      <c r="S43" s="65">
        <f>+I43+L43+P43</f>
        <v>1846361.0346150605</v>
      </c>
      <c r="T43" s="66">
        <f>+D43+S43</f>
        <v>49272878.914615057</v>
      </c>
      <c r="U43" s="67" t="e">
        <f>#REF!</f>
        <v>#REF!</v>
      </c>
      <c r="V43" s="143" t="e">
        <f>U43-T43</f>
        <v>#REF!</v>
      </c>
      <c r="W43" s="143">
        <v>-0.25</v>
      </c>
    </row>
    <row r="44" spans="1:23">
      <c r="A44" s="49"/>
      <c r="B44" s="91" t="s">
        <v>79</v>
      </c>
      <c r="C44" s="49"/>
      <c r="D44" s="144">
        <v>3298.68</v>
      </c>
      <c r="E44" s="70">
        <v>0</v>
      </c>
      <c r="F44" s="161">
        <f>-D44</f>
        <v>-3298.68</v>
      </c>
      <c r="G44" s="70">
        <v>0</v>
      </c>
      <c r="H44" s="70">
        <v>0</v>
      </c>
      <c r="I44" s="70">
        <f>SUM(E44:H44)</f>
        <v>-3298.68</v>
      </c>
      <c r="J44" s="70">
        <f>D44+I44</f>
        <v>0</v>
      </c>
      <c r="K44" s="70">
        <v>0</v>
      </c>
      <c r="L44" s="71">
        <f>K44</f>
        <v>0</v>
      </c>
      <c r="M44" s="71">
        <f>+J44+L44</f>
        <v>0</v>
      </c>
      <c r="N44" s="145"/>
      <c r="O44" s="71">
        <v>0</v>
      </c>
      <c r="P44" s="71">
        <f>O44</f>
        <v>0</v>
      </c>
      <c r="Q44" s="146">
        <f>M44+P44</f>
        <v>0</v>
      </c>
      <c r="R44" s="151"/>
      <c r="S44" s="70">
        <f>+I44+L44+P44</f>
        <v>-3298.68</v>
      </c>
      <c r="T44" s="71">
        <f>+D44+S44</f>
        <v>0</v>
      </c>
      <c r="U44" s="67">
        <v>0</v>
      </c>
      <c r="V44" s="143">
        <f>U44-T44</f>
        <v>0</v>
      </c>
      <c r="W44" s="143">
        <v>-0.25</v>
      </c>
    </row>
    <row r="45" spans="1:23">
      <c r="A45" s="49"/>
      <c r="B45" s="49" t="s">
        <v>64</v>
      </c>
      <c r="C45" s="49"/>
      <c r="D45" s="140">
        <f>SUM(D43:D44)</f>
        <v>47429816.559999995</v>
      </c>
      <c r="E45" s="65">
        <f>SUM(E43:E44)</f>
        <v>863864.91461505764</v>
      </c>
      <c r="F45" s="65">
        <f>SUM(F43:F44)</f>
        <v>-1351462.1299999971</v>
      </c>
      <c r="G45" s="65">
        <f>SUM(G43:G44)</f>
        <v>241236.4</v>
      </c>
      <c r="H45" s="65">
        <f t="shared" ref="H45:T45" si="14">SUM(H43:H44)</f>
        <v>-346493.82999999996</v>
      </c>
      <c r="I45" s="65">
        <f t="shared" si="14"/>
        <v>-592854.6453849395</v>
      </c>
      <c r="J45" s="65">
        <f t="shared" si="14"/>
        <v>46836961.914615057</v>
      </c>
      <c r="K45" s="65">
        <f t="shared" si="14"/>
        <v>0</v>
      </c>
      <c r="L45" s="65">
        <f t="shared" si="14"/>
        <v>0</v>
      </c>
      <c r="M45" s="65">
        <f t="shared" si="14"/>
        <v>46836961.914615057</v>
      </c>
      <c r="N45" s="65">
        <f t="shared" si="14"/>
        <v>0</v>
      </c>
      <c r="O45" s="65">
        <f t="shared" si="14"/>
        <v>2435917</v>
      </c>
      <c r="P45" s="65">
        <f t="shared" si="14"/>
        <v>2435917</v>
      </c>
      <c r="Q45" s="140">
        <f t="shared" si="14"/>
        <v>49272878.914615057</v>
      </c>
      <c r="R45" s="65" t="s">
        <v>4</v>
      </c>
      <c r="S45" s="65">
        <f t="shared" si="14"/>
        <v>1843062.3546150606</v>
      </c>
      <c r="T45" s="65">
        <f t="shared" si="14"/>
        <v>49272878.914615057</v>
      </c>
      <c r="U45" s="67"/>
    </row>
    <row r="46" spans="1:23">
      <c r="A46" s="49"/>
      <c r="B46" s="91"/>
      <c r="C46" s="49"/>
      <c r="D46" s="140"/>
      <c r="E46" s="65"/>
      <c r="F46" s="65"/>
      <c r="G46" s="65"/>
      <c r="H46" s="65"/>
      <c r="I46" s="65"/>
      <c r="J46" s="65"/>
      <c r="K46" s="65"/>
      <c r="L46" s="66"/>
      <c r="M46" s="66"/>
      <c r="N46" s="66"/>
      <c r="O46" s="66"/>
      <c r="P46" s="66"/>
      <c r="Q46" s="142"/>
      <c r="R46" s="60"/>
      <c r="S46" s="65"/>
      <c r="T46" s="94"/>
      <c r="U46" s="67"/>
    </row>
    <row r="47" spans="1:23" s="72" customFormat="1" ht="18">
      <c r="B47" s="91" t="s">
        <v>80</v>
      </c>
      <c r="D47" s="162">
        <v>7383036.5700000003</v>
      </c>
      <c r="E47" s="74">
        <v>135343.76249426062</v>
      </c>
      <c r="F47" s="70">
        <v>-134522.57000000027</v>
      </c>
      <c r="G47" s="74">
        <v>0</v>
      </c>
      <c r="H47" s="70">
        <v>0</v>
      </c>
      <c r="I47" s="70">
        <f>SUM(E47:H47)</f>
        <v>821.19249426035094</v>
      </c>
      <c r="J47" s="70">
        <f>D47+I47</f>
        <v>7383857.7624942604</v>
      </c>
      <c r="K47" s="70">
        <v>0</v>
      </c>
      <c r="L47" s="71">
        <f>K47</f>
        <v>0</v>
      </c>
      <c r="M47" s="71">
        <f>+J47+L47</f>
        <v>7383857.7624942604</v>
      </c>
      <c r="N47" s="145"/>
      <c r="O47" s="71">
        <v>401932</v>
      </c>
      <c r="P47" s="71">
        <f>O47</f>
        <v>401932</v>
      </c>
      <c r="Q47" s="146">
        <f>M47+P47</f>
        <v>7785789.7624942604</v>
      </c>
      <c r="R47" s="160"/>
      <c r="S47" s="70">
        <f>+I47+L47+P47</f>
        <v>402753.19249426038</v>
      </c>
      <c r="T47" s="147">
        <f>+D47+S47</f>
        <v>7785789.7624942604</v>
      </c>
      <c r="U47" s="78" t="e">
        <f>#REF!</f>
        <v>#REF!</v>
      </c>
      <c r="V47" s="159" t="e">
        <f>U47-T47</f>
        <v>#REF!</v>
      </c>
      <c r="W47" s="152">
        <v>0</v>
      </c>
    </row>
    <row r="48" spans="1:23">
      <c r="A48" s="49"/>
      <c r="B48" s="49" t="s">
        <v>64</v>
      </c>
      <c r="C48" s="49"/>
      <c r="D48" s="140">
        <f t="shared" ref="D48:Q48" si="15">SUM(D47)</f>
        <v>7383036.5700000003</v>
      </c>
      <c r="E48" s="65">
        <f t="shared" si="15"/>
        <v>135343.76249426062</v>
      </c>
      <c r="F48" s="65">
        <f t="shared" si="15"/>
        <v>-134522.57000000027</v>
      </c>
      <c r="G48" s="65">
        <f t="shared" si="15"/>
        <v>0</v>
      </c>
      <c r="H48" s="65">
        <f t="shared" si="15"/>
        <v>0</v>
      </c>
      <c r="I48" s="65">
        <f t="shared" si="15"/>
        <v>821.19249426035094</v>
      </c>
      <c r="J48" s="65">
        <f t="shared" si="15"/>
        <v>7383857.7624942604</v>
      </c>
      <c r="K48" s="65">
        <f t="shared" si="15"/>
        <v>0</v>
      </c>
      <c r="L48" s="65">
        <f t="shared" si="15"/>
        <v>0</v>
      </c>
      <c r="M48" s="66">
        <f t="shared" si="15"/>
        <v>7383857.7624942604</v>
      </c>
      <c r="N48" s="66"/>
      <c r="O48" s="65">
        <f t="shared" si="15"/>
        <v>401932</v>
      </c>
      <c r="P48" s="65">
        <f t="shared" si="15"/>
        <v>401932</v>
      </c>
      <c r="Q48" s="66">
        <f t="shared" si="15"/>
        <v>7785789.7624942604</v>
      </c>
      <c r="R48" s="158"/>
      <c r="S48" s="65">
        <f>SUM(S47)</f>
        <v>402753.19249426038</v>
      </c>
      <c r="T48" s="66">
        <f>SUM(T47)</f>
        <v>7785789.7624942604</v>
      </c>
      <c r="U48" s="67"/>
    </row>
    <row r="49" spans="1:23">
      <c r="A49" s="49"/>
      <c r="C49" s="49"/>
      <c r="D49" s="140"/>
      <c r="E49" s="65"/>
      <c r="F49" s="65"/>
      <c r="G49" s="65"/>
      <c r="H49" s="65"/>
      <c r="I49" s="65"/>
      <c r="J49" s="65" t="s">
        <v>4</v>
      </c>
      <c r="K49" s="65"/>
      <c r="L49" s="65"/>
      <c r="M49" s="65"/>
      <c r="N49" s="65"/>
      <c r="O49" s="65"/>
      <c r="P49" s="65"/>
      <c r="Q49" s="142"/>
      <c r="R49" s="56"/>
      <c r="S49" s="65"/>
      <c r="T49" s="90"/>
    </row>
    <row r="50" spans="1:23" s="49" customFormat="1">
      <c r="B50" s="91" t="s">
        <v>81</v>
      </c>
      <c r="D50" s="140">
        <v>287754.59000000003</v>
      </c>
      <c r="E50" s="65">
        <v>5311.6790752018187</v>
      </c>
      <c r="F50" s="65">
        <v>-4793.7000000000071</v>
      </c>
      <c r="G50" s="65">
        <v>1788.11</v>
      </c>
      <c r="H50" s="66">
        <v>0</v>
      </c>
      <c r="I50" s="65">
        <f>SUM(E50:H50)</f>
        <v>2306.0890752018113</v>
      </c>
      <c r="J50" s="65">
        <f>D50+I50</f>
        <v>290060.67907520186</v>
      </c>
      <c r="K50" s="65">
        <v>0</v>
      </c>
      <c r="L50" s="66">
        <f>K50</f>
        <v>0</v>
      </c>
      <c r="M50" s="66">
        <f>+J50+L50</f>
        <v>290060.67907520186</v>
      </c>
      <c r="N50" s="141"/>
      <c r="O50" s="66">
        <v>15284.539999999979</v>
      </c>
      <c r="P50" s="66">
        <f>O50</f>
        <v>15284.539999999979</v>
      </c>
      <c r="Q50" s="142">
        <f>M50+P50</f>
        <v>305345.21907520184</v>
      </c>
      <c r="R50" s="158"/>
      <c r="S50" s="65">
        <f>+I50+L50+P50</f>
        <v>17590.629075201789</v>
      </c>
      <c r="T50" s="94">
        <f>+D50+S50</f>
        <v>305345.21907520184</v>
      </c>
      <c r="U50" s="78" t="e">
        <f>#REF!</f>
        <v>#REF!</v>
      </c>
      <c r="V50" s="143" t="e">
        <f>U50-T50</f>
        <v>#REF!</v>
      </c>
      <c r="W50" s="159">
        <v>0</v>
      </c>
    </row>
    <row r="51" spans="1:23">
      <c r="A51" s="49"/>
      <c r="B51" s="91" t="s">
        <v>82</v>
      </c>
      <c r="C51" s="49"/>
      <c r="D51" s="144">
        <v>21296.74</v>
      </c>
      <c r="E51" s="70">
        <v>383.45761220401477</v>
      </c>
      <c r="F51" s="70">
        <v>-782.7400000000024</v>
      </c>
      <c r="G51" s="70">
        <v>0</v>
      </c>
      <c r="H51" s="71">
        <v>0</v>
      </c>
      <c r="I51" s="70">
        <f>SUM(E51:H51)</f>
        <v>-399.28238779598763</v>
      </c>
      <c r="J51" s="70">
        <f>D51+I51</f>
        <v>20897.457612204013</v>
      </c>
      <c r="K51" s="70">
        <v>0</v>
      </c>
      <c r="L51" s="71">
        <f>K51</f>
        <v>0</v>
      </c>
      <c r="M51" s="71">
        <f>+J51+L51</f>
        <v>20897.457612204013</v>
      </c>
      <c r="N51" s="145"/>
      <c r="O51" s="71">
        <v>1099</v>
      </c>
      <c r="P51" s="71">
        <f>O51</f>
        <v>1099</v>
      </c>
      <c r="Q51" s="146">
        <f>M51+P51</f>
        <v>21996.457612204013</v>
      </c>
      <c r="R51" s="151"/>
      <c r="S51" s="70">
        <f>+I51+L51+P51</f>
        <v>699.71761220401231</v>
      </c>
      <c r="T51" s="147">
        <f>+D51+S51</f>
        <v>21996.457612204013</v>
      </c>
      <c r="U51" s="67" t="e">
        <f>#REF!</f>
        <v>#REF!</v>
      </c>
      <c r="V51" s="143" t="e">
        <f>U51-T51</f>
        <v>#REF!</v>
      </c>
      <c r="W51" s="143">
        <v>0.37000000000261934</v>
      </c>
    </row>
    <row r="52" spans="1:23" s="49" customFormat="1">
      <c r="B52" s="49" t="s">
        <v>64</v>
      </c>
      <c r="D52" s="140">
        <f t="shared" ref="D52:J52" si="16">SUM(D50:D51)</f>
        <v>309051.33</v>
      </c>
      <c r="E52" s="66">
        <f t="shared" si="16"/>
        <v>5695.1366874058331</v>
      </c>
      <c r="F52" s="66">
        <f t="shared" si="16"/>
        <v>-5576.4400000000096</v>
      </c>
      <c r="G52" s="65">
        <f t="shared" si="16"/>
        <v>1788.11</v>
      </c>
      <c r="H52" s="66">
        <f t="shared" si="16"/>
        <v>0</v>
      </c>
      <c r="I52" s="66">
        <f t="shared" si="16"/>
        <v>1906.8066874058236</v>
      </c>
      <c r="J52" s="65">
        <f t="shared" si="16"/>
        <v>310958.13668740587</v>
      </c>
      <c r="K52" s="66">
        <f t="shared" ref="K52:Q52" si="17">SUM(K50:K51)</f>
        <v>0</v>
      </c>
      <c r="L52" s="66">
        <f t="shared" si="17"/>
        <v>0</v>
      </c>
      <c r="M52" s="66">
        <f t="shared" si="17"/>
        <v>310958.13668740587</v>
      </c>
      <c r="N52" s="66"/>
      <c r="O52" s="66">
        <f t="shared" si="17"/>
        <v>16383.539999999979</v>
      </c>
      <c r="P52" s="66">
        <f t="shared" si="17"/>
        <v>16383.539999999979</v>
      </c>
      <c r="Q52" s="142">
        <f t="shared" si="17"/>
        <v>327341.67668740585</v>
      </c>
      <c r="R52" s="158"/>
      <c r="S52" s="65">
        <f>SUM(S50:S51)</f>
        <v>18290.346687405799</v>
      </c>
      <c r="T52" s="66">
        <f>SUM(T50:T51)</f>
        <v>327341.67668740585</v>
      </c>
      <c r="U52" s="78"/>
    </row>
    <row r="53" spans="1:23">
      <c r="A53" s="49"/>
      <c r="C53" s="49"/>
      <c r="D53" s="140"/>
      <c r="E53" s="65"/>
      <c r="F53" s="77"/>
      <c r="G53" s="65"/>
      <c r="H53" s="77"/>
      <c r="I53" s="77"/>
      <c r="J53" s="77"/>
      <c r="K53" s="77"/>
      <c r="L53" s="77"/>
      <c r="M53" s="77"/>
      <c r="N53" s="77"/>
      <c r="O53" s="77"/>
      <c r="P53" s="77"/>
      <c r="Q53" s="142"/>
      <c r="R53" s="56"/>
      <c r="S53" s="65"/>
      <c r="T53" s="90"/>
    </row>
    <row r="54" spans="1:23" s="72" customFormat="1">
      <c r="A54" s="49"/>
      <c r="B54" s="49" t="s">
        <v>66</v>
      </c>
      <c r="C54" s="49"/>
      <c r="D54" s="144">
        <v>441574.09</v>
      </c>
      <c r="E54" s="163"/>
      <c r="F54" s="71">
        <v>0</v>
      </c>
      <c r="G54" s="70">
        <v>0</v>
      </c>
      <c r="H54" s="71">
        <v>0</v>
      </c>
      <c r="I54" s="70">
        <f>SUM(E54:H54)</f>
        <v>0</v>
      </c>
      <c r="J54" s="70">
        <f>D54+I54</f>
        <v>441574.09</v>
      </c>
      <c r="K54" s="70">
        <v>0</v>
      </c>
      <c r="L54" s="71">
        <f>K54</f>
        <v>0</v>
      </c>
      <c r="M54" s="66">
        <f>+J54+L54</f>
        <v>441574.09</v>
      </c>
      <c r="N54" s="154"/>
      <c r="O54" s="71">
        <v>0</v>
      </c>
      <c r="P54" s="71">
        <f>O54</f>
        <v>0</v>
      </c>
      <c r="Q54" s="146">
        <f>M54+P54</f>
        <v>441574.09</v>
      </c>
      <c r="R54" s="158"/>
      <c r="S54" s="65">
        <f>+I54+L54+P54</f>
        <v>0</v>
      </c>
      <c r="T54" s="66">
        <f>+D54+S54</f>
        <v>441574.09</v>
      </c>
      <c r="U54" s="75">
        <f>T54</f>
        <v>441574.09</v>
      </c>
    </row>
    <row r="55" spans="1:23" s="72" customFormat="1">
      <c r="A55" s="49"/>
      <c r="B55" s="49"/>
      <c r="C55" s="49"/>
      <c r="D55" s="140"/>
      <c r="E55" s="65"/>
      <c r="F55" s="71"/>
      <c r="G55" s="65"/>
      <c r="H55" s="66"/>
      <c r="I55" s="65"/>
      <c r="J55" s="65"/>
      <c r="K55" s="65"/>
      <c r="L55" s="71"/>
      <c r="M55" s="66"/>
      <c r="N55" s="66"/>
      <c r="O55" s="71"/>
      <c r="P55" s="71"/>
      <c r="Q55" s="142"/>
      <c r="R55" s="60"/>
      <c r="S55" s="65"/>
      <c r="T55" s="66"/>
      <c r="U55" s="75"/>
    </row>
    <row r="56" spans="1:23" s="72" customFormat="1">
      <c r="A56" s="49"/>
      <c r="B56" s="49" t="s">
        <v>67</v>
      </c>
      <c r="C56" s="49"/>
      <c r="D56" s="144">
        <v>170832</v>
      </c>
      <c r="E56" s="163"/>
      <c r="F56" s="71">
        <f>-D56</f>
        <v>-170832</v>
      </c>
      <c r="G56" s="70">
        <v>0</v>
      </c>
      <c r="H56" s="71">
        <v>0</v>
      </c>
      <c r="I56" s="70">
        <f>SUM(E56:H56)</f>
        <v>-170832</v>
      </c>
      <c r="J56" s="70">
        <f t="shared" ref="J56:J61" si="18">D56+I56</f>
        <v>0</v>
      </c>
      <c r="K56" s="70">
        <v>0</v>
      </c>
      <c r="L56" s="71">
        <f t="shared" ref="L56:L61" si="19">K56</f>
        <v>0</v>
      </c>
      <c r="M56" s="66">
        <f t="shared" ref="M56:M61" si="20">+J56+L56</f>
        <v>0</v>
      </c>
      <c r="N56" s="154"/>
      <c r="O56" s="71">
        <v>0</v>
      </c>
      <c r="P56" s="71">
        <f t="shared" ref="P56:P61" si="21">O56</f>
        <v>0</v>
      </c>
      <c r="Q56" s="146">
        <f t="shared" ref="Q56:Q61" si="22">M56+P56</f>
        <v>0</v>
      </c>
      <c r="R56" s="158"/>
      <c r="S56" s="65">
        <f t="shared" ref="S56:S61" si="23">+I56+L56+P56</f>
        <v>-170832</v>
      </c>
      <c r="T56" s="66">
        <f t="shared" ref="T56:T61" si="24">+D56+S56</f>
        <v>0</v>
      </c>
      <c r="U56" s="75"/>
    </row>
    <row r="57" spans="1:23" s="72" customFormat="1">
      <c r="A57" s="49"/>
      <c r="B57" s="49" t="s">
        <v>68</v>
      </c>
      <c r="C57" s="49"/>
      <c r="D57" s="144">
        <v>6120000</v>
      </c>
      <c r="E57" s="163"/>
      <c r="F57" s="71">
        <f>-D57</f>
        <v>-6120000</v>
      </c>
      <c r="G57" s="70">
        <v>0</v>
      </c>
      <c r="H57" s="71">
        <v>0</v>
      </c>
      <c r="I57" s="70">
        <f>SUM(E57:H57)</f>
        <v>-6120000</v>
      </c>
      <c r="J57" s="70">
        <f t="shared" si="18"/>
        <v>0</v>
      </c>
      <c r="K57" s="70">
        <v>0</v>
      </c>
      <c r="L57" s="71">
        <f t="shared" si="19"/>
        <v>0</v>
      </c>
      <c r="M57" s="66">
        <f t="shared" si="20"/>
        <v>0</v>
      </c>
      <c r="N57" s="154"/>
      <c r="O57" s="71">
        <v>0</v>
      </c>
      <c r="P57" s="71">
        <f t="shared" si="21"/>
        <v>0</v>
      </c>
      <c r="Q57" s="146">
        <f t="shared" si="22"/>
        <v>0</v>
      </c>
      <c r="R57" s="158"/>
      <c r="S57" s="65">
        <f t="shared" si="23"/>
        <v>-6120000</v>
      </c>
      <c r="T57" s="66">
        <f t="shared" si="24"/>
        <v>0</v>
      </c>
      <c r="U57" s="75"/>
    </row>
    <row r="58" spans="1:23" s="72" customFormat="1">
      <c r="A58" s="49"/>
      <c r="B58" s="49" t="s">
        <v>118</v>
      </c>
      <c r="C58" s="49"/>
      <c r="D58" s="144">
        <v>244.37</v>
      </c>
      <c r="E58" s="163"/>
      <c r="F58" s="71">
        <f>-D58</f>
        <v>-244.37</v>
      </c>
      <c r="G58" s="70">
        <v>0</v>
      </c>
      <c r="H58" s="71">
        <v>0</v>
      </c>
      <c r="I58" s="70">
        <f>SUM(E58:H58)</f>
        <v>-244.37</v>
      </c>
      <c r="J58" s="70">
        <f t="shared" si="18"/>
        <v>0</v>
      </c>
      <c r="K58" s="70">
        <v>0</v>
      </c>
      <c r="L58" s="71">
        <f t="shared" si="19"/>
        <v>0</v>
      </c>
      <c r="M58" s="66">
        <f t="shared" si="20"/>
        <v>0</v>
      </c>
      <c r="N58" s="154"/>
      <c r="O58" s="71">
        <v>0</v>
      </c>
      <c r="P58" s="71">
        <f t="shared" si="21"/>
        <v>0</v>
      </c>
      <c r="Q58" s="146">
        <f t="shared" si="22"/>
        <v>0</v>
      </c>
      <c r="R58" s="158"/>
      <c r="S58" s="65">
        <f t="shared" si="23"/>
        <v>-244.37</v>
      </c>
      <c r="T58" s="66">
        <f t="shared" si="24"/>
        <v>0</v>
      </c>
      <c r="U58" s="75"/>
    </row>
    <row r="59" spans="1:23" s="72" customFormat="1">
      <c r="A59" s="49"/>
      <c r="B59" s="49" t="s">
        <v>70</v>
      </c>
      <c r="C59" s="49"/>
      <c r="D59" s="144">
        <v>5.25</v>
      </c>
      <c r="E59" s="163"/>
      <c r="F59" s="71">
        <f>-D59</f>
        <v>-5.25</v>
      </c>
      <c r="G59" s="70">
        <v>0</v>
      </c>
      <c r="H59" s="71">
        <v>0</v>
      </c>
      <c r="I59" s="70">
        <f>SUM(E59:H59)</f>
        <v>-5.25</v>
      </c>
      <c r="J59" s="70">
        <f t="shared" si="18"/>
        <v>0</v>
      </c>
      <c r="K59" s="70">
        <v>0</v>
      </c>
      <c r="L59" s="71">
        <f t="shared" si="19"/>
        <v>0</v>
      </c>
      <c r="M59" s="66">
        <f t="shared" si="20"/>
        <v>0</v>
      </c>
      <c r="N59" s="154"/>
      <c r="O59" s="71">
        <v>0</v>
      </c>
      <c r="P59" s="71">
        <f t="shared" si="21"/>
        <v>0</v>
      </c>
      <c r="Q59" s="146">
        <f t="shared" si="22"/>
        <v>0</v>
      </c>
      <c r="R59" s="158"/>
      <c r="S59" s="65">
        <f t="shared" si="23"/>
        <v>-5.25</v>
      </c>
      <c r="T59" s="66">
        <f t="shared" si="24"/>
        <v>0</v>
      </c>
      <c r="U59" s="75"/>
    </row>
    <row r="60" spans="1:23" s="72" customFormat="1">
      <c r="A60" s="49"/>
      <c r="B60" s="49" t="s">
        <v>71</v>
      </c>
      <c r="C60" s="49"/>
      <c r="D60" s="144">
        <v>2.44</v>
      </c>
      <c r="E60" s="163"/>
      <c r="F60" s="71">
        <f>-D60</f>
        <v>-2.44</v>
      </c>
      <c r="G60" s="70">
        <v>0</v>
      </c>
      <c r="H60" s="71">
        <v>0</v>
      </c>
      <c r="I60" s="70">
        <f>SUM(E60:H60)</f>
        <v>-2.44</v>
      </c>
      <c r="J60" s="70">
        <f t="shared" si="18"/>
        <v>0</v>
      </c>
      <c r="K60" s="70">
        <v>0</v>
      </c>
      <c r="L60" s="71">
        <f t="shared" si="19"/>
        <v>0</v>
      </c>
      <c r="M60" s="66">
        <f t="shared" si="20"/>
        <v>0</v>
      </c>
      <c r="N60" s="154"/>
      <c r="O60" s="71">
        <v>0</v>
      </c>
      <c r="P60" s="71">
        <f t="shared" si="21"/>
        <v>0</v>
      </c>
      <c r="Q60" s="146">
        <f t="shared" si="22"/>
        <v>0</v>
      </c>
      <c r="R60" s="158"/>
      <c r="S60" s="65">
        <f t="shared" si="23"/>
        <v>-2.44</v>
      </c>
      <c r="T60" s="66">
        <f t="shared" si="24"/>
        <v>0</v>
      </c>
      <c r="U60" s="75"/>
    </row>
    <row r="61" spans="1:23" s="72" customFormat="1">
      <c r="A61" s="49"/>
      <c r="B61" s="49" t="s">
        <v>119</v>
      </c>
      <c r="C61" s="49"/>
      <c r="D61" s="144">
        <v>-143821.07999999999</v>
      </c>
      <c r="E61" s="163"/>
      <c r="F61" s="71">
        <v>0</v>
      </c>
      <c r="G61" s="70">
        <f>-D61</f>
        <v>143821.07999999999</v>
      </c>
      <c r="H61" s="71">
        <v>0</v>
      </c>
      <c r="I61" s="70">
        <f>SUM(F61:H61)</f>
        <v>143821.07999999999</v>
      </c>
      <c r="J61" s="70">
        <f t="shared" si="18"/>
        <v>0</v>
      </c>
      <c r="K61" s="70">
        <v>0</v>
      </c>
      <c r="L61" s="71">
        <f t="shared" si="19"/>
        <v>0</v>
      </c>
      <c r="M61" s="66">
        <f t="shared" si="20"/>
        <v>0</v>
      </c>
      <c r="N61" s="154"/>
      <c r="O61" s="71">
        <v>0</v>
      </c>
      <c r="P61" s="71">
        <f t="shared" si="21"/>
        <v>0</v>
      </c>
      <c r="Q61" s="146">
        <f t="shared" si="22"/>
        <v>0</v>
      </c>
      <c r="R61" s="158"/>
      <c r="S61" s="65">
        <f t="shared" si="23"/>
        <v>143821.07999999999</v>
      </c>
      <c r="T61" s="66">
        <f t="shared" si="24"/>
        <v>0</v>
      </c>
      <c r="U61" s="75"/>
    </row>
    <row r="62" spans="1:23" s="72" customFormat="1">
      <c r="A62" s="49"/>
      <c r="D62" s="164"/>
      <c r="E62" s="165"/>
      <c r="F62" s="71"/>
      <c r="G62" s="65"/>
      <c r="H62" s="66"/>
      <c r="I62" s="65" t="s">
        <v>4</v>
      </c>
      <c r="J62" s="65"/>
      <c r="K62" s="65"/>
      <c r="L62" s="71"/>
      <c r="M62" s="166"/>
      <c r="N62" s="166"/>
      <c r="O62" s="71"/>
      <c r="P62" s="71"/>
      <c r="Q62" s="146"/>
      <c r="R62" s="60"/>
      <c r="S62" s="65"/>
      <c r="T62" s="66"/>
      <c r="U62" s="75"/>
    </row>
    <row r="63" spans="1:23" s="72" customFormat="1">
      <c r="A63" s="49"/>
      <c r="B63" s="49" t="s">
        <v>120</v>
      </c>
      <c r="C63" s="49"/>
      <c r="D63" s="144">
        <v>1683000</v>
      </c>
      <c r="E63" s="163">
        <f>-D63</f>
        <v>-1683000</v>
      </c>
      <c r="F63" s="71">
        <v>0</v>
      </c>
      <c r="G63" s="70">
        <v>0</v>
      </c>
      <c r="H63" s="71">
        <v>0</v>
      </c>
      <c r="I63" s="70">
        <f>SUM(E63:H63)</f>
        <v>-1683000</v>
      </c>
      <c r="J63" s="70">
        <f>D63+I63</f>
        <v>0</v>
      </c>
      <c r="K63" s="70">
        <v>0</v>
      </c>
      <c r="L63" s="71">
        <f>K63</f>
        <v>0</v>
      </c>
      <c r="M63" s="71">
        <f>+J63+L63</f>
        <v>0</v>
      </c>
      <c r="N63" s="154"/>
      <c r="O63" s="71">
        <v>0</v>
      </c>
      <c r="P63" s="71">
        <f>O63</f>
        <v>0</v>
      </c>
      <c r="Q63" s="146">
        <f>M63+P63</f>
        <v>0</v>
      </c>
      <c r="R63" s="60"/>
      <c r="S63" s="65">
        <f>+I63+L63+P63</f>
        <v>-1683000</v>
      </c>
      <c r="T63" s="66">
        <f>+D63+S63</f>
        <v>0</v>
      </c>
      <c r="U63" s="75">
        <f>T63</f>
        <v>0</v>
      </c>
    </row>
    <row r="64" spans="1:23" s="72" customFormat="1">
      <c r="A64" s="49"/>
      <c r="C64" s="49"/>
      <c r="D64" s="140"/>
      <c r="E64" s="65"/>
      <c r="F64" s="155"/>
      <c r="G64" s="65"/>
      <c r="H64" s="77"/>
      <c r="I64" s="77"/>
      <c r="J64" s="77"/>
      <c r="K64" s="77"/>
      <c r="L64" s="155"/>
      <c r="M64" s="77"/>
      <c r="N64" s="77"/>
      <c r="O64" s="155"/>
      <c r="P64" s="155"/>
      <c r="Q64" s="142"/>
      <c r="R64" s="60"/>
      <c r="S64" s="65"/>
      <c r="T64" s="77"/>
      <c r="U64" s="75"/>
    </row>
    <row r="65" spans="1:23">
      <c r="A65" s="49"/>
      <c r="B65" s="84" t="s">
        <v>12</v>
      </c>
      <c r="C65" s="85"/>
      <c r="D65" s="100">
        <f>+D41+D45+D48+D52+D54+D56+D57+D58+D59+D60+D61+D63</f>
        <v>100680890.00999999</v>
      </c>
      <c r="E65" s="156">
        <f t="shared" ref="E65:T65" si="25">+E41+E45+E48+E52+E54+E56+E57+E58+E59+E60+E61+E63</f>
        <v>0</v>
      </c>
      <c r="F65" s="97">
        <f t="shared" si="25"/>
        <v>-8846607.749999987</v>
      </c>
      <c r="G65" s="97">
        <f t="shared" si="25"/>
        <v>510591.67999999993</v>
      </c>
      <c r="H65" s="97">
        <f t="shared" si="25"/>
        <v>-1126782.8500000001</v>
      </c>
      <c r="I65" s="97">
        <f t="shared" si="25"/>
        <v>-9462798.9199999906</v>
      </c>
      <c r="J65" s="97">
        <f t="shared" si="25"/>
        <v>91218091.090000018</v>
      </c>
      <c r="K65" s="97">
        <f t="shared" si="25"/>
        <v>0</v>
      </c>
      <c r="L65" s="97">
        <f t="shared" si="25"/>
        <v>0</v>
      </c>
      <c r="M65" s="97">
        <f t="shared" si="25"/>
        <v>91218091.090000018</v>
      </c>
      <c r="N65" s="97">
        <f t="shared" si="25"/>
        <v>0</v>
      </c>
      <c r="O65" s="97">
        <f t="shared" si="25"/>
        <v>4739695.54</v>
      </c>
      <c r="P65" s="97">
        <f t="shared" si="25"/>
        <v>4739695.54</v>
      </c>
      <c r="Q65" s="100">
        <f t="shared" si="25"/>
        <v>95957786.63000001</v>
      </c>
      <c r="R65" s="97" t="s">
        <v>4</v>
      </c>
      <c r="S65" s="97">
        <f t="shared" si="25"/>
        <v>-4723103.3799999887</v>
      </c>
      <c r="T65" s="100">
        <f t="shared" si="25"/>
        <v>95957786.63000001</v>
      </c>
    </row>
    <row r="66" spans="1:23">
      <c r="A66" s="49"/>
      <c r="C66" s="49"/>
      <c r="D66" s="140"/>
      <c r="E66" s="65"/>
      <c r="F66" s="77" t="s">
        <v>4</v>
      </c>
      <c r="G66" s="65"/>
      <c r="H66" s="77"/>
      <c r="I66" s="77"/>
      <c r="J66" s="77" t="s">
        <v>4</v>
      </c>
      <c r="K66" s="77"/>
      <c r="L66" s="77"/>
      <c r="M66" s="166"/>
      <c r="N66" s="166"/>
      <c r="O66" s="77"/>
      <c r="P66" s="77" t="s">
        <v>4</v>
      </c>
      <c r="Q66" s="150"/>
      <c r="R66" s="56"/>
      <c r="S66" s="65"/>
      <c r="T66" s="90"/>
    </row>
    <row r="67" spans="1:23">
      <c r="A67" s="55" t="s">
        <v>26</v>
      </c>
      <c r="B67" s="55"/>
      <c r="C67" s="49"/>
      <c r="D67" s="140"/>
      <c r="E67" s="65"/>
      <c r="F67" s="77"/>
      <c r="G67" s="65"/>
      <c r="H67" s="77"/>
      <c r="I67" s="77"/>
      <c r="J67" s="77" t="s">
        <v>4</v>
      </c>
      <c r="K67" s="77"/>
      <c r="L67" s="77"/>
      <c r="M67" s="77"/>
      <c r="N67" s="77"/>
      <c r="O67" s="77"/>
      <c r="P67" s="77"/>
      <c r="Q67" s="150"/>
      <c r="R67" s="60"/>
      <c r="S67" s="65"/>
      <c r="T67" s="90"/>
    </row>
    <row r="68" spans="1:23">
      <c r="A68" s="49"/>
      <c r="B68" s="91" t="s">
        <v>74</v>
      </c>
      <c r="C68" s="49"/>
      <c r="D68" s="140">
        <v>1398840.08</v>
      </c>
      <c r="E68" s="65">
        <v>40926.758198307783</v>
      </c>
      <c r="F68" s="65">
        <v>-40572.70000000007</v>
      </c>
      <c r="G68" s="65">
        <v>7725.62</v>
      </c>
      <c r="H68" s="66">
        <v>0</v>
      </c>
      <c r="I68" s="65">
        <f>SUM(E68:H68)</f>
        <v>8079.6781983077135</v>
      </c>
      <c r="J68" s="65">
        <f>D68+I68</f>
        <v>1406919.7581983078</v>
      </c>
      <c r="K68" s="65">
        <v>0</v>
      </c>
      <c r="L68" s="66">
        <f>K68</f>
        <v>0</v>
      </c>
      <c r="M68" s="66">
        <f>+J68+L68</f>
        <v>1406919.7581983078</v>
      </c>
      <c r="N68" s="141"/>
      <c r="O68" s="66">
        <v>72270</v>
      </c>
      <c r="P68" s="66">
        <f>O68</f>
        <v>72270</v>
      </c>
      <c r="Q68" s="142">
        <f>M68+P68</f>
        <v>1479189.7581983078</v>
      </c>
      <c r="R68" s="60"/>
      <c r="S68" s="65">
        <f>+I68+L68+P68</f>
        <v>80349.678198307709</v>
      </c>
      <c r="T68" s="94">
        <f>+D68+S68</f>
        <v>1479189.7581983078</v>
      </c>
      <c r="U68" s="67" t="e">
        <f>#REF!</f>
        <v>#REF!</v>
      </c>
      <c r="V68" s="143" t="e">
        <f>U68-T68</f>
        <v>#REF!</v>
      </c>
      <c r="W68" s="143">
        <v>0</v>
      </c>
    </row>
    <row r="69" spans="1:23" s="72" customFormat="1">
      <c r="B69" s="91" t="s">
        <v>75</v>
      </c>
      <c r="D69" s="140">
        <v>6647.05</v>
      </c>
      <c r="E69" s="65">
        <v>197.42563283043523</v>
      </c>
      <c r="F69" s="65">
        <v>-67.050000000000438</v>
      </c>
      <c r="G69" s="65">
        <v>0</v>
      </c>
      <c r="H69" s="66">
        <v>0</v>
      </c>
      <c r="I69" s="65">
        <f>SUM(E69:H69)</f>
        <v>130.3756328304348</v>
      </c>
      <c r="J69" s="65">
        <f>D69+I69</f>
        <v>6777.4256328304346</v>
      </c>
      <c r="K69" s="65">
        <v>0</v>
      </c>
      <c r="L69" s="66">
        <f>K69</f>
        <v>0</v>
      </c>
      <c r="M69" s="66">
        <f>+J69+L69</f>
        <v>6777.4256328304346</v>
      </c>
      <c r="N69" s="141"/>
      <c r="O69" s="66">
        <v>210</v>
      </c>
      <c r="P69" s="66">
        <f>O69</f>
        <v>210</v>
      </c>
      <c r="Q69" s="142">
        <f>M69+P69</f>
        <v>6987.4256328304346</v>
      </c>
      <c r="R69" s="151"/>
      <c r="S69" s="65">
        <f>+I69+L69+P69</f>
        <v>340.37563283043482</v>
      </c>
      <c r="T69" s="94">
        <f>+D69+S69</f>
        <v>6987.4256328304346</v>
      </c>
      <c r="U69" s="78" t="e">
        <f>#REF!</f>
        <v>#REF!</v>
      </c>
      <c r="V69" s="143" t="e">
        <f>U69-T69</f>
        <v>#REF!</v>
      </c>
      <c r="W69" s="152">
        <v>0</v>
      </c>
    </row>
    <row r="70" spans="1:23" s="49" customFormat="1">
      <c r="B70" s="91" t="s">
        <v>76</v>
      </c>
      <c r="D70" s="144">
        <v>1886.26</v>
      </c>
      <c r="E70" s="70">
        <v>56.707247756962431</v>
      </c>
      <c r="F70" s="70">
        <v>-8.400000000000027</v>
      </c>
      <c r="G70" s="70">
        <v>13.14</v>
      </c>
      <c r="H70" s="71">
        <v>0</v>
      </c>
      <c r="I70" s="70">
        <f>SUM(E70:H70)</f>
        <v>61.447247756962405</v>
      </c>
      <c r="J70" s="70">
        <f>D70+I70</f>
        <v>1947.7072477569625</v>
      </c>
      <c r="K70" s="70">
        <v>0</v>
      </c>
      <c r="L70" s="71">
        <f>K70</f>
        <v>0</v>
      </c>
      <c r="M70" s="71">
        <f>+J70+L70</f>
        <v>1947.7072477569625</v>
      </c>
      <c r="N70" s="145"/>
      <c r="O70" s="71">
        <v>69</v>
      </c>
      <c r="P70" s="71">
        <f>O70</f>
        <v>69</v>
      </c>
      <c r="Q70" s="146">
        <f>M70+P70</f>
        <v>2016.7072477569625</v>
      </c>
      <c r="R70" s="151"/>
      <c r="S70" s="70">
        <f>+I70+L70+P70</f>
        <v>130.44724775696241</v>
      </c>
      <c r="T70" s="147">
        <f>+D70+S70</f>
        <v>2016.7072477569625</v>
      </c>
      <c r="U70" s="78" t="e">
        <f>#REF!</f>
        <v>#REF!</v>
      </c>
      <c r="V70" s="143" t="e">
        <f>U70-T70</f>
        <v>#REF!</v>
      </c>
      <c r="W70" s="159">
        <v>0</v>
      </c>
    </row>
    <row r="71" spans="1:23">
      <c r="A71" s="49"/>
      <c r="B71" s="49" t="s">
        <v>64</v>
      </c>
      <c r="C71" s="49"/>
      <c r="D71" s="140">
        <f t="shared" ref="D71:J71" si="26">SUM(D68:D70)</f>
        <v>1407373.3900000001</v>
      </c>
      <c r="E71" s="66">
        <f t="shared" si="26"/>
        <v>41180.891078895176</v>
      </c>
      <c r="F71" s="66">
        <f t="shared" si="26"/>
        <v>-40648.150000000074</v>
      </c>
      <c r="G71" s="65">
        <f t="shared" si="26"/>
        <v>7738.76</v>
      </c>
      <c r="H71" s="66">
        <f t="shared" si="26"/>
        <v>0</v>
      </c>
      <c r="I71" s="66">
        <f t="shared" si="26"/>
        <v>8271.5010788951095</v>
      </c>
      <c r="J71" s="66">
        <f t="shared" si="26"/>
        <v>1415644.8910788952</v>
      </c>
      <c r="K71" s="66">
        <f t="shared" ref="K71:Q71" si="27">SUM(K68:K70)</f>
        <v>0</v>
      </c>
      <c r="L71" s="66">
        <f t="shared" si="27"/>
        <v>0</v>
      </c>
      <c r="M71" s="66">
        <f t="shared" si="27"/>
        <v>1415644.8910788952</v>
      </c>
      <c r="N71" s="66"/>
      <c r="O71" s="66">
        <f t="shared" si="27"/>
        <v>72549</v>
      </c>
      <c r="P71" s="66">
        <f t="shared" si="27"/>
        <v>72549</v>
      </c>
      <c r="Q71" s="142">
        <f t="shared" si="27"/>
        <v>1488193.8910788952</v>
      </c>
      <c r="R71" s="60"/>
      <c r="S71" s="65">
        <f>SUM(S68:S70)</f>
        <v>80820.501078895104</v>
      </c>
      <c r="T71" s="94">
        <f>SUM(T68:T70)</f>
        <v>1488193.8910788952</v>
      </c>
      <c r="U71" s="67"/>
    </row>
    <row r="72" spans="1:23">
      <c r="A72" s="49"/>
      <c r="C72" s="49"/>
      <c r="D72" s="140"/>
      <c r="E72" s="65"/>
      <c r="F72" s="77"/>
      <c r="G72" s="65"/>
      <c r="H72" s="66"/>
      <c r="I72" s="66"/>
      <c r="J72" s="77"/>
      <c r="K72" s="66"/>
      <c r="L72" s="77"/>
      <c r="M72" s="77"/>
      <c r="N72" s="77"/>
      <c r="O72" s="77"/>
      <c r="P72" s="77"/>
      <c r="Q72" s="150"/>
      <c r="R72" s="56"/>
      <c r="S72" s="65"/>
      <c r="T72" s="90"/>
    </row>
    <row r="73" spans="1:23">
      <c r="A73" s="49"/>
      <c r="B73" s="91" t="s">
        <v>78</v>
      </c>
      <c r="C73" s="49"/>
      <c r="D73" s="144">
        <v>8270408.4500000002</v>
      </c>
      <c r="E73" s="70">
        <v>242003.07786316937</v>
      </c>
      <c r="F73" s="70">
        <v>-209828.04999999993</v>
      </c>
      <c r="G73" s="70">
        <v>13423.6</v>
      </c>
      <c r="H73" s="71">
        <v>0</v>
      </c>
      <c r="I73" s="70">
        <f>SUM(E73:H73)</f>
        <v>45598.627863169437</v>
      </c>
      <c r="J73" s="70">
        <f>D73+I73</f>
        <v>8316007.0778631698</v>
      </c>
      <c r="K73" s="70">
        <v>0</v>
      </c>
      <c r="L73" s="71">
        <f>K73</f>
        <v>0</v>
      </c>
      <c r="M73" s="71">
        <f>+J73+L73</f>
        <v>8316007.0778631698</v>
      </c>
      <c r="N73" s="145"/>
      <c r="O73" s="71">
        <v>422772</v>
      </c>
      <c r="P73" s="71">
        <f>O73</f>
        <v>422772</v>
      </c>
      <c r="Q73" s="146">
        <f>M73+P73</f>
        <v>8738779.0778631698</v>
      </c>
      <c r="R73" s="151"/>
      <c r="S73" s="70">
        <f>+I73+L73+P73</f>
        <v>468370.62786316941</v>
      </c>
      <c r="T73" s="147">
        <f>+D73+S73</f>
        <v>8738779.0778631698</v>
      </c>
      <c r="U73" s="67" t="e">
        <f>#REF!</f>
        <v>#REF!</v>
      </c>
      <c r="V73" s="143" t="e">
        <f>U73-T73</f>
        <v>#REF!</v>
      </c>
      <c r="W73" s="143">
        <v>0</v>
      </c>
    </row>
    <row r="74" spans="1:23">
      <c r="A74" s="49"/>
      <c r="B74" s="49" t="s">
        <v>64</v>
      </c>
      <c r="C74" s="49"/>
      <c r="D74" s="140">
        <f t="shared" ref="D74:J74" si="28">SUM(D73:D73)</f>
        <v>8270408.4500000002</v>
      </c>
      <c r="E74" s="66">
        <f t="shared" si="28"/>
        <v>242003.07786316937</v>
      </c>
      <c r="F74" s="66">
        <f t="shared" si="28"/>
        <v>-209828.04999999993</v>
      </c>
      <c r="G74" s="65">
        <f t="shared" si="28"/>
        <v>13423.6</v>
      </c>
      <c r="H74" s="66">
        <f t="shared" si="28"/>
        <v>0</v>
      </c>
      <c r="I74" s="66">
        <f t="shared" si="28"/>
        <v>45598.627863169437</v>
      </c>
      <c r="J74" s="66">
        <f t="shared" si="28"/>
        <v>8316007.0778631698</v>
      </c>
      <c r="K74" s="66">
        <f t="shared" ref="K74:Q74" si="29">SUM(K73:K73)</f>
        <v>0</v>
      </c>
      <c r="L74" s="66">
        <f t="shared" si="29"/>
        <v>0</v>
      </c>
      <c r="M74" s="66">
        <f t="shared" si="29"/>
        <v>8316007.0778631698</v>
      </c>
      <c r="N74" s="66"/>
      <c r="O74" s="66">
        <f t="shared" si="29"/>
        <v>422772</v>
      </c>
      <c r="P74" s="66">
        <f t="shared" si="29"/>
        <v>422772</v>
      </c>
      <c r="Q74" s="142">
        <f t="shared" si="29"/>
        <v>8738779.0778631698</v>
      </c>
      <c r="R74" s="60"/>
      <c r="S74" s="65">
        <f>SUM(S73:S73)</f>
        <v>468370.62786316941</v>
      </c>
      <c r="T74" s="94">
        <f>SUM(T73:T73)</f>
        <v>8738779.0778631698</v>
      </c>
      <c r="U74" s="67"/>
    </row>
    <row r="75" spans="1:23">
      <c r="A75" s="49"/>
      <c r="C75" s="49"/>
      <c r="D75" s="140"/>
      <c r="E75" s="65"/>
      <c r="F75" s="77"/>
      <c r="G75" s="65"/>
      <c r="H75" s="66"/>
      <c r="I75" s="66"/>
      <c r="J75" s="77"/>
      <c r="K75" s="66"/>
      <c r="L75" s="77"/>
      <c r="M75" s="77"/>
      <c r="N75" s="77"/>
      <c r="O75" s="77"/>
      <c r="P75" s="77" t="s">
        <v>4</v>
      </c>
      <c r="Q75" s="150"/>
      <c r="R75" s="56"/>
      <c r="S75" s="65"/>
      <c r="T75" s="90"/>
    </row>
    <row r="76" spans="1:23" s="72" customFormat="1">
      <c r="B76" s="91" t="s">
        <v>85</v>
      </c>
      <c r="D76" s="140">
        <v>167035.13</v>
      </c>
      <c r="E76" s="65">
        <v>5378.9646183328177</v>
      </c>
      <c r="F76" s="65">
        <v>12297.86999999999</v>
      </c>
      <c r="G76" s="65">
        <v>0</v>
      </c>
      <c r="H76" s="66">
        <v>0</v>
      </c>
      <c r="I76" s="65">
        <f>SUM(E76:H76)</f>
        <v>17676.834618332807</v>
      </c>
      <c r="J76" s="65">
        <f>D76+I76</f>
        <v>184711.9646183328</v>
      </c>
      <c r="K76" s="65">
        <v>0</v>
      </c>
      <c r="L76" s="66">
        <f>K76</f>
        <v>0</v>
      </c>
      <c r="M76" s="66">
        <f>+J76+L76</f>
        <v>184711.9646183328</v>
      </c>
      <c r="N76" s="141"/>
      <c r="O76" s="66">
        <v>7036</v>
      </c>
      <c r="P76" s="66">
        <f>O76</f>
        <v>7036</v>
      </c>
      <c r="Q76" s="142">
        <f>M76+P76</f>
        <v>191747.9646183328</v>
      </c>
      <c r="R76" s="151"/>
      <c r="S76" s="65">
        <f>+I76+L76+P76</f>
        <v>24712.834618332807</v>
      </c>
      <c r="T76" s="94">
        <f>+D76+S76</f>
        <v>191747.9646183328</v>
      </c>
      <c r="U76" s="78" t="e">
        <f>#REF!</f>
        <v>#REF!</v>
      </c>
      <c r="V76" s="143" t="e">
        <f>U76-T76</f>
        <v>#REF!</v>
      </c>
      <c r="W76" s="152">
        <v>0.21000000002095476</v>
      </c>
    </row>
    <row r="77" spans="1:23" s="72" customFormat="1">
      <c r="B77" s="91" t="s">
        <v>86</v>
      </c>
      <c r="D77" s="140">
        <v>1224200.3</v>
      </c>
      <c r="E77" s="65">
        <v>0</v>
      </c>
      <c r="F77" s="65">
        <v>-20864.47</v>
      </c>
      <c r="G77" s="65">
        <v>0</v>
      </c>
      <c r="H77" s="66">
        <v>0</v>
      </c>
      <c r="I77" s="65">
        <f>SUM(E77:H77)</f>
        <v>-20864.47</v>
      </c>
      <c r="J77" s="65">
        <f>D77+I77</f>
        <v>1203335.83</v>
      </c>
      <c r="K77" s="65">
        <v>0</v>
      </c>
      <c r="L77" s="66">
        <f>K77</f>
        <v>0</v>
      </c>
      <c r="M77" s="66">
        <f>+J77+L77</f>
        <v>1203335.83</v>
      </c>
      <c r="N77" s="66">
        <f>-M77</f>
        <v>-1203335.83</v>
      </c>
      <c r="O77" s="66">
        <v>0</v>
      </c>
      <c r="P77" s="66">
        <f>O77+N77</f>
        <v>-1203335.83</v>
      </c>
      <c r="Q77" s="142">
        <f>M77+P77</f>
        <v>0</v>
      </c>
      <c r="R77" s="151"/>
      <c r="S77" s="65">
        <f>+I77+L77+P77</f>
        <v>-1224200.3</v>
      </c>
      <c r="T77" s="94">
        <f>+D77+S77</f>
        <v>0</v>
      </c>
      <c r="U77" s="78">
        <v>0</v>
      </c>
      <c r="V77" s="143">
        <f>U77-T77</f>
        <v>0</v>
      </c>
      <c r="W77" s="152">
        <v>0</v>
      </c>
    </row>
    <row r="78" spans="1:23" s="72" customFormat="1">
      <c r="B78" s="91" t="s">
        <v>80</v>
      </c>
      <c r="D78" s="140">
        <v>12216252.809999999</v>
      </c>
      <c r="E78" s="65">
        <v>359778.20842815121</v>
      </c>
      <c r="F78" s="65">
        <v>-223224.8099999993</v>
      </c>
      <c r="G78" s="65">
        <v>0</v>
      </c>
      <c r="H78" s="66">
        <v>0</v>
      </c>
      <c r="I78" s="65">
        <f>SUM(E78:H78)</f>
        <v>136553.39842815191</v>
      </c>
      <c r="J78" s="65">
        <f>D78+I78</f>
        <v>12352806.20842815</v>
      </c>
      <c r="K78" s="65">
        <v>0</v>
      </c>
      <c r="L78" s="66">
        <f>K78</f>
        <v>0</v>
      </c>
      <c r="M78" s="66">
        <f>+J78+L78</f>
        <v>12352806.20842815</v>
      </c>
      <c r="N78" s="141"/>
      <c r="O78" s="66">
        <v>626660</v>
      </c>
      <c r="P78" s="66">
        <f>O78</f>
        <v>626660</v>
      </c>
      <c r="Q78" s="142">
        <f>M78+P78</f>
        <v>12979466.20842815</v>
      </c>
      <c r="R78" s="60"/>
      <c r="S78" s="65">
        <f>+I78+L78+P78</f>
        <v>763213.39842815185</v>
      </c>
      <c r="T78" s="94">
        <f>+D78+S78</f>
        <v>12979466.20842815</v>
      </c>
      <c r="U78" s="78" t="e">
        <f>#REF!</f>
        <v>#REF!</v>
      </c>
      <c r="V78" s="143" t="e">
        <f>U78-T78</f>
        <v>#REF!</v>
      </c>
      <c r="W78" s="152">
        <v>1.0000001639127731E-2</v>
      </c>
    </row>
    <row r="79" spans="1:23" s="72" customFormat="1" ht="18">
      <c r="B79" s="91" t="s">
        <v>87</v>
      </c>
      <c r="D79" s="162">
        <f>19734274.59</f>
        <v>19734274.59</v>
      </c>
      <c r="E79" s="74">
        <v>575118.38460182748</v>
      </c>
      <c r="F79" s="70">
        <v>-555236.59000000113</v>
      </c>
      <c r="G79" s="74">
        <v>0</v>
      </c>
      <c r="H79" s="81">
        <v>0</v>
      </c>
      <c r="I79" s="70">
        <f>SUM(E79:H79)</f>
        <v>19881.794601826346</v>
      </c>
      <c r="J79" s="70">
        <f>D79+I79</f>
        <v>19754156.384601828</v>
      </c>
      <c r="K79" s="70">
        <v>0</v>
      </c>
      <c r="L79" s="71">
        <f>K79</f>
        <v>0</v>
      </c>
      <c r="M79" s="71">
        <f>+J79+L79</f>
        <v>19754156.384601828</v>
      </c>
      <c r="N79" s="145"/>
      <c r="O79" s="71">
        <v>1030118</v>
      </c>
      <c r="P79" s="71">
        <f>O79</f>
        <v>1030118</v>
      </c>
      <c r="Q79" s="146">
        <f>M79+P79</f>
        <v>20784274.384601828</v>
      </c>
      <c r="R79" s="151"/>
      <c r="S79" s="70">
        <f>+I79+L79+P79</f>
        <v>1049999.7946018265</v>
      </c>
      <c r="T79" s="147">
        <f>+D79+S79</f>
        <v>20784274.384601828</v>
      </c>
      <c r="U79" s="78" t="e">
        <f>#REF!</f>
        <v>#REF!</v>
      </c>
      <c r="V79" s="143" t="e">
        <f>U79-T79</f>
        <v>#REF!</v>
      </c>
      <c r="W79" s="152">
        <v>-9.9999979138374329E-3</v>
      </c>
    </row>
    <row r="80" spans="1:23">
      <c r="A80" s="49"/>
      <c r="B80" s="49" t="s">
        <v>64</v>
      </c>
      <c r="C80" s="49"/>
      <c r="D80" s="140">
        <f t="shared" ref="D80:J80" si="30">SUM(D76:D79)</f>
        <v>33341762.829999998</v>
      </c>
      <c r="E80" s="66">
        <f t="shared" si="30"/>
        <v>940275.55764831149</v>
      </c>
      <c r="F80" s="66">
        <f t="shared" si="30"/>
        <v>-787028.00000000047</v>
      </c>
      <c r="G80" s="65">
        <f t="shared" si="30"/>
        <v>0</v>
      </c>
      <c r="H80" s="66">
        <f t="shared" si="30"/>
        <v>0</v>
      </c>
      <c r="I80" s="66">
        <f t="shared" si="30"/>
        <v>153247.55764831105</v>
      </c>
      <c r="J80" s="66">
        <f t="shared" si="30"/>
        <v>33495010.387648311</v>
      </c>
      <c r="K80" s="66">
        <f t="shared" ref="K80:Q80" si="31">SUM(K76:K79)</f>
        <v>0</v>
      </c>
      <c r="L80" s="66">
        <f t="shared" si="31"/>
        <v>0</v>
      </c>
      <c r="M80" s="66">
        <f t="shared" si="31"/>
        <v>33495010.387648311</v>
      </c>
      <c r="N80" s="66">
        <f t="shared" si="31"/>
        <v>-1203335.83</v>
      </c>
      <c r="O80" s="66">
        <f t="shared" si="31"/>
        <v>1663814</v>
      </c>
      <c r="P80" s="66">
        <f t="shared" si="31"/>
        <v>460478.16999999993</v>
      </c>
      <c r="Q80" s="142">
        <f t="shared" si="31"/>
        <v>33955488.557648309</v>
      </c>
      <c r="R80" s="60"/>
      <c r="S80" s="65">
        <f>SUM(S76:S79)</f>
        <v>613725.72764831106</v>
      </c>
      <c r="T80" s="94">
        <f>SUM(T76:T79)</f>
        <v>33955488.557648309</v>
      </c>
      <c r="U80" s="67"/>
    </row>
    <row r="81" spans="1:23">
      <c r="A81" s="49"/>
      <c r="C81" s="49"/>
      <c r="D81" s="140"/>
      <c r="E81" s="65"/>
      <c r="F81" s="77" t="s">
        <v>4</v>
      </c>
      <c r="G81" s="65"/>
      <c r="H81" s="66"/>
      <c r="I81" s="66"/>
      <c r="J81" s="77"/>
      <c r="K81" s="66"/>
      <c r="L81" s="77"/>
      <c r="M81" s="77"/>
      <c r="N81" s="77"/>
      <c r="O81" s="77"/>
      <c r="P81" s="77" t="s">
        <v>4</v>
      </c>
      <c r="Q81" s="150"/>
      <c r="R81" s="56"/>
      <c r="S81" s="65"/>
      <c r="T81" s="90"/>
    </row>
    <row r="82" spans="1:23" ht="18">
      <c r="A82" s="49"/>
      <c r="B82" s="91" t="s">
        <v>81</v>
      </c>
      <c r="C82" s="49"/>
      <c r="D82" s="162">
        <v>17595.000000000004</v>
      </c>
      <c r="E82" s="74">
        <v>540.47340962421754</v>
      </c>
      <c r="F82" s="70">
        <v>322.14999999999617</v>
      </c>
      <c r="G82" s="74">
        <v>80.849999999999994</v>
      </c>
      <c r="H82" s="71">
        <v>0</v>
      </c>
      <c r="I82" s="70">
        <f>SUM(E82:H82)</f>
        <v>943.47340962421379</v>
      </c>
      <c r="J82" s="70">
        <f>D82+I82</f>
        <v>18538.473409624217</v>
      </c>
      <c r="K82" s="70">
        <v>0</v>
      </c>
      <c r="L82" s="71">
        <f>K82</f>
        <v>0</v>
      </c>
      <c r="M82" s="71">
        <f>+J82+L82</f>
        <v>18538.473409624217</v>
      </c>
      <c r="N82" s="145"/>
      <c r="O82" s="71">
        <v>956.9900000000016</v>
      </c>
      <c r="P82" s="71">
        <f>O82</f>
        <v>956.9900000000016</v>
      </c>
      <c r="Q82" s="146">
        <f>M82+P82</f>
        <v>19495.463409624219</v>
      </c>
      <c r="R82" s="60"/>
      <c r="S82" s="70">
        <f>+I82+L82+P82</f>
        <v>1900.4634096242153</v>
      </c>
      <c r="T82" s="147">
        <f>+D82+S82</f>
        <v>19495.463409624219</v>
      </c>
      <c r="U82" s="67" t="e">
        <f>#REF!</f>
        <v>#REF!</v>
      </c>
      <c r="V82" s="143" t="e">
        <f>U82-T82</f>
        <v>#REF!</v>
      </c>
      <c r="W82" s="143">
        <v>0</v>
      </c>
    </row>
    <row r="83" spans="1:23">
      <c r="A83" s="49"/>
      <c r="B83" s="49" t="s">
        <v>64</v>
      </c>
      <c r="C83" s="49"/>
      <c r="D83" s="140">
        <f t="shared" ref="D83:J83" si="32">SUM(D82:D82)</f>
        <v>17595.000000000004</v>
      </c>
      <c r="E83" s="66">
        <f t="shared" si="32"/>
        <v>540.47340962421754</v>
      </c>
      <c r="F83" s="66">
        <f t="shared" si="32"/>
        <v>322.14999999999617</v>
      </c>
      <c r="G83" s="65">
        <f t="shared" si="32"/>
        <v>80.849999999999994</v>
      </c>
      <c r="H83" s="66">
        <f t="shared" si="32"/>
        <v>0</v>
      </c>
      <c r="I83" s="66">
        <f t="shared" si="32"/>
        <v>943.47340962421379</v>
      </c>
      <c r="J83" s="66">
        <f t="shared" si="32"/>
        <v>18538.473409624217</v>
      </c>
      <c r="K83" s="66">
        <f t="shared" ref="K83:Q83" si="33">SUM(K82:K82)</f>
        <v>0</v>
      </c>
      <c r="L83" s="66">
        <f t="shared" si="33"/>
        <v>0</v>
      </c>
      <c r="M83" s="66">
        <f t="shared" si="33"/>
        <v>18538.473409624217</v>
      </c>
      <c r="N83" s="66"/>
      <c r="O83" s="66">
        <f t="shared" si="33"/>
        <v>956.9900000000016</v>
      </c>
      <c r="P83" s="66">
        <f t="shared" si="33"/>
        <v>956.9900000000016</v>
      </c>
      <c r="Q83" s="142">
        <f t="shared" si="33"/>
        <v>19495.463409624219</v>
      </c>
      <c r="R83" s="60"/>
      <c r="S83" s="65">
        <f>SUM(S82:S82)</f>
        <v>1900.4634096242153</v>
      </c>
      <c r="T83" s="94">
        <f>SUM(T82:T82)</f>
        <v>19495.463409624219</v>
      </c>
      <c r="U83" s="67"/>
    </row>
    <row r="84" spans="1:23">
      <c r="A84" s="49"/>
      <c r="C84" s="49"/>
      <c r="D84" s="140"/>
      <c r="E84" s="65"/>
      <c r="F84" s="77"/>
      <c r="G84" s="65"/>
      <c r="H84" s="66"/>
      <c r="I84" s="66"/>
      <c r="J84" s="77"/>
      <c r="K84" s="66"/>
      <c r="L84" s="77"/>
      <c r="M84" s="77"/>
      <c r="N84" s="77"/>
      <c r="O84" s="77"/>
      <c r="P84" s="77"/>
      <c r="Q84" s="142"/>
      <c r="R84" s="56"/>
      <c r="S84" s="65"/>
      <c r="T84" s="90"/>
    </row>
    <row r="85" spans="1:23" s="72" customFormat="1">
      <c r="B85" s="49" t="s">
        <v>66</v>
      </c>
      <c r="D85" s="144">
        <v>0</v>
      </c>
      <c r="E85" s="70"/>
      <c r="F85" s="71">
        <v>0</v>
      </c>
      <c r="G85" s="70">
        <v>0</v>
      </c>
      <c r="H85" s="71">
        <v>0</v>
      </c>
      <c r="I85" s="70">
        <f>SUM(E85:H85)</f>
        <v>0</v>
      </c>
      <c r="J85" s="70">
        <f>D85+I85</f>
        <v>0</v>
      </c>
      <c r="K85" s="70">
        <v>0</v>
      </c>
      <c r="L85" s="71">
        <f>K85</f>
        <v>0</v>
      </c>
      <c r="M85" s="71">
        <f>+J85+L85</f>
        <v>0</v>
      </c>
      <c r="N85" s="145"/>
      <c r="O85" s="71">
        <v>0</v>
      </c>
      <c r="P85" s="71">
        <f>O85</f>
        <v>0</v>
      </c>
      <c r="Q85" s="146">
        <f>M85+P85</f>
        <v>0</v>
      </c>
      <c r="R85" s="151"/>
      <c r="S85" s="70">
        <f>+I85+L85+P85</f>
        <v>0</v>
      </c>
      <c r="T85" s="147">
        <f>+D85+S85</f>
        <v>0</v>
      </c>
      <c r="U85" s="75"/>
    </row>
    <row r="86" spans="1:23" s="72" customFormat="1">
      <c r="A86" s="49"/>
      <c r="B86" s="49"/>
      <c r="C86" s="49"/>
      <c r="D86" s="140"/>
      <c r="E86" s="65"/>
      <c r="F86" s="66"/>
      <c r="G86" s="65"/>
      <c r="H86" s="66"/>
      <c r="I86" s="65"/>
      <c r="J86" s="65"/>
      <c r="K86" s="65"/>
      <c r="L86" s="66"/>
      <c r="M86" s="66"/>
      <c r="N86" s="66"/>
      <c r="O86" s="66"/>
      <c r="P86" s="66"/>
      <c r="Q86" s="142"/>
      <c r="R86" s="151"/>
      <c r="S86" s="65"/>
      <c r="T86" s="94"/>
      <c r="U86" s="75"/>
    </row>
    <row r="87" spans="1:23" s="72" customFormat="1">
      <c r="B87" s="49" t="s">
        <v>67</v>
      </c>
      <c r="D87" s="144">
        <v>105570.44</v>
      </c>
      <c r="E87" s="70"/>
      <c r="F87" s="71">
        <f>-D87</f>
        <v>-105570.44</v>
      </c>
      <c r="G87" s="70">
        <v>0</v>
      </c>
      <c r="H87" s="71">
        <v>0</v>
      </c>
      <c r="I87" s="70">
        <f t="shared" ref="I87:I92" si="34">SUM(E87:H87)</f>
        <v>-105570.44</v>
      </c>
      <c r="J87" s="70">
        <f t="shared" ref="J87:J92" si="35">D87+I87</f>
        <v>0</v>
      </c>
      <c r="K87" s="70">
        <v>0</v>
      </c>
      <c r="L87" s="71">
        <f t="shared" ref="L87:L92" si="36">K87</f>
        <v>0</v>
      </c>
      <c r="M87" s="71">
        <f t="shared" ref="M87:M92" si="37">+J87+L87</f>
        <v>0</v>
      </c>
      <c r="N87" s="145"/>
      <c r="O87" s="71">
        <v>0</v>
      </c>
      <c r="P87" s="71">
        <f t="shared" ref="P87:P92" si="38">O87</f>
        <v>0</v>
      </c>
      <c r="Q87" s="146">
        <f t="shared" ref="Q87:Q92" si="39">M87+P87</f>
        <v>0</v>
      </c>
      <c r="R87" s="151"/>
      <c r="S87" s="70">
        <f t="shared" ref="S87:S92" si="40">+I87+L87+P87</f>
        <v>-105570.44</v>
      </c>
      <c r="T87" s="147">
        <f t="shared" ref="T87:T92" si="41">+D87+S87</f>
        <v>0</v>
      </c>
      <c r="U87" s="75"/>
    </row>
    <row r="88" spans="1:23" s="72" customFormat="1">
      <c r="B88" s="49" t="s">
        <v>68</v>
      </c>
      <c r="D88" s="144">
        <v>3060000</v>
      </c>
      <c r="E88" s="70"/>
      <c r="F88" s="71">
        <f>-D88</f>
        <v>-3060000</v>
      </c>
      <c r="G88" s="70">
        <v>0</v>
      </c>
      <c r="H88" s="71">
        <v>0</v>
      </c>
      <c r="I88" s="70">
        <f t="shared" si="34"/>
        <v>-3060000</v>
      </c>
      <c r="J88" s="70">
        <f t="shared" si="35"/>
        <v>0</v>
      </c>
      <c r="K88" s="70">
        <v>0</v>
      </c>
      <c r="L88" s="71">
        <f t="shared" si="36"/>
        <v>0</v>
      </c>
      <c r="M88" s="71">
        <f t="shared" si="37"/>
        <v>0</v>
      </c>
      <c r="N88" s="145"/>
      <c r="O88" s="71">
        <v>0</v>
      </c>
      <c r="P88" s="71">
        <f t="shared" si="38"/>
        <v>0</v>
      </c>
      <c r="Q88" s="146">
        <f t="shared" si="39"/>
        <v>0</v>
      </c>
      <c r="R88" s="151"/>
      <c r="S88" s="70">
        <f t="shared" si="40"/>
        <v>-3060000</v>
      </c>
      <c r="T88" s="147">
        <f t="shared" si="41"/>
        <v>0</v>
      </c>
      <c r="U88" s="75"/>
    </row>
    <row r="89" spans="1:23" s="72" customFormat="1">
      <c r="B89" s="49" t="s">
        <v>70</v>
      </c>
      <c r="D89" s="144">
        <v>0</v>
      </c>
      <c r="E89" s="70"/>
      <c r="F89" s="71">
        <f>-D89</f>
        <v>0</v>
      </c>
      <c r="G89" s="70">
        <v>0</v>
      </c>
      <c r="H89" s="71">
        <v>0</v>
      </c>
      <c r="I89" s="70">
        <f t="shared" si="34"/>
        <v>0</v>
      </c>
      <c r="J89" s="70">
        <f t="shared" si="35"/>
        <v>0</v>
      </c>
      <c r="K89" s="70">
        <v>0</v>
      </c>
      <c r="L89" s="71">
        <f t="shared" si="36"/>
        <v>0</v>
      </c>
      <c r="M89" s="71">
        <f t="shared" si="37"/>
        <v>0</v>
      </c>
      <c r="N89" s="145"/>
      <c r="O89" s="71">
        <v>0</v>
      </c>
      <c r="P89" s="71">
        <f t="shared" si="38"/>
        <v>0</v>
      </c>
      <c r="Q89" s="146">
        <f t="shared" si="39"/>
        <v>0</v>
      </c>
      <c r="R89" s="151"/>
      <c r="S89" s="70">
        <f t="shared" si="40"/>
        <v>0</v>
      </c>
      <c r="T89" s="147">
        <f t="shared" si="41"/>
        <v>0</v>
      </c>
      <c r="U89" s="75"/>
    </row>
    <row r="90" spans="1:23" s="72" customFormat="1">
      <c r="B90" s="49" t="s">
        <v>71</v>
      </c>
      <c r="D90" s="144">
        <v>0</v>
      </c>
      <c r="E90" s="70"/>
      <c r="F90" s="71">
        <f>-D90</f>
        <v>0</v>
      </c>
      <c r="G90" s="70">
        <v>0</v>
      </c>
      <c r="H90" s="71">
        <v>0</v>
      </c>
      <c r="I90" s="70">
        <f t="shared" si="34"/>
        <v>0</v>
      </c>
      <c r="J90" s="70">
        <f t="shared" si="35"/>
        <v>0</v>
      </c>
      <c r="K90" s="70">
        <v>0</v>
      </c>
      <c r="L90" s="71">
        <f t="shared" si="36"/>
        <v>0</v>
      </c>
      <c r="M90" s="71">
        <f t="shared" si="37"/>
        <v>0</v>
      </c>
      <c r="N90" s="145"/>
      <c r="O90" s="71">
        <v>0</v>
      </c>
      <c r="P90" s="71">
        <f t="shared" si="38"/>
        <v>0</v>
      </c>
      <c r="Q90" s="146">
        <f t="shared" si="39"/>
        <v>0</v>
      </c>
      <c r="R90" s="151"/>
      <c r="S90" s="70">
        <f t="shared" si="40"/>
        <v>0</v>
      </c>
      <c r="T90" s="147">
        <f t="shared" si="41"/>
        <v>0</v>
      </c>
      <c r="U90" s="75"/>
    </row>
    <row r="91" spans="1:23" s="72" customFormat="1">
      <c r="B91" s="49" t="s">
        <v>83</v>
      </c>
      <c r="D91" s="144">
        <v>182.34</v>
      </c>
      <c r="E91" s="70"/>
      <c r="F91" s="71">
        <f>-D91</f>
        <v>-182.34</v>
      </c>
      <c r="G91" s="70">
        <v>0</v>
      </c>
      <c r="H91" s="71">
        <v>0</v>
      </c>
      <c r="I91" s="70">
        <f t="shared" si="34"/>
        <v>-182.34</v>
      </c>
      <c r="J91" s="70">
        <f t="shared" si="35"/>
        <v>0</v>
      </c>
      <c r="K91" s="70">
        <v>0</v>
      </c>
      <c r="L91" s="71">
        <f t="shared" si="36"/>
        <v>0</v>
      </c>
      <c r="M91" s="71">
        <f t="shared" si="37"/>
        <v>0</v>
      </c>
      <c r="N91" s="145"/>
      <c r="O91" s="71">
        <v>0</v>
      </c>
      <c r="P91" s="71">
        <f t="shared" si="38"/>
        <v>0</v>
      </c>
      <c r="Q91" s="146">
        <f t="shared" si="39"/>
        <v>0</v>
      </c>
      <c r="R91" s="151"/>
      <c r="S91" s="70">
        <f t="shared" si="40"/>
        <v>-182.34</v>
      </c>
      <c r="T91" s="147">
        <f t="shared" si="41"/>
        <v>0</v>
      </c>
      <c r="U91" s="75"/>
    </row>
    <row r="92" spans="1:23" s="72" customFormat="1">
      <c r="B92" s="49" t="s">
        <v>88</v>
      </c>
      <c r="D92" s="144">
        <v>-8560.41</v>
      </c>
      <c r="E92" s="70"/>
      <c r="F92" s="71">
        <v>0</v>
      </c>
      <c r="G92" s="70">
        <f>-D92</f>
        <v>8560.41</v>
      </c>
      <c r="H92" s="71">
        <v>0</v>
      </c>
      <c r="I92" s="70">
        <f t="shared" si="34"/>
        <v>8560.41</v>
      </c>
      <c r="J92" s="70">
        <f t="shared" si="35"/>
        <v>0</v>
      </c>
      <c r="K92" s="70">
        <v>0</v>
      </c>
      <c r="L92" s="71">
        <f t="shared" si="36"/>
        <v>0</v>
      </c>
      <c r="M92" s="71">
        <f t="shared" si="37"/>
        <v>0</v>
      </c>
      <c r="N92" s="145"/>
      <c r="O92" s="71">
        <v>0</v>
      </c>
      <c r="P92" s="71">
        <f t="shared" si="38"/>
        <v>0</v>
      </c>
      <c r="Q92" s="146">
        <f t="shared" si="39"/>
        <v>0</v>
      </c>
      <c r="R92" s="151"/>
      <c r="S92" s="70">
        <f t="shared" si="40"/>
        <v>8560.41</v>
      </c>
      <c r="T92" s="147">
        <f t="shared" si="41"/>
        <v>0</v>
      </c>
      <c r="U92" s="75"/>
    </row>
    <row r="93" spans="1:23" s="72" customFormat="1">
      <c r="A93" s="49"/>
      <c r="C93" s="49"/>
      <c r="D93" s="140"/>
      <c r="E93" s="65"/>
      <c r="F93" s="66"/>
      <c r="G93" s="65"/>
      <c r="H93" s="66"/>
      <c r="I93" s="66"/>
      <c r="J93" s="65"/>
      <c r="K93" s="66"/>
      <c r="L93" s="66"/>
      <c r="M93" s="71"/>
      <c r="N93" s="71"/>
      <c r="O93" s="66"/>
      <c r="P93" s="66"/>
      <c r="Q93" s="142"/>
      <c r="R93" s="151"/>
      <c r="S93" s="70"/>
      <c r="T93" s="94"/>
      <c r="U93" s="75"/>
    </row>
    <row r="94" spans="1:23" s="72" customFormat="1">
      <c r="B94" s="49" t="s">
        <v>120</v>
      </c>
      <c r="D94" s="144">
        <v>1224000</v>
      </c>
      <c r="E94" s="70">
        <f>-D94</f>
        <v>-1224000</v>
      </c>
      <c r="F94" s="71">
        <v>0</v>
      </c>
      <c r="G94" s="70">
        <v>0</v>
      </c>
      <c r="H94" s="71">
        <v>0</v>
      </c>
      <c r="I94" s="70">
        <f>SUM(E94:H94)</f>
        <v>-1224000</v>
      </c>
      <c r="J94" s="70">
        <f>D94+I94</f>
        <v>0</v>
      </c>
      <c r="K94" s="70">
        <v>0</v>
      </c>
      <c r="L94" s="71">
        <f>K94</f>
        <v>0</v>
      </c>
      <c r="M94" s="71">
        <f>+J94+L94</f>
        <v>0</v>
      </c>
      <c r="N94" s="145"/>
      <c r="O94" s="71">
        <v>0</v>
      </c>
      <c r="P94" s="71">
        <f>O94</f>
        <v>0</v>
      </c>
      <c r="Q94" s="146">
        <f>M94+P94</f>
        <v>0</v>
      </c>
      <c r="R94" s="151"/>
      <c r="S94" s="70">
        <f>+I94+L94+P94</f>
        <v>-1224000</v>
      </c>
      <c r="T94" s="147">
        <f>+D94+S94</f>
        <v>0</v>
      </c>
      <c r="U94" s="75">
        <f>T94</f>
        <v>0</v>
      </c>
    </row>
    <row r="95" spans="1:23" s="72" customFormat="1">
      <c r="A95" s="49"/>
      <c r="C95" s="49"/>
      <c r="D95" s="144"/>
      <c r="E95" s="70"/>
      <c r="F95" s="155"/>
      <c r="G95" s="70"/>
      <c r="H95" s="155"/>
      <c r="I95" s="155"/>
      <c r="J95" s="155"/>
      <c r="K95" s="155"/>
      <c r="L95" s="155"/>
      <c r="M95" s="155"/>
      <c r="N95" s="155"/>
      <c r="O95" s="155"/>
      <c r="P95" s="155"/>
      <c r="Q95" s="146"/>
      <c r="R95" s="151"/>
      <c r="S95" s="70"/>
      <c r="T95" s="155"/>
      <c r="U95" s="75"/>
    </row>
    <row r="96" spans="1:23">
      <c r="A96" s="49"/>
      <c r="B96" s="84" t="s">
        <v>12</v>
      </c>
      <c r="C96" s="85"/>
      <c r="D96" s="100">
        <f>+D71+D74+D80+D83+D85+D87+D88+D89+D90+D91+D92+D94</f>
        <v>47418332.040000007</v>
      </c>
      <c r="E96" s="156">
        <f t="shared" ref="E96:T96" si="42">+E71+E74+E80+E83+E85+E87+E88+E89+E90+E91+E92+E94</f>
        <v>0</v>
      </c>
      <c r="F96" s="97">
        <f t="shared" si="42"/>
        <v>-4202934.83</v>
      </c>
      <c r="G96" s="97">
        <f t="shared" si="42"/>
        <v>29803.62</v>
      </c>
      <c r="H96" s="97">
        <f t="shared" si="42"/>
        <v>0</v>
      </c>
      <c r="I96" s="97">
        <f t="shared" si="42"/>
        <v>-4173131.21</v>
      </c>
      <c r="J96" s="97">
        <f t="shared" si="42"/>
        <v>43245200.829999998</v>
      </c>
      <c r="K96" s="97">
        <f t="shared" si="42"/>
        <v>0</v>
      </c>
      <c r="L96" s="97">
        <f t="shared" si="42"/>
        <v>0</v>
      </c>
      <c r="M96" s="97">
        <f t="shared" si="42"/>
        <v>43245200.829999998</v>
      </c>
      <c r="N96" s="97">
        <f t="shared" si="42"/>
        <v>-1203335.83</v>
      </c>
      <c r="O96" s="97">
        <f t="shared" si="42"/>
        <v>2160091.9900000002</v>
      </c>
      <c r="P96" s="97">
        <f t="shared" si="42"/>
        <v>956756.15999999992</v>
      </c>
      <c r="Q96" s="100">
        <f t="shared" si="42"/>
        <v>44201956.990000002</v>
      </c>
      <c r="R96" s="97" t="s">
        <v>4</v>
      </c>
      <c r="S96" s="97">
        <f t="shared" si="42"/>
        <v>-3216375.0500000003</v>
      </c>
      <c r="T96" s="100">
        <f t="shared" si="42"/>
        <v>44201956.990000002</v>
      </c>
      <c r="U96" s="67"/>
    </row>
    <row r="97" spans="1:23">
      <c r="A97" s="49"/>
      <c r="C97" s="49"/>
      <c r="D97" s="140"/>
      <c r="E97" s="65"/>
      <c r="F97" s="77"/>
      <c r="G97" s="65"/>
      <c r="H97" s="77"/>
      <c r="I97" s="77"/>
      <c r="J97" s="77" t="s">
        <v>4</v>
      </c>
      <c r="K97" s="77"/>
      <c r="L97" s="77"/>
      <c r="M97" s="77"/>
      <c r="N97" s="77"/>
      <c r="O97" s="77"/>
      <c r="P97" s="77"/>
      <c r="Q97" s="150" t="s">
        <v>4</v>
      </c>
      <c r="R97" s="56"/>
      <c r="S97" s="65"/>
      <c r="T97" s="167"/>
      <c r="U97" s="168"/>
    </row>
    <row r="98" spans="1:23">
      <c r="A98" s="55" t="s">
        <v>27</v>
      </c>
      <c r="B98" s="55"/>
      <c r="C98" s="49"/>
      <c r="D98" s="140"/>
      <c r="E98" s="65"/>
      <c r="F98" s="77"/>
      <c r="G98" s="65"/>
      <c r="H98" s="77"/>
      <c r="I98" s="77"/>
      <c r="J98" s="77" t="s">
        <v>4</v>
      </c>
      <c r="K98" s="77"/>
      <c r="L98" s="77"/>
      <c r="M98" s="77"/>
      <c r="N98" s="77"/>
      <c r="O98" s="77"/>
      <c r="P98" s="77"/>
      <c r="Q98" s="150"/>
      <c r="R98" s="60"/>
      <c r="S98" s="65"/>
      <c r="T98" s="90"/>
    </row>
    <row r="99" spans="1:23">
      <c r="A99" s="55"/>
      <c r="B99" s="55"/>
      <c r="C99" s="49"/>
      <c r="D99" s="140"/>
      <c r="E99" s="65"/>
      <c r="F99" s="77"/>
      <c r="G99" s="65"/>
      <c r="H99" s="77"/>
      <c r="I99" s="77"/>
      <c r="J99" s="77"/>
      <c r="K99" s="77"/>
      <c r="L99" s="77"/>
      <c r="M99" s="77"/>
      <c r="N99" s="77"/>
      <c r="O99" s="77"/>
      <c r="P99" s="77"/>
      <c r="Q99" s="150"/>
      <c r="R99" s="60"/>
      <c r="S99" s="65"/>
      <c r="T99" s="90"/>
    </row>
    <row r="100" spans="1:23">
      <c r="A100" s="49"/>
      <c r="B100" s="91" t="s">
        <v>89</v>
      </c>
      <c r="C100" s="49"/>
      <c r="D100" s="140">
        <v>9327417.629999999</v>
      </c>
      <c r="E100" s="65">
        <v>2564.1791713331781</v>
      </c>
      <c r="F100" s="65">
        <v>-254940.03000000035</v>
      </c>
      <c r="G100" s="65">
        <v>384070.40000000002</v>
      </c>
      <c r="H100" s="66">
        <v>0</v>
      </c>
      <c r="I100" s="65">
        <f>SUM(E100:H100)</f>
        <v>131694.54917133285</v>
      </c>
      <c r="J100" s="65">
        <f>D100+I100</f>
        <v>9459112.1791713312</v>
      </c>
      <c r="K100" s="65">
        <v>0</v>
      </c>
      <c r="L100" s="66">
        <f>K100</f>
        <v>0</v>
      </c>
      <c r="M100" s="66">
        <f>J100+L100</f>
        <v>9459112.1791713312</v>
      </c>
      <c r="N100" s="141"/>
      <c r="O100" s="66">
        <v>490516</v>
      </c>
      <c r="P100" s="66">
        <f>O100</f>
        <v>490516</v>
      </c>
      <c r="Q100" s="142">
        <f>M100+P100</f>
        <v>9949628.1791713312</v>
      </c>
      <c r="R100" s="60"/>
      <c r="S100" s="65">
        <f>+I100+L100+P100</f>
        <v>622210.54917133285</v>
      </c>
      <c r="T100" s="94">
        <f>+D100+S100</f>
        <v>9949628.1791713312</v>
      </c>
      <c r="U100" s="67" t="e">
        <f>#REF!</f>
        <v>#REF!</v>
      </c>
      <c r="V100" s="143" t="e">
        <f>U100-T100</f>
        <v>#REF!</v>
      </c>
      <c r="W100" s="143">
        <v>0</v>
      </c>
    </row>
    <row r="101" spans="1:23" ht="18">
      <c r="A101" s="49"/>
      <c r="B101" s="91" t="s">
        <v>90</v>
      </c>
      <c r="C101" s="49"/>
      <c r="D101" s="162">
        <v>1655638.28</v>
      </c>
      <c r="E101" s="74">
        <v>435.82082866682146</v>
      </c>
      <c r="F101" s="70">
        <v>-48127.279999999955</v>
      </c>
      <c r="G101" s="74">
        <v>0</v>
      </c>
      <c r="H101" s="81">
        <v>0</v>
      </c>
      <c r="I101" s="70">
        <f>SUM(E101:H101)</f>
        <v>-47691.459171333132</v>
      </c>
      <c r="J101" s="70">
        <f>D101+I101</f>
        <v>1607946.8208286669</v>
      </c>
      <c r="K101" s="70">
        <v>0</v>
      </c>
      <c r="L101" s="71">
        <f>K101</f>
        <v>0</v>
      </c>
      <c r="M101" s="71">
        <f>+J101+L101</f>
        <v>1607946.8208286669</v>
      </c>
      <c r="N101" s="145"/>
      <c r="O101" s="71">
        <v>83400</v>
      </c>
      <c r="P101" s="71">
        <f>O101</f>
        <v>83400</v>
      </c>
      <c r="Q101" s="146">
        <f>M101+P101</f>
        <v>1691346.8208286669</v>
      </c>
      <c r="R101" s="60"/>
      <c r="S101" s="70">
        <f>+I101+L101+P101</f>
        <v>35708.540828666868</v>
      </c>
      <c r="T101" s="147">
        <f>+D101+S101</f>
        <v>1691346.8208286669</v>
      </c>
      <c r="U101" s="67" t="e">
        <f>#REF!</f>
        <v>#REF!</v>
      </c>
      <c r="V101" s="143" t="e">
        <f>U101-T101</f>
        <v>#REF!</v>
      </c>
      <c r="W101" s="143">
        <v>0</v>
      </c>
    </row>
    <row r="102" spans="1:23">
      <c r="A102" s="49"/>
      <c r="B102" s="49" t="s">
        <v>64</v>
      </c>
      <c r="C102" s="49"/>
      <c r="D102" s="140">
        <f t="shared" ref="D102:J102" si="43">SUM(D100:D101)</f>
        <v>10983055.909999998</v>
      </c>
      <c r="E102" s="66">
        <f t="shared" si="43"/>
        <v>2999.9999999999995</v>
      </c>
      <c r="F102" s="66">
        <f t="shared" si="43"/>
        <v>-303067.31000000029</v>
      </c>
      <c r="G102" s="65">
        <f t="shared" si="43"/>
        <v>384070.40000000002</v>
      </c>
      <c r="H102" s="66">
        <f t="shared" si="43"/>
        <v>0</v>
      </c>
      <c r="I102" s="66">
        <f t="shared" si="43"/>
        <v>84003.08999999972</v>
      </c>
      <c r="J102" s="66">
        <f t="shared" si="43"/>
        <v>11067058.999999998</v>
      </c>
      <c r="K102" s="66">
        <f t="shared" ref="K102:Q102" si="44">SUM(K100:K101)</f>
        <v>0</v>
      </c>
      <c r="L102" s="66">
        <f t="shared" si="44"/>
        <v>0</v>
      </c>
      <c r="M102" s="66">
        <f t="shared" si="44"/>
        <v>11067058.999999998</v>
      </c>
      <c r="N102" s="66"/>
      <c r="O102" s="66">
        <f t="shared" si="44"/>
        <v>573916</v>
      </c>
      <c r="P102" s="66">
        <f t="shared" si="44"/>
        <v>573916</v>
      </c>
      <c r="Q102" s="142">
        <f t="shared" si="44"/>
        <v>11640974.999999998</v>
      </c>
      <c r="R102" s="60"/>
      <c r="S102" s="65">
        <f>SUM(S100:S101)</f>
        <v>657919.08999999973</v>
      </c>
      <c r="T102" s="94">
        <f>SUM(T100:T101)</f>
        <v>11640974.999999998</v>
      </c>
      <c r="U102" s="67"/>
    </row>
    <row r="103" spans="1:23" s="72" customFormat="1">
      <c r="A103" s="49"/>
      <c r="B103" s="49"/>
      <c r="C103" s="49"/>
      <c r="D103" s="140"/>
      <c r="E103" s="65"/>
      <c r="F103" s="66"/>
      <c r="G103" s="65"/>
      <c r="H103" s="66"/>
      <c r="I103" s="65"/>
      <c r="J103" s="65"/>
      <c r="K103" s="65"/>
      <c r="L103" s="66"/>
      <c r="M103" s="66"/>
      <c r="N103" s="66"/>
      <c r="O103" s="66"/>
      <c r="P103" s="66"/>
      <c r="Q103" s="142"/>
      <c r="R103" s="151"/>
      <c r="S103" s="65"/>
      <c r="T103" s="94"/>
      <c r="U103" s="75"/>
    </row>
    <row r="104" spans="1:23" s="72" customFormat="1">
      <c r="B104" s="49" t="s">
        <v>66</v>
      </c>
      <c r="D104" s="144">
        <v>120699.43</v>
      </c>
      <c r="E104" s="70"/>
      <c r="F104" s="71">
        <v>0</v>
      </c>
      <c r="G104" s="70">
        <v>0</v>
      </c>
      <c r="H104" s="71">
        <v>0</v>
      </c>
      <c r="I104" s="70">
        <f>SUM(E104:H104)</f>
        <v>0</v>
      </c>
      <c r="J104" s="70">
        <f>D104+I104</f>
        <v>120699.43</v>
      </c>
      <c r="K104" s="70">
        <v>0</v>
      </c>
      <c r="L104" s="71">
        <f>K104</f>
        <v>0</v>
      </c>
      <c r="M104" s="71">
        <f>+J104+L104</f>
        <v>120699.43</v>
      </c>
      <c r="N104" s="145"/>
      <c r="O104" s="71">
        <v>0</v>
      </c>
      <c r="P104" s="71">
        <f>O104</f>
        <v>0</v>
      </c>
      <c r="Q104" s="146">
        <f>M104+P104</f>
        <v>120699.43</v>
      </c>
      <c r="R104" s="151"/>
      <c r="S104" s="70">
        <f>+I104+L104+P104</f>
        <v>0</v>
      </c>
      <c r="T104" s="147">
        <f>+D104+S104</f>
        <v>120699.43</v>
      </c>
      <c r="U104" s="75">
        <f>T104</f>
        <v>120699.43</v>
      </c>
    </row>
    <row r="105" spans="1:23">
      <c r="A105" s="49"/>
      <c r="C105" s="49"/>
      <c r="D105" s="140"/>
      <c r="E105" s="65"/>
      <c r="F105" s="77"/>
      <c r="G105" s="65"/>
      <c r="H105" s="66"/>
      <c r="I105" s="66"/>
      <c r="J105" s="77"/>
      <c r="K105" s="66"/>
      <c r="L105" s="77"/>
      <c r="M105" s="77"/>
      <c r="N105" s="77"/>
      <c r="O105" s="77"/>
      <c r="P105" s="77"/>
      <c r="Q105" s="150"/>
      <c r="R105" s="56"/>
      <c r="S105" s="65"/>
      <c r="T105" s="90"/>
    </row>
    <row r="106" spans="1:23" s="72" customFormat="1">
      <c r="B106" s="49" t="s">
        <v>68</v>
      </c>
      <c r="D106" s="144">
        <v>720000</v>
      </c>
      <c r="E106" s="70"/>
      <c r="F106" s="71">
        <f>-D106</f>
        <v>-720000</v>
      </c>
      <c r="G106" s="70">
        <v>0</v>
      </c>
      <c r="H106" s="71">
        <v>0</v>
      </c>
      <c r="I106" s="70">
        <f>SUM(E106:H106)</f>
        <v>-720000</v>
      </c>
      <c r="J106" s="70">
        <f>D106+I106</f>
        <v>0</v>
      </c>
      <c r="K106" s="70">
        <v>0</v>
      </c>
      <c r="L106" s="71">
        <f>K106</f>
        <v>0</v>
      </c>
      <c r="M106" s="71">
        <f>+J106+L106</f>
        <v>0</v>
      </c>
      <c r="N106" s="145"/>
      <c r="O106" s="71">
        <v>0</v>
      </c>
      <c r="P106" s="71">
        <f>O106</f>
        <v>0</v>
      </c>
      <c r="Q106" s="146">
        <f>M106+P106</f>
        <v>0</v>
      </c>
      <c r="R106" s="151"/>
      <c r="S106" s="70">
        <f>+I106+L106+P106</f>
        <v>-720000</v>
      </c>
      <c r="T106" s="147">
        <f>+D106+S106</f>
        <v>0</v>
      </c>
      <c r="U106" s="75"/>
    </row>
    <row r="107" spans="1:23" s="72" customFormat="1">
      <c r="B107" s="49" t="s">
        <v>70</v>
      </c>
      <c r="D107" s="144">
        <v>0</v>
      </c>
      <c r="E107" s="70"/>
      <c r="F107" s="71">
        <f>-D107</f>
        <v>0</v>
      </c>
      <c r="G107" s="70">
        <v>0</v>
      </c>
      <c r="H107" s="71">
        <v>0</v>
      </c>
      <c r="I107" s="70">
        <f>SUM(E107:H107)</f>
        <v>0</v>
      </c>
      <c r="J107" s="70">
        <f>D107+I107</f>
        <v>0</v>
      </c>
      <c r="K107" s="70">
        <v>0</v>
      </c>
      <c r="L107" s="71">
        <f>K107</f>
        <v>0</v>
      </c>
      <c r="M107" s="71">
        <f>+J107+L107</f>
        <v>0</v>
      </c>
      <c r="N107" s="145"/>
      <c r="O107" s="71">
        <v>0</v>
      </c>
      <c r="P107" s="71">
        <f>O107</f>
        <v>0</v>
      </c>
      <c r="Q107" s="146">
        <f>M107+P107</f>
        <v>0</v>
      </c>
      <c r="R107" s="151"/>
      <c r="S107" s="70">
        <f>+I107+L107+P107</f>
        <v>0</v>
      </c>
      <c r="T107" s="147">
        <f>+D107+S107</f>
        <v>0</v>
      </c>
      <c r="U107" s="75"/>
    </row>
    <row r="108" spans="1:23" s="72" customFormat="1">
      <c r="B108" s="49" t="s">
        <v>71</v>
      </c>
      <c r="D108" s="144">
        <v>3.36</v>
      </c>
      <c r="E108" s="70"/>
      <c r="F108" s="71">
        <f>-D108</f>
        <v>-3.36</v>
      </c>
      <c r="G108" s="70">
        <v>0</v>
      </c>
      <c r="H108" s="71">
        <v>0</v>
      </c>
      <c r="I108" s="70">
        <f>SUM(E108:H108)</f>
        <v>-3.36</v>
      </c>
      <c r="J108" s="70">
        <f>D108+I108</f>
        <v>0</v>
      </c>
      <c r="K108" s="70">
        <v>0</v>
      </c>
      <c r="L108" s="71">
        <f>K108</f>
        <v>0</v>
      </c>
      <c r="M108" s="71">
        <f>+J108+L108</f>
        <v>0</v>
      </c>
      <c r="N108" s="145"/>
      <c r="O108" s="71">
        <v>0</v>
      </c>
      <c r="P108" s="71">
        <f>O108</f>
        <v>0</v>
      </c>
      <c r="Q108" s="146">
        <f>M108+P108</f>
        <v>0</v>
      </c>
      <c r="R108" s="151"/>
      <c r="S108" s="70">
        <f>+I108+L108+P108</f>
        <v>-3.36</v>
      </c>
      <c r="T108" s="147">
        <f>+D108+S108</f>
        <v>0</v>
      </c>
      <c r="U108" s="75"/>
    </row>
    <row r="109" spans="1:23" s="72" customFormat="1">
      <c r="B109" s="49" t="s">
        <v>88</v>
      </c>
      <c r="D109" s="144">
        <v>-162640.82</v>
      </c>
      <c r="E109" s="70"/>
      <c r="F109" s="71">
        <v>0</v>
      </c>
      <c r="G109" s="70">
        <f>-D109</f>
        <v>162640.82</v>
      </c>
      <c r="H109" s="71">
        <v>0</v>
      </c>
      <c r="I109" s="70">
        <f>SUM(E109:H109)</f>
        <v>162640.82</v>
      </c>
      <c r="J109" s="70">
        <f>D109+I109</f>
        <v>0</v>
      </c>
      <c r="K109" s="70">
        <v>0</v>
      </c>
      <c r="L109" s="71">
        <f>K109</f>
        <v>0</v>
      </c>
      <c r="M109" s="71">
        <f>+J109+L109</f>
        <v>0</v>
      </c>
      <c r="N109" s="145"/>
      <c r="O109" s="71">
        <v>0</v>
      </c>
      <c r="P109" s="71">
        <f>O109</f>
        <v>0</v>
      </c>
      <c r="Q109" s="146">
        <f>M109+P109</f>
        <v>0</v>
      </c>
      <c r="R109" s="151"/>
      <c r="S109" s="70">
        <f>+I109+L109+P109</f>
        <v>162640.82</v>
      </c>
      <c r="T109" s="147">
        <f>+D109+S109</f>
        <v>0</v>
      </c>
      <c r="U109" s="75"/>
    </row>
    <row r="110" spans="1:23" s="72" customFormat="1">
      <c r="B110" s="49" t="s">
        <v>91</v>
      </c>
      <c r="D110" s="144">
        <v>9693.4</v>
      </c>
      <c r="E110" s="70"/>
      <c r="F110" s="71">
        <v>0</v>
      </c>
      <c r="G110" s="70">
        <f>-D110</f>
        <v>-9693.4</v>
      </c>
      <c r="H110" s="71">
        <v>0</v>
      </c>
      <c r="I110" s="70">
        <f>SUM(E110:H110)</f>
        <v>-9693.4</v>
      </c>
      <c r="J110" s="70">
        <f>D110+I110</f>
        <v>0</v>
      </c>
      <c r="K110" s="70">
        <v>0</v>
      </c>
      <c r="L110" s="71">
        <f>K110</f>
        <v>0</v>
      </c>
      <c r="M110" s="71">
        <f>+J110+L110</f>
        <v>0</v>
      </c>
      <c r="N110" s="145"/>
      <c r="O110" s="71">
        <v>0</v>
      </c>
      <c r="P110" s="71">
        <f>O110</f>
        <v>0</v>
      </c>
      <c r="Q110" s="146">
        <f>M110+P110</f>
        <v>0</v>
      </c>
      <c r="R110" s="151"/>
      <c r="S110" s="70">
        <f>+I110+L110+P110</f>
        <v>-9693.4</v>
      </c>
      <c r="T110" s="147">
        <f>+D110+S110</f>
        <v>0</v>
      </c>
      <c r="U110" s="75"/>
    </row>
    <row r="111" spans="1:23" s="72" customFormat="1">
      <c r="B111" s="49"/>
      <c r="D111" s="144"/>
      <c r="E111" s="70"/>
      <c r="F111" s="71"/>
      <c r="G111" s="70"/>
      <c r="H111" s="71"/>
      <c r="I111" s="70"/>
      <c r="J111" s="70"/>
      <c r="K111" s="70"/>
      <c r="L111" s="71"/>
      <c r="M111" s="71"/>
      <c r="N111" s="71"/>
      <c r="O111" s="71"/>
      <c r="P111" s="71"/>
      <c r="Q111" s="146"/>
      <c r="R111" s="151"/>
      <c r="S111" s="70"/>
      <c r="T111" s="147"/>
      <c r="U111" s="75"/>
    </row>
    <row r="112" spans="1:23" s="72" customFormat="1">
      <c r="B112" s="49" t="s">
        <v>120</v>
      </c>
      <c r="D112" s="144">
        <v>3000</v>
      </c>
      <c r="E112" s="70">
        <f>-D112</f>
        <v>-3000</v>
      </c>
      <c r="F112" s="71">
        <v>0</v>
      </c>
      <c r="G112" s="70">
        <v>0</v>
      </c>
      <c r="H112" s="71">
        <v>0</v>
      </c>
      <c r="I112" s="70">
        <f>SUM(E112:H112)</f>
        <v>-3000</v>
      </c>
      <c r="J112" s="70">
        <f>D112+I112</f>
        <v>0</v>
      </c>
      <c r="K112" s="70">
        <v>0</v>
      </c>
      <c r="L112" s="71">
        <v>0</v>
      </c>
      <c r="M112" s="71">
        <f>+J112+L112</f>
        <v>0</v>
      </c>
      <c r="N112" s="145"/>
      <c r="O112" s="71">
        <v>0</v>
      </c>
      <c r="P112" s="71">
        <f>O112</f>
        <v>0</v>
      </c>
      <c r="Q112" s="146">
        <f>M112+P112</f>
        <v>0</v>
      </c>
      <c r="R112" s="151"/>
      <c r="S112" s="70">
        <f>+I112+L112+P112</f>
        <v>-3000</v>
      </c>
      <c r="T112" s="147">
        <f>+D112+S112</f>
        <v>0</v>
      </c>
      <c r="U112" s="75">
        <f>T112</f>
        <v>0</v>
      </c>
    </row>
    <row r="113" spans="1:23" s="72" customFormat="1">
      <c r="A113" s="49"/>
      <c r="C113" s="49"/>
      <c r="D113" s="144"/>
      <c r="E113" s="70"/>
      <c r="F113" s="155"/>
      <c r="G113" s="70"/>
      <c r="H113" s="155"/>
      <c r="I113" s="155"/>
      <c r="J113" s="155"/>
      <c r="K113" s="155"/>
      <c r="L113" s="155"/>
      <c r="M113" s="155"/>
      <c r="N113" s="155"/>
      <c r="O113" s="155"/>
      <c r="P113" s="155"/>
      <c r="Q113" s="146"/>
      <c r="R113" s="151"/>
      <c r="S113" s="70"/>
      <c r="T113" s="155"/>
      <c r="U113" s="75"/>
    </row>
    <row r="114" spans="1:23">
      <c r="A114" s="49"/>
      <c r="B114" s="84" t="s">
        <v>12</v>
      </c>
      <c r="C114" s="85"/>
      <c r="D114" s="100">
        <f>D102+D104+D106+D107+D108+D109+D110+D112</f>
        <v>11673811.279999997</v>
      </c>
      <c r="E114" s="156">
        <f>E102+E104+E106+E107+E108+E109+E110+E112</f>
        <v>0</v>
      </c>
      <c r="F114" s="97">
        <f>F102+F104+F106+F107+F108+F109+F110+F112</f>
        <v>-1023070.6700000003</v>
      </c>
      <c r="G114" s="97">
        <f t="shared" ref="G114:T114" si="45">G102+G104+G106+G107+G108+G109+G110+G112</f>
        <v>537017.81999999995</v>
      </c>
      <c r="H114" s="97">
        <f t="shared" si="45"/>
        <v>0</v>
      </c>
      <c r="I114" s="97">
        <f t="shared" si="45"/>
        <v>-486052.85000000027</v>
      </c>
      <c r="J114" s="97">
        <f t="shared" si="45"/>
        <v>11187758.429999998</v>
      </c>
      <c r="K114" s="97">
        <f t="shared" si="45"/>
        <v>0</v>
      </c>
      <c r="L114" s="97">
        <f t="shared" si="45"/>
        <v>0</v>
      </c>
      <c r="M114" s="97">
        <f t="shared" si="45"/>
        <v>11187758.429999998</v>
      </c>
      <c r="N114" s="97">
        <f t="shared" si="45"/>
        <v>0</v>
      </c>
      <c r="O114" s="97">
        <f t="shared" si="45"/>
        <v>573916</v>
      </c>
      <c r="P114" s="97">
        <f t="shared" si="45"/>
        <v>573916</v>
      </c>
      <c r="Q114" s="100">
        <f t="shared" si="45"/>
        <v>11761674.429999998</v>
      </c>
      <c r="R114" s="97" t="s">
        <v>4</v>
      </c>
      <c r="S114" s="97">
        <f t="shared" si="45"/>
        <v>87863.149999999747</v>
      </c>
      <c r="T114" s="100">
        <f t="shared" si="45"/>
        <v>11761674.429999998</v>
      </c>
      <c r="U114" s="67"/>
    </row>
    <row r="115" spans="1:23">
      <c r="A115" s="49"/>
      <c r="C115" s="49"/>
      <c r="D115" s="140"/>
      <c r="E115" s="65"/>
      <c r="F115" s="77" t="s">
        <v>4</v>
      </c>
      <c r="G115" s="65"/>
      <c r="H115" s="66"/>
      <c r="I115" s="66"/>
      <c r="J115" s="77"/>
      <c r="K115" s="66"/>
      <c r="L115" s="77"/>
      <c r="M115" s="77"/>
      <c r="N115" s="77"/>
      <c r="O115" s="77"/>
      <c r="P115" s="77"/>
      <c r="Q115" s="150"/>
      <c r="R115" s="56"/>
      <c r="S115" s="65"/>
      <c r="T115" s="90"/>
    </row>
    <row r="116" spans="1:23">
      <c r="A116" s="55" t="s">
        <v>92</v>
      </c>
      <c r="B116" s="55"/>
      <c r="C116" s="49"/>
      <c r="D116" s="140"/>
      <c r="E116" s="65"/>
      <c r="F116" s="77"/>
      <c r="G116" s="65"/>
      <c r="H116" s="66"/>
      <c r="I116" s="66"/>
      <c r="J116" s="77"/>
      <c r="K116" s="66"/>
      <c r="L116" s="77"/>
      <c r="M116" s="77"/>
      <c r="N116" s="77"/>
      <c r="O116" s="77"/>
      <c r="P116" s="77"/>
      <c r="Q116" s="150"/>
      <c r="R116" s="56"/>
      <c r="S116" s="65"/>
      <c r="T116" s="90"/>
    </row>
    <row r="117" spans="1:23">
      <c r="A117" s="49"/>
      <c r="E117" s="115"/>
      <c r="F117" s="115"/>
      <c r="G117" s="115"/>
      <c r="H117" s="115"/>
      <c r="J117" s="115"/>
      <c r="M117" s="115"/>
      <c r="N117" s="115"/>
      <c r="O117" s="115"/>
      <c r="P117" s="115"/>
      <c r="Q117" s="169"/>
      <c r="U117" s="170"/>
    </row>
    <row r="118" spans="1:23">
      <c r="A118" s="49"/>
      <c r="B118" s="91" t="s">
        <v>93</v>
      </c>
      <c r="C118" s="49"/>
      <c r="D118" s="140">
        <v>59009.49</v>
      </c>
      <c r="E118" s="65">
        <v>4625.5377344443132</v>
      </c>
      <c r="F118" s="65">
        <v>-1020.1400000000027</v>
      </c>
      <c r="G118" s="65">
        <v>0</v>
      </c>
      <c r="H118" s="66">
        <v>0</v>
      </c>
      <c r="I118" s="65">
        <f>SUM(E118:H118)</f>
        <v>3605.3977344443106</v>
      </c>
      <c r="J118" s="65">
        <f>D118+I118</f>
        <v>62614.88773444431</v>
      </c>
      <c r="K118" s="65">
        <v>0</v>
      </c>
      <c r="L118" s="66">
        <f>K118</f>
        <v>0</v>
      </c>
      <c r="M118" s="66">
        <f>+J118+L118</f>
        <v>62614.88773444431</v>
      </c>
      <c r="N118" s="145"/>
      <c r="O118" s="66">
        <v>2964.0000000000073</v>
      </c>
      <c r="P118" s="66">
        <f>O118</f>
        <v>2964.0000000000073</v>
      </c>
      <c r="Q118" s="142">
        <f>M118+P118</f>
        <v>65578.887734444317</v>
      </c>
      <c r="R118" s="60"/>
      <c r="S118" s="65">
        <f>+I118+L118+P118</f>
        <v>6569.3977344443174</v>
      </c>
      <c r="T118" s="94">
        <f>+D118+S118</f>
        <v>65578.887734444317</v>
      </c>
      <c r="U118" s="67" t="e">
        <f>#REF!</f>
        <v>#REF!</v>
      </c>
      <c r="V118" s="143" t="e">
        <f>U118-T118</f>
        <v>#REF!</v>
      </c>
      <c r="W118" s="143">
        <v>0</v>
      </c>
    </row>
    <row r="119" spans="1:23">
      <c r="A119" s="49"/>
      <c r="B119" s="91" t="s">
        <v>94</v>
      </c>
      <c r="C119" s="49"/>
      <c r="D119" s="140">
        <v>234714.16</v>
      </c>
      <c r="E119" s="65">
        <v>18199.906688548272</v>
      </c>
      <c r="F119" s="65">
        <v>-6834.3900000000103</v>
      </c>
      <c r="G119" s="65">
        <v>0</v>
      </c>
      <c r="H119" s="66">
        <v>0</v>
      </c>
      <c r="I119" s="65">
        <f>SUM(E119:H119)</f>
        <v>11365.516688548261</v>
      </c>
      <c r="J119" s="65">
        <f>D119+I119</f>
        <v>246079.67668854826</v>
      </c>
      <c r="K119" s="65">
        <v>0</v>
      </c>
      <c r="L119" s="66">
        <f>K119</f>
        <v>0</v>
      </c>
      <c r="M119" s="66">
        <f>+J119+L119</f>
        <v>246079.67668854826</v>
      </c>
      <c r="N119" s="145"/>
      <c r="O119" s="66">
        <v>12389.820000000007</v>
      </c>
      <c r="P119" s="66">
        <f>O119</f>
        <v>12389.820000000007</v>
      </c>
      <c r="Q119" s="142">
        <f>M119+P119</f>
        <v>258469.49668854827</v>
      </c>
      <c r="R119" s="60"/>
      <c r="S119" s="65">
        <f>+I119+L119+P119</f>
        <v>23755.336688548268</v>
      </c>
      <c r="T119" s="94">
        <f>+D119+S119</f>
        <v>258469.49668854827</v>
      </c>
      <c r="U119" s="67" t="e">
        <f>#REF!</f>
        <v>#REF!</v>
      </c>
      <c r="V119" s="143" t="e">
        <f>U119-T119</f>
        <v>#REF!</v>
      </c>
      <c r="W119" s="143">
        <v>-5.9999999968567863E-2</v>
      </c>
    </row>
    <row r="120" spans="1:23">
      <c r="A120" s="49"/>
      <c r="B120" s="91" t="s">
        <v>95</v>
      </c>
      <c r="C120" s="49"/>
      <c r="D120" s="140">
        <v>73231.839999999997</v>
      </c>
      <c r="E120" s="65">
        <v>5672.4061987925215</v>
      </c>
      <c r="F120" s="65">
        <v>-2152.8399999999933</v>
      </c>
      <c r="G120" s="65">
        <v>0</v>
      </c>
      <c r="H120" s="66">
        <v>0</v>
      </c>
      <c r="I120" s="65">
        <f>SUM(E120:H120)</f>
        <v>3519.5661987925282</v>
      </c>
      <c r="J120" s="65">
        <f>D120+I120</f>
        <v>76751.406198792523</v>
      </c>
      <c r="K120" s="65">
        <v>0</v>
      </c>
      <c r="L120" s="66">
        <f>K120</f>
        <v>0</v>
      </c>
      <c r="M120" s="66">
        <f>+J120+L120</f>
        <v>76751.406198792523</v>
      </c>
      <c r="N120" s="145"/>
      <c r="O120" s="66">
        <v>3886</v>
      </c>
      <c r="P120" s="66">
        <f>O120</f>
        <v>3886</v>
      </c>
      <c r="Q120" s="142">
        <f>M120+P120</f>
        <v>80637.406198792523</v>
      </c>
      <c r="R120" s="60"/>
      <c r="S120" s="65">
        <f>+I120+L120+P120</f>
        <v>7405.5661987925287</v>
      </c>
      <c r="T120" s="94">
        <f>+D120+S120</f>
        <v>80637.406198792523</v>
      </c>
      <c r="U120" s="67" t="e">
        <f>#REF!</f>
        <v>#REF!</v>
      </c>
      <c r="V120" s="143" t="e">
        <f>U120-T120</f>
        <v>#REF!</v>
      </c>
      <c r="W120" s="143">
        <v>0.38999999999941792</v>
      </c>
    </row>
    <row r="121" spans="1:23">
      <c r="A121" s="49"/>
      <c r="B121" s="91" t="s">
        <v>96</v>
      </c>
      <c r="C121" s="49"/>
      <c r="D121" s="140">
        <v>562958.09</v>
      </c>
      <c r="E121" s="65">
        <v>43841.938017816792</v>
      </c>
      <c r="F121" s="65">
        <v>-13313.089999999902</v>
      </c>
      <c r="G121" s="65">
        <v>0</v>
      </c>
      <c r="H121" s="66">
        <v>0</v>
      </c>
      <c r="I121" s="65">
        <f>SUM(E121:H121)</f>
        <v>30528.84801781689</v>
      </c>
      <c r="J121" s="65">
        <f>D121+I121</f>
        <v>593486.93801781686</v>
      </c>
      <c r="K121" s="65">
        <v>0</v>
      </c>
      <c r="L121" s="66">
        <f>K121</f>
        <v>0</v>
      </c>
      <c r="M121" s="66">
        <f>+J121+L121</f>
        <v>593486.93801781686</v>
      </c>
      <c r="N121" s="145"/>
      <c r="O121" s="66">
        <v>29940</v>
      </c>
      <c r="P121" s="66">
        <f>O121</f>
        <v>29940</v>
      </c>
      <c r="Q121" s="142">
        <f>M121+P121</f>
        <v>623426.93801781686</v>
      </c>
      <c r="R121" s="60"/>
      <c r="S121" s="65">
        <f>+I121+L121+P121</f>
        <v>60468.84801781689</v>
      </c>
      <c r="T121" s="94">
        <f>+D121+S121</f>
        <v>623426.93801781686</v>
      </c>
      <c r="U121" s="67" t="e">
        <f>#REF!</f>
        <v>#REF!</v>
      </c>
      <c r="V121" s="143" t="e">
        <f>U121-T121</f>
        <v>#REF!</v>
      </c>
      <c r="W121" s="143">
        <v>0</v>
      </c>
    </row>
    <row r="122" spans="1:23" s="72" customFormat="1">
      <c r="B122" s="91" t="s">
        <v>97</v>
      </c>
      <c r="D122" s="144">
        <v>225704.37</v>
      </c>
      <c r="E122" s="70">
        <v>17660.211360398094</v>
      </c>
      <c r="F122" s="70">
        <v>-4320.3700000000026</v>
      </c>
      <c r="G122" s="70">
        <v>0</v>
      </c>
      <c r="H122" s="71">
        <v>0</v>
      </c>
      <c r="I122" s="70">
        <f>SUM(E122:H122)</f>
        <v>13339.841360398092</v>
      </c>
      <c r="J122" s="70">
        <f>D122+I122</f>
        <v>239044.2113603981</v>
      </c>
      <c r="K122" s="70">
        <v>0</v>
      </c>
      <c r="L122" s="71">
        <f>K122</f>
        <v>0</v>
      </c>
      <c r="M122" s="71">
        <f>+J122+L122</f>
        <v>239044.2113603981</v>
      </c>
      <c r="N122" s="145"/>
      <c r="O122" s="71">
        <v>11876</v>
      </c>
      <c r="P122" s="71">
        <f>O122</f>
        <v>11876</v>
      </c>
      <c r="Q122" s="146">
        <f>M122+P122</f>
        <v>250920.2113603981</v>
      </c>
      <c r="R122" s="151"/>
      <c r="S122" s="70">
        <f>+I122+L122+P122</f>
        <v>25215.841360398092</v>
      </c>
      <c r="T122" s="147">
        <f>+D122+S122</f>
        <v>250920.2113603981</v>
      </c>
      <c r="U122" s="73" t="e">
        <f>#REF!</f>
        <v>#REF!</v>
      </c>
      <c r="V122" s="143" t="e">
        <f>U122-T122</f>
        <v>#REF!</v>
      </c>
      <c r="W122" s="152">
        <v>0</v>
      </c>
    </row>
    <row r="123" spans="1:23">
      <c r="A123" s="49"/>
      <c r="B123" s="49" t="s">
        <v>98</v>
      </c>
      <c r="C123" s="49"/>
      <c r="D123" s="140">
        <f>SUM(D118:D122)</f>
        <v>1155617.95</v>
      </c>
      <c r="E123" s="66">
        <f t="shared" ref="E123:T123" si="46">SUM(E118:E122)</f>
        <v>90000</v>
      </c>
      <c r="F123" s="66">
        <f t="shared" si="46"/>
        <v>-27640.829999999911</v>
      </c>
      <c r="G123" s="65">
        <f t="shared" si="46"/>
        <v>0</v>
      </c>
      <c r="H123" s="66">
        <f t="shared" si="46"/>
        <v>0</v>
      </c>
      <c r="I123" s="66">
        <f t="shared" si="46"/>
        <v>62359.170000000086</v>
      </c>
      <c r="J123" s="66">
        <f t="shared" si="46"/>
        <v>1217977.1200000001</v>
      </c>
      <c r="K123" s="66">
        <f>SUM(K118:K122)</f>
        <v>0</v>
      </c>
      <c r="L123" s="66">
        <f t="shared" si="46"/>
        <v>0</v>
      </c>
      <c r="M123" s="66">
        <f t="shared" si="46"/>
        <v>1217977.1200000001</v>
      </c>
      <c r="N123" s="66"/>
      <c r="O123" s="66">
        <f>SUM(O118:O122)</f>
        <v>61055.820000000014</v>
      </c>
      <c r="P123" s="66">
        <f t="shared" si="46"/>
        <v>61055.820000000014</v>
      </c>
      <c r="Q123" s="142">
        <f t="shared" si="46"/>
        <v>1279032.94</v>
      </c>
      <c r="R123" s="60"/>
      <c r="S123" s="66">
        <f t="shared" si="46"/>
        <v>123414.99000000009</v>
      </c>
      <c r="T123" s="66">
        <f t="shared" si="46"/>
        <v>1279032.94</v>
      </c>
      <c r="U123" s="67"/>
    </row>
    <row r="124" spans="1:23">
      <c r="A124" s="49"/>
      <c r="C124" s="49"/>
      <c r="D124" s="140"/>
      <c r="E124" s="65"/>
      <c r="F124" s="66"/>
      <c r="G124" s="65"/>
      <c r="H124" s="66"/>
      <c r="I124" s="66"/>
      <c r="J124" s="66"/>
      <c r="K124" s="66"/>
      <c r="L124" s="66"/>
      <c r="M124" s="66"/>
      <c r="N124" s="66"/>
      <c r="O124" s="66"/>
      <c r="P124" s="66"/>
      <c r="Q124" s="142"/>
      <c r="R124" s="60"/>
      <c r="S124" s="66"/>
      <c r="T124" s="66"/>
      <c r="U124" s="67"/>
    </row>
    <row r="125" spans="1:23">
      <c r="A125" s="49"/>
      <c r="B125" s="91" t="s">
        <v>66</v>
      </c>
      <c r="C125" s="49"/>
      <c r="D125" s="144">
        <v>90.84</v>
      </c>
      <c r="E125" s="70"/>
      <c r="F125" s="71">
        <v>0</v>
      </c>
      <c r="G125" s="70">
        <v>0</v>
      </c>
      <c r="H125" s="71">
        <v>0</v>
      </c>
      <c r="I125" s="70">
        <f>SUM(E125:H125)</f>
        <v>0</v>
      </c>
      <c r="J125" s="70">
        <f>D125+I125</f>
        <v>90.84</v>
      </c>
      <c r="K125" s="70">
        <v>0</v>
      </c>
      <c r="L125" s="71">
        <f>K125</f>
        <v>0</v>
      </c>
      <c r="M125" s="71">
        <f>+J125+L125</f>
        <v>90.84</v>
      </c>
      <c r="N125" s="145"/>
      <c r="O125" s="71">
        <v>0</v>
      </c>
      <c r="P125" s="71">
        <f>O125</f>
        <v>0</v>
      </c>
      <c r="Q125" s="146">
        <f>M125+P125</f>
        <v>90.84</v>
      </c>
      <c r="R125" s="151"/>
      <c r="S125" s="70">
        <f>+I125+L125+P125</f>
        <v>0</v>
      </c>
      <c r="T125" s="147">
        <f>+D125+S125</f>
        <v>90.84</v>
      </c>
      <c r="U125" s="170">
        <f>T125</f>
        <v>90.84</v>
      </c>
    </row>
    <row r="126" spans="1:23">
      <c r="A126" s="49"/>
      <c r="B126" s="91"/>
      <c r="C126" s="49"/>
      <c r="D126" s="144"/>
      <c r="E126" s="70"/>
      <c r="F126" s="71"/>
      <c r="G126" s="70"/>
      <c r="H126" s="71"/>
      <c r="I126" s="70"/>
      <c r="J126" s="70"/>
      <c r="K126" s="70"/>
      <c r="L126" s="71"/>
      <c r="M126" s="71"/>
      <c r="N126" s="71"/>
      <c r="O126" s="71"/>
      <c r="P126" s="71"/>
      <c r="Q126" s="146"/>
      <c r="R126" s="151"/>
      <c r="S126" s="70"/>
      <c r="T126" s="147"/>
      <c r="U126" s="170"/>
    </row>
    <row r="127" spans="1:23" s="72" customFormat="1">
      <c r="B127" s="49" t="s">
        <v>68</v>
      </c>
      <c r="D127" s="144">
        <v>180000</v>
      </c>
      <c r="E127" s="70"/>
      <c r="F127" s="71">
        <f>-D127</f>
        <v>-180000</v>
      </c>
      <c r="G127" s="70">
        <v>0</v>
      </c>
      <c r="H127" s="71">
        <v>0</v>
      </c>
      <c r="I127" s="70">
        <f>SUM(E127:H127)</f>
        <v>-180000</v>
      </c>
      <c r="J127" s="70">
        <f>D127+I127</f>
        <v>0</v>
      </c>
      <c r="K127" s="70">
        <v>0</v>
      </c>
      <c r="L127" s="71">
        <f>K127</f>
        <v>0</v>
      </c>
      <c r="M127" s="71">
        <f>+J127+L127</f>
        <v>0</v>
      </c>
      <c r="N127" s="145"/>
      <c r="O127" s="71">
        <v>0</v>
      </c>
      <c r="P127" s="71">
        <f>O127</f>
        <v>0</v>
      </c>
      <c r="Q127" s="146">
        <f>M127+P127</f>
        <v>0</v>
      </c>
      <c r="R127" s="151"/>
      <c r="S127" s="70">
        <f>+I127+L127+P127</f>
        <v>-180000</v>
      </c>
      <c r="T127" s="147">
        <f>+D127+S127</f>
        <v>0</v>
      </c>
      <c r="U127" s="75"/>
    </row>
    <row r="128" spans="1:23" s="72" customFormat="1">
      <c r="B128" s="49" t="s">
        <v>70</v>
      </c>
      <c r="D128" s="144">
        <v>0</v>
      </c>
      <c r="E128" s="70"/>
      <c r="F128" s="71">
        <f>-D128</f>
        <v>0</v>
      </c>
      <c r="G128" s="70">
        <v>0</v>
      </c>
      <c r="H128" s="71">
        <v>0</v>
      </c>
      <c r="I128" s="70">
        <f>SUM(E128:H128)</f>
        <v>0</v>
      </c>
      <c r="J128" s="70">
        <f>D128+I128</f>
        <v>0</v>
      </c>
      <c r="K128" s="70">
        <v>0</v>
      </c>
      <c r="L128" s="71">
        <f>K128</f>
        <v>0</v>
      </c>
      <c r="M128" s="71">
        <f>+J128+L128</f>
        <v>0</v>
      </c>
      <c r="N128" s="145"/>
      <c r="O128" s="71">
        <v>0</v>
      </c>
      <c r="P128" s="71">
        <f>O128</f>
        <v>0</v>
      </c>
      <c r="Q128" s="146">
        <f>M128+P128</f>
        <v>0</v>
      </c>
      <c r="R128" s="151"/>
      <c r="S128" s="70">
        <f>+I128+L128+P128</f>
        <v>0</v>
      </c>
      <c r="T128" s="147">
        <f>+D128+S128</f>
        <v>0</v>
      </c>
      <c r="U128" s="75"/>
    </row>
    <row r="129" spans="1:22" s="72" customFormat="1">
      <c r="B129" s="49" t="s">
        <v>71</v>
      </c>
      <c r="D129" s="144">
        <v>0</v>
      </c>
      <c r="E129" s="70"/>
      <c r="F129" s="71">
        <f>-D129</f>
        <v>0</v>
      </c>
      <c r="G129" s="70">
        <v>0</v>
      </c>
      <c r="H129" s="71">
        <v>0</v>
      </c>
      <c r="I129" s="70">
        <f>SUM(E129:H129)</f>
        <v>0</v>
      </c>
      <c r="J129" s="70">
        <f>D129+I129</f>
        <v>0</v>
      </c>
      <c r="K129" s="70">
        <v>0</v>
      </c>
      <c r="L129" s="71">
        <f>K129</f>
        <v>0</v>
      </c>
      <c r="M129" s="71">
        <f>+J129+L129</f>
        <v>0</v>
      </c>
      <c r="N129" s="145"/>
      <c r="O129" s="71">
        <v>0</v>
      </c>
      <c r="P129" s="71">
        <f>O129</f>
        <v>0</v>
      </c>
      <c r="Q129" s="146">
        <f>M129+P129</f>
        <v>0</v>
      </c>
      <c r="R129" s="151"/>
      <c r="S129" s="70">
        <f>+I129+L129+P129</f>
        <v>0</v>
      </c>
      <c r="T129" s="147">
        <f>+D129+S129</f>
        <v>0</v>
      </c>
      <c r="U129" s="75"/>
    </row>
    <row r="130" spans="1:22" s="72" customFormat="1">
      <c r="B130" s="49"/>
      <c r="D130" s="144"/>
      <c r="E130" s="70"/>
      <c r="F130" s="71"/>
      <c r="G130" s="70"/>
      <c r="H130" s="71"/>
      <c r="I130" s="70"/>
      <c r="J130" s="70"/>
      <c r="K130" s="70"/>
      <c r="L130" s="71"/>
      <c r="M130" s="71"/>
      <c r="N130" s="71"/>
      <c r="O130" s="71"/>
      <c r="P130" s="71"/>
      <c r="Q130" s="146"/>
      <c r="R130" s="151"/>
      <c r="S130" s="70"/>
      <c r="T130" s="147"/>
      <c r="U130" s="75"/>
    </row>
    <row r="131" spans="1:22" s="72" customFormat="1">
      <c r="B131" s="49" t="s">
        <v>120</v>
      </c>
      <c r="D131" s="144">
        <v>90000</v>
      </c>
      <c r="E131" s="70">
        <f>-D131</f>
        <v>-90000</v>
      </c>
      <c r="F131" s="71">
        <v>0</v>
      </c>
      <c r="G131" s="70">
        <v>0</v>
      </c>
      <c r="H131" s="71">
        <v>0</v>
      </c>
      <c r="I131" s="70">
        <f>SUM(E131:H131)</f>
        <v>-90000</v>
      </c>
      <c r="J131" s="70">
        <f>D131+I131</f>
        <v>0</v>
      </c>
      <c r="K131" s="70">
        <v>0</v>
      </c>
      <c r="L131" s="71">
        <f>K131</f>
        <v>0</v>
      </c>
      <c r="M131" s="71">
        <f>+J131+L131</f>
        <v>0</v>
      </c>
      <c r="N131" s="145"/>
      <c r="O131" s="71">
        <v>0</v>
      </c>
      <c r="P131" s="71">
        <f>O131</f>
        <v>0</v>
      </c>
      <c r="Q131" s="146">
        <f>M131+P131</f>
        <v>0</v>
      </c>
      <c r="R131" s="151"/>
      <c r="S131" s="70">
        <f>+I131+L131+P131</f>
        <v>-90000</v>
      </c>
      <c r="T131" s="147">
        <f>+D131+S131</f>
        <v>0</v>
      </c>
      <c r="U131" s="75">
        <f>T131</f>
        <v>0</v>
      </c>
    </row>
    <row r="132" spans="1:22" s="72" customFormat="1">
      <c r="A132" s="49"/>
      <c r="C132" s="49"/>
      <c r="D132" s="144"/>
      <c r="E132" s="70"/>
      <c r="F132" s="155"/>
      <c r="G132" s="70"/>
      <c r="H132" s="155"/>
      <c r="I132" s="155"/>
      <c r="J132" s="155"/>
      <c r="K132" s="155"/>
      <c r="L132" s="155"/>
      <c r="M132" s="155"/>
      <c r="N132" s="155"/>
      <c r="O132" s="155"/>
      <c r="P132" s="155"/>
      <c r="Q132" s="146"/>
      <c r="R132" s="151"/>
      <c r="S132" s="70"/>
      <c r="T132" s="155"/>
      <c r="U132" s="75"/>
    </row>
    <row r="133" spans="1:22">
      <c r="A133" s="49"/>
      <c r="B133" s="84" t="s">
        <v>12</v>
      </c>
      <c r="C133" s="85"/>
      <c r="D133" s="100">
        <f>D123+D125+D127+D128+D129+D131</f>
        <v>1425708.79</v>
      </c>
      <c r="E133" s="156">
        <f t="shared" ref="E133:T133" si="47">E123+E125+E127+E128+E129+E131</f>
        <v>0</v>
      </c>
      <c r="F133" s="97">
        <f t="shared" si="47"/>
        <v>-207640.8299999999</v>
      </c>
      <c r="G133" s="97">
        <f t="shared" si="47"/>
        <v>0</v>
      </c>
      <c r="H133" s="97">
        <f t="shared" si="47"/>
        <v>0</v>
      </c>
      <c r="I133" s="97">
        <f t="shared" si="47"/>
        <v>-207640.8299999999</v>
      </c>
      <c r="J133" s="97">
        <f t="shared" si="47"/>
        <v>1218067.9600000002</v>
      </c>
      <c r="K133" s="97">
        <f t="shared" si="47"/>
        <v>0</v>
      </c>
      <c r="L133" s="97">
        <f t="shared" si="47"/>
        <v>0</v>
      </c>
      <c r="M133" s="97">
        <f t="shared" si="47"/>
        <v>1218067.9600000002</v>
      </c>
      <c r="N133" s="97">
        <f t="shared" si="47"/>
        <v>0</v>
      </c>
      <c r="O133" s="97">
        <f t="shared" si="47"/>
        <v>61055.820000000014</v>
      </c>
      <c r="P133" s="97">
        <f t="shared" si="47"/>
        <v>61055.820000000014</v>
      </c>
      <c r="Q133" s="100">
        <f t="shared" si="47"/>
        <v>1279123.78</v>
      </c>
      <c r="R133" s="97" t="s">
        <v>4</v>
      </c>
      <c r="S133" s="97">
        <f t="shared" si="47"/>
        <v>-146585.00999999989</v>
      </c>
      <c r="T133" s="100">
        <f t="shared" si="47"/>
        <v>1279123.78</v>
      </c>
      <c r="U133" s="67"/>
    </row>
    <row r="134" spans="1:22">
      <c r="A134" s="49"/>
      <c r="C134" s="49"/>
      <c r="D134" s="140"/>
      <c r="E134" s="65"/>
      <c r="F134" s="77"/>
      <c r="G134" s="65"/>
      <c r="H134" s="77"/>
      <c r="I134" s="77"/>
      <c r="J134" s="114"/>
      <c r="K134" s="77"/>
      <c r="L134" s="114"/>
      <c r="M134" s="114"/>
      <c r="N134" s="114"/>
      <c r="O134" s="114"/>
      <c r="P134" s="114" t="s">
        <v>4</v>
      </c>
      <c r="Q134" s="150"/>
      <c r="R134" s="56"/>
      <c r="S134" s="65"/>
      <c r="T134" s="90"/>
    </row>
    <row r="135" spans="1:22" ht="16.5" thickBot="1">
      <c r="A135" s="49"/>
      <c r="C135" s="49"/>
      <c r="D135" s="140"/>
      <c r="E135" s="65"/>
      <c r="F135" s="77"/>
      <c r="G135" s="65"/>
      <c r="H135" s="171"/>
      <c r="I135" s="77"/>
      <c r="J135" s="114"/>
      <c r="K135" s="77"/>
      <c r="L135" s="114"/>
      <c r="M135" s="114"/>
      <c r="N135" s="114"/>
      <c r="O135" s="114"/>
      <c r="P135" s="114"/>
      <c r="Q135" s="150"/>
      <c r="R135" s="56"/>
      <c r="S135" s="65"/>
      <c r="T135" s="90"/>
    </row>
    <row r="136" spans="1:22" s="110" customFormat="1" ht="17.25" thickTop="1" thickBot="1">
      <c r="A136" s="49"/>
      <c r="B136" s="172" t="s">
        <v>121</v>
      </c>
      <c r="C136" s="106"/>
      <c r="D136" s="173">
        <f t="shared" ref="D136:Q136" si="48">D34+D65+D96+D114+D133</f>
        <v>284100835.04000002</v>
      </c>
      <c r="E136" s="174">
        <f t="shared" si="48"/>
        <v>0</v>
      </c>
      <c r="F136" s="174">
        <f t="shared" si="48"/>
        <v>-26058241.929999985</v>
      </c>
      <c r="G136" s="109">
        <f t="shared" si="48"/>
        <v>8025120.9999999991</v>
      </c>
      <c r="H136" s="174">
        <f t="shared" si="48"/>
        <v>-6704444.6599999983</v>
      </c>
      <c r="I136" s="174">
        <f t="shared" si="48"/>
        <v>-24737565.589999989</v>
      </c>
      <c r="J136" s="174">
        <f t="shared" si="48"/>
        <v>259363269.45000002</v>
      </c>
      <c r="K136" s="174">
        <f t="shared" si="48"/>
        <v>0</v>
      </c>
      <c r="L136" s="174">
        <f t="shared" si="48"/>
        <v>0</v>
      </c>
      <c r="M136" s="174">
        <f t="shared" si="48"/>
        <v>259363269.45000002</v>
      </c>
      <c r="N136" s="174">
        <f>N34+N65+N96+N114+N133</f>
        <v>-1203335.83</v>
      </c>
      <c r="O136" s="174">
        <f>O34+O65+O96+O114+O133</f>
        <v>13605490.939999999</v>
      </c>
      <c r="P136" s="174">
        <f t="shared" si="48"/>
        <v>12402155.109999999</v>
      </c>
      <c r="Q136" s="174">
        <f t="shared" si="48"/>
        <v>271765424.56</v>
      </c>
      <c r="R136" s="106"/>
      <c r="S136" s="109">
        <f>S34+S65+S96+S114+S133</f>
        <v>-4218648.2199999904</v>
      </c>
      <c r="T136" s="109">
        <f>T34+T65+T96+T114+T133</f>
        <v>271765424.56</v>
      </c>
      <c r="U136" s="111" t="e">
        <f>SUM(U13:U135)</f>
        <v>#REF!</v>
      </c>
      <c r="V136" s="111" t="e">
        <f>SUM(V13:V135)</f>
        <v>#REF!</v>
      </c>
    </row>
    <row r="137" spans="1:22" ht="16.5" thickTop="1">
      <c r="A137" s="49"/>
      <c r="C137" s="49"/>
      <c r="D137" s="56"/>
      <c r="E137" s="56"/>
      <c r="F137" s="175" t="s">
        <v>4</v>
      </c>
      <c r="G137" s="77"/>
      <c r="H137" s="114" t="s">
        <v>4</v>
      </c>
      <c r="I137" s="114"/>
      <c r="J137" s="77" t="s">
        <v>4</v>
      </c>
      <c r="K137" s="114"/>
      <c r="L137" s="114"/>
      <c r="P137" s="65"/>
      <c r="Q137" s="63" t="s">
        <v>4</v>
      </c>
      <c r="R137" s="56"/>
      <c r="S137" s="56"/>
      <c r="T137" s="78"/>
    </row>
    <row r="138" spans="1:22" ht="18.75">
      <c r="D138" s="45" t="s">
        <v>40</v>
      </c>
      <c r="E138" s="45"/>
      <c r="F138" s="134"/>
      <c r="G138" s="134"/>
      <c r="H138" s="134"/>
      <c r="I138" s="134"/>
      <c r="J138" s="134"/>
      <c r="K138" s="134"/>
      <c r="L138" s="134"/>
      <c r="M138" s="134"/>
      <c r="N138" s="134"/>
      <c r="O138" s="134"/>
      <c r="S138" s="143"/>
    </row>
    <row r="139" spans="1:22" ht="18.75">
      <c r="D139" s="46" t="s">
        <v>122</v>
      </c>
      <c r="E139" s="45"/>
      <c r="F139" s="134"/>
      <c r="G139" s="134"/>
      <c r="H139" s="134"/>
      <c r="I139" s="134"/>
      <c r="J139" s="134"/>
      <c r="K139" s="134"/>
      <c r="L139" s="134"/>
      <c r="M139" s="134"/>
      <c r="N139" s="134"/>
      <c r="O139" s="134"/>
      <c r="S139" s="143"/>
    </row>
    <row r="140" spans="1:22" ht="18.75">
      <c r="D140" s="45" t="s">
        <v>123</v>
      </c>
      <c r="E140" s="45"/>
      <c r="F140" s="134"/>
      <c r="G140" s="134"/>
      <c r="H140" s="134"/>
      <c r="I140" s="134"/>
      <c r="J140" s="134"/>
      <c r="K140" s="134"/>
      <c r="L140" s="176"/>
      <c r="M140" s="134"/>
      <c r="N140" s="134"/>
      <c r="O140" s="134"/>
      <c r="P140" s="143" t="s">
        <v>4</v>
      </c>
    </row>
    <row r="141" spans="1:22" ht="18.75">
      <c r="D141" s="47" t="s">
        <v>124</v>
      </c>
      <c r="E141" s="47"/>
      <c r="F141" s="177"/>
      <c r="G141" s="177"/>
      <c r="H141" s="177"/>
      <c r="I141" s="177"/>
      <c r="J141" s="177"/>
      <c r="K141" s="177"/>
      <c r="L141" s="134"/>
      <c r="M141" s="134"/>
      <c r="N141" s="134"/>
      <c r="O141" s="134"/>
    </row>
    <row r="142" spans="1:22">
      <c r="F142" s="101"/>
      <c r="G142" s="178"/>
    </row>
    <row r="143" spans="1:22">
      <c r="F143" s="101"/>
      <c r="G143" s="101"/>
    </row>
    <row r="144" spans="1:22">
      <c r="E144" s="2" t="s">
        <v>4</v>
      </c>
    </row>
    <row r="146" spans="6:7">
      <c r="F146" s="179"/>
      <c r="G146" s="179"/>
    </row>
    <row r="147" spans="6:7">
      <c r="F147" s="179"/>
      <c r="G147" s="179"/>
    </row>
    <row r="148" spans="6:7">
      <c r="F148" s="179" t="s">
        <v>4</v>
      </c>
      <c r="G148" s="179"/>
    </row>
  </sheetData>
  <mergeCells count="7">
    <mergeCell ref="A3:T3"/>
    <mergeCell ref="A4:T4"/>
    <mergeCell ref="A5:T5"/>
    <mergeCell ref="A6:T6"/>
    <mergeCell ref="E9:J9"/>
    <mergeCell ref="K9:M9"/>
    <mergeCell ref="N9:Q9"/>
  </mergeCells>
  <printOptions horizontalCentered="1"/>
  <pageMargins left="0.25" right="0.25" top="0.8" bottom="0.74" header="0.5" footer="0.5"/>
  <pageSetup scale="35" firstPageNumber="5" fitToHeight="0" orientation="landscape" useFirstPageNumber="1" r:id="rId1"/>
  <headerFooter alignWithMargins="0">
    <oddFooter>&amp;CPage 3.1.&amp;P</oddFooter>
  </headerFooter>
  <rowBreaks count="1" manualBreakCount="1">
    <brk id="66" max="19" man="1"/>
  </rowBreaks>
</worksheet>
</file>

<file path=xl/worksheets/sheet8.xml><?xml version="1.0" encoding="utf-8"?>
<worksheet xmlns="http://schemas.openxmlformats.org/spreadsheetml/2006/main" xmlns:r="http://schemas.openxmlformats.org/officeDocument/2006/relationships">
  <dimension ref="A1:K28"/>
  <sheetViews>
    <sheetView workbookViewId="0">
      <selection activeCell="G45" sqref="G45"/>
    </sheetView>
  </sheetViews>
  <sheetFormatPr defaultRowHeight="12.75"/>
  <cols>
    <col min="1" max="2" width="10.125" style="213" bestFit="1" customWidth="1"/>
    <col min="3" max="3" width="37" style="213" bestFit="1" customWidth="1"/>
    <col min="4" max="4" width="9" style="215"/>
    <col min="5" max="5" width="13.375" style="213" bestFit="1" customWidth="1"/>
    <col min="6" max="6" width="0" style="213" hidden="1" customWidth="1"/>
    <col min="7" max="7" width="9" style="249"/>
    <col min="8" max="10" width="9" style="213"/>
    <col min="11" max="11" width="9.125" style="213" bestFit="1" customWidth="1"/>
    <col min="12" max="256" width="9" style="213"/>
    <col min="257" max="258" width="10.125" style="213" bestFit="1" customWidth="1"/>
    <col min="259" max="259" width="37" style="213" bestFit="1" customWidth="1"/>
    <col min="260" max="260" width="9" style="213"/>
    <col min="261" max="261" width="13.375" style="213" bestFit="1" customWidth="1"/>
    <col min="262" max="262" width="0" style="213" hidden="1" customWidth="1"/>
    <col min="263" max="266" width="9" style="213"/>
    <col min="267" max="267" width="9.125" style="213" bestFit="1" customWidth="1"/>
    <col min="268" max="512" width="9" style="213"/>
    <col min="513" max="514" width="10.125" style="213" bestFit="1" customWidth="1"/>
    <col min="515" max="515" width="37" style="213" bestFit="1" customWidth="1"/>
    <col min="516" max="516" width="9" style="213"/>
    <col min="517" max="517" width="13.375" style="213" bestFit="1" customWidth="1"/>
    <col min="518" max="518" width="0" style="213" hidden="1" customWidth="1"/>
    <col min="519" max="522" width="9" style="213"/>
    <col min="523" max="523" width="9.125" style="213" bestFit="1" customWidth="1"/>
    <col min="524" max="768" width="9" style="213"/>
    <col min="769" max="770" width="10.125" style="213" bestFit="1" customWidth="1"/>
    <col min="771" max="771" width="37" style="213" bestFit="1" customWidth="1"/>
    <col min="772" max="772" width="9" style="213"/>
    <col min="773" max="773" width="13.375" style="213" bestFit="1" customWidth="1"/>
    <col min="774" max="774" width="0" style="213" hidden="1" customWidth="1"/>
    <col min="775" max="778" width="9" style="213"/>
    <col min="779" max="779" width="9.125" style="213" bestFit="1" customWidth="1"/>
    <col min="780" max="1024" width="9" style="213"/>
    <col min="1025" max="1026" width="10.125" style="213" bestFit="1" customWidth="1"/>
    <col min="1027" max="1027" width="37" style="213" bestFit="1" customWidth="1"/>
    <col min="1028" max="1028" width="9" style="213"/>
    <col min="1029" max="1029" width="13.375" style="213" bestFit="1" customWidth="1"/>
    <col min="1030" max="1030" width="0" style="213" hidden="1" customWidth="1"/>
    <col min="1031" max="1034" width="9" style="213"/>
    <col min="1035" max="1035" width="9.125" style="213" bestFit="1" customWidth="1"/>
    <col min="1036" max="1280" width="9" style="213"/>
    <col min="1281" max="1282" width="10.125" style="213" bestFit="1" customWidth="1"/>
    <col min="1283" max="1283" width="37" style="213" bestFit="1" customWidth="1"/>
    <col min="1284" max="1284" width="9" style="213"/>
    <col min="1285" max="1285" width="13.375" style="213" bestFit="1" customWidth="1"/>
    <col min="1286" max="1286" width="0" style="213" hidden="1" customWidth="1"/>
    <col min="1287" max="1290" width="9" style="213"/>
    <col min="1291" max="1291" width="9.125" style="213" bestFit="1" customWidth="1"/>
    <col min="1292" max="1536" width="9" style="213"/>
    <col min="1537" max="1538" width="10.125" style="213" bestFit="1" customWidth="1"/>
    <col min="1539" max="1539" width="37" style="213" bestFit="1" customWidth="1"/>
    <col min="1540" max="1540" width="9" style="213"/>
    <col min="1541" max="1541" width="13.375" style="213" bestFit="1" customWidth="1"/>
    <col min="1542" max="1542" width="0" style="213" hidden="1" customWidth="1"/>
    <col min="1543" max="1546" width="9" style="213"/>
    <col min="1547" max="1547" width="9.125" style="213" bestFit="1" customWidth="1"/>
    <col min="1548" max="1792" width="9" style="213"/>
    <col min="1793" max="1794" width="10.125" style="213" bestFit="1" customWidth="1"/>
    <col min="1795" max="1795" width="37" style="213" bestFit="1" customWidth="1"/>
    <col min="1796" max="1796" width="9" style="213"/>
    <col min="1797" max="1797" width="13.375" style="213" bestFit="1" customWidth="1"/>
    <col min="1798" max="1798" width="0" style="213" hidden="1" customWidth="1"/>
    <col min="1799" max="1802" width="9" style="213"/>
    <col min="1803" max="1803" width="9.125" style="213" bestFit="1" customWidth="1"/>
    <col min="1804" max="2048" width="9" style="213"/>
    <col min="2049" max="2050" width="10.125" style="213" bestFit="1" customWidth="1"/>
    <col min="2051" max="2051" width="37" style="213" bestFit="1" customWidth="1"/>
    <col min="2052" max="2052" width="9" style="213"/>
    <col min="2053" max="2053" width="13.375" style="213" bestFit="1" customWidth="1"/>
    <col min="2054" max="2054" width="0" style="213" hidden="1" customWidth="1"/>
    <col min="2055" max="2058" width="9" style="213"/>
    <col min="2059" max="2059" width="9.125" style="213" bestFit="1" customWidth="1"/>
    <col min="2060" max="2304" width="9" style="213"/>
    <col min="2305" max="2306" width="10.125" style="213" bestFit="1" customWidth="1"/>
    <col min="2307" max="2307" width="37" style="213" bestFit="1" customWidth="1"/>
    <col min="2308" max="2308" width="9" style="213"/>
    <col min="2309" max="2309" width="13.375" style="213" bestFit="1" customWidth="1"/>
    <col min="2310" max="2310" width="0" style="213" hidden="1" customWidth="1"/>
    <col min="2311" max="2314" width="9" style="213"/>
    <col min="2315" max="2315" width="9.125" style="213" bestFit="1" customWidth="1"/>
    <col min="2316" max="2560" width="9" style="213"/>
    <col min="2561" max="2562" width="10.125" style="213" bestFit="1" customWidth="1"/>
    <col min="2563" max="2563" width="37" style="213" bestFit="1" customWidth="1"/>
    <col min="2564" max="2564" width="9" style="213"/>
    <col min="2565" max="2565" width="13.375" style="213" bestFit="1" customWidth="1"/>
    <col min="2566" max="2566" width="0" style="213" hidden="1" customWidth="1"/>
    <col min="2567" max="2570" width="9" style="213"/>
    <col min="2571" max="2571" width="9.125" style="213" bestFit="1" customWidth="1"/>
    <col min="2572" max="2816" width="9" style="213"/>
    <col min="2817" max="2818" width="10.125" style="213" bestFit="1" customWidth="1"/>
    <col min="2819" max="2819" width="37" style="213" bestFit="1" customWidth="1"/>
    <col min="2820" max="2820" width="9" style="213"/>
    <col min="2821" max="2821" width="13.375" style="213" bestFit="1" customWidth="1"/>
    <col min="2822" max="2822" width="0" style="213" hidden="1" customWidth="1"/>
    <col min="2823" max="2826" width="9" style="213"/>
    <col min="2827" max="2827" width="9.125" style="213" bestFit="1" customWidth="1"/>
    <col min="2828" max="3072" width="9" style="213"/>
    <col min="3073" max="3074" width="10.125" style="213" bestFit="1" customWidth="1"/>
    <col min="3075" max="3075" width="37" style="213" bestFit="1" customWidth="1"/>
    <col min="3076" max="3076" width="9" style="213"/>
    <col min="3077" max="3077" width="13.375" style="213" bestFit="1" customWidth="1"/>
    <col min="3078" max="3078" width="0" style="213" hidden="1" customWidth="1"/>
    <col min="3079" max="3082" width="9" style="213"/>
    <col min="3083" max="3083" width="9.125" style="213" bestFit="1" customWidth="1"/>
    <col min="3084" max="3328" width="9" style="213"/>
    <col min="3329" max="3330" width="10.125" style="213" bestFit="1" customWidth="1"/>
    <col min="3331" max="3331" width="37" style="213" bestFit="1" customWidth="1"/>
    <col min="3332" max="3332" width="9" style="213"/>
    <col min="3333" max="3333" width="13.375" style="213" bestFit="1" customWidth="1"/>
    <col min="3334" max="3334" width="0" style="213" hidden="1" customWidth="1"/>
    <col min="3335" max="3338" width="9" style="213"/>
    <col min="3339" max="3339" width="9.125" style="213" bestFit="1" customWidth="1"/>
    <col min="3340" max="3584" width="9" style="213"/>
    <col min="3585" max="3586" width="10.125" style="213" bestFit="1" customWidth="1"/>
    <col min="3587" max="3587" width="37" style="213" bestFit="1" customWidth="1"/>
    <col min="3588" max="3588" width="9" style="213"/>
    <col min="3589" max="3589" width="13.375" style="213" bestFit="1" customWidth="1"/>
    <col min="3590" max="3590" width="0" style="213" hidden="1" customWidth="1"/>
    <col min="3591" max="3594" width="9" style="213"/>
    <col min="3595" max="3595" width="9.125" style="213" bestFit="1" customWidth="1"/>
    <col min="3596" max="3840" width="9" style="213"/>
    <col min="3841" max="3842" width="10.125" style="213" bestFit="1" customWidth="1"/>
    <col min="3843" max="3843" width="37" style="213" bestFit="1" customWidth="1"/>
    <col min="3844" max="3844" width="9" style="213"/>
    <col min="3845" max="3845" width="13.375" style="213" bestFit="1" customWidth="1"/>
    <col min="3846" max="3846" width="0" style="213" hidden="1" customWidth="1"/>
    <col min="3847" max="3850" width="9" style="213"/>
    <col min="3851" max="3851" width="9.125" style="213" bestFit="1" customWidth="1"/>
    <col min="3852" max="4096" width="9" style="213"/>
    <col min="4097" max="4098" width="10.125" style="213" bestFit="1" customWidth="1"/>
    <col min="4099" max="4099" width="37" style="213" bestFit="1" customWidth="1"/>
    <col min="4100" max="4100" width="9" style="213"/>
    <col min="4101" max="4101" width="13.375" style="213" bestFit="1" customWidth="1"/>
    <col min="4102" max="4102" width="0" style="213" hidden="1" customWidth="1"/>
    <col min="4103" max="4106" width="9" style="213"/>
    <col min="4107" max="4107" width="9.125" style="213" bestFit="1" customWidth="1"/>
    <col min="4108" max="4352" width="9" style="213"/>
    <col min="4353" max="4354" width="10.125" style="213" bestFit="1" customWidth="1"/>
    <col min="4355" max="4355" width="37" style="213" bestFit="1" customWidth="1"/>
    <col min="4356" max="4356" width="9" style="213"/>
    <col min="4357" max="4357" width="13.375" style="213" bestFit="1" customWidth="1"/>
    <col min="4358" max="4358" width="0" style="213" hidden="1" customWidth="1"/>
    <col min="4359" max="4362" width="9" style="213"/>
    <col min="4363" max="4363" width="9.125" style="213" bestFit="1" customWidth="1"/>
    <col min="4364" max="4608" width="9" style="213"/>
    <col min="4609" max="4610" width="10.125" style="213" bestFit="1" customWidth="1"/>
    <col min="4611" max="4611" width="37" style="213" bestFit="1" customWidth="1"/>
    <col min="4612" max="4612" width="9" style="213"/>
    <col min="4613" max="4613" width="13.375" style="213" bestFit="1" customWidth="1"/>
    <col min="4614" max="4614" width="0" style="213" hidden="1" customWidth="1"/>
    <col min="4615" max="4618" width="9" style="213"/>
    <col min="4619" max="4619" width="9.125" style="213" bestFit="1" customWidth="1"/>
    <col min="4620" max="4864" width="9" style="213"/>
    <col min="4865" max="4866" width="10.125" style="213" bestFit="1" customWidth="1"/>
    <col min="4867" max="4867" width="37" style="213" bestFit="1" customWidth="1"/>
    <col min="4868" max="4868" width="9" style="213"/>
    <col min="4869" max="4869" width="13.375" style="213" bestFit="1" customWidth="1"/>
    <col min="4870" max="4870" width="0" style="213" hidden="1" customWidth="1"/>
    <col min="4871" max="4874" width="9" style="213"/>
    <col min="4875" max="4875" width="9.125" style="213" bestFit="1" customWidth="1"/>
    <col min="4876" max="5120" width="9" style="213"/>
    <col min="5121" max="5122" width="10.125" style="213" bestFit="1" customWidth="1"/>
    <col min="5123" max="5123" width="37" style="213" bestFit="1" customWidth="1"/>
    <col min="5124" max="5124" width="9" style="213"/>
    <col min="5125" max="5125" width="13.375" style="213" bestFit="1" customWidth="1"/>
    <col min="5126" max="5126" width="0" style="213" hidden="1" customWidth="1"/>
    <col min="5127" max="5130" width="9" style="213"/>
    <col min="5131" max="5131" width="9.125" style="213" bestFit="1" customWidth="1"/>
    <col min="5132" max="5376" width="9" style="213"/>
    <col min="5377" max="5378" width="10.125" style="213" bestFit="1" customWidth="1"/>
    <col min="5379" max="5379" width="37" style="213" bestFit="1" customWidth="1"/>
    <col min="5380" max="5380" width="9" style="213"/>
    <col min="5381" max="5381" width="13.375" style="213" bestFit="1" customWidth="1"/>
    <col min="5382" max="5382" width="0" style="213" hidden="1" customWidth="1"/>
    <col min="5383" max="5386" width="9" style="213"/>
    <col min="5387" max="5387" width="9.125" style="213" bestFit="1" customWidth="1"/>
    <col min="5388" max="5632" width="9" style="213"/>
    <col min="5633" max="5634" width="10.125" style="213" bestFit="1" customWidth="1"/>
    <col min="5635" max="5635" width="37" style="213" bestFit="1" customWidth="1"/>
    <col min="5636" max="5636" width="9" style="213"/>
    <col min="5637" max="5637" width="13.375" style="213" bestFit="1" customWidth="1"/>
    <col min="5638" max="5638" width="0" style="213" hidden="1" customWidth="1"/>
    <col min="5639" max="5642" width="9" style="213"/>
    <col min="5643" max="5643" width="9.125" style="213" bestFit="1" customWidth="1"/>
    <col min="5644" max="5888" width="9" style="213"/>
    <col min="5889" max="5890" width="10.125" style="213" bestFit="1" customWidth="1"/>
    <col min="5891" max="5891" width="37" style="213" bestFit="1" customWidth="1"/>
    <col min="5892" max="5892" width="9" style="213"/>
    <col min="5893" max="5893" width="13.375" style="213" bestFit="1" customWidth="1"/>
    <col min="5894" max="5894" width="0" style="213" hidden="1" customWidth="1"/>
    <col min="5895" max="5898" width="9" style="213"/>
    <col min="5899" max="5899" width="9.125" style="213" bestFit="1" customWidth="1"/>
    <col min="5900" max="6144" width="9" style="213"/>
    <col min="6145" max="6146" width="10.125" style="213" bestFit="1" customWidth="1"/>
    <col min="6147" max="6147" width="37" style="213" bestFit="1" customWidth="1"/>
    <col min="6148" max="6148" width="9" style="213"/>
    <col min="6149" max="6149" width="13.375" style="213" bestFit="1" customWidth="1"/>
    <col min="6150" max="6150" width="0" style="213" hidden="1" customWidth="1"/>
    <col min="6151" max="6154" width="9" style="213"/>
    <col min="6155" max="6155" width="9.125" style="213" bestFit="1" customWidth="1"/>
    <col min="6156" max="6400" width="9" style="213"/>
    <col min="6401" max="6402" width="10.125" style="213" bestFit="1" customWidth="1"/>
    <col min="6403" max="6403" width="37" style="213" bestFit="1" customWidth="1"/>
    <col min="6404" max="6404" width="9" style="213"/>
    <col min="6405" max="6405" width="13.375" style="213" bestFit="1" customWidth="1"/>
    <col min="6406" max="6406" width="0" style="213" hidden="1" customWidth="1"/>
    <col min="6407" max="6410" width="9" style="213"/>
    <col min="6411" max="6411" width="9.125" style="213" bestFit="1" customWidth="1"/>
    <col min="6412" max="6656" width="9" style="213"/>
    <col min="6657" max="6658" width="10.125" style="213" bestFit="1" customWidth="1"/>
    <col min="6659" max="6659" width="37" style="213" bestFit="1" customWidth="1"/>
    <col min="6660" max="6660" width="9" style="213"/>
    <col min="6661" max="6661" width="13.375" style="213" bestFit="1" customWidth="1"/>
    <col min="6662" max="6662" width="0" style="213" hidden="1" customWidth="1"/>
    <col min="6663" max="6666" width="9" style="213"/>
    <col min="6667" max="6667" width="9.125" style="213" bestFit="1" customWidth="1"/>
    <col min="6668" max="6912" width="9" style="213"/>
    <col min="6913" max="6914" width="10.125" style="213" bestFit="1" customWidth="1"/>
    <col min="6915" max="6915" width="37" style="213" bestFit="1" customWidth="1"/>
    <col min="6916" max="6916" width="9" style="213"/>
    <col min="6917" max="6917" width="13.375" style="213" bestFit="1" customWidth="1"/>
    <col min="6918" max="6918" width="0" style="213" hidden="1" customWidth="1"/>
    <col min="6919" max="6922" width="9" style="213"/>
    <col min="6923" max="6923" width="9.125" style="213" bestFit="1" customWidth="1"/>
    <col min="6924" max="7168" width="9" style="213"/>
    <col min="7169" max="7170" width="10.125" style="213" bestFit="1" customWidth="1"/>
    <col min="7171" max="7171" width="37" style="213" bestFit="1" customWidth="1"/>
    <col min="7172" max="7172" width="9" style="213"/>
    <col min="7173" max="7173" width="13.375" style="213" bestFit="1" customWidth="1"/>
    <col min="7174" max="7174" width="0" style="213" hidden="1" customWidth="1"/>
    <col min="7175" max="7178" width="9" style="213"/>
    <col min="7179" max="7179" width="9.125" style="213" bestFit="1" customWidth="1"/>
    <col min="7180" max="7424" width="9" style="213"/>
    <col min="7425" max="7426" width="10.125" style="213" bestFit="1" customWidth="1"/>
    <col min="7427" max="7427" width="37" style="213" bestFit="1" customWidth="1"/>
    <col min="7428" max="7428" width="9" style="213"/>
    <col min="7429" max="7429" width="13.375" style="213" bestFit="1" customWidth="1"/>
    <col min="7430" max="7430" width="0" style="213" hidden="1" customWidth="1"/>
    <col min="7431" max="7434" width="9" style="213"/>
    <col min="7435" max="7435" width="9.125" style="213" bestFit="1" customWidth="1"/>
    <col min="7436" max="7680" width="9" style="213"/>
    <col min="7681" max="7682" width="10.125" style="213" bestFit="1" customWidth="1"/>
    <col min="7683" max="7683" width="37" style="213" bestFit="1" customWidth="1"/>
    <col min="7684" max="7684" width="9" style="213"/>
    <col min="7685" max="7685" width="13.375" style="213" bestFit="1" customWidth="1"/>
    <col min="7686" max="7686" width="0" style="213" hidden="1" customWidth="1"/>
    <col min="7687" max="7690" width="9" style="213"/>
    <col min="7691" max="7691" width="9.125" style="213" bestFit="1" customWidth="1"/>
    <col min="7692" max="7936" width="9" style="213"/>
    <col min="7937" max="7938" width="10.125" style="213" bestFit="1" customWidth="1"/>
    <col min="7939" max="7939" width="37" style="213" bestFit="1" customWidth="1"/>
    <col min="7940" max="7940" width="9" style="213"/>
    <col min="7941" max="7941" width="13.375" style="213" bestFit="1" customWidth="1"/>
    <col min="7942" max="7942" width="0" style="213" hidden="1" customWidth="1"/>
    <col min="7943" max="7946" width="9" style="213"/>
    <col min="7947" max="7947" width="9.125" style="213" bestFit="1" customWidth="1"/>
    <col min="7948" max="8192" width="9" style="213"/>
    <col min="8193" max="8194" width="10.125" style="213" bestFit="1" customWidth="1"/>
    <col min="8195" max="8195" width="37" style="213" bestFit="1" customWidth="1"/>
    <col min="8196" max="8196" width="9" style="213"/>
    <col min="8197" max="8197" width="13.375" style="213" bestFit="1" customWidth="1"/>
    <col min="8198" max="8198" width="0" style="213" hidden="1" customWidth="1"/>
    <col min="8199" max="8202" width="9" style="213"/>
    <col min="8203" max="8203" width="9.125" style="213" bestFit="1" customWidth="1"/>
    <col min="8204" max="8448" width="9" style="213"/>
    <col min="8449" max="8450" width="10.125" style="213" bestFit="1" customWidth="1"/>
    <col min="8451" max="8451" width="37" style="213" bestFit="1" customWidth="1"/>
    <col min="8452" max="8452" width="9" style="213"/>
    <col min="8453" max="8453" width="13.375" style="213" bestFit="1" customWidth="1"/>
    <col min="8454" max="8454" width="0" style="213" hidden="1" customWidth="1"/>
    <col min="8455" max="8458" width="9" style="213"/>
    <col min="8459" max="8459" width="9.125" style="213" bestFit="1" customWidth="1"/>
    <col min="8460" max="8704" width="9" style="213"/>
    <col min="8705" max="8706" width="10.125" style="213" bestFit="1" customWidth="1"/>
    <col min="8707" max="8707" width="37" style="213" bestFit="1" customWidth="1"/>
    <col min="8708" max="8708" width="9" style="213"/>
    <col min="8709" max="8709" width="13.375" style="213" bestFit="1" customWidth="1"/>
    <col min="8710" max="8710" width="0" style="213" hidden="1" customWidth="1"/>
    <col min="8711" max="8714" width="9" style="213"/>
    <col min="8715" max="8715" width="9.125" style="213" bestFit="1" customWidth="1"/>
    <col min="8716" max="8960" width="9" style="213"/>
    <col min="8961" max="8962" width="10.125" style="213" bestFit="1" customWidth="1"/>
    <col min="8963" max="8963" width="37" style="213" bestFit="1" customWidth="1"/>
    <col min="8964" max="8964" width="9" style="213"/>
    <col min="8965" max="8965" width="13.375" style="213" bestFit="1" customWidth="1"/>
    <col min="8966" max="8966" width="0" style="213" hidden="1" customWidth="1"/>
    <col min="8967" max="8970" width="9" style="213"/>
    <col min="8971" max="8971" width="9.125" style="213" bestFit="1" customWidth="1"/>
    <col min="8972" max="9216" width="9" style="213"/>
    <col min="9217" max="9218" width="10.125" style="213" bestFit="1" customWidth="1"/>
    <col min="9219" max="9219" width="37" style="213" bestFit="1" customWidth="1"/>
    <col min="9220" max="9220" width="9" style="213"/>
    <col min="9221" max="9221" width="13.375" style="213" bestFit="1" customWidth="1"/>
    <col min="9222" max="9222" width="0" style="213" hidden="1" customWidth="1"/>
    <col min="9223" max="9226" width="9" style="213"/>
    <col min="9227" max="9227" width="9.125" style="213" bestFit="1" customWidth="1"/>
    <col min="9228" max="9472" width="9" style="213"/>
    <col min="9473" max="9474" width="10.125" style="213" bestFit="1" customWidth="1"/>
    <col min="9475" max="9475" width="37" style="213" bestFit="1" customWidth="1"/>
    <col min="9476" max="9476" width="9" style="213"/>
    <col min="9477" max="9477" width="13.375" style="213" bestFit="1" customWidth="1"/>
    <col min="9478" max="9478" width="0" style="213" hidden="1" customWidth="1"/>
    <col min="9479" max="9482" width="9" style="213"/>
    <col min="9483" max="9483" width="9.125" style="213" bestFit="1" customWidth="1"/>
    <col min="9484" max="9728" width="9" style="213"/>
    <col min="9729" max="9730" width="10.125" style="213" bestFit="1" customWidth="1"/>
    <col min="9731" max="9731" width="37" style="213" bestFit="1" customWidth="1"/>
    <col min="9732" max="9732" width="9" style="213"/>
    <col min="9733" max="9733" width="13.375" style="213" bestFit="1" customWidth="1"/>
    <col min="9734" max="9734" width="0" style="213" hidden="1" customWidth="1"/>
    <col min="9735" max="9738" width="9" style="213"/>
    <col min="9739" max="9739" width="9.125" style="213" bestFit="1" customWidth="1"/>
    <col min="9740" max="9984" width="9" style="213"/>
    <col min="9985" max="9986" width="10.125" style="213" bestFit="1" customWidth="1"/>
    <col min="9987" max="9987" width="37" style="213" bestFit="1" customWidth="1"/>
    <col min="9988" max="9988" width="9" style="213"/>
    <col min="9989" max="9989" width="13.375" style="213" bestFit="1" customWidth="1"/>
    <col min="9990" max="9990" width="0" style="213" hidden="1" customWidth="1"/>
    <col min="9991" max="9994" width="9" style="213"/>
    <col min="9995" max="9995" width="9.125" style="213" bestFit="1" customWidth="1"/>
    <col min="9996" max="10240" width="9" style="213"/>
    <col min="10241" max="10242" width="10.125" style="213" bestFit="1" customWidth="1"/>
    <col min="10243" max="10243" width="37" style="213" bestFit="1" customWidth="1"/>
    <col min="10244" max="10244" width="9" style="213"/>
    <col min="10245" max="10245" width="13.375" style="213" bestFit="1" customWidth="1"/>
    <col min="10246" max="10246" width="0" style="213" hidden="1" customWidth="1"/>
    <col min="10247" max="10250" width="9" style="213"/>
    <col min="10251" max="10251" width="9.125" style="213" bestFit="1" customWidth="1"/>
    <col min="10252" max="10496" width="9" style="213"/>
    <col min="10497" max="10498" width="10.125" style="213" bestFit="1" customWidth="1"/>
    <col min="10499" max="10499" width="37" style="213" bestFit="1" customWidth="1"/>
    <col min="10500" max="10500" width="9" style="213"/>
    <col min="10501" max="10501" width="13.375" style="213" bestFit="1" customWidth="1"/>
    <col min="10502" max="10502" width="0" style="213" hidden="1" customWidth="1"/>
    <col min="10503" max="10506" width="9" style="213"/>
    <col min="10507" max="10507" width="9.125" style="213" bestFit="1" customWidth="1"/>
    <col min="10508" max="10752" width="9" style="213"/>
    <col min="10753" max="10754" width="10.125" style="213" bestFit="1" customWidth="1"/>
    <col min="10755" max="10755" width="37" style="213" bestFit="1" customWidth="1"/>
    <col min="10756" max="10756" width="9" style="213"/>
    <col min="10757" max="10757" width="13.375" style="213" bestFit="1" customWidth="1"/>
    <col min="10758" max="10758" width="0" style="213" hidden="1" customWidth="1"/>
    <col min="10759" max="10762" width="9" style="213"/>
    <col min="10763" max="10763" width="9.125" style="213" bestFit="1" customWidth="1"/>
    <col min="10764" max="11008" width="9" style="213"/>
    <col min="11009" max="11010" width="10.125" style="213" bestFit="1" customWidth="1"/>
    <col min="11011" max="11011" width="37" style="213" bestFit="1" customWidth="1"/>
    <col min="11012" max="11012" width="9" style="213"/>
    <col min="11013" max="11013" width="13.375" style="213" bestFit="1" customWidth="1"/>
    <col min="11014" max="11014" width="0" style="213" hidden="1" customWidth="1"/>
    <col min="11015" max="11018" width="9" style="213"/>
    <col min="11019" max="11019" width="9.125" style="213" bestFit="1" customWidth="1"/>
    <col min="11020" max="11264" width="9" style="213"/>
    <col min="11265" max="11266" width="10.125" style="213" bestFit="1" customWidth="1"/>
    <col min="11267" max="11267" width="37" style="213" bestFit="1" customWidth="1"/>
    <col min="11268" max="11268" width="9" style="213"/>
    <col min="11269" max="11269" width="13.375" style="213" bestFit="1" customWidth="1"/>
    <col min="11270" max="11270" width="0" style="213" hidden="1" customWidth="1"/>
    <col min="11271" max="11274" width="9" style="213"/>
    <col min="11275" max="11275" width="9.125" style="213" bestFit="1" customWidth="1"/>
    <col min="11276" max="11520" width="9" style="213"/>
    <col min="11521" max="11522" width="10.125" style="213" bestFit="1" customWidth="1"/>
    <col min="11523" max="11523" width="37" style="213" bestFit="1" customWidth="1"/>
    <col min="11524" max="11524" width="9" style="213"/>
    <col min="11525" max="11525" width="13.375" style="213" bestFit="1" customWidth="1"/>
    <col min="11526" max="11526" width="0" style="213" hidden="1" customWidth="1"/>
    <col min="11527" max="11530" width="9" style="213"/>
    <col min="11531" max="11531" width="9.125" style="213" bestFit="1" customWidth="1"/>
    <col min="11532" max="11776" width="9" style="213"/>
    <col min="11777" max="11778" width="10.125" style="213" bestFit="1" customWidth="1"/>
    <col min="11779" max="11779" width="37" style="213" bestFit="1" customWidth="1"/>
    <col min="11780" max="11780" width="9" style="213"/>
    <col min="11781" max="11781" width="13.375" style="213" bestFit="1" customWidth="1"/>
    <col min="11782" max="11782" width="0" style="213" hidden="1" customWidth="1"/>
    <col min="11783" max="11786" width="9" style="213"/>
    <col min="11787" max="11787" width="9.125" style="213" bestFit="1" customWidth="1"/>
    <col min="11788" max="12032" width="9" style="213"/>
    <col min="12033" max="12034" width="10.125" style="213" bestFit="1" customWidth="1"/>
    <col min="12035" max="12035" width="37" style="213" bestFit="1" customWidth="1"/>
    <col min="12036" max="12036" width="9" style="213"/>
    <col min="12037" max="12037" width="13.375" style="213" bestFit="1" customWidth="1"/>
    <col min="12038" max="12038" width="0" style="213" hidden="1" customWidth="1"/>
    <col min="12039" max="12042" width="9" style="213"/>
    <col min="12043" max="12043" width="9.125" style="213" bestFit="1" customWidth="1"/>
    <col min="12044" max="12288" width="9" style="213"/>
    <col min="12289" max="12290" width="10.125" style="213" bestFit="1" customWidth="1"/>
    <col min="12291" max="12291" width="37" style="213" bestFit="1" customWidth="1"/>
    <col min="12292" max="12292" width="9" style="213"/>
    <col min="12293" max="12293" width="13.375" style="213" bestFit="1" customWidth="1"/>
    <col min="12294" max="12294" width="0" style="213" hidden="1" customWidth="1"/>
    <col min="12295" max="12298" width="9" style="213"/>
    <col min="12299" max="12299" width="9.125" style="213" bestFit="1" customWidth="1"/>
    <col min="12300" max="12544" width="9" style="213"/>
    <col min="12545" max="12546" width="10.125" style="213" bestFit="1" customWidth="1"/>
    <col min="12547" max="12547" width="37" style="213" bestFit="1" customWidth="1"/>
    <col min="12548" max="12548" width="9" style="213"/>
    <col min="12549" max="12549" width="13.375" style="213" bestFit="1" customWidth="1"/>
    <col min="12550" max="12550" width="0" style="213" hidden="1" customWidth="1"/>
    <col min="12551" max="12554" width="9" style="213"/>
    <col min="12555" max="12555" width="9.125" style="213" bestFit="1" customWidth="1"/>
    <col min="12556" max="12800" width="9" style="213"/>
    <col min="12801" max="12802" width="10.125" style="213" bestFit="1" customWidth="1"/>
    <col min="12803" max="12803" width="37" style="213" bestFit="1" customWidth="1"/>
    <col min="12804" max="12804" width="9" style="213"/>
    <col min="12805" max="12805" width="13.375" style="213" bestFit="1" customWidth="1"/>
    <col min="12806" max="12806" width="0" style="213" hidden="1" customWidth="1"/>
    <col min="12807" max="12810" width="9" style="213"/>
    <col min="12811" max="12811" width="9.125" style="213" bestFit="1" customWidth="1"/>
    <col min="12812" max="13056" width="9" style="213"/>
    <col min="13057" max="13058" width="10.125" style="213" bestFit="1" customWidth="1"/>
    <col min="13059" max="13059" width="37" style="213" bestFit="1" customWidth="1"/>
    <col min="13060" max="13060" width="9" style="213"/>
    <col min="13061" max="13061" width="13.375" style="213" bestFit="1" customWidth="1"/>
    <col min="13062" max="13062" width="0" style="213" hidden="1" customWidth="1"/>
    <col min="13063" max="13066" width="9" style="213"/>
    <col min="13067" max="13067" width="9.125" style="213" bestFit="1" customWidth="1"/>
    <col min="13068" max="13312" width="9" style="213"/>
    <col min="13313" max="13314" width="10.125" style="213" bestFit="1" customWidth="1"/>
    <col min="13315" max="13315" width="37" style="213" bestFit="1" customWidth="1"/>
    <col min="13316" max="13316" width="9" style="213"/>
    <col min="13317" max="13317" width="13.375" style="213" bestFit="1" customWidth="1"/>
    <col min="13318" max="13318" width="0" style="213" hidden="1" customWidth="1"/>
    <col min="13319" max="13322" width="9" style="213"/>
    <col min="13323" max="13323" width="9.125" style="213" bestFit="1" customWidth="1"/>
    <col min="13324" max="13568" width="9" style="213"/>
    <col min="13569" max="13570" width="10.125" style="213" bestFit="1" customWidth="1"/>
    <col min="13571" max="13571" width="37" style="213" bestFit="1" customWidth="1"/>
    <col min="13572" max="13572" width="9" style="213"/>
    <col min="13573" max="13573" width="13.375" style="213" bestFit="1" customWidth="1"/>
    <col min="13574" max="13574" width="0" style="213" hidden="1" customWidth="1"/>
    <col min="13575" max="13578" width="9" style="213"/>
    <col min="13579" max="13579" width="9.125" style="213" bestFit="1" customWidth="1"/>
    <col min="13580" max="13824" width="9" style="213"/>
    <col min="13825" max="13826" width="10.125" style="213" bestFit="1" customWidth="1"/>
    <col min="13827" max="13827" width="37" style="213" bestFit="1" customWidth="1"/>
    <col min="13828" max="13828" width="9" style="213"/>
    <col min="13829" max="13829" width="13.375" style="213" bestFit="1" customWidth="1"/>
    <col min="13830" max="13830" width="0" style="213" hidden="1" customWidth="1"/>
    <col min="13831" max="13834" width="9" style="213"/>
    <col min="13835" max="13835" width="9.125" style="213" bestFit="1" customWidth="1"/>
    <col min="13836" max="14080" width="9" style="213"/>
    <col min="14081" max="14082" width="10.125" style="213" bestFit="1" customWidth="1"/>
    <col min="14083" max="14083" width="37" style="213" bestFit="1" customWidth="1"/>
    <col min="14084" max="14084" width="9" style="213"/>
    <col min="14085" max="14085" width="13.375" style="213" bestFit="1" customWidth="1"/>
    <col min="14086" max="14086" width="0" style="213" hidden="1" customWidth="1"/>
    <col min="14087" max="14090" width="9" style="213"/>
    <col min="14091" max="14091" width="9.125" style="213" bestFit="1" customWidth="1"/>
    <col min="14092" max="14336" width="9" style="213"/>
    <col min="14337" max="14338" width="10.125" style="213" bestFit="1" customWidth="1"/>
    <col min="14339" max="14339" width="37" style="213" bestFit="1" customWidth="1"/>
    <col min="14340" max="14340" width="9" style="213"/>
    <col min="14341" max="14341" width="13.375" style="213" bestFit="1" customWidth="1"/>
    <col min="14342" max="14342" width="0" style="213" hidden="1" customWidth="1"/>
    <col min="14343" max="14346" width="9" style="213"/>
    <col min="14347" max="14347" width="9.125" style="213" bestFit="1" customWidth="1"/>
    <col min="14348" max="14592" width="9" style="213"/>
    <col min="14593" max="14594" width="10.125" style="213" bestFit="1" customWidth="1"/>
    <col min="14595" max="14595" width="37" style="213" bestFit="1" customWidth="1"/>
    <col min="14596" max="14596" width="9" style="213"/>
    <col min="14597" max="14597" width="13.375" style="213" bestFit="1" customWidth="1"/>
    <col min="14598" max="14598" width="0" style="213" hidden="1" customWidth="1"/>
    <col min="14599" max="14602" width="9" style="213"/>
    <col min="14603" max="14603" width="9.125" style="213" bestFit="1" customWidth="1"/>
    <col min="14604" max="14848" width="9" style="213"/>
    <col min="14849" max="14850" width="10.125" style="213" bestFit="1" customWidth="1"/>
    <col min="14851" max="14851" width="37" style="213" bestFit="1" customWidth="1"/>
    <col min="14852" max="14852" width="9" style="213"/>
    <col min="14853" max="14853" width="13.375" style="213" bestFit="1" customWidth="1"/>
    <col min="14854" max="14854" width="0" style="213" hidden="1" customWidth="1"/>
    <col min="14855" max="14858" width="9" style="213"/>
    <col min="14859" max="14859" width="9.125" style="213" bestFit="1" customWidth="1"/>
    <col min="14860" max="15104" width="9" style="213"/>
    <col min="15105" max="15106" width="10.125" style="213" bestFit="1" customWidth="1"/>
    <col min="15107" max="15107" width="37" style="213" bestFit="1" customWidth="1"/>
    <col min="15108" max="15108" width="9" style="213"/>
    <col min="15109" max="15109" width="13.375" style="213" bestFit="1" customWidth="1"/>
    <col min="15110" max="15110" width="0" style="213" hidden="1" customWidth="1"/>
    <col min="15111" max="15114" width="9" style="213"/>
    <col min="15115" max="15115" width="9.125" style="213" bestFit="1" customWidth="1"/>
    <col min="15116" max="15360" width="9" style="213"/>
    <col min="15361" max="15362" width="10.125" style="213" bestFit="1" customWidth="1"/>
    <col min="15363" max="15363" width="37" style="213" bestFit="1" customWidth="1"/>
    <col min="15364" max="15364" width="9" style="213"/>
    <col min="15365" max="15365" width="13.375" style="213" bestFit="1" customWidth="1"/>
    <col min="15366" max="15366" width="0" style="213" hidden="1" customWidth="1"/>
    <col min="15367" max="15370" width="9" style="213"/>
    <col min="15371" max="15371" width="9.125" style="213" bestFit="1" customWidth="1"/>
    <col min="15372" max="15616" width="9" style="213"/>
    <col min="15617" max="15618" width="10.125" style="213" bestFit="1" customWidth="1"/>
    <col min="15619" max="15619" width="37" style="213" bestFit="1" customWidth="1"/>
    <col min="15620" max="15620" width="9" style="213"/>
    <col min="15621" max="15621" width="13.375" style="213" bestFit="1" customWidth="1"/>
    <col min="15622" max="15622" width="0" style="213" hidden="1" customWidth="1"/>
    <col min="15623" max="15626" width="9" style="213"/>
    <col min="15627" max="15627" width="9.125" style="213" bestFit="1" customWidth="1"/>
    <col min="15628" max="15872" width="9" style="213"/>
    <col min="15873" max="15874" width="10.125" style="213" bestFit="1" customWidth="1"/>
    <col min="15875" max="15875" width="37" style="213" bestFit="1" customWidth="1"/>
    <col min="15876" max="15876" width="9" style="213"/>
    <col min="15877" max="15877" width="13.375" style="213" bestFit="1" customWidth="1"/>
    <col min="15878" max="15878" width="0" style="213" hidden="1" customWidth="1"/>
    <col min="15879" max="15882" width="9" style="213"/>
    <col min="15883" max="15883" width="9.125" style="213" bestFit="1" customWidth="1"/>
    <col min="15884" max="16128" width="9" style="213"/>
    <col min="16129" max="16130" width="10.125" style="213" bestFit="1" customWidth="1"/>
    <col min="16131" max="16131" width="37" style="213" bestFit="1" customWidth="1"/>
    <col min="16132" max="16132" width="9" style="213"/>
    <col min="16133" max="16133" width="13.375" style="213" bestFit="1" customWidth="1"/>
    <col min="16134" max="16134" width="0" style="213" hidden="1" customWidth="1"/>
    <col min="16135" max="16138" width="9" style="213"/>
    <col min="16139" max="16139" width="9.125" style="213" bestFit="1" customWidth="1"/>
    <col min="16140" max="16384" width="9" style="213"/>
  </cols>
  <sheetData>
    <row r="1" spans="1:11">
      <c r="A1" s="213" t="s">
        <v>132</v>
      </c>
      <c r="K1" s="213">
        <v>1000</v>
      </c>
    </row>
    <row r="2" spans="1:11">
      <c r="A2" s="213" t="s">
        <v>317</v>
      </c>
    </row>
    <row r="3" spans="1:11">
      <c r="A3" s="213" t="s">
        <v>318</v>
      </c>
    </row>
    <row r="6" spans="1:11">
      <c r="A6" s="250" t="s">
        <v>319</v>
      </c>
      <c r="B6" s="250" t="s">
        <v>320</v>
      </c>
      <c r="C6" s="250"/>
      <c r="D6" s="251" t="s">
        <v>321</v>
      </c>
      <c r="E6" s="250" t="s">
        <v>322</v>
      </c>
      <c r="F6" s="252" t="s">
        <v>323</v>
      </c>
    </row>
    <row r="7" spans="1:11">
      <c r="A7" s="253" t="s">
        <v>324</v>
      </c>
      <c r="B7" s="253" t="s">
        <v>324</v>
      </c>
      <c r="C7" s="253" t="s">
        <v>325</v>
      </c>
      <c r="D7" s="254" t="s">
        <v>326</v>
      </c>
      <c r="E7" s="253" t="s">
        <v>327</v>
      </c>
      <c r="F7" s="255" t="s">
        <v>139</v>
      </c>
    </row>
    <row r="9" spans="1:11">
      <c r="A9" s="256" t="s">
        <v>328</v>
      </c>
      <c r="B9" s="257" t="s">
        <v>329</v>
      </c>
      <c r="C9" s="258" t="s">
        <v>330</v>
      </c>
      <c r="D9" s="259" t="s">
        <v>146</v>
      </c>
      <c r="E9" s="260">
        <f>1653.038</f>
        <v>1653.038</v>
      </c>
      <c r="F9" s="261"/>
      <c r="G9" s="249" t="s">
        <v>331</v>
      </c>
    </row>
    <row r="10" spans="1:11">
      <c r="A10" s="262" t="s">
        <v>332</v>
      </c>
      <c r="B10" s="263" t="s">
        <v>329</v>
      </c>
      <c r="C10" s="264" t="s">
        <v>330</v>
      </c>
      <c r="D10" s="265" t="s">
        <v>146</v>
      </c>
      <c r="E10" s="266">
        <f>-627.345</f>
        <v>-627.34500000000003</v>
      </c>
      <c r="F10" s="267"/>
      <c r="G10" s="249" t="s">
        <v>331</v>
      </c>
    </row>
    <row r="11" spans="1:11">
      <c r="A11" s="268" t="s">
        <v>333</v>
      </c>
      <c r="B11" s="269" t="s">
        <v>334</v>
      </c>
      <c r="C11" s="270" t="s">
        <v>335</v>
      </c>
      <c r="D11" s="271" t="s">
        <v>146</v>
      </c>
      <c r="E11" s="272">
        <f>-2257.540625</f>
        <v>-2257.5406250000001</v>
      </c>
      <c r="F11" s="273" t="s">
        <v>336</v>
      </c>
      <c r="G11" s="249" t="s">
        <v>331</v>
      </c>
    </row>
    <row r="12" spans="1:11">
      <c r="A12" s="274"/>
      <c r="B12" s="274"/>
      <c r="C12" s="274"/>
      <c r="D12" s="275"/>
      <c r="E12" s="276"/>
      <c r="F12" s="219"/>
      <c r="G12" s="277"/>
    </row>
    <row r="13" spans="1:11" hidden="1">
      <c r="A13" s="278" t="s">
        <v>328</v>
      </c>
      <c r="B13" s="279" t="s">
        <v>337</v>
      </c>
      <c r="C13" s="280" t="s">
        <v>338</v>
      </c>
      <c r="D13" s="281" t="s">
        <v>164</v>
      </c>
      <c r="E13" s="282">
        <v>2220.6889999999999</v>
      </c>
      <c r="F13" s="261"/>
      <c r="G13" s="283"/>
    </row>
    <row r="14" spans="1:11" hidden="1">
      <c r="A14" s="262" t="s">
        <v>332</v>
      </c>
      <c r="B14" s="263" t="s">
        <v>337</v>
      </c>
      <c r="C14" s="264" t="s">
        <v>339</v>
      </c>
      <c r="D14" s="265" t="s">
        <v>164</v>
      </c>
      <c r="E14" s="266">
        <v>-342.70499999999998</v>
      </c>
      <c r="F14" s="267"/>
      <c r="G14" s="277"/>
    </row>
    <row r="15" spans="1:11" hidden="1">
      <c r="A15" s="262">
        <v>4111000</v>
      </c>
      <c r="B15" s="263">
        <v>7157201</v>
      </c>
      <c r="C15" s="284" t="s">
        <v>340</v>
      </c>
      <c r="D15" s="285" t="s">
        <v>164</v>
      </c>
      <c r="E15" s="266">
        <v>-500.06900000000002</v>
      </c>
      <c r="F15" s="267"/>
      <c r="G15" s="277"/>
    </row>
    <row r="16" spans="1:11" hidden="1">
      <c r="A16" s="286" t="s">
        <v>341</v>
      </c>
      <c r="B16" s="287" t="s">
        <v>342</v>
      </c>
      <c r="C16" s="288" t="s">
        <v>343</v>
      </c>
      <c r="D16" s="289" t="s">
        <v>231</v>
      </c>
      <c r="E16" s="290">
        <v>14.279412499999999</v>
      </c>
      <c r="F16" s="291" t="s">
        <v>336</v>
      </c>
      <c r="G16" s="277"/>
    </row>
    <row r="17" spans="1:7">
      <c r="A17" s="268" t="s">
        <v>333</v>
      </c>
      <c r="B17" s="269" t="s">
        <v>344</v>
      </c>
      <c r="C17" s="270" t="s">
        <v>345</v>
      </c>
      <c r="D17" s="271" t="s">
        <v>146</v>
      </c>
      <c r="E17" s="272">
        <f>-479.2319125</f>
        <v>-479.23191250000002</v>
      </c>
      <c r="F17" s="292" t="s">
        <v>336</v>
      </c>
      <c r="G17" s="249" t="s">
        <v>331</v>
      </c>
    </row>
    <row r="18" spans="1:7">
      <c r="A18" s="219"/>
      <c r="B18" s="219"/>
      <c r="C18" s="219"/>
      <c r="D18" s="221"/>
      <c r="E18" s="293"/>
      <c r="F18" s="219"/>
      <c r="G18" s="283"/>
    </row>
    <row r="19" spans="1:7">
      <c r="A19" s="278">
        <v>4099300</v>
      </c>
      <c r="B19" s="279">
        <v>610143</v>
      </c>
      <c r="C19" s="280" t="s">
        <v>346</v>
      </c>
      <c r="D19" s="281" t="s">
        <v>146</v>
      </c>
      <c r="E19" s="282">
        <f>10.607</f>
        <v>10.606999999999999</v>
      </c>
      <c r="F19" s="261"/>
      <c r="G19" s="249" t="s">
        <v>331</v>
      </c>
    </row>
    <row r="20" spans="1:7">
      <c r="A20" s="262">
        <v>4101000</v>
      </c>
      <c r="B20" s="263">
        <v>610143</v>
      </c>
      <c r="C20" s="264" t="s">
        <v>347</v>
      </c>
      <c r="D20" s="265" t="s">
        <v>146</v>
      </c>
      <c r="E20" s="266">
        <f>130.443</f>
        <v>130.44300000000001</v>
      </c>
      <c r="F20" s="267"/>
      <c r="G20" s="249" t="s">
        <v>331</v>
      </c>
    </row>
    <row r="21" spans="1:7">
      <c r="A21" s="262">
        <v>4111000</v>
      </c>
      <c r="B21" s="263">
        <v>610143</v>
      </c>
      <c r="C21" s="264" t="s">
        <v>347</v>
      </c>
      <c r="D21" s="285" t="s">
        <v>146</v>
      </c>
      <c r="E21" s="266">
        <f>-126.418</f>
        <v>-126.41800000000001</v>
      </c>
      <c r="F21" s="267"/>
      <c r="G21" s="249" t="s">
        <v>331</v>
      </c>
    </row>
    <row r="22" spans="1:7">
      <c r="A22" s="262">
        <v>283100</v>
      </c>
      <c r="B22" s="263">
        <v>287730</v>
      </c>
      <c r="C22" s="264" t="s">
        <v>347</v>
      </c>
      <c r="D22" s="285" t="s">
        <v>146</v>
      </c>
      <c r="E22" s="266">
        <f>-14.559</f>
        <v>-14.558999999999999</v>
      </c>
      <c r="F22" s="294" t="s">
        <v>336</v>
      </c>
      <c r="G22" s="249" t="s">
        <v>331</v>
      </c>
    </row>
    <row r="23" spans="1:7">
      <c r="A23" s="268">
        <v>1901000</v>
      </c>
      <c r="B23" s="269">
        <v>287453</v>
      </c>
      <c r="C23" s="270" t="s">
        <v>348</v>
      </c>
      <c r="D23" s="271" t="s">
        <v>164</v>
      </c>
      <c r="E23" s="272">
        <f>-52.97</f>
        <v>-52.97</v>
      </c>
      <c r="F23" s="295" t="s">
        <v>336</v>
      </c>
      <c r="G23" s="249" t="s">
        <v>331</v>
      </c>
    </row>
    <row r="24" spans="1:7">
      <c r="A24" s="219"/>
      <c r="B24" s="219"/>
      <c r="C24" s="219"/>
      <c r="D24" s="221"/>
      <c r="E24" s="293"/>
      <c r="F24" s="219"/>
    </row>
    <row r="25" spans="1:7" hidden="1">
      <c r="A25" s="256">
        <v>4099300</v>
      </c>
      <c r="B25" s="257">
        <v>415896</v>
      </c>
      <c r="C25" s="296" t="s">
        <v>349</v>
      </c>
      <c r="D25" s="297" t="s">
        <v>164</v>
      </c>
      <c r="E25" s="260">
        <f>18000*K1</f>
        <v>18000000</v>
      </c>
      <c r="F25" s="261"/>
      <c r="G25" s="249" t="s">
        <v>331</v>
      </c>
    </row>
    <row r="26" spans="1:7" hidden="1">
      <c r="A26" s="262">
        <v>4101000</v>
      </c>
      <c r="B26" s="263">
        <v>415896</v>
      </c>
      <c r="C26" s="298" t="s">
        <v>349</v>
      </c>
      <c r="D26" s="285" t="s">
        <v>164</v>
      </c>
      <c r="E26" s="266">
        <f>-6831.18*K1</f>
        <v>-6831180</v>
      </c>
      <c r="F26" s="267"/>
      <c r="G26" s="249" t="s">
        <v>331</v>
      </c>
    </row>
    <row r="27" spans="1:7" hidden="1">
      <c r="A27" s="268">
        <v>2831000</v>
      </c>
      <c r="B27" s="269">
        <v>287760</v>
      </c>
      <c r="C27" s="299" t="s">
        <v>349</v>
      </c>
      <c r="D27" s="300" t="s">
        <v>164</v>
      </c>
      <c r="E27" s="272">
        <f>-284.633*K1</f>
        <v>-284633</v>
      </c>
      <c r="F27" s="295" t="s">
        <v>336</v>
      </c>
      <c r="G27" s="249" t="s">
        <v>331</v>
      </c>
    </row>
    <row r="28" spans="1:7" hidden="1"/>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Response</DocumentSetType>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Closed</CaseStatus>
    <OpenedDate xmlns="dc463f71-b30c-4ab2-9473-d307f9d35888">2010-05-04T07:00:00+00:00</OpenedDate>
    <Date1 xmlns="dc463f71-b30c-4ab2-9473-d307f9d35888">2010-11-30T08:00:00+00:00</Date1>
    <IsDocumentOrder xmlns="dc463f71-b30c-4ab2-9473-d307f9d35888" xsi:nil="true"/>
    <IsHighlyConfidential xmlns="dc463f71-b30c-4ab2-9473-d307f9d35888">false</IsHighlyConfidential>
    <CaseCompanyNames xmlns="dc463f71-b30c-4ab2-9473-d307f9d35888">Pacific Power &amp; Light Company</CaseCompanyNames>
    <DocketNumber xmlns="dc463f71-b30c-4ab2-9473-d307f9d35888">100749</DocketNumber>
    <DelegatedOrder xmlns="dc463f71-b30c-4ab2-9473-d307f9d35888">false</DelegatedOrder>
    <Visibility xmlns="dc463f71-b30c-4ab2-9473-d307f9d35888" xsi:nil="true"/>
    <Nickname xmlns="http://schemas.microsoft.com/sharepoint/v3" xsi:nil="true"/>
    <SignificantOrder xmlns="dc463f71-b30c-4ab2-9473-d307f9d35888">false</SignificantOrder>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96E45178E737B2439E5D7C497507581C" ma:contentTypeVersion="131" ma:contentTypeDescription="" ma:contentTypeScope="" ma:versionID="c7ae4816fe8ea69c70f4b1a0bddb2cec">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4ccd4140794adb7bccf17b21b5812a9d"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haredContentType xmlns="Microsoft.SharePoint.Taxonomy.ContentTypeSync" SourceId="015f1b76-b32e-440f-80a7-f0ca4d8a872c" ContentTypeId="0x0101006E56B4D1795A2E4DB2F0B01679ED314A" PreviousValue="true"/>
</file>

<file path=customXml/itemProps1.xml><?xml version="1.0" encoding="utf-8"?>
<ds:datastoreItem xmlns:ds="http://schemas.openxmlformats.org/officeDocument/2006/customXml" ds:itemID="{B6701838-DFD8-46C1-A7DA-08EE02AD6861}"/>
</file>

<file path=customXml/itemProps2.xml><?xml version="1.0" encoding="utf-8"?>
<ds:datastoreItem xmlns:ds="http://schemas.openxmlformats.org/officeDocument/2006/customXml" ds:itemID="{BB0ADE7E-8E50-4F66-BB65-2B8B092CD95F}"/>
</file>

<file path=customXml/itemProps3.xml><?xml version="1.0" encoding="utf-8"?>
<ds:datastoreItem xmlns:ds="http://schemas.openxmlformats.org/officeDocument/2006/customXml" ds:itemID="{BFA78AEA-611C-450E-8A77-28806DDC9AA5}"/>
</file>

<file path=customXml/itemProps4.xml><?xml version="1.0" encoding="utf-8"?>
<ds:datastoreItem xmlns:ds="http://schemas.openxmlformats.org/officeDocument/2006/customXml" ds:itemID="{34EED350-25F4-459B-A3EE-06FDF875C47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5</vt:i4>
      </vt:variant>
    </vt:vector>
  </HeadingPairs>
  <TitlesOfParts>
    <vt:vector size="13" baseType="lpstr">
      <vt:lpstr>Lead Sheet 3.1</vt:lpstr>
      <vt:lpstr>Lead Sheet 3.2</vt:lpstr>
      <vt:lpstr>Lead Sheet 3.3</vt:lpstr>
      <vt:lpstr>Table 1 - Revenues</vt:lpstr>
      <vt:lpstr>Table 1 - Kwh</vt:lpstr>
      <vt:lpstr>Table 2</vt:lpstr>
      <vt:lpstr>Table 3</vt:lpstr>
      <vt:lpstr>Actual Tax Data</vt:lpstr>
      <vt:lpstr>'Table 1 - Revenues'!Print_Area</vt:lpstr>
      <vt:lpstr>'Table 2'!Print_Area</vt:lpstr>
      <vt:lpstr>'Table 3'!Print_Area</vt:lpstr>
      <vt:lpstr>'Table 2'!Print_Titles</vt:lpstr>
      <vt:lpstr>'Table 3'!Print_Titles</vt:lpstr>
    </vt:vector>
  </TitlesOfParts>
  <Company>PacifiCorp</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p74933</dc:creator>
  <cp:lastModifiedBy>R. Bryce Dalley</cp:lastModifiedBy>
  <cp:lastPrinted>2010-11-10T20:22:18Z</cp:lastPrinted>
  <dcterms:created xsi:type="dcterms:W3CDTF">2010-03-29T18:44:35Z</dcterms:created>
  <dcterms:modified xsi:type="dcterms:W3CDTF">2010-11-23T18:13:53Z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0x0101006E56B4D1795A2E4DB2F0B01679ED314A0096E45178E737B2439E5D7C497507581C</vt:lpwstr>
  </property>
  <property fmtid="{D5CDD505-2E9C-101B-9397-08002B2CF9AE}" pid="3" name="_docset_NoMedatataSyncRequired">
    <vt:lpwstr>False</vt:lpwstr>
  </property>
</Properties>
</file>