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1 ADFIT\"/>
    </mc:Choice>
  </mc:AlternateContent>
  <bookViews>
    <workbookView xWindow="0" yWindow="0" windowWidth="23040" windowHeight="9405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'Elec-Dec19'!$A$1:$F$51</definedName>
    <definedName name="_xlnm.Print_Area" localSheetId="15">'Gas AMA-Functional'!$A$1:$H$29</definedName>
    <definedName name="_xlnm.Print_Area" localSheetId="1">'Gas North-Dec19'!$A$1:$F$46</definedName>
    <definedName name="_xlnm.Print_Area" localSheetId="5">'Other DFIT_AMA'!$A$1:$E$27</definedName>
    <definedName name="_xlnm.Print_Area" localSheetId="2">'SYS-Dec19'!$A$1:$G$37</definedName>
  </definedNames>
  <calcPr calcId="152511" calcOnSave="0"/>
</workbook>
</file>

<file path=xl/calcChain.xml><?xml version="1.0" encoding="utf-8"?>
<calcChain xmlns="http://schemas.openxmlformats.org/spreadsheetml/2006/main">
  <c r="F27" i="6" l="1"/>
  <c r="E30" i="6"/>
  <c r="F14" i="6"/>
  <c r="E14" i="6"/>
  <c r="E16" i="6"/>
  <c r="E8" i="6"/>
  <c r="E34" i="1"/>
  <c r="D25" i="22" l="1"/>
  <c r="D31" i="21" l="1"/>
  <c r="L12" i="21"/>
  <c r="H12" i="21"/>
  <c r="I40" i="23" l="1"/>
  <c r="I41" i="23"/>
  <c r="I39" i="23"/>
  <c r="I31" i="23"/>
  <c r="I32" i="23"/>
  <c r="I33" i="23"/>
  <c r="I34" i="23"/>
  <c r="I35" i="23"/>
  <c r="I36" i="23"/>
  <c r="I37" i="23"/>
  <c r="I38" i="23"/>
  <c r="I30" i="23"/>
  <c r="H40" i="23"/>
  <c r="H41" i="23"/>
  <c r="H39" i="23"/>
  <c r="H31" i="23"/>
  <c r="H32" i="23"/>
  <c r="H33" i="23"/>
  <c r="H34" i="23"/>
  <c r="H35" i="23"/>
  <c r="H36" i="23"/>
  <c r="H37" i="23"/>
  <c r="H38" i="23"/>
  <c r="H30" i="23"/>
  <c r="G40" i="23"/>
  <c r="G41" i="23"/>
  <c r="G39" i="23"/>
  <c r="G31" i="23"/>
  <c r="G32" i="23"/>
  <c r="G33" i="23"/>
  <c r="G34" i="23"/>
  <c r="G35" i="23"/>
  <c r="G36" i="23"/>
  <c r="G37" i="23"/>
  <c r="G38" i="23"/>
  <c r="G30" i="23"/>
  <c r="B40" i="23"/>
  <c r="B41" i="23"/>
  <c r="B39" i="23"/>
  <c r="B31" i="23"/>
  <c r="B32" i="23"/>
  <c r="B33" i="23"/>
  <c r="B34" i="23"/>
  <c r="B35" i="23"/>
  <c r="B36" i="23"/>
  <c r="B37" i="23"/>
  <c r="B38" i="23"/>
  <c r="B30" i="23"/>
  <c r="N32" i="23"/>
  <c r="O32" i="23"/>
  <c r="P32" i="23"/>
  <c r="Q32" i="23"/>
  <c r="Q33" i="23" s="1"/>
  <c r="Q34" i="23" s="1"/>
  <c r="Q35" i="23" s="1"/>
  <c r="Q36" i="23" s="1"/>
  <c r="Q37" i="23" s="1"/>
  <c r="Q38" i="23" s="1"/>
  <c r="Q39" i="23" s="1"/>
  <c r="Q40" i="23" s="1"/>
  <c r="Q41" i="23" s="1"/>
  <c r="N33" i="23"/>
  <c r="O33" i="23"/>
  <c r="P33" i="23"/>
  <c r="N34" i="23"/>
  <c r="O34" i="23"/>
  <c r="P34" i="23"/>
  <c r="N35" i="23"/>
  <c r="O35" i="23"/>
  <c r="P35" i="23"/>
  <c r="N36" i="23"/>
  <c r="O36" i="23"/>
  <c r="P36" i="23"/>
  <c r="N37" i="23"/>
  <c r="O37" i="23"/>
  <c r="P37" i="23"/>
  <c r="N38" i="23"/>
  <c r="O38" i="23"/>
  <c r="P38" i="23"/>
  <c r="N39" i="23"/>
  <c r="O39" i="23"/>
  <c r="P39" i="23"/>
  <c r="N40" i="23"/>
  <c r="O40" i="23"/>
  <c r="P40" i="23"/>
  <c r="N41" i="23"/>
  <c r="O41" i="23"/>
  <c r="P41" i="23"/>
  <c r="Q31" i="23"/>
  <c r="P31" i="23"/>
  <c r="O31" i="23"/>
  <c r="N31" i="23"/>
  <c r="O30" i="23"/>
  <c r="P30" i="23"/>
  <c r="Q30" i="23"/>
  <c r="N30" i="23"/>
  <c r="P27" i="23"/>
  <c r="O27" i="23"/>
  <c r="M27" i="23" s="1"/>
  <c r="Q27" i="23"/>
  <c r="N27" i="23"/>
  <c r="M10" i="23"/>
  <c r="M11" i="23"/>
  <c r="M12" i="23"/>
  <c r="M13" i="23"/>
  <c r="M14" i="23"/>
  <c r="M15" i="23"/>
  <c r="M16" i="23"/>
  <c r="M17" i="23"/>
  <c r="M18" i="23"/>
  <c r="M19" i="23"/>
  <c r="M20" i="23"/>
  <c r="M9" i="23"/>
  <c r="G6" i="11"/>
  <c r="D30" i="23" l="1"/>
  <c r="D31" i="23"/>
  <c r="D32" i="23"/>
  <c r="D33" i="23"/>
  <c r="D34" i="23"/>
  <c r="D35" i="23"/>
  <c r="D36" i="23"/>
  <c r="D37" i="23"/>
  <c r="D38" i="23"/>
  <c r="A53" i="15"/>
  <c r="A17" i="15"/>
  <c r="A72" i="14"/>
  <c r="A23" i="14"/>
  <c r="H32" i="22"/>
  <c r="H33" i="22" s="1"/>
  <c r="H34" i="22" s="1"/>
  <c r="H39" i="21"/>
  <c r="H38" i="21"/>
  <c r="A19" i="2" l="1"/>
  <c r="A28" i="1"/>
  <c r="C19" i="24" l="1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F7" i="24" l="1"/>
  <c r="F14" i="8" s="1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F15" i="8" s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6" i="8" s="1"/>
  <c r="F10" i="24" l="1"/>
  <c r="F17" i="8" s="1"/>
  <c r="B11" i="24"/>
  <c r="D11" i="24" s="1"/>
  <c r="H25" i="21"/>
  <c r="A3" i="8"/>
  <c r="B12" i="24" l="1"/>
  <c r="D12" i="24" s="1"/>
  <c r="F11" i="24"/>
  <c r="F18" i="8" s="1"/>
  <c r="F12" i="24" l="1"/>
  <c r="F19" i="8" s="1"/>
  <c r="B13" i="24"/>
  <c r="D13" i="24" s="1"/>
  <c r="I7" i="19"/>
  <c r="A6" i="19"/>
  <c r="B14" i="24" l="1"/>
  <c r="D14" i="24" s="1"/>
  <c r="F13" i="24"/>
  <c r="F20" i="8" s="1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F21" i="8" s="1"/>
  <c r="B15" i="24"/>
  <c r="D15" i="24" s="1"/>
  <c r="I25" i="22"/>
  <c r="F15" i="24" l="1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1" i="8" s="1"/>
  <c r="F13" i="8" s="1"/>
  <c r="F17" i="24"/>
  <c r="F24" i="8" s="1"/>
  <c r="L13" i="21"/>
  <c r="K13" i="21"/>
  <c r="H13" i="21"/>
  <c r="G13" i="21"/>
  <c r="C12" i="21"/>
  <c r="D12" i="21"/>
  <c r="M12" i="21"/>
  <c r="I12" i="21"/>
  <c r="F25" i="8" l="1"/>
  <c r="F26" i="8" s="1"/>
  <c r="D27" i="6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D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D16" i="6" s="1"/>
  <c r="B63" i="23"/>
  <c r="D63" i="23" s="1"/>
  <c r="K63" i="23" s="1"/>
  <c r="I66" i="23"/>
  <c r="D12" i="6" s="1"/>
  <c r="I68" i="23"/>
  <c r="H68" i="23"/>
  <c r="H66" i="23"/>
  <c r="D10" i="6" s="1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I10" i="11"/>
  <c r="G10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1" i="11" l="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5" i="11" s="1"/>
  <c r="F7" i="19"/>
  <c r="F15" i="7" s="1"/>
  <c r="B8" i="19"/>
  <c r="D8" i="19" s="1"/>
  <c r="I24" i="2"/>
  <c r="J13" i="2"/>
  <c r="D41" i="2"/>
  <c r="B25" i="8"/>
  <c r="B26" i="8" s="1"/>
  <c r="D24" i="6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0"/>
  <c r="D10" i="10" s="1"/>
  <c r="F9" i="10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6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D22" i="6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D26" i="6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H25" i="14"/>
  <c r="H27" i="14" s="1"/>
  <c r="E25" i="14"/>
  <c r="G25" i="14"/>
  <c r="G27" i="14" s="1"/>
  <c r="F25" i="14"/>
  <c r="F27" i="14" s="1"/>
  <c r="E21" i="2"/>
  <c r="D16" i="15" s="1"/>
  <c r="F31" i="1"/>
  <c r="D74" i="14" s="1"/>
  <c r="E24" i="1"/>
  <c r="D14" i="18"/>
  <c r="F52" i="15" l="1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D25" i="6" s="1"/>
  <c r="G25" i="6" l="1"/>
  <c r="G28" i="6" s="1"/>
  <c r="D28" i="6"/>
  <c r="E25" i="6"/>
  <c r="E28" i="6" s="1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D19" i="15" l="1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E38" i="1" s="1"/>
  <c r="D13" i="14"/>
  <c r="E13" i="14" l="1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<sst xmlns="http://schemas.openxmlformats.org/spreadsheetml/2006/main" count="737" uniqueCount="257">
  <si>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</si>
  <si>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</si>
  <si>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</si>
  <si>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</si>
  <si>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</si>
  <si>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</si>
  <si>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</si>
  <si>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</si>
  <si>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</si>
  <si>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</si>
  <si>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</si>
  <si>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</si>
  <si>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</si>
  <si>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</si>
  <si>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</si>
  <si>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</si>
  <si>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</si>
  <si>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</si>
  <si>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</si>
  <si>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</si>
  <si>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</si>
  <si>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</si>
  <si>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</si>
  <si>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</si>
  <si>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</si>
  <si>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</si>
  <si>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</si>
  <si>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</si>
  <si>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</si>
  <si>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</si>
  <si>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</si>
  <si>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</si>
  <si>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</si>
  <si>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</si>
  <si>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</si>
  <si>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</si>
  <si>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</si>
  <si>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</si>
  <si>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</si>
  <si>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</si>
  <si>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</si>
  <si>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</si>
  <si>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</si>
  <si>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</si>
  <si>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</si>
  <si>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</si>
  <si>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</si>
  <si>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</si>
  <si>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</si>
  <si>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</si>
  <si>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</si>
  <si>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</si>
  <si>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</si>
  <si>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</si>
  <si>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</si>
  <si>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</si>
  <si>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</si>
  <si>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</si>
  <si>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</si>
  <si>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</si>
  <si>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</si>
  <si>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</si>
  <si>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</si>
  <si>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</si>
  <si>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</si>
  <si>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</si>
  <si>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</si>
  <si>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</si>
  <si>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</si>
  <si>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</si>
  <si>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</si>
  <si>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</si>
  <si>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</si>
  <si>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</si>
  <si>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</si>
  <si>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</si>
  <si>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</si>
  <si>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</si>
  <si>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</si>
  <si>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</si>
  <si>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</si>
  <si>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</si>
  <si>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</si>
  <si>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</si>
  <si>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</si>
  <si>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</si>
  <si>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</si>
  <si>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</si>
  <si>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</si>
  <si>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</si>
  <si>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</si>
  <si>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</si>
  <si>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</si>
  <si>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</si>
  <si>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</si>
  <si>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</si>
  <si>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</si>
  <si>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</si>
  <si>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</si>
  <si>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</si>
  <si>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</si>
  <si>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</si>
  <si>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</si>
  <si>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</si>
  <si>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</si>
  <si>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</si>
  <si>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</si>
  <si>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</si>
  <si>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</si>
  <si>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</si>
  <si>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</si>
  <si>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</si>
  <si>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</si>
  <si>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</si>
  <si>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</si>
  <si>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</si>
  <si>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</si>
  <si>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</si>
  <si>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</si>
  <si>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</si>
  <si>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</si>
  <si>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</si>
  <si>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</si>
  <si>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</si>
  <si>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</si>
  <si>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</si>
  <si>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</si>
  <si>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</si>
  <si>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</si>
  <si>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</si>
  <si>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</si>
  <si>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</si>
  <si>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</si>
  <si>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</si>
  <si>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</si>
  <si>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</si>
  <si>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</si>
  <si>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</si>
  <si>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</si>
  <si>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</si>
  <si>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</si>
  <si>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</si>
  <si>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</si>
  <si>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</si>
  <si>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</si>
  <si>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</si>
  <si>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</si>
  <si>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</si>
  <si>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</si>
  <si>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</si>
  <si>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</si>
  <si>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</si>
  <si>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</si>
  <si>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</si>
  <si>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</si>
  <si>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</si>
  <si>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</si>
  <si>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</si>
  <si>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</si>
  <si>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</si>
  <si>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</si>
  <si>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</si>
  <si>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</si>
  <si>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</si>
  <si>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</si>
  <si>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</si>
  <si>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</si>
  <si>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</si>
  <si>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</si>
  <si>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</si>
  <si>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</si>
  <si>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</si>
  <si>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</si>
  <si>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</si>
  <si>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</si>
  <si>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</si>
  <si>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</si>
  <si>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</si>
  <si>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</si>
  <si>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</si>
  <si>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</si>
  <si>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</si>
  <si>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</si>
  <si>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</si>
  <si>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</si>
  <si>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</si>
  <si>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</si>
  <si>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</si>
  <si>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</si>
  <si>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</si>
  <si>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</si>
  <si>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</si>
  <si>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</si>
  <si>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</si>
  <si>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</si>
  <si>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</si>
  <si>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</si>
  <si>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</si>
  <si>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</si>
  <si>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</si>
  <si>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</si>
  <si>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</si>
  <si>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</si>
  <si>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</si>
  <si>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</si>
  <si>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</si>
  <si>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</si>
  <si>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</si>
  <si>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</si>
  <si>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</si>
  <si>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</si>
  <si>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</si>
  <si>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</si>
  <si>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</si>
  <si>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</si>
  <si>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</si>
  <si>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</si>
  <si>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</si>
  <si>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</si>
  <si>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</si>
  <si>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</si>
  <si>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</si>
  <si>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</si>
  <si>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</si>
  <si>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</si>
  <si>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</si>
  <si>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</si>
  <si>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</si>
  <si>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</si>
  <si>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</si>
  <si>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</si>
  <si>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</si>
  <si>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</si>
  <si>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</si>
  <si>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</si>
  <si>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</si>
  <si>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</si>
  <si>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</si>
  <si>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</si>
  <si>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</si>
  <si>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</si>
  <si>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</si>
  <si>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</si>
  <si>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</si>
  <si>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</si>
  <si>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</si>
  <si>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</si>
  <si>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</si>
  <si>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</si>
  <si>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</si>
  <si>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Average - Twelve Months Ended December 31, 2019</t>
  </si>
  <si>
    <t>Adjustment in Results of Operations</t>
  </si>
  <si>
    <t>Adjustment for Finalizing Tax Return</t>
  </si>
  <si>
    <t>ED.AN</t>
  </si>
  <si>
    <t>GD.AN</t>
  </si>
  <si>
    <t>GD.OR</t>
  </si>
  <si>
    <t>Amount per ROO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</si>
</sst>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L34" sqref="L34"/>
    </sheetView>
  </sheetViews>
  <sheetFormatPr defaultColWidth="11.42578125" defaultRowHeight="12.75"/>
  <cols>
    <col min="1" max="1" width="16.5703125" style="1" customWidth="1"/>
    <col min="2" max="2" width="23.140625" style="1" customWidth="1"/>
    <col min="3" max="3" width="6.42578125" style="1" customWidth="1"/>
    <col min="4" max="6" width="13.7109375" style="1" customWidth="1"/>
    <col min="7" max="7" width="5.5703125" style="1" customWidth="1"/>
    <col min="8" max="8" width="24.85546875" style="1" customWidth="1"/>
    <col min="9" max="9" width="17.5703125" style="1" bestFit="1" customWidth="1"/>
    <col min="10" max="10" width="13.42578125" style="1" bestFit="1" customWidth="1"/>
    <col min="11" max="16384" width="11.425781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Average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-11241199</v>
      </c>
      <c r="E10" s="4">
        <f>D10*E41</f>
        <v>-7378723.0236</v>
      </c>
      <c r="F10" s="4">
        <f>D10*F41</f>
        <v>-3862475.9764</v>
      </c>
      <c r="H10" s="6" t="s">
        <v>219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-186628370</v>
      </c>
      <c r="E11" s="4">
        <f>D11*E41</f>
        <v>-122502862.068</v>
      </c>
      <c r="F11" s="4">
        <f>D11*F41</f>
        <v>-64125507.932000004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-102249587</v>
      </c>
      <c r="E12" s="4">
        <f>D12*E41</f>
        <v>-67116628.906800002</v>
      </c>
      <c r="F12" s="4">
        <f>D12*F41</f>
        <v>-35132958.093199998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-237335119</v>
      </c>
      <c r="E13" s="4">
        <f>D13*E43</f>
        <v>-162648130.40188998</v>
      </c>
      <c r="F13" s="4">
        <f>D13*F43</f>
        <v>-74686988.598110005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-14980069</v>
      </c>
      <c r="E14" s="4">
        <f>D14*E45</f>
        <v>-10276027.732620001</v>
      </c>
      <c r="F14" s="4">
        <f>D14*F45</f>
        <v>-4704041.2673799992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-62036201.415706187</v>
      </c>
      <c r="E16" s="4">
        <f>D16*E42</f>
        <v>-42922227.397512957</v>
      </c>
      <c r="F16" s="4">
        <f>D16*F42</f>
        <v>-19113974.018193234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-608495.67962180008</v>
      </c>
      <c r="E17" s="15">
        <f>D17*E42</f>
        <v>-421012.07577352726</v>
      </c>
      <c r="F17" s="15">
        <f>D17*F42</f>
        <v>-187483.60384827282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-615079041.09532797</v>
      </c>
      <c r="E18" s="4">
        <f>SUM(E10:E17)</f>
        <v>-413265611.60619652</v>
      </c>
      <c r="F18" s="4">
        <f>SUM(F10:F17)</f>
        <v>-201813429.48913151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189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-6412936.1490416685</v>
      </c>
      <c r="E22" s="16">
        <f>D22*E41</f>
        <v>-4209451.2882309509</v>
      </c>
      <c r="F22" s="16">
        <f>D22*F41</f>
        <v>-2203484.8608107176</v>
      </c>
      <c r="H22" s="13"/>
      <c r="I22" s="14"/>
    </row>
    <row r="23" spans="1:9">
      <c r="A23" s="1" t="s">
        <v>188</v>
      </c>
      <c r="C23" s="2">
        <v>1</v>
      </c>
      <c r="D23" s="15">
        <f>'SYS-Dec19'!D23</f>
        <v>252672.46999999997</v>
      </c>
      <c r="E23" s="15">
        <f>D23*E41</f>
        <v>165854.20930799999</v>
      </c>
      <c r="F23" s="15">
        <f>D23*F41</f>
        <v>86818.260691999996</v>
      </c>
      <c r="H23" s="13"/>
      <c r="I23" s="14"/>
    </row>
    <row r="24" spans="1:9">
      <c r="A24" s="1" t="s">
        <v>25</v>
      </c>
      <c r="C24" s="2"/>
      <c r="D24" s="4">
        <f>SUM(D20:D23)</f>
        <v>-6160263.6790416688</v>
      </c>
      <c r="E24" s="4">
        <f t="shared" ref="E24" si="0">SUM(E20:E23)</f>
        <v>-4043597.0789229511</v>
      </c>
      <c r="F24" s="4">
        <f>SUM(F20:F23)</f>
        <v>-2116666.6001187176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5" thickBot="1">
      <c r="A26" s="1" t="s">
        <v>26</v>
      </c>
      <c r="D26" s="17">
        <f>D18+D24</f>
        <v>-621239304.7743696</v>
      </c>
      <c r="E26" s="17">
        <f>E18+E24</f>
        <v>-417309208.68511945</v>
      </c>
      <c r="F26" s="17">
        <f>F18+F24</f>
        <v>-203930096.08925024</v>
      </c>
      <c r="H26" s="13" t="s">
        <v>27</v>
      </c>
      <c r="I26" s="136">
        <f>SUM(I15:I21)</f>
        <v>4712124856</v>
      </c>
    </row>
    <row r="27" spans="1:9" ht="13.5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-1035187.75836</v>
      </c>
      <c r="E28" s="136">
        <f>D28*E42</f>
        <v>-716236.05813170038</v>
      </c>
      <c r="F28" s="136">
        <f>D28*F42</f>
        <v>-318951.7002282996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89510.560000000012</v>
      </c>
      <c r="E29" s="4">
        <f>D29*E41</f>
        <v>58754.731584000008</v>
      </c>
      <c r="F29" s="4">
        <f>D29*F41</f>
        <v>30755.828416000004</v>
      </c>
      <c r="G29" s="19"/>
      <c r="H29" s="6"/>
      <c r="I29" s="131"/>
    </row>
    <row r="30" spans="1:9">
      <c r="A30" s="134" t="s">
        <v>171</v>
      </c>
      <c r="C30" s="2">
        <v>4</v>
      </c>
      <c r="D30" s="16">
        <f>'SYS-Dec19'!E25</f>
        <v>-159200.5019913</v>
      </c>
      <c r="E30" s="16">
        <f>D30*E42</f>
        <v>-110149.23532276056</v>
      </c>
      <c r="F30" s="16">
        <f>D30*F42</f>
        <v>-49051.266668539443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-1257247.2444768003</v>
      </c>
      <c r="E31" s="15">
        <f>D31*E44</f>
        <v>-846592.57701334311</v>
      </c>
      <c r="F31" s="15">
        <f>D31*F44</f>
        <v>-410654.66746345727</v>
      </c>
      <c r="H31" s="6"/>
      <c r="I31" s="18"/>
    </row>
    <row r="32" spans="1:9">
      <c r="A32" s="1" t="s">
        <v>29</v>
      </c>
      <c r="D32" s="15">
        <f>SUM(D28:D31)</f>
        <v>-2362124.9448281005</v>
      </c>
      <c r="E32" s="15">
        <f t="shared" ref="E32:F32" si="1">SUM(E28:E31)</f>
        <v>-1614223.138883804</v>
      </c>
      <c r="F32" s="15">
        <f t="shared" si="1"/>
        <v>-747901.8059442963</v>
      </c>
      <c r="H32" s="6"/>
      <c r="I32" s="20"/>
    </row>
    <row r="33" spans="1:9">
      <c r="D33" s="4"/>
      <c r="E33" s="4"/>
      <c r="F33" s="4"/>
      <c r="I33" s="21"/>
    </row>
    <row r="34" spans="1:9" ht="13.5" thickBot="1">
      <c r="A34" s="1" t="s">
        <v>30</v>
      </c>
      <c r="C34" s="169" t="s">
        <v>231</v>
      </c>
      <c r="D34" s="202">
        <f>D26+D32</f>
        <v>-623601429.71919775</v>
      </c>
      <c r="E34" s="33">
        <f>E26+E32</f>
        <v>-418923431.82400328</v>
      </c>
      <c r="F34" s="33">
        <f>F26+F32</f>
        <v>-204677997.89519453</v>
      </c>
      <c r="H34" s="6"/>
      <c r="I34" s="11"/>
    </row>
    <row r="35" spans="1:9" ht="13.5" thickTop="1">
      <c r="E35" s="169" t="s">
        <v>233</v>
      </c>
      <c r="H35" s="6"/>
      <c r="I35" s="11"/>
    </row>
    <row r="36" spans="1:9">
      <c r="A36" s="1" t="s">
        <v>256</v>
      </c>
      <c r="D36" s="16">
        <f>SUM(E36:F36)</f>
        <v>-620628718</v>
      </c>
      <c r="E36" s="203">
        <v>-418970869</v>
      </c>
      <c r="F36" s="203">
        <v>-201657849</v>
      </c>
    </row>
    <row r="37" spans="1:9" ht="13.5" thickBot="1">
      <c r="A37"/>
      <c r="B37"/>
      <c r="C37"/>
      <c r="D37" s="23"/>
      <c r="E37" s="23"/>
      <c r="F37" s="23"/>
    </row>
    <row r="38" spans="1:9" customFormat="1" ht="14.25" thickTop="1" thickBot="1">
      <c r="A38" t="s">
        <v>31</v>
      </c>
      <c r="D38" s="23">
        <f>D34-D36</f>
        <v>-2972711.7191977501</v>
      </c>
      <c r="E38" s="204">
        <f>E34-E36</f>
        <v>47437.175996720791</v>
      </c>
      <c r="F38" s="24">
        <f>F34-F36</f>
        <v>-3020148.8951945305</v>
      </c>
      <c r="H38" s="24"/>
      <c r="I38" s="1"/>
    </row>
    <row r="39" spans="1:9" customFormat="1" ht="13.5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D24" sqref="D24"/>
    </sheetView>
  </sheetViews>
  <sheetFormatPr defaultColWidth="11.42578125" defaultRowHeight="12.75"/>
  <cols>
    <col min="1" max="1" width="23.42578125" customWidth="1"/>
    <col min="2" max="2" width="19.85546875" customWidth="1"/>
    <col min="3" max="3" width="6" customWidth="1"/>
    <col min="4" max="6" width="13.7109375" customWidth="1"/>
    <col min="7" max="7" width="3" customWidth="1"/>
    <col min="8" max="8" width="30.85546875" style="1" customWidth="1"/>
    <col min="9" max="9" width="15.85546875" style="1" bestFit="1" customWidth="1"/>
    <col min="10" max="10" width="11.42578125" style="1"/>
    <col min="12" max="12" width="11.710937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Average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-821800</v>
      </c>
      <c r="E10" s="23">
        <f>D10*E34</f>
        <v>-596569.27399999998</v>
      </c>
      <c r="F10" s="23">
        <f>D10*F34</f>
        <v>-225230.72600000002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-5570540</v>
      </c>
      <c r="E11" s="23">
        <f>D11*E33</f>
        <v>-3825846.872</v>
      </c>
      <c r="F11" s="23">
        <f>D11*F33</f>
        <v>-1744693.1280000003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-97291285</v>
      </c>
      <c r="E12" s="23">
        <f>D12*E35</f>
        <v>-68264430.120250002</v>
      </c>
      <c r="F12" s="23">
        <f>D12*F35</f>
        <v>-29026854.879750002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-6936778</v>
      </c>
      <c r="E13" s="23">
        <f>D13*E36</f>
        <v>-5602627.4872599998</v>
      </c>
      <c r="F13" s="23">
        <f>D13*F36</f>
        <v>-1334150.5127399999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-18030386.2342427</v>
      </c>
      <c r="E15" s="24">
        <f>D15*E34</f>
        <v>-13088798.279023802</v>
      </c>
      <c r="F15" s="24">
        <f>D15*F34</f>
        <v>-4941587.9552188972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-172889.22371153336</v>
      </c>
      <c r="E16" s="32">
        <f>D16*E35</f>
        <v>-121307.72381719737</v>
      </c>
      <c r="F16" s="32">
        <f>D16*F35</f>
        <v>-51581.499894335975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-128823678.45795424</v>
      </c>
      <c r="E17" s="4">
        <f>SUM(E10:E16)</f>
        <v>-91499579.756350994</v>
      </c>
      <c r="F17" s="4">
        <f>SUM(F10:F16)</f>
        <v>-37324098.701603234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-300870.05139333336</v>
      </c>
      <c r="E19" s="23">
        <f>D19*E34</f>
        <v>-218410.59640796247</v>
      </c>
      <c r="F19" s="23">
        <f>D19*F34</f>
        <v>-82459.454985370889</v>
      </c>
      <c r="H19" s="13"/>
      <c r="I19" s="7"/>
    </row>
    <row r="20" spans="1:9">
      <c r="A20" s="134" t="s">
        <v>171</v>
      </c>
      <c r="C20" s="133">
        <v>4</v>
      </c>
      <c r="D20" s="23">
        <f>'SYS-Dec19'!F25</f>
        <v>-46270.507769383337</v>
      </c>
      <c r="E20" s="24">
        <f>D20*E34</f>
        <v>-33589.149705028445</v>
      </c>
      <c r="F20" s="24">
        <f>D20*F34</f>
        <v>-12681.358064354892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-365410.08141280012</v>
      </c>
      <c r="E21" s="32">
        <f>D21*E35</f>
        <v>-256389.98362329119</v>
      </c>
      <c r="F21" s="32">
        <f>D21*F35</f>
        <v>-109020.09778950892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-712550.64057551674</v>
      </c>
      <c r="E22" s="32">
        <f t="shared" ref="E22:F22" si="0">SUM(E19:E21)</f>
        <v>-508389.72973628214</v>
      </c>
      <c r="F22" s="32">
        <f t="shared" si="0"/>
        <v>-204160.91083923471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5" thickBot="1">
      <c r="A24" t="str">
        <f>'SYS-Dec19'!A30</f>
        <v xml:space="preserve">      Total Deferred FIT</v>
      </c>
      <c r="C24" s="159" t="s">
        <v>232</v>
      </c>
      <c r="D24" s="202">
        <f>D17+D22</f>
        <v>-129536229.09852976</v>
      </c>
      <c r="E24" s="33">
        <f>E17+E22</f>
        <v>-92007969.486087278</v>
      </c>
      <c r="F24" s="33">
        <f>F17+F22</f>
        <v>-37528259.612442471</v>
      </c>
      <c r="H24" s="13" t="s">
        <v>27</v>
      </c>
      <c r="I24" s="10">
        <f>SUM(I14:I21)</f>
        <v>981624128</v>
      </c>
    </row>
    <row r="25" spans="1:9" s="1" customFormat="1" ht="13.5" thickTop="1">
      <c r="D25" s="16"/>
      <c r="E25" s="170" t="s">
        <v>249</v>
      </c>
      <c r="F25" s="16"/>
    </row>
    <row r="26" spans="1:9" s="1" customFormat="1">
      <c r="A26" s="1" t="s">
        <v>256</v>
      </c>
      <c r="D26" s="16">
        <f>SUM(E26:F26)</f>
        <v>-129090232</v>
      </c>
      <c r="E26" s="203">
        <v>-91014302</v>
      </c>
      <c r="F26" s="203">
        <v>-38075930</v>
      </c>
      <c r="H26" s="6"/>
      <c r="I26" s="18"/>
    </row>
    <row r="27" spans="1:9" ht="13.5" thickBot="1">
      <c r="D27" s="23"/>
      <c r="E27" s="23"/>
      <c r="F27" s="23"/>
      <c r="H27" s="6"/>
      <c r="I27" s="18"/>
    </row>
    <row r="28" spans="1:9" ht="14.25" thickTop="1" thickBot="1">
      <c r="A28" t="s">
        <v>31</v>
      </c>
      <c r="D28" s="23">
        <f>D24-D26</f>
        <v>-445997.09852975607</v>
      </c>
      <c r="E28" s="204">
        <f>E24-E26</f>
        <v>-993667.48608727753</v>
      </c>
      <c r="F28" s="16">
        <f>F24-F26</f>
        <v>547670.38755752891</v>
      </c>
      <c r="H28" s="6"/>
      <c r="I28" s="18"/>
    </row>
    <row r="29" spans="1:9" ht="13.5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F28" sqref="F28"/>
    </sheetView>
  </sheetViews>
  <sheetFormatPr defaultColWidth="11.42578125" defaultRowHeight="12.75"/>
  <cols>
    <col min="1" max="1" width="25.7109375" customWidth="1"/>
    <col min="2" max="2" width="14.140625" customWidth="1"/>
    <col min="3" max="3" width="2.42578125" customWidth="1"/>
    <col min="4" max="7" width="13.710937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250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AvgCalc!G66</f>
        <v>-552434344.3912499</v>
      </c>
      <c r="E8" s="206">
        <f>D8</f>
        <v>-552434344.3912499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AvgCalc!H66</f>
        <v>-110620402.33180554</v>
      </c>
      <c r="E10" s="4"/>
      <c r="F10" s="207">
        <f>D10</f>
        <v>-110620402.33180554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AvgCalc!I66</f>
        <v>-65022156.208055556</v>
      </c>
      <c r="E12" s="4"/>
      <c r="F12" s="23"/>
      <c r="G12" s="207">
        <f>D12</f>
        <v>-65022156.208055556</v>
      </c>
    </row>
    <row r="13" spans="1:7">
      <c r="D13" s="207"/>
      <c r="E13" s="4"/>
      <c r="F13" s="23"/>
      <c r="G13" s="23"/>
    </row>
    <row r="14" spans="1:7">
      <c r="A14" t="s">
        <v>77</v>
      </c>
      <c r="B14" t="s">
        <v>17</v>
      </c>
      <c r="D14" s="207">
        <f>AvgCalc!D66</f>
        <v>-87897363.789999992</v>
      </c>
      <c r="E14" s="4">
        <f>D14*E34</f>
        <v>-62036201.415706187</v>
      </c>
      <c r="F14" s="23">
        <f>D14*F34</f>
        <v>-18030386.2342427</v>
      </c>
      <c r="G14" s="23">
        <f>D14*G34</f>
        <v>-7830776.1400510995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8">
        <f>AvgCalc!F66</f>
        <v>-781384.90333333344</v>
      </c>
      <c r="E16" s="15">
        <f>D16*E35</f>
        <v>-608495.67962180008</v>
      </c>
      <c r="F16" s="32">
        <f>D16*F35</f>
        <v>-172889.22371153336</v>
      </c>
      <c r="G16" s="32"/>
    </row>
    <row r="17" spans="1:8" ht="13.5" thickBot="1">
      <c r="A17" t="s">
        <v>71</v>
      </c>
      <c r="D17" s="202">
        <f>SUM(D8:D16)</f>
        <v>-816755651.62444437</v>
      </c>
      <c r="E17" s="4">
        <f>SUM(E8:E16)</f>
        <v>-615079041.48657787</v>
      </c>
      <c r="F17" s="23">
        <f>SUM(F9:F16)</f>
        <v>-128823677.78975977</v>
      </c>
      <c r="G17" s="23">
        <f>SUM(G9:G16)</f>
        <v>-72852932.348106652</v>
      </c>
      <c r="H17" s="55"/>
    </row>
    <row r="18" spans="1:8" ht="13.5" thickTop="1">
      <c r="D18" s="160" t="s">
        <v>225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244</v>
      </c>
      <c r="D20" s="207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226</v>
      </c>
      <c r="D21" s="207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7">
        <f>'CDA DFIT'!E27</f>
        <v>-6412936.1490416685</v>
      </c>
      <c r="E22" s="4">
        <f>D22</f>
        <v>-6412936.1490416685</v>
      </c>
      <c r="F22" s="23"/>
      <c r="G22" s="23"/>
    </row>
    <row r="23" spans="1:8">
      <c r="A23" t="s">
        <v>186</v>
      </c>
      <c r="B23" t="s">
        <v>187</v>
      </c>
      <c r="C23" s="159" t="s">
        <v>227</v>
      </c>
      <c r="D23" s="207">
        <f>'CDA DFIT'!F27</f>
        <v>252672.46999999997</v>
      </c>
      <c r="E23" s="4">
        <f>D23</f>
        <v>252672.46999999997</v>
      </c>
      <c r="F23" s="23"/>
      <c r="G23" s="23"/>
    </row>
    <row r="24" spans="1:8">
      <c r="A24" t="s">
        <v>83</v>
      </c>
      <c r="B24" s="56" t="s">
        <v>84</v>
      </c>
      <c r="C24" s="161" t="s">
        <v>228</v>
      </c>
      <c r="D24" s="207">
        <f>'Other DFIT_AMA'!B26</f>
        <v>89510.560000000012</v>
      </c>
      <c r="E24" s="4">
        <f>D24</f>
        <v>89510.560000000012</v>
      </c>
      <c r="F24" s="23"/>
      <c r="G24" s="23"/>
    </row>
    <row r="25" spans="1:8">
      <c r="A25" s="134" t="s">
        <v>171</v>
      </c>
      <c r="B25" s="57" t="s">
        <v>175</v>
      </c>
      <c r="C25" s="162" t="s">
        <v>229</v>
      </c>
      <c r="D25" s="207">
        <f>'Other DFIT_AMA'!E26</f>
        <v>-225566.75166666668</v>
      </c>
      <c r="E25" s="4">
        <f>D25*E34</f>
        <v>-159200.5019913</v>
      </c>
      <c r="F25" s="4">
        <f>D25*F34</f>
        <v>-46270.507769383337</v>
      </c>
      <c r="G25" s="4">
        <f>D25*G34</f>
        <v>-20095.741905983334</v>
      </c>
    </row>
    <row r="26" spans="1:8">
      <c r="A26" t="s">
        <v>85</v>
      </c>
      <c r="B26" s="57" t="s">
        <v>86</v>
      </c>
      <c r="C26" s="162" t="s">
        <v>230</v>
      </c>
      <c r="D26" s="206">
        <f>'Other DFIT_AMA'!D26</f>
        <v>-1781358.5600000005</v>
      </c>
      <c r="E26" s="4">
        <f>D26*E34</f>
        <v>-1257247.2444768003</v>
      </c>
      <c r="F26" s="4">
        <f>D26*F34</f>
        <v>-365410.08141280012</v>
      </c>
      <c r="G26" s="4">
        <f>D26*G34</f>
        <v>-158701.23411040005</v>
      </c>
    </row>
    <row r="27" spans="1:8">
      <c r="A27" t="s">
        <v>246</v>
      </c>
      <c r="B27" s="191" t="s">
        <v>247</v>
      </c>
      <c r="C27" s="162" t="s">
        <v>120</v>
      </c>
      <c r="D27" s="206">
        <f>'Other DFIT_AMA'!F26</f>
        <v>-1466728.6666666667</v>
      </c>
      <c r="E27" s="4">
        <f>D27*E34</f>
        <v>-1035187.75836</v>
      </c>
      <c r="F27" s="4">
        <f>D27*F34</f>
        <v>-300870.05139333336</v>
      </c>
      <c r="G27" s="4">
        <f>D27*G34</f>
        <v>-130670.85691333334</v>
      </c>
    </row>
    <row r="28" spans="1:8">
      <c r="A28" t="s">
        <v>29</v>
      </c>
      <c r="D28" s="112">
        <f>SUM(D20:D27)</f>
        <v>-9544407.0973750036</v>
      </c>
      <c r="E28" s="112">
        <f t="shared" ref="E28:G28" si="0">SUM(E20:E27)</f>
        <v>-8522388.6238697693</v>
      </c>
      <c r="F28" s="112">
        <f t="shared" si="0"/>
        <v>-712550.64057551674</v>
      </c>
      <c r="G28" s="112">
        <f t="shared" si="0"/>
        <v>-309467.83292971674</v>
      </c>
    </row>
    <row r="29" spans="1:8">
      <c r="D29" s="23"/>
      <c r="E29" s="23"/>
      <c r="F29" s="23"/>
      <c r="G29" s="23"/>
    </row>
    <row r="30" spans="1:8" ht="13.5" thickBot="1">
      <c r="A30" t="s">
        <v>30</v>
      </c>
      <c r="D30" s="58">
        <f>D17+D28</f>
        <v>-826300058.7218194</v>
      </c>
      <c r="E30" s="202">
        <f>E17+E28</f>
        <v>-623601430.11044765</v>
      </c>
      <c r="F30" s="202">
        <f>F17+F28</f>
        <v>-129536228.43033528</v>
      </c>
      <c r="G30" s="22">
        <f>G17+G28</f>
        <v>-73162400.181036368</v>
      </c>
      <c r="H30" s="55"/>
    </row>
    <row r="31" spans="1:8" ht="13.5" thickTop="1">
      <c r="E31" s="192" t="s">
        <v>231</v>
      </c>
      <c r="F31" s="192" t="s">
        <v>232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A20" workbookViewId="0">
      <selection activeCell="I39" sqref="I39:I41"/>
    </sheetView>
  </sheetViews>
  <sheetFormatPr defaultColWidth="11.42578125" defaultRowHeight="12.75"/>
  <cols>
    <col min="1" max="1" width="17.28515625" customWidth="1"/>
    <col min="2" max="3" width="14.85546875" bestFit="1" customWidth="1"/>
    <col min="4" max="4" width="14.42578125" customWidth="1"/>
    <col min="5" max="5" width="1.28515625" customWidth="1"/>
    <col min="6" max="6" width="13.85546875" bestFit="1" customWidth="1"/>
    <col min="7" max="8" width="15.85546875" customWidth="1"/>
    <col min="9" max="9" width="14" customWidth="1"/>
    <col min="10" max="10" width="0.85546875" customWidth="1"/>
    <col min="11" max="11" width="14" bestFit="1" customWidth="1"/>
    <col min="12" max="12" width="11.7109375" bestFit="1" customWidth="1"/>
    <col min="13" max="13" width="0.85546875" customWidth="1"/>
    <col min="14" max="14" width="13.7109375" bestFit="1" customWidth="1"/>
    <col min="15" max="15" width="11.140625" bestFit="1" customWidth="1"/>
    <col min="16" max="17" width="9.570312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238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234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235</v>
      </c>
      <c r="L7" s="29" t="s">
        <v>234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5" thickBot="1">
      <c r="A22" t="s">
        <v>236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5" thickBot="1">
      <c r="A24" t="s">
        <v>237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176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239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234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235</v>
      </c>
      <c r="L29" s="29" t="s">
        <v>234</v>
      </c>
      <c r="N29" s="29" t="s">
        <v>172</v>
      </c>
      <c r="O29" s="29" t="s">
        <v>253</v>
      </c>
      <c r="P29" s="29" t="s">
        <v>254</v>
      </c>
      <c r="Q29" s="29" t="s">
        <v>255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5" thickBot="1">
      <c r="A44" t="s">
        <v>236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5" thickBot="1">
      <c r="A46" t="s">
        <v>237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240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234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235</v>
      </c>
      <c r="L51" s="29" t="s">
        <v>234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5" thickBot="1">
      <c r="A66" t="s">
        <v>236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205">
        <f>SUM(B66:C66)</f>
        <v>-87897363.789999992</v>
      </c>
      <c r="E66" s="52"/>
      <c r="F66" s="205">
        <f>(((F52+F64)/2)+(F53+F54+F55+F56+F57+F58+F59+F60+F61+F62+F63))/12</f>
        <v>-781384.90333333344</v>
      </c>
      <c r="G66" s="205">
        <f>(((G52+G64)/2)+(G53+G54+G55+G56+G57+G58+G59+G60+G61+G62+G63))/12</f>
        <v>-552434344.3912499</v>
      </c>
      <c r="H66" s="205">
        <f>(((H52+H64)/2)+(H53+H54+H55+H56+H57+H58+H59+H60+H61+H62+H63))/12</f>
        <v>-110620402.33180554</v>
      </c>
      <c r="I66" s="205">
        <f>(((I52+I64)/2)+(I53+I54+I55+I56+I57+I58+I59+I60+I61+I62+I63))/12</f>
        <v>-65022156.208055556</v>
      </c>
      <c r="J66" s="52"/>
      <c r="K66" s="205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225</v>
      </c>
      <c r="L67" s="52"/>
    </row>
    <row r="68" spans="1:12" ht="13.5" thickBot="1">
      <c r="A68" t="s">
        <v>237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176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7109375" defaultRowHeight="12.75"/>
  <cols>
    <col min="1" max="1" width="0" style="55" hidden="1" customWidth="1"/>
    <col min="2" max="2" width="27" style="55" customWidth="1"/>
    <col min="3" max="4" width="14" style="55" customWidth="1"/>
    <col min="5" max="5" width="16.7109375" style="55" bestFit="1" customWidth="1"/>
    <col min="6" max="6" width="18.42578125" style="55" bestFit="1" customWidth="1"/>
    <col min="7" max="7" width="9.28515625" style="55" customWidth="1"/>
    <col min="8" max="8" width="13.28515625" style="55" customWidth="1"/>
    <col min="9" max="9" width="13.42578125" style="55" customWidth="1"/>
    <col min="10" max="10" width="11.28515625" style="55" bestFit="1" customWidth="1"/>
    <col min="11" max="12" width="12.85546875" style="55" bestFit="1" customWidth="1"/>
    <col min="13" max="13" width="13.42578125" style="55" customWidth="1"/>
    <col min="14" max="14" width="13.85546875" style="55" customWidth="1"/>
    <col min="15" max="16384" width="10.7109375" style="55"/>
  </cols>
  <sheetData>
    <row r="1" spans="1:9">
      <c r="B1" s="196" t="str">
        <f>'Elec-Dec19'!C1</f>
        <v>AVISTA UTILITIES</v>
      </c>
      <c r="C1" s="197"/>
      <c r="D1" s="197"/>
      <c r="E1" s="197"/>
      <c r="G1" s="59"/>
      <c r="H1" s="59" t="s">
        <v>65</v>
      </c>
      <c r="I1" s="55" t="s">
        <v>64</v>
      </c>
    </row>
    <row r="2" spans="1:9">
      <c r="B2" s="196" t="s">
        <v>90</v>
      </c>
      <c r="C2" s="197"/>
      <c r="D2" s="197"/>
      <c r="E2" s="197"/>
      <c r="F2" s="59"/>
      <c r="G2" s="59"/>
    </row>
    <row r="3" spans="1:9">
      <c r="B3" s="198" t="str">
        <f>'SYS-Dec19'!D3</f>
        <v>Average - Twelve Months Ended December 31, 2019</v>
      </c>
      <c r="C3" s="197"/>
      <c r="D3" s="197"/>
      <c r="E3" s="197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5.5">
      <c r="A5" s="163"/>
      <c r="C5" s="165" t="s">
        <v>91</v>
      </c>
      <c r="D5" s="165" t="s">
        <v>92</v>
      </c>
      <c r="E5" s="164" t="s">
        <v>93</v>
      </c>
      <c r="F5" s="167" t="s">
        <v>185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7">
        <f>C26/12</f>
        <v>0</v>
      </c>
      <c r="D27" s="207">
        <f>D26/12</f>
        <v>0</v>
      </c>
      <c r="E27" s="207">
        <f>E26/12</f>
        <v>-6412936.1490416685</v>
      </c>
      <c r="F27" s="207">
        <f>F26/12</f>
        <v>252672.46999999997</v>
      </c>
      <c r="G27"/>
    </row>
    <row r="28" spans="1:11">
      <c r="A28" s="66"/>
      <c r="C28" s="168" t="s">
        <v>244</v>
      </c>
      <c r="D28" s="168" t="s">
        <v>226</v>
      </c>
      <c r="E28" s="168" t="s">
        <v>41</v>
      </c>
      <c r="F28" s="168" t="s">
        <v>227</v>
      </c>
    </row>
    <row r="29" spans="1:11">
      <c r="A29" s="66"/>
    </row>
    <row r="30" spans="1:11">
      <c r="B30" s="74"/>
    </row>
    <row r="33" spans="2:5" ht="15">
      <c r="B33"/>
      <c r="C33"/>
      <c r="D33"/>
      <c r="E33" s="75"/>
    </row>
    <row r="34" spans="2:5" ht="15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7109375" defaultRowHeight="12.75"/>
  <cols>
    <col min="1" max="1" width="27" style="55" customWidth="1"/>
    <col min="2" max="2" width="17.85546875" style="55" customWidth="1"/>
    <col min="3" max="3" width="3.140625" style="55" customWidth="1"/>
    <col min="4" max="4" width="16.5703125" style="55" customWidth="1"/>
    <col min="5" max="5" width="24.28515625" style="55" bestFit="1" customWidth="1"/>
    <col min="6" max="6" width="24.140625" style="55" bestFit="1" customWidth="1"/>
    <col min="7" max="7" width="14.5703125" style="55" customWidth="1"/>
    <col min="8" max="8" width="13.28515625" style="55" customWidth="1"/>
    <col min="9" max="9" width="13.42578125" style="55" customWidth="1"/>
    <col min="10" max="10" width="11.28515625" style="55" bestFit="1" customWidth="1"/>
    <col min="11" max="12" width="12.85546875" style="55" bestFit="1" customWidth="1"/>
    <col min="13" max="13" width="13.42578125" style="55" customWidth="1"/>
    <col min="14" max="14" width="13.85546875" style="55" customWidth="1"/>
    <col min="15" max="16384" width="10.7109375" style="55"/>
  </cols>
  <sheetData>
    <row r="1" spans="1:7">
      <c r="A1" s="196" t="str">
        <f>AvgCalc!E1</f>
        <v>AVISTA UTILITIES</v>
      </c>
      <c r="B1" s="197"/>
      <c r="C1" s="197"/>
      <c r="D1" s="197"/>
      <c r="E1" s="197"/>
      <c r="F1" s="59"/>
      <c r="G1" s="59"/>
    </row>
    <row r="2" spans="1:7">
      <c r="A2" s="196" t="s">
        <v>90</v>
      </c>
      <c r="B2" s="197"/>
      <c r="C2" s="197"/>
      <c r="D2" s="197"/>
      <c r="E2" s="197"/>
      <c r="F2" s="59"/>
      <c r="G2" s="59"/>
    </row>
    <row r="3" spans="1:7">
      <c r="A3" s="198" t="str">
        <f>'SYS-Dec19'!D3</f>
        <v>Average - Twelve Months Ended December 31, 2019</v>
      </c>
      <c r="B3" s="198"/>
      <c r="C3" s="198"/>
      <c r="D3" s="198"/>
      <c r="E3" s="198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171</v>
      </c>
      <c r="F5" s="76" t="s">
        <v>171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173</v>
      </c>
      <c r="C8" s="65"/>
      <c r="D8" s="65" t="s">
        <v>172</v>
      </c>
      <c r="E8" s="78" t="s">
        <v>172</v>
      </c>
      <c r="F8" s="78" t="s">
        <v>172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7">
        <f>B25/12</f>
        <v>89510.560000000012</v>
      </c>
      <c r="C26" s="207"/>
      <c r="D26" s="207">
        <f>D25/12</f>
        <v>-1781358.5600000005</v>
      </c>
      <c r="E26" s="207">
        <f>E25/12</f>
        <v>-225566.75166666668</v>
      </c>
      <c r="F26" s="207">
        <f>F25/12</f>
        <v>-1466728.6666666667</v>
      </c>
      <c r="G26"/>
    </row>
    <row r="27" spans="1:11">
      <c r="B27" s="168" t="s">
        <v>228</v>
      </c>
      <c r="C27" s="168"/>
      <c r="D27" s="168" t="s">
        <v>230</v>
      </c>
      <c r="E27" s="168" t="s">
        <v>229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40625" defaultRowHeight="12.75"/>
  <cols>
    <col min="1" max="1" width="10.28515625" style="1" customWidth="1"/>
    <col min="2" max="2" width="25.85546875" style="1" customWidth="1"/>
    <col min="3" max="3" width="16.5703125" style="1" bestFit="1" customWidth="1"/>
    <col min="4" max="4" width="16.5703125" style="1" customWidth="1"/>
    <col min="5" max="5" width="14.5703125" style="1" customWidth="1"/>
    <col min="6" max="6" width="16.570312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283324</v>
      </c>
      <c r="B3" s="83" t="s">
        <v>165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51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190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-0.02</v>
      </c>
      <c r="C6" s="125">
        <v>0</v>
      </c>
      <c r="D6" s="130">
        <f>SUM(B6:C6)</f>
        <v>-0.02</v>
      </c>
      <c r="E6" s="97">
        <f>-D6</f>
        <v>0.02</v>
      </c>
      <c r="F6" s="96">
        <f>SUM(D6:E6)</f>
        <v>0</v>
      </c>
    </row>
    <row r="7" spans="1:8">
      <c r="A7" s="94">
        <f>'283200 ED AN'!A7</f>
        <v>201901</v>
      </c>
      <c r="B7" s="97">
        <f>D6</f>
        <v>-0.02</v>
      </c>
      <c r="C7" s="97">
        <v>0.02</v>
      </c>
      <c r="D7" s="130">
        <f t="shared" ref="D7:D18" si="0">SUM(B7:C7)</f>
        <v>0</v>
      </c>
      <c r="E7" s="97">
        <f>-D7</f>
        <v>0</v>
      </c>
      <c r="F7" s="96">
        <f t="shared" ref="F7:F18" si="1">SUM(D7:E7)</f>
        <v>0</v>
      </c>
      <c r="H7" s="98">
        <v>-3406666.72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97">
        <f t="shared" ref="E8:E18" si="3">-D8</f>
        <v>0</v>
      </c>
      <c r="F8" s="96">
        <f t="shared" si="1"/>
        <v>0</v>
      </c>
      <c r="H8" s="98">
        <v>-3400833.39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97">
        <f t="shared" si="3"/>
        <v>0</v>
      </c>
      <c r="F9" s="96">
        <f t="shared" si="1"/>
        <v>0</v>
      </c>
      <c r="H9" s="98">
        <v>-3395000.06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97">
        <f t="shared" si="3"/>
        <v>0</v>
      </c>
      <c r="F10" s="96">
        <f t="shared" si="1"/>
        <v>0</v>
      </c>
      <c r="H10" s="98">
        <v>-3389166.73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97">
        <f t="shared" si="3"/>
        <v>0</v>
      </c>
      <c r="F11" s="96">
        <f t="shared" si="1"/>
        <v>0</v>
      </c>
      <c r="H11" s="98">
        <v>-3383333.4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97">
        <f t="shared" si="3"/>
        <v>0</v>
      </c>
      <c r="F12" s="96">
        <f t="shared" si="1"/>
        <v>0</v>
      </c>
      <c r="H12" s="98">
        <v>-3377500.07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97">
        <f t="shared" si="3"/>
        <v>0</v>
      </c>
      <c r="F13" s="96">
        <f t="shared" si="1"/>
        <v>0</v>
      </c>
      <c r="H13" s="98">
        <v>-3371666.74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97">
        <f t="shared" si="3"/>
        <v>0</v>
      </c>
      <c r="F14" s="96">
        <f t="shared" si="1"/>
        <v>0</v>
      </c>
      <c r="H14" s="98">
        <v>-3365833.41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97">
        <f t="shared" si="3"/>
        <v>0</v>
      </c>
      <c r="F15" s="96">
        <f t="shared" si="1"/>
        <v>0</v>
      </c>
      <c r="H15" s="98">
        <v>-3360000.08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97">
        <f t="shared" si="3"/>
        <v>0</v>
      </c>
      <c r="F16" s="96">
        <f t="shared" si="1"/>
        <v>0</v>
      </c>
      <c r="H16" s="98">
        <v>-3354166.75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97">
        <f t="shared" si="3"/>
        <v>0</v>
      </c>
      <c r="F17" s="96">
        <f t="shared" si="1"/>
        <v>0</v>
      </c>
      <c r="H17" s="98">
        <v>-3348333.42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97">
        <f t="shared" si="3"/>
        <v>0</v>
      </c>
      <c r="F18" s="96">
        <f t="shared" si="1"/>
        <v>0</v>
      </c>
      <c r="H18" s="98">
        <v>-3342500.09</v>
      </c>
    </row>
    <row r="19" spans="1:8">
      <c r="A19" s="99"/>
      <c r="B19" s="100"/>
      <c r="C19" s="101">
        <f>SUM(C7:C18)</f>
        <v>0.02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222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40625" defaultRowHeight="12.75"/>
  <cols>
    <col min="1" max="1" width="10.28515625" style="1" customWidth="1"/>
    <col min="2" max="2" width="25.85546875" style="1" customWidth="1"/>
    <col min="3" max="3" width="14.7109375" style="1" bestFit="1" customWidth="1"/>
    <col min="4" max="4" width="14.7109375" style="1" customWidth="1"/>
    <col min="5" max="5" width="14.5703125" style="1" customWidth="1"/>
    <col min="6" max="6" width="14.8554687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283325</v>
      </c>
      <c r="B3" s="83" t="s">
        <v>166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221</v>
      </c>
      <c r="D5" s="91" t="s">
        <v>184</v>
      </c>
      <c r="E5" s="91" t="s">
        <v>170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0</v>
      </c>
      <c r="C6" s="125">
        <v>0</v>
      </c>
      <c r="D6" s="130">
        <f>SUM(B6:C6)</f>
        <v>0</v>
      </c>
      <c r="E6" s="125">
        <v>0</v>
      </c>
      <c r="F6" s="96">
        <f>SUM(D6:E6)</f>
        <v>0</v>
      </c>
    </row>
    <row r="7" spans="1:8">
      <c r="A7" s="94">
        <f>'283200 ED AN'!A7</f>
        <v>201901</v>
      </c>
      <c r="B7" s="97">
        <f>D6</f>
        <v>0</v>
      </c>
      <c r="C7" s="97">
        <v>0</v>
      </c>
      <c r="D7" s="130">
        <f t="shared" ref="D7:D18" si="0">SUM(B7:C7)</f>
        <v>0</v>
      </c>
      <c r="E7" s="125">
        <v>0</v>
      </c>
      <c r="F7" s="96">
        <f t="shared" ref="F7:F18" si="1">SUM(D7:E7)</f>
        <v>0</v>
      </c>
      <c r="H7" s="98">
        <v>-700000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125">
        <v>0</v>
      </c>
      <c r="F8" s="96">
        <f t="shared" si="1"/>
        <v>0</v>
      </c>
      <c r="H8" s="98">
        <v>-700000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125">
        <v>0</v>
      </c>
      <c r="F9" s="96">
        <f t="shared" si="1"/>
        <v>0</v>
      </c>
      <c r="H9" s="98">
        <v>-700000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125">
        <v>0</v>
      </c>
      <c r="F10" s="96">
        <f t="shared" si="1"/>
        <v>0</v>
      </c>
      <c r="H10" s="98">
        <v>-700000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125">
        <v>0</v>
      </c>
      <c r="F11" s="96">
        <f t="shared" si="1"/>
        <v>0</v>
      </c>
      <c r="H11" s="98">
        <v>-700000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125">
        <v>0</v>
      </c>
      <c r="F12" s="96">
        <f t="shared" si="1"/>
        <v>0</v>
      </c>
      <c r="H12" s="98">
        <v>-700000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125">
        <v>0</v>
      </c>
      <c r="F13" s="96">
        <f t="shared" si="1"/>
        <v>0</v>
      </c>
      <c r="H13" s="98">
        <v>-700000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125">
        <v>0</v>
      </c>
      <c r="F14" s="96">
        <f t="shared" si="1"/>
        <v>0</v>
      </c>
      <c r="H14" s="98">
        <v>-700000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125">
        <v>0</v>
      </c>
      <c r="F15" s="96">
        <f t="shared" si="1"/>
        <v>0</v>
      </c>
      <c r="H15" s="98">
        <v>-700000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125">
        <v>0</v>
      </c>
      <c r="F16" s="96">
        <f t="shared" si="1"/>
        <v>0</v>
      </c>
      <c r="H16" s="98">
        <v>-700000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125">
        <v>0</v>
      </c>
      <c r="F17" s="96">
        <f t="shared" si="1"/>
        <v>0</v>
      </c>
      <c r="H17" s="98">
        <v>-700000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125">
        <v>0</v>
      </c>
      <c r="F18" s="96">
        <f t="shared" si="1"/>
        <v>0</v>
      </c>
      <c r="H18" s="98">
        <v>-700000</v>
      </c>
    </row>
    <row r="19" spans="1:8">
      <c r="A19" s="99"/>
      <c r="B19" s="100"/>
      <c r="C19" s="101">
        <f>SUM(C7:C18)</f>
        <v>0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220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9.140625" style="1" bestFit="1" customWidth="1"/>
    <col min="4" max="4" width="17.28515625" style="1" customWidth="1"/>
    <col min="5" max="5" width="14.5703125" style="1" customWidth="1"/>
    <col min="6" max="6" width="17.7109375" style="1" bestFit="1" customWidth="1"/>
    <col min="7" max="7" width="16.5703125" style="1" bestFit="1" customWidth="1"/>
    <col min="8" max="8" width="11.28515625" style="1" hidden="1" customWidth="1"/>
    <col min="9" max="9" width="16.5703125" style="131" bestFit="1" customWidth="1"/>
    <col min="10" max="10" width="12.7109375" style="131" bestFit="1" customWidth="1"/>
    <col min="11" max="11" width="14" style="1" customWidth="1"/>
    <col min="12" max="16384" width="9.140625" style="1"/>
  </cols>
  <sheetData>
    <row r="2" spans="1:12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167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241</v>
      </c>
    </row>
    <row r="5" spans="1:12" ht="38.25">
      <c r="A5" s="90" t="s">
        <v>106</v>
      </c>
      <c r="B5" s="91" t="s">
        <v>107</v>
      </c>
      <c r="C5" s="91" t="s">
        <v>221</v>
      </c>
      <c r="D5" s="91" t="s">
        <v>182</v>
      </c>
      <c r="E5" s="91" t="s">
        <v>170</v>
      </c>
      <c r="F5" s="92" t="s">
        <v>109</v>
      </c>
      <c r="G5" s="93" t="s">
        <v>194</v>
      </c>
      <c r="H5" s="93" t="s">
        <v>110</v>
      </c>
      <c r="I5" s="131" t="s">
        <v>192</v>
      </c>
      <c r="J5" s="131" t="s">
        <v>193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28"/>
  <sheetViews>
    <sheetView topLeftCell="A4" workbookViewId="0">
      <selection activeCell="A30" sqref="A30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7.42578125" style="1" bestFit="1" customWidth="1"/>
    <col min="4" max="4" width="17.28515625" style="1" customWidth="1"/>
    <col min="5" max="5" width="14.5703125" style="1" customWidth="1"/>
    <col min="6" max="6" width="17.7109375" style="1" bestFit="1" customWidth="1"/>
    <col min="7" max="7" width="12.5703125" style="1" bestFit="1" customWidth="1"/>
    <col min="8" max="8" width="12.28515625" style="1" hidden="1" customWidth="1"/>
    <col min="9" max="9" width="13.140625" style="1" bestFit="1" customWidth="1"/>
    <col min="10" max="10" width="13.140625" style="88" bestFit="1" customWidth="1"/>
    <col min="11" max="11" width="8.140625" style="1" bestFit="1" customWidth="1"/>
    <col min="12" max="12" width="12.140625" style="1" customWidth="1"/>
    <col min="13" max="13" width="14" style="1" customWidth="1"/>
    <col min="14" max="16384" width="9.140625" style="1"/>
  </cols>
  <sheetData>
    <row r="2" spans="1:10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178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223</v>
      </c>
      <c r="J4" s="131"/>
    </row>
    <row r="5" spans="1:10" ht="38.25">
      <c r="A5" s="90" t="s">
        <v>106</v>
      </c>
      <c r="B5" s="91" t="s">
        <v>107</v>
      </c>
      <c r="C5" s="91" t="s">
        <v>108</v>
      </c>
      <c r="D5" s="91" t="s">
        <v>183</v>
      </c>
      <c r="E5" s="91" t="s">
        <v>170</v>
      </c>
      <c r="F5" s="92" t="s">
        <v>195</v>
      </c>
      <c r="G5" s="93"/>
      <c r="H5" s="93"/>
      <c r="I5" s="131" t="s">
        <v>192</v>
      </c>
      <c r="J5" s="131" t="s">
        <v>193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224</v>
      </c>
    </row>
    <row r="21" spans="1:10">
      <c r="A21" s="104" t="s">
        <v>111</v>
      </c>
    </row>
    <row r="22" spans="1:10">
      <c r="A22" s="1" t="s">
        <v>179</v>
      </c>
    </row>
    <row r="23" spans="1:10">
      <c r="A23" s="1" t="s">
        <v>180</v>
      </c>
    </row>
    <row r="24" spans="1:10">
      <c r="A24" s="88" t="s">
        <v>181</v>
      </c>
    </row>
    <row r="25" spans="1:10">
      <c r="A25" s="88" t="s">
        <v>191</v>
      </c>
    </row>
    <row r="26" spans="1:10">
      <c r="A26" s="88" t="s">
        <v>197</v>
      </c>
    </row>
    <row r="27" spans="1:10">
      <c r="A27" s="88" t="s">
        <v>196</v>
      </c>
    </row>
    <row r="28" spans="1:10">
      <c r="A28" s="88" t="s">
        <v>198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19"/>
  <sheetViews>
    <sheetView workbookViewId="0">
      <selection activeCell="A24" sqref="A24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5.42578125" style="1" bestFit="1" customWidth="1"/>
    <col min="4" max="4" width="14.5703125" style="1" customWidth="1"/>
    <col min="5" max="5" width="14.85546875" style="1" bestFit="1" customWidth="1"/>
    <col min="6" max="6" width="9.140625" style="1"/>
    <col min="7" max="7" width="11.28515625" style="1" hidden="1" customWidth="1"/>
    <col min="8" max="8" width="12.7109375" style="1" customWidth="1"/>
    <col min="9" max="9" width="12.140625" style="1" customWidth="1"/>
    <col min="10" max="10" width="14" style="1" customWidth="1"/>
    <col min="11" max="16384" width="9.140625" style="1"/>
  </cols>
  <sheetData>
    <row r="2" spans="1:7" ht="38.25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168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8.25">
      <c r="A5" s="90" t="s">
        <v>106</v>
      </c>
      <c r="B5" s="91" t="s">
        <v>107</v>
      </c>
      <c r="C5" s="91" t="s">
        <v>108</v>
      </c>
      <c r="D5" s="91" t="s">
        <v>170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E6" sqref="E6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169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251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G6" sqref="G6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14.28515625" style="1" customWidth="1"/>
    <col min="8" max="8" width="14.7109375" style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174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 t="s">
        <v>252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C19" sqref="C19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14.28515625" style="1" customWidth="1"/>
    <col min="8" max="8" width="14.7109375" style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248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D29" sqref="D29"/>
    </sheetView>
  </sheetViews>
  <sheetFormatPr defaultRowHeight="12.75"/>
  <cols>
    <col min="1" max="1" width="27.42578125" customWidth="1"/>
    <col min="2" max="2" width="5.7109375" customWidth="1"/>
    <col min="3" max="3" width="9.7109375" customWidth="1"/>
    <col min="4" max="4" width="17.7109375" bestFit="1" customWidth="1"/>
    <col min="5" max="5" width="14.7109375" customWidth="1"/>
    <col min="6" max="7" width="16.5703125" bestFit="1" customWidth="1"/>
    <col min="8" max="8" width="17.28515625" bestFit="1" customWidth="1"/>
    <col min="9" max="9" width="16.5703125" bestFit="1" customWidth="1"/>
    <col min="10" max="10" width="14.140625" customWidth="1"/>
    <col min="11" max="11" width="1.7109375" customWidth="1"/>
    <col min="12" max="12" width="32.140625" bestFit="1" customWidth="1"/>
    <col min="13" max="13" width="14.85546875" style="1" customWidth="1"/>
    <col min="14" max="14" width="2.42578125" style="1" customWidth="1"/>
    <col min="15" max="15" width="13.14062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Average - Twelve Months Ended December 31, 2019</v>
      </c>
      <c r="L3" s="105" t="s">
        <v>114</v>
      </c>
      <c r="M3" s="105" t="s">
        <v>10</v>
      </c>
    </row>
    <row r="4" spans="1:13">
      <c r="L4" t="s">
        <v>216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-7378723.0236</v>
      </c>
      <c r="E8" s="110">
        <v>0</v>
      </c>
      <c r="F8" s="110">
        <f>D8</f>
        <v>-7378723.0236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-122502862.068</v>
      </c>
      <c r="E9" s="23">
        <v>0</v>
      </c>
      <c r="F9" s="23">
        <f t="shared" ref="E9:F14" si="0">IF($C9="P",$D9,0)</f>
        <v>-122502862.068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-67116628.906800002</v>
      </c>
      <c r="E10" s="23">
        <f t="shared" si="0"/>
        <v>0</v>
      </c>
      <c r="F10" s="23">
        <f t="shared" si="0"/>
        <v>0</v>
      </c>
      <c r="G10" s="23">
        <f t="shared" si="1"/>
        <v>-67116628.906800002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-162648130.40188998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-162648130.40188998</v>
      </c>
      <c r="I11" s="23">
        <f>IF($C11="O",$D11,0)</f>
        <v>0</v>
      </c>
      <c r="L11" t="s">
        <v>217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-10276027.732620001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-10276027.732620001</v>
      </c>
      <c r="M12" s="155"/>
    </row>
    <row r="13" spans="1:13">
      <c r="A13" t="s">
        <v>127</v>
      </c>
      <c r="C13" s="28" t="s">
        <v>125</v>
      </c>
      <c r="D13" s="23">
        <f>'Elec-Dec19'!E16</f>
        <v>-42922227.397512957</v>
      </c>
      <c r="E13" s="23">
        <f>D13*O26</f>
        <v>-12985888.983577147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-29936338.413935807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-421012.07577352726</v>
      </c>
      <c r="E14" s="32">
        <f>D14*O26</f>
        <v>-127374.93853958711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-293637.13723394013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-413265611.60619652</v>
      </c>
      <c r="E15" s="23">
        <f t="shared" si="3"/>
        <v>-13113263.922116734</v>
      </c>
      <c r="F15" s="23">
        <f t="shared" si="3"/>
        <v>-129881585.0916</v>
      </c>
      <c r="G15" s="23">
        <f t="shared" si="3"/>
        <v>-67116628.906800002</v>
      </c>
      <c r="H15" s="23">
        <f t="shared" si="3"/>
        <v>-162648130.40188998</v>
      </c>
      <c r="I15" s="23">
        <f t="shared" si="3"/>
        <v>-40506003.283789754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-4209451.2882309509</v>
      </c>
      <c r="E18" s="23">
        <v>0</v>
      </c>
      <c r="F18" s="23">
        <f>IF($C18="P",$D18,0)</f>
        <v>-4209451.2882309509</v>
      </c>
      <c r="G18" s="24"/>
      <c r="H18" s="24"/>
      <c r="I18" s="24"/>
      <c r="M18" s="115"/>
    </row>
    <row r="19" spans="1:15">
      <c r="A19" t="s">
        <v>203</v>
      </c>
      <c r="C19" s="137" t="s">
        <v>121</v>
      </c>
      <c r="D19" s="24">
        <f>'Elec-Dec19'!E23</f>
        <v>165854.20930799999</v>
      </c>
      <c r="E19" s="23"/>
      <c r="F19" s="23">
        <f>D19</f>
        <v>165854.20930799999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-417309208.68511945</v>
      </c>
      <c r="E20" s="112">
        <f t="shared" ref="E20:I20" si="4">SUM(E15:E19)</f>
        <v>-13113263.922116734</v>
      </c>
      <c r="F20" s="112">
        <f t="shared" si="4"/>
        <v>-133925182.17052296</v>
      </c>
      <c r="G20" s="112">
        <f t="shared" si="4"/>
        <v>-67116628.906800002</v>
      </c>
      <c r="H20" s="112">
        <f t="shared" si="4"/>
        <v>-162648130.40188998</v>
      </c>
      <c r="I20" s="112">
        <f t="shared" si="4"/>
        <v>-40506003.283789754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58754.731584000008</v>
      </c>
      <c r="E22" s="23">
        <v>0</v>
      </c>
      <c r="F22" s="23">
        <f>IF($C22="P",$D22,0)</f>
        <v>58754.731584000008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-0.57701334310695529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-716236.05813170038</v>
      </c>
      <c r="E23" s="23"/>
      <c r="F23" s="23"/>
      <c r="G23" s="23"/>
      <c r="H23" s="23"/>
      <c r="I23" s="23">
        <f>IF($C23="O",$D23,0)</f>
        <v>-716236.05813170038</v>
      </c>
      <c r="J23" s="23"/>
      <c r="M23" s="156"/>
    </row>
    <row r="24" spans="1:15">
      <c r="A24" t="s">
        <v>218</v>
      </c>
      <c r="C24" s="137" t="s">
        <v>120</v>
      </c>
      <c r="D24" s="23">
        <f>'Elec-Dec19'!E30</f>
        <v>-110149.23532276056</v>
      </c>
      <c r="E24" s="23">
        <f>D24</f>
        <v>-110149.23532276056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-846592.57701334311</v>
      </c>
      <c r="E25" s="23">
        <f>ROUND($D$25*E32,0)</f>
        <v>-16900</v>
      </c>
      <c r="F25" s="23">
        <f>ROUND($D$25*F32,0)</f>
        <v>-259397</v>
      </c>
      <c r="G25" s="23">
        <f>ROUND($D$25*G32,0)</f>
        <v>-138130</v>
      </c>
      <c r="H25" s="23">
        <f>ROUND($D$25*H32,0)</f>
        <v>-323582</v>
      </c>
      <c r="I25" s="23">
        <f>ROUND($D$25*I32,0)</f>
        <v>-108583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-1614223.138883804</v>
      </c>
      <c r="E27" s="112">
        <f t="shared" si="5"/>
        <v>-127049.23532276056</v>
      </c>
      <c r="F27" s="112">
        <f t="shared" si="5"/>
        <v>-200642.26841600001</v>
      </c>
      <c r="G27" s="112">
        <f t="shared" si="5"/>
        <v>-138130</v>
      </c>
      <c r="H27" s="112">
        <f t="shared" si="5"/>
        <v>-323582</v>
      </c>
      <c r="I27" s="112">
        <f t="shared" si="5"/>
        <v>-824819.05813170038</v>
      </c>
      <c r="J27" s="23">
        <f>D29-E29-F29-G29-H29-I29</f>
        <v>-0.57701339572668076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5" thickBot="1">
      <c r="A29" t="s">
        <v>30</v>
      </c>
      <c r="C29" s="171" t="s">
        <v>233</v>
      </c>
      <c r="D29" s="114">
        <f t="shared" ref="D29:I29" si="6">D20+D27</f>
        <v>-418923431.82400328</v>
      </c>
      <c r="E29" s="114">
        <f t="shared" si="6"/>
        <v>-13240313.157439495</v>
      </c>
      <c r="F29" s="114">
        <f t="shared" si="6"/>
        <v>-134125824.43893896</v>
      </c>
      <c r="G29" s="114">
        <f t="shared" si="6"/>
        <v>-67254758.906800002</v>
      </c>
      <c r="H29" s="114">
        <f t="shared" si="6"/>
        <v>-162971712.40188998</v>
      </c>
      <c r="I29" s="114">
        <f t="shared" si="6"/>
        <v>-41330822.341921456</v>
      </c>
      <c r="M29" s="115"/>
    </row>
    <row r="30" spans="1:15" ht="13.5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-418924000</v>
      </c>
      <c r="E33" s="52">
        <f>ROUND(E29,-3)</f>
        <v>-13240000</v>
      </c>
      <c r="F33" s="52">
        <f>ROUND(F29,-3)</f>
        <v>-134126000</v>
      </c>
      <c r="G33" s="52">
        <f>ROUND(G29,-3)</f>
        <v>-67255000</v>
      </c>
      <c r="H33" s="52">
        <f>ROUND(H29,-3)</f>
        <v>-162972000</v>
      </c>
      <c r="I33" s="52">
        <f>ROUND(I29,-3)</f>
        <v>-41331000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242</v>
      </c>
      <c r="D45" s="179">
        <f t="shared" ref="D45:I45" si="7">SUM(D34:D43)+ROUND(D29,-3)</f>
        <v>-418923000</v>
      </c>
      <c r="E45" s="179">
        <f t="shared" si="7"/>
        <v>-13240000</v>
      </c>
      <c r="F45" s="179">
        <f t="shared" si="7"/>
        <v>-134126000</v>
      </c>
      <c r="G45" s="179">
        <f t="shared" si="7"/>
        <v>-67255000</v>
      </c>
      <c r="H45" s="179">
        <f t="shared" si="7"/>
        <v>-162972000</v>
      </c>
      <c r="I45" s="179">
        <f t="shared" si="7"/>
        <v>-41331000</v>
      </c>
      <c r="M45" s="156"/>
    </row>
    <row r="46" spans="1:13" hidden="1">
      <c r="A46" s="118" t="s">
        <v>243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5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Average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-3862475.9764</v>
      </c>
      <c r="E57" s="110">
        <v>0</v>
      </c>
      <c r="F57" s="110">
        <f>D57</f>
        <v>-3862475.9764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-64125507.932000004</v>
      </c>
      <c r="E58" s="23">
        <v>0</v>
      </c>
      <c r="F58" s="23">
        <f t="shared" ref="E58:F63" si="8">IF($C58="P",$D58,0)</f>
        <v>-64125507.932000004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-35132958.093199998</v>
      </c>
      <c r="E59" s="23">
        <f t="shared" si="8"/>
        <v>0</v>
      </c>
      <c r="F59" s="23">
        <f t="shared" si="8"/>
        <v>0</v>
      </c>
      <c r="G59" s="23">
        <f t="shared" si="9"/>
        <v>-35132958.093199998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-74686988.598110005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-74686988.598110005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-4704041.2673799992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-4704041.2673799992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-19113974.018193234</v>
      </c>
      <c r="E62" s="23">
        <f>D62*O73</f>
        <v>13277945.420223549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-32391919.438416786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-187483.60384827282</v>
      </c>
      <c r="E63" s="32">
        <f>D63*O73</f>
        <v>130239.63811579424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-317723.2419640671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-201813429.48913151</v>
      </c>
      <c r="E64" s="23">
        <f t="shared" si="11"/>
        <v>13408185.058339342</v>
      </c>
      <c r="F64" s="23">
        <f t="shared" si="11"/>
        <v>-67987983.908399999</v>
      </c>
      <c r="G64" s="23">
        <f t="shared" si="11"/>
        <v>-35132958.093199998</v>
      </c>
      <c r="H64" s="23">
        <f t="shared" si="11"/>
        <v>-74686988.598110005</v>
      </c>
      <c r="I64" s="23">
        <f t="shared" si="11"/>
        <v>-37413683.94776085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-2203484.8608107176</v>
      </c>
      <c r="E67" s="23">
        <v>0</v>
      </c>
      <c r="F67" s="23">
        <f>IF($C67="P",$D67,0)</f>
        <v>-2203484.8608107176</v>
      </c>
      <c r="G67" s="24"/>
      <c r="H67" s="24"/>
      <c r="I67" s="24"/>
      <c r="M67" s="156"/>
      <c r="O67" s="106"/>
      <c r="P67" s="1"/>
    </row>
    <row r="68" spans="1:16">
      <c r="A68" t="s">
        <v>203</v>
      </c>
      <c r="C68" s="137" t="s">
        <v>121</v>
      </c>
      <c r="D68" s="24">
        <f>'Elec-Dec19'!F23</f>
        <v>86818.260691999996</v>
      </c>
      <c r="E68" s="23"/>
      <c r="F68" s="23">
        <f>IF($C68="P",$D68,0)</f>
        <v>86818.260691999996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-203930096.08925024</v>
      </c>
      <c r="E69" s="112">
        <f t="shared" ref="E69:I69" si="12">SUM(E64:E68)</f>
        <v>13408185.058339342</v>
      </c>
      <c r="F69" s="112">
        <f t="shared" si="12"/>
        <v>-70104650.508518711</v>
      </c>
      <c r="G69" s="112">
        <f t="shared" si="12"/>
        <v>-35132958.093199998</v>
      </c>
      <c r="H69" s="112">
        <f t="shared" si="12"/>
        <v>-74686988.598110005</v>
      </c>
      <c r="I69" s="112">
        <f t="shared" si="12"/>
        <v>-37413683.94776085</v>
      </c>
      <c r="J69" s="23">
        <f>D74-E74-F74-G74-H74-I74</f>
        <v>0.33253654272994027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30755.828416000004</v>
      </c>
      <c r="E71" s="23">
        <v>0</v>
      </c>
      <c r="F71" s="23">
        <f>IF($C71="P",$D71,0)</f>
        <v>30755.828416000004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-318951.7002282996</v>
      </c>
      <c r="E72" s="23"/>
      <c r="F72" s="23"/>
      <c r="G72" s="23"/>
      <c r="H72" s="23"/>
      <c r="I72" s="23">
        <f>IF($C72="O",$D72,0)</f>
        <v>-318951.7002282996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218</v>
      </c>
      <c r="C73" s="137" t="s">
        <v>120</v>
      </c>
      <c r="D73" s="23">
        <f>'Elec-Dec19'!F30</f>
        <v>-49051.266668539443</v>
      </c>
      <c r="E73" s="23">
        <f>D73</f>
        <v>-49051.266668539443</v>
      </c>
      <c r="F73" s="23"/>
      <c r="G73" s="23"/>
      <c r="H73" s="23"/>
      <c r="I73" s="23"/>
      <c r="J73" s="23">
        <f>D77-E77-F77-G77-H77-I77</f>
        <v>0.33253652602434158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-410654.66746345727</v>
      </c>
      <c r="E74" s="23">
        <f>ROUND($D$74*E80,0)</f>
        <v>-26906</v>
      </c>
      <c r="F74" s="23">
        <f>ROUND($D$74*F80,0)</f>
        <v>-132382</v>
      </c>
      <c r="G74" s="23">
        <f>ROUND($D$74*G80,0)</f>
        <v>-70385</v>
      </c>
      <c r="H74" s="23">
        <f>ROUND($D$74*H80,0)</f>
        <v>-160490</v>
      </c>
      <c r="I74" s="23">
        <f>ROUND($D$74*I80,0)</f>
        <v>-20492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-747901.8059442963</v>
      </c>
      <c r="E75" s="112">
        <f t="shared" si="13"/>
        <v>-75957.266668539436</v>
      </c>
      <c r="F75" s="112">
        <f t="shared" si="13"/>
        <v>-101626.171584</v>
      </c>
      <c r="G75" s="112">
        <f t="shared" si="13"/>
        <v>-70385</v>
      </c>
      <c r="H75" s="112">
        <f t="shared" si="13"/>
        <v>-160490</v>
      </c>
      <c r="I75" s="112">
        <f t="shared" si="13"/>
        <v>-339443.7002282996</v>
      </c>
      <c r="P75" s="1"/>
    </row>
    <row r="76" spans="1:16">
      <c r="D76" s="23"/>
      <c r="P76" s="1"/>
    </row>
    <row r="77" spans="1:16" ht="13.5" thickBot="1">
      <c r="A77" t="s">
        <v>30</v>
      </c>
      <c r="D77" s="114">
        <f t="shared" ref="D77:I77" si="14">D69+D75</f>
        <v>-204677997.89519453</v>
      </c>
      <c r="E77" s="114">
        <f t="shared" si="14"/>
        <v>13332227.791670803</v>
      </c>
      <c r="F77" s="114">
        <f t="shared" si="14"/>
        <v>-70206276.680102706</v>
      </c>
      <c r="G77" s="114">
        <f t="shared" si="14"/>
        <v>-35203343.093199998</v>
      </c>
      <c r="H77" s="114">
        <f t="shared" si="14"/>
        <v>-74847478.598110005</v>
      </c>
      <c r="I77" s="114">
        <f t="shared" si="14"/>
        <v>-37753127.647989146</v>
      </c>
      <c r="P77" s="1"/>
    </row>
    <row r="78" spans="1:16" ht="13.5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2.75"/>
  <cols>
    <col min="1" max="1" width="27.42578125" customWidth="1"/>
    <col min="2" max="2" width="5.7109375" customWidth="1"/>
    <col min="3" max="3" width="9.7109375" customWidth="1"/>
    <col min="4" max="4" width="15.140625" customWidth="1"/>
    <col min="5" max="5" width="14.7109375" customWidth="1"/>
    <col min="6" max="6" width="14.140625" customWidth="1"/>
    <col min="7" max="7" width="17.28515625" bestFit="1" customWidth="1"/>
    <col min="8" max="8" width="16.5703125" bestFit="1" customWidth="1"/>
    <col min="9" max="9" width="14.140625" customWidth="1"/>
    <col min="10" max="10" width="1.7109375" customWidth="1"/>
    <col min="11" max="11" width="32.140625" bestFit="1" customWidth="1"/>
    <col min="12" max="12" width="19.5703125" style="1" customWidth="1"/>
    <col min="13" max="13" width="2.42578125" style="1" customWidth="1"/>
    <col min="14" max="14" width="13.14062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Average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-596569.27399999998</v>
      </c>
      <c r="E8" s="110">
        <f>D8</f>
        <v>-596569.27399999998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-3825846.872</v>
      </c>
      <c r="E9" s="23">
        <v>0</v>
      </c>
      <c r="F9" s="23">
        <f>D9</f>
        <v>-3825846.872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-68264430.120250002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-68264430.120250002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-5602627.4872599998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-5602627.4872599998</v>
      </c>
      <c r="L11" s="115"/>
    </row>
    <row r="12" spans="1:12">
      <c r="A12" t="s">
        <v>127</v>
      </c>
      <c r="C12" s="28" t="s">
        <v>125</v>
      </c>
      <c r="D12" s="23">
        <f>'Gas North-Dec19'!E15</f>
        <v>-13088798.279023802</v>
      </c>
      <c r="E12" s="23">
        <f>D12*N23</f>
        <v>-3548904.581716435</v>
      </c>
      <c r="F12" s="23">
        <f t="shared" si="0"/>
        <v>0</v>
      </c>
      <c r="G12" s="23">
        <f>IF($C12="D",$D12,0)</f>
        <v>0</v>
      </c>
      <c r="H12" s="23">
        <f>D12*N22</f>
        <v>-9539893.697307365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-121307.72381719737</v>
      </c>
      <c r="E13" s="32">
        <f>D13*N23</f>
        <v>-32891.448678094552</v>
      </c>
      <c r="F13" s="32">
        <f t="shared" si="0"/>
        <v>0</v>
      </c>
      <c r="G13" s="32">
        <f>IF($C13="D",$D13,0)</f>
        <v>0</v>
      </c>
      <c r="H13" s="32">
        <f>D13*N22</f>
        <v>-88416.2751391028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-91499579.756350994</v>
      </c>
      <c r="E14" s="23">
        <f>SUM(E8:E13)</f>
        <v>-4178365.3043945297</v>
      </c>
      <c r="F14" s="23">
        <f>SUM(F8:F13)</f>
        <v>-3825846.872</v>
      </c>
      <c r="G14" s="23">
        <f>SUM(G8:G13)</f>
        <v>-68264430.120250002</v>
      </c>
      <c r="H14" s="23">
        <f>SUM(H8:H13)</f>
        <v>-15230937.459706469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-256389.98362329119</v>
      </c>
      <c r="E16" s="23">
        <f>ROUND($D$16*E29,0)</f>
        <v>-2089</v>
      </c>
      <c r="F16" s="23">
        <f>ROUND($D$16*F29,0)</f>
        <v>-11249</v>
      </c>
      <c r="G16" s="23">
        <f>ROUND($D$16*G29,0)</f>
        <v>-191511</v>
      </c>
      <c r="H16" s="23">
        <f>ROUND($D$16*H29,0)</f>
        <v>-51541</v>
      </c>
      <c r="I16" s="23">
        <f>D16-E16-F16-G16-H16</f>
        <v>1.6376708808820695E-2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-218410.59640796247</v>
      </c>
      <c r="E17" s="23"/>
      <c r="F17" s="23"/>
      <c r="G17" s="23"/>
      <c r="H17" s="23">
        <f>IF($C17="O",$D17,0)</f>
        <v>-218410.59640796247</v>
      </c>
      <c r="I17" s="23"/>
      <c r="L17" s="26"/>
    </row>
    <row r="18" spans="1:14">
      <c r="A18" t="s">
        <v>218</v>
      </c>
      <c r="C18" s="137" t="s">
        <v>120</v>
      </c>
      <c r="D18" s="23">
        <f>'Gas North-Dec19'!E20</f>
        <v>-33589.149705028445</v>
      </c>
      <c r="E18" s="23">
        <f>D18</f>
        <v>-33589.149705028445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-508389.72973628208</v>
      </c>
      <c r="E19" s="112">
        <f>SUM(E16:E18)</f>
        <v>-35678.149705028445</v>
      </c>
      <c r="F19" s="112">
        <f>SUM(F16:F18)</f>
        <v>-11249</v>
      </c>
      <c r="G19" s="112">
        <f>SUM(G16:G18)</f>
        <v>-191511</v>
      </c>
      <c r="H19" s="112">
        <f>SUM(H16:H18)</f>
        <v>-269951.5964079625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5" thickBot="1">
      <c r="A21" t="s">
        <v>30</v>
      </c>
      <c r="C21" s="171" t="s">
        <v>249</v>
      </c>
      <c r="D21" s="114">
        <f>SUM(D14,D19)</f>
        <v>-92007969.486087278</v>
      </c>
      <c r="E21" s="114">
        <f>SUM(E14,E19)</f>
        <v>-4214043.4540995583</v>
      </c>
      <c r="F21" s="114">
        <f>SUM(F14,F19)</f>
        <v>-3837095.872</v>
      </c>
      <c r="G21" s="114">
        <f>SUM(G14,G19)</f>
        <v>-68455941.120250002</v>
      </c>
      <c r="H21" s="114">
        <f>SUM(H14,H19)</f>
        <v>-15500889.056114431</v>
      </c>
      <c r="I21" s="121">
        <f>D21-E21-F21-G21-H21</f>
        <v>1.637670025229454E-2</v>
      </c>
      <c r="K21" s="105" t="s">
        <v>114</v>
      </c>
      <c r="L21" s="105">
        <v>32352360</v>
      </c>
    </row>
    <row r="22" spans="1:14" ht="13.5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Average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-225230.72600000002</v>
      </c>
      <c r="E43" s="110">
        <f>D43</f>
        <v>-225230.72600000002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-1744693.1280000003</v>
      </c>
      <c r="E44" s="23">
        <v>0</v>
      </c>
      <c r="F44" s="23">
        <f t="shared" ref="E44:F48" si="1">IF($C44="P",$D44,0)</f>
        <v>-1744693.1280000003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-29026854.879750002</v>
      </c>
      <c r="E45" s="23">
        <f t="shared" si="1"/>
        <v>0</v>
      </c>
      <c r="F45" s="23">
        <f t="shared" si="1"/>
        <v>0</v>
      </c>
      <c r="G45" s="23">
        <f>IF($C45="D",$D45,0)</f>
        <v>-29026854.879750002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-1334150.5127399999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-1334150.5127399999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-4941587.9552188972</v>
      </c>
      <c r="E47" s="23">
        <f>D47*N50</f>
        <v>-1687213.9203398945</v>
      </c>
      <c r="F47" s="23">
        <f t="shared" si="1"/>
        <v>0</v>
      </c>
      <c r="G47" s="23">
        <f>IF($C47="D",$D47,0)</f>
        <v>0</v>
      </c>
      <c r="H47" s="23">
        <f>D47*N49</f>
        <v>-3254374.0348790023</v>
      </c>
      <c r="I47" s="23">
        <f>D52-E52-F52-G52-H52</f>
        <v>-9.7789508916321211E-2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-51581.499894335975</v>
      </c>
      <c r="E48" s="32">
        <f>D48*N50</f>
        <v>-17611.550263275509</v>
      </c>
      <c r="F48" s="32">
        <f t="shared" si="1"/>
        <v>0</v>
      </c>
      <c r="G48" s="32">
        <f>IF($C48="D",$D48,0)</f>
        <v>0</v>
      </c>
      <c r="H48" s="32">
        <f>D48*N49</f>
        <v>-33969.949631060459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-37324098.701603234</v>
      </c>
      <c r="E49" s="23">
        <f>SUM(E43:E48)</f>
        <v>-1930056.1966031701</v>
      </c>
      <c r="F49" s="23">
        <f>SUM(F43:F48)</f>
        <v>-1744693.1280000003</v>
      </c>
      <c r="G49" s="23">
        <f>SUM(G43:G48)</f>
        <v>-29026854.879750002</v>
      </c>
      <c r="H49" s="23">
        <f>SUM(H43:H48)</f>
        <v>-4622494.4972500624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-9.7789512015879154E-2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-109020.09778950892</v>
      </c>
      <c r="E52" s="23">
        <f>ROUND($D$52*E60,0)</f>
        <v>-307</v>
      </c>
      <c r="F52" s="23">
        <f>ROUND($D$52*F60,0)</f>
        <v>-4837</v>
      </c>
      <c r="G52" s="23">
        <f>ROUND($D$52*G60,0)</f>
        <v>-89163</v>
      </c>
      <c r="H52" s="23">
        <f>ROUND($D$52*H60,0)</f>
        <v>-14713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-82459.454985370889</v>
      </c>
      <c r="E53" s="23"/>
      <c r="F53" s="23"/>
      <c r="G53" s="23"/>
      <c r="H53" s="23">
        <f>IF($C53="O",$D53,0)</f>
        <v>-82459.454985370889</v>
      </c>
    </row>
    <row r="54" spans="1:14">
      <c r="A54" t="s">
        <v>218</v>
      </c>
      <c r="B54" s="73"/>
      <c r="C54" s="137" t="s">
        <v>120</v>
      </c>
      <c r="D54" s="23">
        <f>'Gas North-Dec19'!F20</f>
        <v>-12681.358064354892</v>
      </c>
      <c r="E54" s="23">
        <f>D54</f>
        <v>-12681.358064354892</v>
      </c>
      <c r="F54" s="23"/>
      <c r="G54" s="23"/>
      <c r="H54" s="23"/>
    </row>
    <row r="55" spans="1:14">
      <c r="A55" t="s">
        <v>29</v>
      </c>
      <c r="D55" s="112">
        <f>SUM(D52:D54)</f>
        <v>-204160.91083923468</v>
      </c>
      <c r="E55" s="112">
        <f>SUM(E52:E54)</f>
        <v>-12988.358064354892</v>
      </c>
      <c r="F55" s="112">
        <f>SUM(F52:F54)</f>
        <v>-4837</v>
      </c>
      <c r="G55" s="112">
        <f>SUM(G52:G54)</f>
        <v>-89163</v>
      </c>
      <c r="H55" s="112">
        <f>SUM(H52:H54)</f>
        <v>-97172.454985370889</v>
      </c>
      <c r="N55" s="105"/>
    </row>
    <row r="56" spans="1:14">
      <c r="D56" s="23"/>
      <c r="N56" s="106"/>
    </row>
    <row r="57" spans="1:14" ht="13.5" thickBot="1">
      <c r="A57" t="s">
        <v>30</v>
      </c>
      <c r="D57" s="114">
        <f>SUM(D49,D55)</f>
        <v>-37528259.612442471</v>
      </c>
      <c r="E57" s="114">
        <f>SUM(E49,E55)</f>
        <v>-1943044.554667525</v>
      </c>
      <c r="F57" s="114">
        <f>SUM(F49,F55)</f>
        <v>-1749530.1280000003</v>
      </c>
      <c r="G57" s="114">
        <f>SUM(G49,G55)</f>
        <v>-29116017.879750002</v>
      </c>
      <c r="H57" s="114">
        <f>SUM(H49,H55)</f>
        <v>-4719666.9522354333</v>
      </c>
      <c r="N57" s="106"/>
    </row>
    <row r="58" spans="1:14" ht="13.5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D32" sqref="D32"/>
    </sheetView>
  </sheetViews>
  <sheetFormatPr defaultRowHeight="12.75"/>
  <cols>
    <col min="1" max="1" width="7" style="45" bestFit="1" customWidth="1"/>
    <col min="2" max="2" width="40.5703125" style="45" bestFit="1" customWidth="1"/>
    <col min="3" max="5" width="13.7109375" style="45" bestFit="1" customWidth="1"/>
    <col min="6" max="6" width="0.5703125" style="45" customWidth="1"/>
    <col min="7" max="7" width="14" style="45" customWidth="1"/>
    <col min="8" max="9" width="13.7109375" style="45" bestFit="1" customWidth="1"/>
    <col min="10" max="10" width="0.7109375" style="45" customWidth="1"/>
    <col min="11" max="12" width="12.28515625" style="45" bestFit="1" customWidth="1"/>
    <col min="13" max="13" width="13.7109375" style="45" bestFit="1" customWidth="1"/>
    <col min="14" max="256" width="8.85546875" style="45"/>
    <col min="257" max="257" width="7" style="45" bestFit="1" customWidth="1"/>
    <col min="258" max="258" width="40.5703125" style="45" bestFit="1" customWidth="1"/>
    <col min="259" max="261" width="13.7109375" style="45" bestFit="1" customWidth="1"/>
    <col min="262" max="262" width="0.5703125" style="45" customWidth="1"/>
    <col min="263" max="263" width="12.28515625" style="45" bestFit="1" customWidth="1"/>
    <col min="264" max="265" width="13.7109375" style="45" bestFit="1" customWidth="1"/>
    <col min="266" max="266" width="0.7109375" style="45" customWidth="1"/>
    <col min="267" max="268" width="12.28515625" style="45" bestFit="1" customWidth="1"/>
    <col min="269" max="269" width="13.7109375" style="45" bestFit="1" customWidth="1"/>
    <col min="270" max="512" width="8.85546875" style="45"/>
    <col min="513" max="513" width="7" style="45" bestFit="1" customWidth="1"/>
    <col min="514" max="514" width="40.5703125" style="45" bestFit="1" customWidth="1"/>
    <col min="515" max="517" width="13.7109375" style="45" bestFit="1" customWidth="1"/>
    <col min="518" max="518" width="0.5703125" style="45" customWidth="1"/>
    <col min="519" max="519" width="12.28515625" style="45" bestFit="1" customWidth="1"/>
    <col min="520" max="521" width="13.7109375" style="45" bestFit="1" customWidth="1"/>
    <col min="522" max="522" width="0.7109375" style="45" customWidth="1"/>
    <col min="523" max="524" width="12.28515625" style="45" bestFit="1" customWidth="1"/>
    <col min="525" max="525" width="13.7109375" style="45" bestFit="1" customWidth="1"/>
    <col min="526" max="768" width="8.85546875" style="45"/>
    <col min="769" max="769" width="7" style="45" bestFit="1" customWidth="1"/>
    <col min="770" max="770" width="40.5703125" style="45" bestFit="1" customWidth="1"/>
    <col min="771" max="773" width="13.7109375" style="45" bestFit="1" customWidth="1"/>
    <col min="774" max="774" width="0.5703125" style="45" customWidth="1"/>
    <col min="775" max="775" width="12.28515625" style="45" bestFit="1" customWidth="1"/>
    <col min="776" max="777" width="13.7109375" style="45" bestFit="1" customWidth="1"/>
    <col min="778" max="778" width="0.7109375" style="45" customWidth="1"/>
    <col min="779" max="780" width="12.28515625" style="45" bestFit="1" customWidth="1"/>
    <col min="781" max="781" width="13.7109375" style="45" bestFit="1" customWidth="1"/>
    <col min="782" max="1024" width="8.85546875" style="45"/>
    <col min="1025" max="1025" width="7" style="45" bestFit="1" customWidth="1"/>
    <col min="1026" max="1026" width="40.5703125" style="45" bestFit="1" customWidth="1"/>
    <col min="1027" max="1029" width="13.7109375" style="45" bestFit="1" customWidth="1"/>
    <col min="1030" max="1030" width="0.5703125" style="45" customWidth="1"/>
    <col min="1031" max="1031" width="12.28515625" style="45" bestFit="1" customWidth="1"/>
    <col min="1032" max="1033" width="13.7109375" style="45" bestFit="1" customWidth="1"/>
    <col min="1034" max="1034" width="0.7109375" style="45" customWidth="1"/>
    <col min="1035" max="1036" width="12.28515625" style="45" bestFit="1" customWidth="1"/>
    <col min="1037" max="1037" width="13.7109375" style="45" bestFit="1" customWidth="1"/>
    <col min="1038" max="1280" width="8.85546875" style="45"/>
    <col min="1281" max="1281" width="7" style="45" bestFit="1" customWidth="1"/>
    <col min="1282" max="1282" width="40.5703125" style="45" bestFit="1" customWidth="1"/>
    <col min="1283" max="1285" width="13.7109375" style="45" bestFit="1" customWidth="1"/>
    <col min="1286" max="1286" width="0.5703125" style="45" customWidth="1"/>
    <col min="1287" max="1287" width="12.28515625" style="45" bestFit="1" customWidth="1"/>
    <col min="1288" max="1289" width="13.7109375" style="45" bestFit="1" customWidth="1"/>
    <col min="1290" max="1290" width="0.7109375" style="45" customWidth="1"/>
    <col min="1291" max="1292" width="12.28515625" style="45" bestFit="1" customWidth="1"/>
    <col min="1293" max="1293" width="13.7109375" style="45" bestFit="1" customWidth="1"/>
    <col min="1294" max="1536" width="8.85546875" style="45"/>
    <col min="1537" max="1537" width="7" style="45" bestFit="1" customWidth="1"/>
    <col min="1538" max="1538" width="40.5703125" style="45" bestFit="1" customWidth="1"/>
    <col min="1539" max="1541" width="13.7109375" style="45" bestFit="1" customWidth="1"/>
    <col min="1542" max="1542" width="0.5703125" style="45" customWidth="1"/>
    <col min="1543" max="1543" width="12.28515625" style="45" bestFit="1" customWidth="1"/>
    <col min="1544" max="1545" width="13.7109375" style="45" bestFit="1" customWidth="1"/>
    <col min="1546" max="1546" width="0.7109375" style="45" customWidth="1"/>
    <col min="1547" max="1548" width="12.28515625" style="45" bestFit="1" customWidth="1"/>
    <col min="1549" max="1549" width="13.7109375" style="45" bestFit="1" customWidth="1"/>
    <col min="1550" max="1792" width="8.85546875" style="45"/>
    <col min="1793" max="1793" width="7" style="45" bestFit="1" customWidth="1"/>
    <col min="1794" max="1794" width="40.5703125" style="45" bestFit="1" customWidth="1"/>
    <col min="1795" max="1797" width="13.7109375" style="45" bestFit="1" customWidth="1"/>
    <col min="1798" max="1798" width="0.5703125" style="45" customWidth="1"/>
    <col min="1799" max="1799" width="12.28515625" style="45" bestFit="1" customWidth="1"/>
    <col min="1800" max="1801" width="13.7109375" style="45" bestFit="1" customWidth="1"/>
    <col min="1802" max="1802" width="0.7109375" style="45" customWidth="1"/>
    <col min="1803" max="1804" width="12.28515625" style="45" bestFit="1" customWidth="1"/>
    <col min="1805" max="1805" width="13.7109375" style="45" bestFit="1" customWidth="1"/>
    <col min="1806" max="2048" width="8.85546875" style="45"/>
    <col min="2049" max="2049" width="7" style="45" bestFit="1" customWidth="1"/>
    <col min="2050" max="2050" width="40.5703125" style="45" bestFit="1" customWidth="1"/>
    <col min="2051" max="2053" width="13.7109375" style="45" bestFit="1" customWidth="1"/>
    <col min="2054" max="2054" width="0.5703125" style="45" customWidth="1"/>
    <col min="2055" max="2055" width="12.28515625" style="45" bestFit="1" customWidth="1"/>
    <col min="2056" max="2057" width="13.7109375" style="45" bestFit="1" customWidth="1"/>
    <col min="2058" max="2058" width="0.7109375" style="45" customWidth="1"/>
    <col min="2059" max="2060" width="12.28515625" style="45" bestFit="1" customWidth="1"/>
    <col min="2061" max="2061" width="13.7109375" style="45" bestFit="1" customWidth="1"/>
    <col min="2062" max="2304" width="8.85546875" style="45"/>
    <col min="2305" max="2305" width="7" style="45" bestFit="1" customWidth="1"/>
    <col min="2306" max="2306" width="40.5703125" style="45" bestFit="1" customWidth="1"/>
    <col min="2307" max="2309" width="13.7109375" style="45" bestFit="1" customWidth="1"/>
    <col min="2310" max="2310" width="0.5703125" style="45" customWidth="1"/>
    <col min="2311" max="2311" width="12.28515625" style="45" bestFit="1" customWidth="1"/>
    <col min="2312" max="2313" width="13.7109375" style="45" bestFit="1" customWidth="1"/>
    <col min="2314" max="2314" width="0.7109375" style="45" customWidth="1"/>
    <col min="2315" max="2316" width="12.28515625" style="45" bestFit="1" customWidth="1"/>
    <col min="2317" max="2317" width="13.7109375" style="45" bestFit="1" customWidth="1"/>
    <col min="2318" max="2560" width="8.85546875" style="45"/>
    <col min="2561" max="2561" width="7" style="45" bestFit="1" customWidth="1"/>
    <col min="2562" max="2562" width="40.5703125" style="45" bestFit="1" customWidth="1"/>
    <col min="2563" max="2565" width="13.7109375" style="45" bestFit="1" customWidth="1"/>
    <col min="2566" max="2566" width="0.5703125" style="45" customWidth="1"/>
    <col min="2567" max="2567" width="12.28515625" style="45" bestFit="1" customWidth="1"/>
    <col min="2568" max="2569" width="13.7109375" style="45" bestFit="1" customWidth="1"/>
    <col min="2570" max="2570" width="0.7109375" style="45" customWidth="1"/>
    <col min="2571" max="2572" width="12.28515625" style="45" bestFit="1" customWidth="1"/>
    <col min="2573" max="2573" width="13.7109375" style="45" bestFit="1" customWidth="1"/>
    <col min="2574" max="2816" width="8.85546875" style="45"/>
    <col min="2817" max="2817" width="7" style="45" bestFit="1" customWidth="1"/>
    <col min="2818" max="2818" width="40.5703125" style="45" bestFit="1" customWidth="1"/>
    <col min="2819" max="2821" width="13.7109375" style="45" bestFit="1" customWidth="1"/>
    <col min="2822" max="2822" width="0.5703125" style="45" customWidth="1"/>
    <col min="2823" max="2823" width="12.28515625" style="45" bestFit="1" customWidth="1"/>
    <col min="2824" max="2825" width="13.7109375" style="45" bestFit="1" customWidth="1"/>
    <col min="2826" max="2826" width="0.7109375" style="45" customWidth="1"/>
    <col min="2827" max="2828" width="12.28515625" style="45" bestFit="1" customWidth="1"/>
    <col min="2829" max="2829" width="13.7109375" style="45" bestFit="1" customWidth="1"/>
    <col min="2830" max="3072" width="8.85546875" style="45"/>
    <col min="3073" max="3073" width="7" style="45" bestFit="1" customWidth="1"/>
    <col min="3074" max="3074" width="40.5703125" style="45" bestFit="1" customWidth="1"/>
    <col min="3075" max="3077" width="13.7109375" style="45" bestFit="1" customWidth="1"/>
    <col min="3078" max="3078" width="0.5703125" style="45" customWidth="1"/>
    <col min="3079" max="3079" width="12.28515625" style="45" bestFit="1" customWidth="1"/>
    <col min="3080" max="3081" width="13.7109375" style="45" bestFit="1" customWidth="1"/>
    <col min="3082" max="3082" width="0.7109375" style="45" customWidth="1"/>
    <col min="3083" max="3084" width="12.28515625" style="45" bestFit="1" customWidth="1"/>
    <col min="3085" max="3085" width="13.7109375" style="45" bestFit="1" customWidth="1"/>
    <col min="3086" max="3328" width="8.85546875" style="45"/>
    <col min="3329" max="3329" width="7" style="45" bestFit="1" customWidth="1"/>
    <col min="3330" max="3330" width="40.5703125" style="45" bestFit="1" customWidth="1"/>
    <col min="3331" max="3333" width="13.7109375" style="45" bestFit="1" customWidth="1"/>
    <col min="3334" max="3334" width="0.5703125" style="45" customWidth="1"/>
    <col min="3335" max="3335" width="12.28515625" style="45" bestFit="1" customWidth="1"/>
    <col min="3336" max="3337" width="13.7109375" style="45" bestFit="1" customWidth="1"/>
    <col min="3338" max="3338" width="0.7109375" style="45" customWidth="1"/>
    <col min="3339" max="3340" width="12.28515625" style="45" bestFit="1" customWidth="1"/>
    <col min="3341" max="3341" width="13.7109375" style="45" bestFit="1" customWidth="1"/>
    <col min="3342" max="3584" width="8.85546875" style="45"/>
    <col min="3585" max="3585" width="7" style="45" bestFit="1" customWidth="1"/>
    <col min="3586" max="3586" width="40.5703125" style="45" bestFit="1" customWidth="1"/>
    <col min="3587" max="3589" width="13.7109375" style="45" bestFit="1" customWidth="1"/>
    <col min="3590" max="3590" width="0.5703125" style="45" customWidth="1"/>
    <col min="3591" max="3591" width="12.28515625" style="45" bestFit="1" customWidth="1"/>
    <col min="3592" max="3593" width="13.7109375" style="45" bestFit="1" customWidth="1"/>
    <col min="3594" max="3594" width="0.7109375" style="45" customWidth="1"/>
    <col min="3595" max="3596" width="12.28515625" style="45" bestFit="1" customWidth="1"/>
    <col min="3597" max="3597" width="13.7109375" style="45" bestFit="1" customWidth="1"/>
    <col min="3598" max="3840" width="8.85546875" style="45"/>
    <col min="3841" max="3841" width="7" style="45" bestFit="1" customWidth="1"/>
    <col min="3842" max="3842" width="40.5703125" style="45" bestFit="1" customWidth="1"/>
    <col min="3843" max="3845" width="13.7109375" style="45" bestFit="1" customWidth="1"/>
    <col min="3846" max="3846" width="0.5703125" style="45" customWidth="1"/>
    <col min="3847" max="3847" width="12.28515625" style="45" bestFit="1" customWidth="1"/>
    <col min="3848" max="3849" width="13.7109375" style="45" bestFit="1" customWidth="1"/>
    <col min="3850" max="3850" width="0.7109375" style="45" customWidth="1"/>
    <col min="3851" max="3852" width="12.28515625" style="45" bestFit="1" customWidth="1"/>
    <col min="3853" max="3853" width="13.7109375" style="45" bestFit="1" customWidth="1"/>
    <col min="3854" max="4096" width="8.85546875" style="45"/>
    <col min="4097" max="4097" width="7" style="45" bestFit="1" customWidth="1"/>
    <col min="4098" max="4098" width="40.5703125" style="45" bestFit="1" customWidth="1"/>
    <col min="4099" max="4101" width="13.7109375" style="45" bestFit="1" customWidth="1"/>
    <col min="4102" max="4102" width="0.5703125" style="45" customWidth="1"/>
    <col min="4103" max="4103" width="12.28515625" style="45" bestFit="1" customWidth="1"/>
    <col min="4104" max="4105" width="13.7109375" style="45" bestFit="1" customWidth="1"/>
    <col min="4106" max="4106" width="0.7109375" style="45" customWidth="1"/>
    <col min="4107" max="4108" width="12.28515625" style="45" bestFit="1" customWidth="1"/>
    <col min="4109" max="4109" width="13.7109375" style="45" bestFit="1" customWidth="1"/>
    <col min="4110" max="4352" width="8.85546875" style="45"/>
    <col min="4353" max="4353" width="7" style="45" bestFit="1" customWidth="1"/>
    <col min="4354" max="4354" width="40.5703125" style="45" bestFit="1" customWidth="1"/>
    <col min="4355" max="4357" width="13.7109375" style="45" bestFit="1" customWidth="1"/>
    <col min="4358" max="4358" width="0.5703125" style="45" customWidth="1"/>
    <col min="4359" max="4359" width="12.28515625" style="45" bestFit="1" customWidth="1"/>
    <col min="4360" max="4361" width="13.7109375" style="45" bestFit="1" customWidth="1"/>
    <col min="4362" max="4362" width="0.7109375" style="45" customWidth="1"/>
    <col min="4363" max="4364" width="12.28515625" style="45" bestFit="1" customWidth="1"/>
    <col min="4365" max="4365" width="13.7109375" style="45" bestFit="1" customWidth="1"/>
    <col min="4366" max="4608" width="8.85546875" style="45"/>
    <col min="4609" max="4609" width="7" style="45" bestFit="1" customWidth="1"/>
    <col min="4610" max="4610" width="40.5703125" style="45" bestFit="1" customWidth="1"/>
    <col min="4611" max="4613" width="13.7109375" style="45" bestFit="1" customWidth="1"/>
    <col min="4614" max="4614" width="0.5703125" style="45" customWidth="1"/>
    <col min="4615" max="4615" width="12.28515625" style="45" bestFit="1" customWidth="1"/>
    <col min="4616" max="4617" width="13.7109375" style="45" bestFit="1" customWidth="1"/>
    <col min="4618" max="4618" width="0.7109375" style="45" customWidth="1"/>
    <col min="4619" max="4620" width="12.28515625" style="45" bestFit="1" customWidth="1"/>
    <col min="4621" max="4621" width="13.7109375" style="45" bestFit="1" customWidth="1"/>
    <col min="4622" max="4864" width="8.85546875" style="45"/>
    <col min="4865" max="4865" width="7" style="45" bestFit="1" customWidth="1"/>
    <col min="4866" max="4866" width="40.5703125" style="45" bestFit="1" customWidth="1"/>
    <col min="4867" max="4869" width="13.7109375" style="45" bestFit="1" customWidth="1"/>
    <col min="4870" max="4870" width="0.5703125" style="45" customWidth="1"/>
    <col min="4871" max="4871" width="12.28515625" style="45" bestFit="1" customWidth="1"/>
    <col min="4872" max="4873" width="13.7109375" style="45" bestFit="1" customWidth="1"/>
    <col min="4874" max="4874" width="0.7109375" style="45" customWidth="1"/>
    <col min="4875" max="4876" width="12.28515625" style="45" bestFit="1" customWidth="1"/>
    <col min="4877" max="4877" width="13.7109375" style="45" bestFit="1" customWidth="1"/>
    <col min="4878" max="5120" width="8.85546875" style="45"/>
    <col min="5121" max="5121" width="7" style="45" bestFit="1" customWidth="1"/>
    <col min="5122" max="5122" width="40.5703125" style="45" bestFit="1" customWidth="1"/>
    <col min="5123" max="5125" width="13.7109375" style="45" bestFit="1" customWidth="1"/>
    <col min="5126" max="5126" width="0.5703125" style="45" customWidth="1"/>
    <col min="5127" max="5127" width="12.28515625" style="45" bestFit="1" customWidth="1"/>
    <col min="5128" max="5129" width="13.7109375" style="45" bestFit="1" customWidth="1"/>
    <col min="5130" max="5130" width="0.7109375" style="45" customWidth="1"/>
    <col min="5131" max="5132" width="12.28515625" style="45" bestFit="1" customWidth="1"/>
    <col min="5133" max="5133" width="13.7109375" style="45" bestFit="1" customWidth="1"/>
    <col min="5134" max="5376" width="8.85546875" style="45"/>
    <col min="5377" max="5377" width="7" style="45" bestFit="1" customWidth="1"/>
    <col min="5378" max="5378" width="40.5703125" style="45" bestFit="1" customWidth="1"/>
    <col min="5379" max="5381" width="13.7109375" style="45" bestFit="1" customWidth="1"/>
    <col min="5382" max="5382" width="0.5703125" style="45" customWidth="1"/>
    <col min="5383" max="5383" width="12.28515625" style="45" bestFit="1" customWidth="1"/>
    <col min="5384" max="5385" width="13.7109375" style="45" bestFit="1" customWidth="1"/>
    <col min="5386" max="5386" width="0.7109375" style="45" customWidth="1"/>
    <col min="5387" max="5388" width="12.28515625" style="45" bestFit="1" customWidth="1"/>
    <col min="5389" max="5389" width="13.7109375" style="45" bestFit="1" customWidth="1"/>
    <col min="5390" max="5632" width="8.85546875" style="45"/>
    <col min="5633" max="5633" width="7" style="45" bestFit="1" customWidth="1"/>
    <col min="5634" max="5634" width="40.5703125" style="45" bestFit="1" customWidth="1"/>
    <col min="5635" max="5637" width="13.7109375" style="45" bestFit="1" customWidth="1"/>
    <col min="5638" max="5638" width="0.5703125" style="45" customWidth="1"/>
    <col min="5639" max="5639" width="12.28515625" style="45" bestFit="1" customWidth="1"/>
    <col min="5640" max="5641" width="13.7109375" style="45" bestFit="1" customWidth="1"/>
    <col min="5642" max="5642" width="0.7109375" style="45" customWidth="1"/>
    <col min="5643" max="5644" width="12.28515625" style="45" bestFit="1" customWidth="1"/>
    <col min="5645" max="5645" width="13.7109375" style="45" bestFit="1" customWidth="1"/>
    <col min="5646" max="5888" width="8.85546875" style="45"/>
    <col min="5889" max="5889" width="7" style="45" bestFit="1" customWidth="1"/>
    <col min="5890" max="5890" width="40.5703125" style="45" bestFit="1" customWidth="1"/>
    <col min="5891" max="5893" width="13.7109375" style="45" bestFit="1" customWidth="1"/>
    <col min="5894" max="5894" width="0.5703125" style="45" customWidth="1"/>
    <col min="5895" max="5895" width="12.28515625" style="45" bestFit="1" customWidth="1"/>
    <col min="5896" max="5897" width="13.7109375" style="45" bestFit="1" customWidth="1"/>
    <col min="5898" max="5898" width="0.7109375" style="45" customWidth="1"/>
    <col min="5899" max="5900" width="12.28515625" style="45" bestFit="1" customWidth="1"/>
    <col min="5901" max="5901" width="13.7109375" style="45" bestFit="1" customWidth="1"/>
    <col min="5902" max="6144" width="8.85546875" style="45"/>
    <col min="6145" max="6145" width="7" style="45" bestFit="1" customWidth="1"/>
    <col min="6146" max="6146" width="40.5703125" style="45" bestFit="1" customWidth="1"/>
    <col min="6147" max="6149" width="13.7109375" style="45" bestFit="1" customWidth="1"/>
    <col min="6150" max="6150" width="0.5703125" style="45" customWidth="1"/>
    <col min="6151" max="6151" width="12.28515625" style="45" bestFit="1" customWidth="1"/>
    <col min="6152" max="6153" width="13.7109375" style="45" bestFit="1" customWidth="1"/>
    <col min="6154" max="6154" width="0.7109375" style="45" customWidth="1"/>
    <col min="6155" max="6156" width="12.28515625" style="45" bestFit="1" customWidth="1"/>
    <col min="6157" max="6157" width="13.7109375" style="45" bestFit="1" customWidth="1"/>
    <col min="6158" max="6400" width="8.85546875" style="45"/>
    <col min="6401" max="6401" width="7" style="45" bestFit="1" customWidth="1"/>
    <col min="6402" max="6402" width="40.5703125" style="45" bestFit="1" customWidth="1"/>
    <col min="6403" max="6405" width="13.7109375" style="45" bestFit="1" customWidth="1"/>
    <col min="6406" max="6406" width="0.5703125" style="45" customWidth="1"/>
    <col min="6407" max="6407" width="12.28515625" style="45" bestFit="1" customWidth="1"/>
    <col min="6408" max="6409" width="13.7109375" style="45" bestFit="1" customWidth="1"/>
    <col min="6410" max="6410" width="0.7109375" style="45" customWidth="1"/>
    <col min="6411" max="6412" width="12.28515625" style="45" bestFit="1" customWidth="1"/>
    <col min="6413" max="6413" width="13.7109375" style="45" bestFit="1" customWidth="1"/>
    <col min="6414" max="6656" width="8.85546875" style="45"/>
    <col min="6657" max="6657" width="7" style="45" bestFit="1" customWidth="1"/>
    <col min="6658" max="6658" width="40.5703125" style="45" bestFit="1" customWidth="1"/>
    <col min="6659" max="6661" width="13.7109375" style="45" bestFit="1" customWidth="1"/>
    <col min="6662" max="6662" width="0.5703125" style="45" customWidth="1"/>
    <col min="6663" max="6663" width="12.28515625" style="45" bestFit="1" customWidth="1"/>
    <col min="6664" max="6665" width="13.7109375" style="45" bestFit="1" customWidth="1"/>
    <col min="6666" max="6666" width="0.7109375" style="45" customWidth="1"/>
    <col min="6667" max="6668" width="12.28515625" style="45" bestFit="1" customWidth="1"/>
    <col min="6669" max="6669" width="13.7109375" style="45" bestFit="1" customWidth="1"/>
    <col min="6670" max="6912" width="8.85546875" style="45"/>
    <col min="6913" max="6913" width="7" style="45" bestFit="1" customWidth="1"/>
    <col min="6914" max="6914" width="40.5703125" style="45" bestFit="1" customWidth="1"/>
    <col min="6915" max="6917" width="13.7109375" style="45" bestFit="1" customWidth="1"/>
    <col min="6918" max="6918" width="0.5703125" style="45" customWidth="1"/>
    <col min="6919" max="6919" width="12.28515625" style="45" bestFit="1" customWidth="1"/>
    <col min="6920" max="6921" width="13.7109375" style="45" bestFit="1" customWidth="1"/>
    <col min="6922" max="6922" width="0.7109375" style="45" customWidth="1"/>
    <col min="6923" max="6924" width="12.28515625" style="45" bestFit="1" customWidth="1"/>
    <col min="6925" max="6925" width="13.7109375" style="45" bestFit="1" customWidth="1"/>
    <col min="6926" max="7168" width="8.85546875" style="45"/>
    <col min="7169" max="7169" width="7" style="45" bestFit="1" customWidth="1"/>
    <col min="7170" max="7170" width="40.5703125" style="45" bestFit="1" customWidth="1"/>
    <col min="7171" max="7173" width="13.7109375" style="45" bestFit="1" customWidth="1"/>
    <col min="7174" max="7174" width="0.5703125" style="45" customWidth="1"/>
    <col min="7175" max="7175" width="12.28515625" style="45" bestFit="1" customWidth="1"/>
    <col min="7176" max="7177" width="13.7109375" style="45" bestFit="1" customWidth="1"/>
    <col min="7178" max="7178" width="0.7109375" style="45" customWidth="1"/>
    <col min="7179" max="7180" width="12.28515625" style="45" bestFit="1" customWidth="1"/>
    <col min="7181" max="7181" width="13.7109375" style="45" bestFit="1" customWidth="1"/>
    <col min="7182" max="7424" width="8.85546875" style="45"/>
    <col min="7425" max="7425" width="7" style="45" bestFit="1" customWidth="1"/>
    <col min="7426" max="7426" width="40.5703125" style="45" bestFit="1" customWidth="1"/>
    <col min="7427" max="7429" width="13.7109375" style="45" bestFit="1" customWidth="1"/>
    <col min="7430" max="7430" width="0.5703125" style="45" customWidth="1"/>
    <col min="7431" max="7431" width="12.28515625" style="45" bestFit="1" customWidth="1"/>
    <col min="7432" max="7433" width="13.7109375" style="45" bestFit="1" customWidth="1"/>
    <col min="7434" max="7434" width="0.7109375" style="45" customWidth="1"/>
    <col min="7435" max="7436" width="12.28515625" style="45" bestFit="1" customWidth="1"/>
    <col min="7437" max="7437" width="13.7109375" style="45" bestFit="1" customWidth="1"/>
    <col min="7438" max="7680" width="8.85546875" style="45"/>
    <col min="7681" max="7681" width="7" style="45" bestFit="1" customWidth="1"/>
    <col min="7682" max="7682" width="40.5703125" style="45" bestFit="1" customWidth="1"/>
    <col min="7683" max="7685" width="13.7109375" style="45" bestFit="1" customWidth="1"/>
    <col min="7686" max="7686" width="0.5703125" style="45" customWidth="1"/>
    <col min="7687" max="7687" width="12.28515625" style="45" bestFit="1" customWidth="1"/>
    <col min="7688" max="7689" width="13.7109375" style="45" bestFit="1" customWidth="1"/>
    <col min="7690" max="7690" width="0.7109375" style="45" customWidth="1"/>
    <col min="7691" max="7692" width="12.28515625" style="45" bestFit="1" customWidth="1"/>
    <col min="7693" max="7693" width="13.7109375" style="45" bestFit="1" customWidth="1"/>
    <col min="7694" max="7936" width="8.85546875" style="45"/>
    <col min="7937" max="7937" width="7" style="45" bestFit="1" customWidth="1"/>
    <col min="7938" max="7938" width="40.5703125" style="45" bestFit="1" customWidth="1"/>
    <col min="7939" max="7941" width="13.7109375" style="45" bestFit="1" customWidth="1"/>
    <col min="7942" max="7942" width="0.5703125" style="45" customWidth="1"/>
    <col min="7943" max="7943" width="12.28515625" style="45" bestFit="1" customWidth="1"/>
    <col min="7944" max="7945" width="13.7109375" style="45" bestFit="1" customWidth="1"/>
    <col min="7946" max="7946" width="0.7109375" style="45" customWidth="1"/>
    <col min="7947" max="7948" width="12.28515625" style="45" bestFit="1" customWidth="1"/>
    <col min="7949" max="7949" width="13.7109375" style="45" bestFit="1" customWidth="1"/>
    <col min="7950" max="8192" width="8.85546875" style="45"/>
    <col min="8193" max="8193" width="7" style="45" bestFit="1" customWidth="1"/>
    <col min="8194" max="8194" width="40.5703125" style="45" bestFit="1" customWidth="1"/>
    <col min="8195" max="8197" width="13.7109375" style="45" bestFit="1" customWidth="1"/>
    <col min="8198" max="8198" width="0.5703125" style="45" customWidth="1"/>
    <col min="8199" max="8199" width="12.28515625" style="45" bestFit="1" customWidth="1"/>
    <col min="8200" max="8201" width="13.7109375" style="45" bestFit="1" customWidth="1"/>
    <col min="8202" max="8202" width="0.7109375" style="45" customWidth="1"/>
    <col min="8203" max="8204" width="12.28515625" style="45" bestFit="1" customWidth="1"/>
    <col min="8205" max="8205" width="13.7109375" style="45" bestFit="1" customWidth="1"/>
    <col min="8206" max="8448" width="8.85546875" style="45"/>
    <col min="8449" max="8449" width="7" style="45" bestFit="1" customWidth="1"/>
    <col min="8450" max="8450" width="40.5703125" style="45" bestFit="1" customWidth="1"/>
    <col min="8451" max="8453" width="13.7109375" style="45" bestFit="1" customWidth="1"/>
    <col min="8454" max="8454" width="0.5703125" style="45" customWidth="1"/>
    <col min="8455" max="8455" width="12.28515625" style="45" bestFit="1" customWidth="1"/>
    <col min="8456" max="8457" width="13.7109375" style="45" bestFit="1" customWidth="1"/>
    <col min="8458" max="8458" width="0.7109375" style="45" customWidth="1"/>
    <col min="8459" max="8460" width="12.28515625" style="45" bestFit="1" customWidth="1"/>
    <col min="8461" max="8461" width="13.7109375" style="45" bestFit="1" customWidth="1"/>
    <col min="8462" max="8704" width="8.85546875" style="45"/>
    <col min="8705" max="8705" width="7" style="45" bestFit="1" customWidth="1"/>
    <col min="8706" max="8706" width="40.5703125" style="45" bestFit="1" customWidth="1"/>
    <col min="8707" max="8709" width="13.7109375" style="45" bestFit="1" customWidth="1"/>
    <col min="8710" max="8710" width="0.5703125" style="45" customWidth="1"/>
    <col min="8711" max="8711" width="12.28515625" style="45" bestFit="1" customWidth="1"/>
    <col min="8712" max="8713" width="13.7109375" style="45" bestFit="1" customWidth="1"/>
    <col min="8714" max="8714" width="0.7109375" style="45" customWidth="1"/>
    <col min="8715" max="8716" width="12.28515625" style="45" bestFit="1" customWidth="1"/>
    <col min="8717" max="8717" width="13.7109375" style="45" bestFit="1" customWidth="1"/>
    <col min="8718" max="8960" width="8.85546875" style="45"/>
    <col min="8961" max="8961" width="7" style="45" bestFit="1" customWidth="1"/>
    <col min="8962" max="8962" width="40.5703125" style="45" bestFit="1" customWidth="1"/>
    <col min="8963" max="8965" width="13.7109375" style="45" bestFit="1" customWidth="1"/>
    <col min="8966" max="8966" width="0.5703125" style="45" customWidth="1"/>
    <col min="8967" max="8967" width="12.28515625" style="45" bestFit="1" customWidth="1"/>
    <col min="8968" max="8969" width="13.7109375" style="45" bestFit="1" customWidth="1"/>
    <col min="8970" max="8970" width="0.7109375" style="45" customWidth="1"/>
    <col min="8971" max="8972" width="12.28515625" style="45" bestFit="1" customWidth="1"/>
    <col min="8973" max="8973" width="13.7109375" style="45" bestFit="1" customWidth="1"/>
    <col min="8974" max="9216" width="8.85546875" style="45"/>
    <col min="9217" max="9217" width="7" style="45" bestFit="1" customWidth="1"/>
    <col min="9218" max="9218" width="40.5703125" style="45" bestFit="1" customWidth="1"/>
    <col min="9219" max="9221" width="13.7109375" style="45" bestFit="1" customWidth="1"/>
    <col min="9222" max="9222" width="0.5703125" style="45" customWidth="1"/>
    <col min="9223" max="9223" width="12.28515625" style="45" bestFit="1" customWidth="1"/>
    <col min="9224" max="9225" width="13.7109375" style="45" bestFit="1" customWidth="1"/>
    <col min="9226" max="9226" width="0.7109375" style="45" customWidth="1"/>
    <col min="9227" max="9228" width="12.28515625" style="45" bestFit="1" customWidth="1"/>
    <col min="9229" max="9229" width="13.7109375" style="45" bestFit="1" customWidth="1"/>
    <col min="9230" max="9472" width="8.85546875" style="45"/>
    <col min="9473" max="9473" width="7" style="45" bestFit="1" customWidth="1"/>
    <col min="9474" max="9474" width="40.5703125" style="45" bestFit="1" customWidth="1"/>
    <col min="9475" max="9477" width="13.7109375" style="45" bestFit="1" customWidth="1"/>
    <col min="9478" max="9478" width="0.5703125" style="45" customWidth="1"/>
    <col min="9479" max="9479" width="12.28515625" style="45" bestFit="1" customWidth="1"/>
    <col min="9480" max="9481" width="13.7109375" style="45" bestFit="1" customWidth="1"/>
    <col min="9482" max="9482" width="0.7109375" style="45" customWidth="1"/>
    <col min="9483" max="9484" width="12.28515625" style="45" bestFit="1" customWidth="1"/>
    <col min="9485" max="9485" width="13.7109375" style="45" bestFit="1" customWidth="1"/>
    <col min="9486" max="9728" width="8.85546875" style="45"/>
    <col min="9729" max="9729" width="7" style="45" bestFit="1" customWidth="1"/>
    <col min="9730" max="9730" width="40.5703125" style="45" bestFit="1" customWidth="1"/>
    <col min="9731" max="9733" width="13.7109375" style="45" bestFit="1" customWidth="1"/>
    <col min="9734" max="9734" width="0.5703125" style="45" customWidth="1"/>
    <col min="9735" max="9735" width="12.28515625" style="45" bestFit="1" customWidth="1"/>
    <col min="9736" max="9737" width="13.7109375" style="45" bestFit="1" customWidth="1"/>
    <col min="9738" max="9738" width="0.7109375" style="45" customWidth="1"/>
    <col min="9739" max="9740" width="12.28515625" style="45" bestFit="1" customWidth="1"/>
    <col min="9741" max="9741" width="13.7109375" style="45" bestFit="1" customWidth="1"/>
    <col min="9742" max="9984" width="8.85546875" style="45"/>
    <col min="9985" max="9985" width="7" style="45" bestFit="1" customWidth="1"/>
    <col min="9986" max="9986" width="40.5703125" style="45" bestFit="1" customWidth="1"/>
    <col min="9987" max="9989" width="13.7109375" style="45" bestFit="1" customWidth="1"/>
    <col min="9990" max="9990" width="0.5703125" style="45" customWidth="1"/>
    <col min="9991" max="9991" width="12.28515625" style="45" bestFit="1" customWidth="1"/>
    <col min="9992" max="9993" width="13.7109375" style="45" bestFit="1" customWidth="1"/>
    <col min="9994" max="9994" width="0.7109375" style="45" customWidth="1"/>
    <col min="9995" max="9996" width="12.28515625" style="45" bestFit="1" customWidth="1"/>
    <col min="9997" max="9997" width="13.7109375" style="45" bestFit="1" customWidth="1"/>
    <col min="9998" max="10240" width="8.85546875" style="45"/>
    <col min="10241" max="10241" width="7" style="45" bestFit="1" customWidth="1"/>
    <col min="10242" max="10242" width="40.5703125" style="45" bestFit="1" customWidth="1"/>
    <col min="10243" max="10245" width="13.7109375" style="45" bestFit="1" customWidth="1"/>
    <col min="10246" max="10246" width="0.5703125" style="45" customWidth="1"/>
    <col min="10247" max="10247" width="12.28515625" style="45" bestFit="1" customWidth="1"/>
    <col min="10248" max="10249" width="13.7109375" style="45" bestFit="1" customWidth="1"/>
    <col min="10250" max="10250" width="0.7109375" style="45" customWidth="1"/>
    <col min="10251" max="10252" width="12.28515625" style="45" bestFit="1" customWidth="1"/>
    <col min="10253" max="10253" width="13.7109375" style="45" bestFit="1" customWidth="1"/>
    <col min="10254" max="10496" width="8.85546875" style="45"/>
    <col min="10497" max="10497" width="7" style="45" bestFit="1" customWidth="1"/>
    <col min="10498" max="10498" width="40.5703125" style="45" bestFit="1" customWidth="1"/>
    <col min="10499" max="10501" width="13.7109375" style="45" bestFit="1" customWidth="1"/>
    <col min="10502" max="10502" width="0.5703125" style="45" customWidth="1"/>
    <col min="10503" max="10503" width="12.28515625" style="45" bestFit="1" customWidth="1"/>
    <col min="10504" max="10505" width="13.7109375" style="45" bestFit="1" customWidth="1"/>
    <col min="10506" max="10506" width="0.7109375" style="45" customWidth="1"/>
    <col min="10507" max="10508" width="12.28515625" style="45" bestFit="1" customWidth="1"/>
    <col min="10509" max="10509" width="13.7109375" style="45" bestFit="1" customWidth="1"/>
    <col min="10510" max="10752" width="8.85546875" style="45"/>
    <col min="10753" max="10753" width="7" style="45" bestFit="1" customWidth="1"/>
    <col min="10754" max="10754" width="40.5703125" style="45" bestFit="1" customWidth="1"/>
    <col min="10755" max="10757" width="13.7109375" style="45" bestFit="1" customWidth="1"/>
    <col min="10758" max="10758" width="0.5703125" style="45" customWidth="1"/>
    <col min="10759" max="10759" width="12.28515625" style="45" bestFit="1" customWidth="1"/>
    <col min="10760" max="10761" width="13.7109375" style="45" bestFit="1" customWidth="1"/>
    <col min="10762" max="10762" width="0.7109375" style="45" customWidth="1"/>
    <col min="10763" max="10764" width="12.28515625" style="45" bestFit="1" customWidth="1"/>
    <col min="10765" max="10765" width="13.7109375" style="45" bestFit="1" customWidth="1"/>
    <col min="10766" max="11008" width="8.85546875" style="45"/>
    <col min="11009" max="11009" width="7" style="45" bestFit="1" customWidth="1"/>
    <col min="11010" max="11010" width="40.5703125" style="45" bestFit="1" customWidth="1"/>
    <col min="11011" max="11013" width="13.7109375" style="45" bestFit="1" customWidth="1"/>
    <col min="11014" max="11014" width="0.5703125" style="45" customWidth="1"/>
    <col min="11015" max="11015" width="12.28515625" style="45" bestFit="1" customWidth="1"/>
    <col min="11016" max="11017" width="13.7109375" style="45" bestFit="1" customWidth="1"/>
    <col min="11018" max="11018" width="0.7109375" style="45" customWidth="1"/>
    <col min="11019" max="11020" width="12.28515625" style="45" bestFit="1" customWidth="1"/>
    <col min="11021" max="11021" width="13.7109375" style="45" bestFit="1" customWidth="1"/>
    <col min="11022" max="11264" width="8.85546875" style="45"/>
    <col min="11265" max="11265" width="7" style="45" bestFit="1" customWidth="1"/>
    <col min="11266" max="11266" width="40.5703125" style="45" bestFit="1" customWidth="1"/>
    <col min="11267" max="11269" width="13.7109375" style="45" bestFit="1" customWidth="1"/>
    <col min="11270" max="11270" width="0.5703125" style="45" customWidth="1"/>
    <col min="11271" max="11271" width="12.28515625" style="45" bestFit="1" customWidth="1"/>
    <col min="11272" max="11273" width="13.7109375" style="45" bestFit="1" customWidth="1"/>
    <col min="11274" max="11274" width="0.7109375" style="45" customWidth="1"/>
    <col min="11275" max="11276" width="12.28515625" style="45" bestFit="1" customWidth="1"/>
    <col min="11277" max="11277" width="13.7109375" style="45" bestFit="1" customWidth="1"/>
    <col min="11278" max="11520" width="8.85546875" style="45"/>
    <col min="11521" max="11521" width="7" style="45" bestFit="1" customWidth="1"/>
    <col min="11522" max="11522" width="40.5703125" style="45" bestFit="1" customWidth="1"/>
    <col min="11523" max="11525" width="13.7109375" style="45" bestFit="1" customWidth="1"/>
    <col min="11526" max="11526" width="0.5703125" style="45" customWidth="1"/>
    <col min="11527" max="11527" width="12.28515625" style="45" bestFit="1" customWidth="1"/>
    <col min="11528" max="11529" width="13.7109375" style="45" bestFit="1" customWidth="1"/>
    <col min="11530" max="11530" width="0.7109375" style="45" customWidth="1"/>
    <col min="11531" max="11532" width="12.28515625" style="45" bestFit="1" customWidth="1"/>
    <col min="11533" max="11533" width="13.7109375" style="45" bestFit="1" customWidth="1"/>
    <col min="11534" max="11776" width="8.85546875" style="45"/>
    <col min="11777" max="11777" width="7" style="45" bestFit="1" customWidth="1"/>
    <col min="11778" max="11778" width="40.5703125" style="45" bestFit="1" customWidth="1"/>
    <col min="11779" max="11781" width="13.7109375" style="45" bestFit="1" customWidth="1"/>
    <col min="11782" max="11782" width="0.5703125" style="45" customWidth="1"/>
    <col min="11783" max="11783" width="12.28515625" style="45" bestFit="1" customWidth="1"/>
    <col min="11784" max="11785" width="13.7109375" style="45" bestFit="1" customWidth="1"/>
    <col min="11786" max="11786" width="0.7109375" style="45" customWidth="1"/>
    <col min="11787" max="11788" width="12.28515625" style="45" bestFit="1" customWidth="1"/>
    <col min="11789" max="11789" width="13.7109375" style="45" bestFit="1" customWidth="1"/>
    <col min="11790" max="12032" width="8.85546875" style="45"/>
    <col min="12033" max="12033" width="7" style="45" bestFit="1" customWidth="1"/>
    <col min="12034" max="12034" width="40.5703125" style="45" bestFit="1" customWidth="1"/>
    <col min="12035" max="12037" width="13.7109375" style="45" bestFit="1" customWidth="1"/>
    <col min="12038" max="12038" width="0.5703125" style="45" customWidth="1"/>
    <col min="12039" max="12039" width="12.28515625" style="45" bestFit="1" customWidth="1"/>
    <col min="12040" max="12041" width="13.7109375" style="45" bestFit="1" customWidth="1"/>
    <col min="12042" max="12042" width="0.7109375" style="45" customWidth="1"/>
    <col min="12043" max="12044" width="12.28515625" style="45" bestFit="1" customWidth="1"/>
    <col min="12045" max="12045" width="13.7109375" style="45" bestFit="1" customWidth="1"/>
    <col min="12046" max="12288" width="8.85546875" style="45"/>
    <col min="12289" max="12289" width="7" style="45" bestFit="1" customWidth="1"/>
    <col min="12290" max="12290" width="40.5703125" style="45" bestFit="1" customWidth="1"/>
    <col min="12291" max="12293" width="13.7109375" style="45" bestFit="1" customWidth="1"/>
    <col min="12294" max="12294" width="0.5703125" style="45" customWidth="1"/>
    <col min="12295" max="12295" width="12.28515625" style="45" bestFit="1" customWidth="1"/>
    <col min="12296" max="12297" width="13.7109375" style="45" bestFit="1" customWidth="1"/>
    <col min="12298" max="12298" width="0.7109375" style="45" customWidth="1"/>
    <col min="12299" max="12300" width="12.28515625" style="45" bestFit="1" customWidth="1"/>
    <col min="12301" max="12301" width="13.7109375" style="45" bestFit="1" customWidth="1"/>
    <col min="12302" max="12544" width="8.85546875" style="45"/>
    <col min="12545" max="12545" width="7" style="45" bestFit="1" customWidth="1"/>
    <col min="12546" max="12546" width="40.5703125" style="45" bestFit="1" customWidth="1"/>
    <col min="12547" max="12549" width="13.7109375" style="45" bestFit="1" customWidth="1"/>
    <col min="12550" max="12550" width="0.5703125" style="45" customWidth="1"/>
    <col min="12551" max="12551" width="12.28515625" style="45" bestFit="1" customWidth="1"/>
    <col min="12552" max="12553" width="13.7109375" style="45" bestFit="1" customWidth="1"/>
    <col min="12554" max="12554" width="0.7109375" style="45" customWidth="1"/>
    <col min="12555" max="12556" width="12.28515625" style="45" bestFit="1" customWidth="1"/>
    <col min="12557" max="12557" width="13.7109375" style="45" bestFit="1" customWidth="1"/>
    <col min="12558" max="12800" width="8.85546875" style="45"/>
    <col min="12801" max="12801" width="7" style="45" bestFit="1" customWidth="1"/>
    <col min="12802" max="12802" width="40.5703125" style="45" bestFit="1" customWidth="1"/>
    <col min="12803" max="12805" width="13.7109375" style="45" bestFit="1" customWidth="1"/>
    <col min="12806" max="12806" width="0.5703125" style="45" customWidth="1"/>
    <col min="12807" max="12807" width="12.28515625" style="45" bestFit="1" customWidth="1"/>
    <col min="12808" max="12809" width="13.7109375" style="45" bestFit="1" customWidth="1"/>
    <col min="12810" max="12810" width="0.7109375" style="45" customWidth="1"/>
    <col min="12811" max="12812" width="12.28515625" style="45" bestFit="1" customWidth="1"/>
    <col min="12813" max="12813" width="13.7109375" style="45" bestFit="1" customWidth="1"/>
    <col min="12814" max="13056" width="8.85546875" style="45"/>
    <col min="13057" max="13057" width="7" style="45" bestFit="1" customWidth="1"/>
    <col min="13058" max="13058" width="40.5703125" style="45" bestFit="1" customWidth="1"/>
    <col min="13059" max="13061" width="13.7109375" style="45" bestFit="1" customWidth="1"/>
    <col min="13062" max="13062" width="0.5703125" style="45" customWidth="1"/>
    <col min="13063" max="13063" width="12.28515625" style="45" bestFit="1" customWidth="1"/>
    <col min="13064" max="13065" width="13.7109375" style="45" bestFit="1" customWidth="1"/>
    <col min="13066" max="13066" width="0.7109375" style="45" customWidth="1"/>
    <col min="13067" max="13068" width="12.28515625" style="45" bestFit="1" customWidth="1"/>
    <col min="13069" max="13069" width="13.7109375" style="45" bestFit="1" customWidth="1"/>
    <col min="13070" max="13312" width="8.85546875" style="45"/>
    <col min="13313" max="13313" width="7" style="45" bestFit="1" customWidth="1"/>
    <col min="13314" max="13314" width="40.5703125" style="45" bestFit="1" customWidth="1"/>
    <col min="13315" max="13317" width="13.7109375" style="45" bestFit="1" customWidth="1"/>
    <col min="13318" max="13318" width="0.5703125" style="45" customWidth="1"/>
    <col min="13319" max="13319" width="12.28515625" style="45" bestFit="1" customWidth="1"/>
    <col min="13320" max="13321" width="13.7109375" style="45" bestFit="1" customWidth="1"/>
    <col min="13322" max="13322" width="0.7109375" style="45" customWidth="1"/>
    <col min="13323" max="13324" width="12.28515625" style="45" bestFit="1" customWidth="1"/>
    <col min="13325" max="13325" width="13.7109375" style="45" bestFit="1" customWidth="1"/>
    <col min="13326" max="13568" width="8.85546875" style="45"/>
    <col min="13569" max="13569" width="7" style="45" bestFit="1" customWidth="1"/>
    <col min="13570" max="13570" width="40.5703125" style="45" bestFit="1" customWidth="1"/>
    <col min="13571" max="13573" width="13.7109375" style="45" bestFit="1" customWidth="1"/>
    <col min="13574" max="13574" width="0.5703125" style="45" customWidth="1"/>
    <col min="13575" max="13575" width="12.28515625" style="45" bestFit="1" customWidth="1"/>
    <col min="13576" max="13577" width="13.7109375" style="45" bestFit="1" customWidth="1"/>
    <col min="13578" max="13578" width="0.7109375" style="45" customWidth="1"/>
    <col min="13579" max="13580" width="12.28515625" style="45" bestFit="1" customWidth="1"/>
    <col min="13581" max="13581" width="13.7109375" style="45" bestFit="1" customWidth="1"/>
    <col min="13582" max="13824" width="8.85546875" style="45"/>
    <col min="13825" max="13825" width="7" style="45" bestFit="1" customWidth="1"/>
    <col min="13826" max="13826" width="40.5703125" style="45" bestFit="1" customWidth="1"/>
    <col min="13827" max="13829" width="13.7109375" style="45" bestFit="1" customWidth="1"/>
    <col min="13830" max="13830" width="0.5703125" style="45" customWidth="1"/>
    <col min="13831" max="13831" width="12.28515625" style="45" bestFit="1" customWidth="1"/>
    <col min="13832" max="13833" width="13.7109375" style="45" bestFit="1" customWidth="1"/>
    <col min="13834" max="13834" width="0.7109375" style="45" customWidth="1"/>
    <col min="13835" max="13836" width="12.28515625" style="45" bestFit="1" customWidth="1"/>
    <col min="13837" max="13837" width="13.7109375" style="45" bestFit="1" customWidth="1"/>
    <col min="13838" max="14080" width="8.85546875" style="45"/>
    <col min="14081" max="14081" width="7" style="45" bestFit="1" customWidth="1"/>
    <col min="14082" max="14082" width="40.5703125" style="45" bestFit="1" customWidth="1"/>
    <col min="14083" max="14085" width="13.7109375" style="45" bestFit="1" customWidth="1"/>
    <col min="14086" max="14086" width="0.5703125" style="45" customWidth="1"/>
    <col min="14087" max="14087" width="12.28515625" style="45" bestFit="1" customWidth="1"/>
    <col min="14088" max="14089" width="13.7109375" style="45" bestFit="1" customWidth="1"/>
    <col min="14090" max="14090" width="0.7109375" style="45" customWidth="1"/>
    <col min="14091" max="14092" width="12.28515625" style="45" bestFit="1" customWidth="1"/>
    <col min="14093" max="14093" width="13.7109375" style="45" bestFit="1" customWidth="1"/>
    <col min="14094" max="14336" width="8.85546875" style="45"/>
    <col min="14337" max="14337" width="7" style="45" bestFit="1" customWidth="1"/>
    <col min="14338" max="14338" width="40.5703125" style="45" bestFit="1" customWidth="1"/>
    <col min="14339" max="14341" width="13.7109375" style="45" bestFit="1" customWidth="1"/>
    <col min="14342" max="14342" width="0.5703125" style="45" customWidth="1"/>
    <col min="14343" max="14343" width="12.28515625" style="45" bestFit="1" customWidth="1"/>
    <col min="14344" max="14345" width="13.7109375" style="45" bestFit="1" customWidth="1"/>
    <col min="14346" max="14346" width="0.7109375" style="45" customWidth="1"/>
    <col min="14347" max="14348" width="12.28515625" style="45" bestFit="1" customWidth="1"/>
    <col min="14349" max="14349" width="13.7109375" style="45" bestFit="1" customWidth="1"/>
    <col min="14350" max="14592" width="8.85546875" style="45"/>
    <col min="14593" max="14593" width="7" style="45" bestFit="1" customWidth="1"/>
    <col min="14594" max="14594" width="40.5703125" style="45" bestFit="1" customWidth="1"/>
    <col min="14595" max="14597" width="13.7109375" style="45" bestFit="1" customWidth="1"/>
    <col min="14598" max="14598" width="0.5703125" style="45" customWidth="1"/>
    <col min="14599" max="14599" width="12.28515625" style="45" bestFit="1" customWidth="1"/>
    <col min="14600" max="14601" width="13.7109375" style="45" bestFit="1" customWidth="1"/>
    <col min="14602" max="14602" width="0.7109375" style="45" customWidth="1"/>
    <col min="14603" max="14604" width="12.28515625" style="45" bestFit="1" customWidth="1"/>
    <col min="14605" max="14605" width="13.7109375" style="45" bestFit="1" customWidth="1"/>
    <col min="14606" max="14848" width="8.85546875" style="45"/>
    <col min="14849" max="14849" width="7" style="45" bestFit="1" customWidth="1"/>
    <col min="14850" max="14850" width="40.5703125" style="45" bestFit="1" customWidth="1"/>
    <col min="14851" max="14853" width="13.7109375" style="45" bestFit="1" customWidth="1"/>
    <col min="14854" max="14854" width="0.5703125" style="45" customWidth="1"/>
    <col min="14855" max="14855" width="12.28515625" style="45" bestFit="1" customWidth="1"/>
    <col min="14856" max="14857" width="13.7109375" style="45" bestFit="1" customWidth="1"/>
    <col min="14858" max="14858" width="0.7109375" style="45" customWidth="1"/>
    <col min="14859" max="14860" width="12.28515625" style="45" bestFit="1" customWidth="1"/>
    <col min="14861" max="14861" width="13.7109375" style="45" bestFit="1" customWidth="1"/>
    <col min="14862" max="15104" width="8.85546875" style="45"/>
    <col min="15105" max="15105" width="7" style="45" bestFit="1" customWidth="1"/>
    <col min="15106" max="15106" width="40.5703125" style="45" bestFit="1" customWidth="1"/>
    <col min="15107" max="15109" width="13.7109375" style="45" bestFit="1" customWidth="1"/>
    <col min="15110" max="15110" width="0.5703125" style="45" customWidth="1"/>
    <col min="15111" max="15111" width="12.28515625" style="45" bestFit="1" customWidth="1"/>
    <col min="15112" max="15113" width="13.7109375" style="45" bestFit="1" customWidth="1"/>
    <col min="15114" max="15114" width="0.7109375" style="45" customWidth="1"/>
    <col min="15115" max="15116" width="12.28515625" style="45" bestFit="1" customWidth="1"/>
    <col min="15117" max="15117" width="13.7109375" style="45" bestFit="1" customWidth="1"/>
    <col min="15118" max="15360" width="8.85546875" style="45"/>
    <col min="15361" max="15361" width="7" style="45" bestFit="1" customWidth="1"/>
    <col min="15362" max="15362" width="40.5703125" style="45" bestFit="1" customWidth="1"/>
    <col min="15363" max="15365" width="13.7109375" style="45" bestFit="1" customWidth="1"/>
    <col min="15366" max="15366" width="0.5703125" style="45" customWidth="1"/>
    <col min="15367" max="15367" width="12.28515625" style="45" bestFit="1" customWidth="1"/>
    <col min="15368" max="15369" width="13.7109375" style="45" bestFit="1" customWidth="1"/>
    <col min="15370" max="15370" width="0.7109375" style="45" customWidth="1"/>
    <col min="15371" max="15372" width="12.28515625" style="45" bestFit="1" customWidth="1"/>
    <col min="15373" max="15373" width="13.7109375" style="45" bestFit="1" customWidth="1"/>
    <col min="15374" max="15616" width="8.85546875" style="45"/>
    <col min="15617" max="15617" width="7" style="45" bestFit="1" customWidth="1"/>
    <col min="15618" max="15618" width="40.5703125" style="45" bestFit="1" customWidth="1"/>
    <col min="15619" max="15621" width="13.7109375" style="45" bestFit="1" customWidth="1"/>
    <col min="15622" max="15622" width="0.5703125" style="45" customWidth="1"/>
    <col min="15623" max="15623" width="12.28515625" style="45" bestFit="1" customWidth="1"/>
    <col min="15624" max="15625" width="13.7109375" style="45" bestFit="1" customWidth="1"/>
    <col min="15626" max="15626" width="0.7109375" style="45" customWidth="1"/>
    <col min="15627" max="15628" width="12.28515625" style="45" bestFit="1" customWidth="1"/>
    <col min="15629" max="15629" width="13.7109375" style="45" bestFit="1" customWidth="1"/>
    <col min="15630" max="15872" width="8.85546875" style="45"/>
    <col min="15873" max="15873" width="7" style="45" bestFit="1" customWidth="1"/>
    <col min="15874" max="15874" width="40.5703125" style="45" bestFit="1" customWidth="1"/>
    <col min="15875" max="15877" width="13.7109375" style="45" bestFit="1" customWidth="1"/>
    <col min="15878" max="15878" width="0.5703125" style="45" customWidth="1"/>
    <col min="15879" max="15879" width="12.28515625" style="45" bestFit="1" customWidth="1"/>
    <col min="15880" max="15881" width="13.7109375" style="45" bestFit="1" customWidth="1"/>
    <col min="15882" max="15882" width="0.7109375" style="45" customWidth="1"/>
    <col min="15883" max="15884" width="12.28515625" style="45" bestFit="1" customWidth="1"/>
    <col min="15885" max="15885" width="13.7109375" style="45" bestFit="1" customWidth="1"/>
    <col min="15886" max="16128" width="8.85546875" style="45"/>
    <col min="16129" max="16129" width="7" style="45" bestFit="1" customWidth="1"/>
    <col min="16130" max="16130" width="40.5703125" style="45" bestFit="1" customWidth="1"/>
    <col min="16131" max="16133" width="13.7109375" style="45" bestFit="1" customWidth="1"/>
    <col min="16134" max="16134" width="0.5703125" style="45" customWidth="1"/>
    <col min="16135" max="16135" width="12.28515625" style="45" bestFit="1" customWidth="1"/>
    <col min="16136" max="16137" width="13.7109375" style="45" bestFit="1" customWidth="1"/>
    <col min="16138" max="16138" width="0.7109375" style="45" customWidth="1"/>
    <col min="16139" max="16140" width="12.28515625" style="45" bestFit="1" customWidth="1"/>
    <col min="16141" max="16141" width="13.7109375" style="45" bestFit="1" customWidth="1"/>
    <col min="16142" max="16384" width="8.85546875" style="45"/>
  </cols>
  <sheetData>
    <row r="1" spans="1:13" ht="13.5" thickBot="1"/>
    <row r="2" spans="1:13" ht="13.5" thickBot="1">
      <c r="C2" s="199" t="s">
        <v>4</v>
      </c>
      <c r="D2" s="200"/>
      <c r="E2" s="201"/>
      <c r="G2" s="199" t="s">
        <v>112</v>
      </c>
      <c r="H2" s="200"/>
      <c r="I2" s="201"/>
      <c r="K2" s="199" t="s">
        <v>159</v>
      </c>
      <c r="L2" s="200"/>
      <c r="M2" s="201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2">
        <v>182324</v>
      </c>
      <c r="B4" s="143" t="s">
        <v>202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203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204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205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206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207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208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245</v>
      </c>
      <c r="B12" s="147" t="s">
        <v>208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209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210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5" thickBot="1">
      <c r="B20" s="45" t="s">
        <v>211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212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245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5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D19" sqref="D19"/>
    </sheetView>
  </sheetViews>
  <sheetFormatPr defaultRowHeight="12.75"/>
  <cols>
    <col min="1" max="1" width="7" style="45" bestFit="1" customWidth="1"/>
    <col min="2" max="2" width="40.5703125" style="45" bestFit="1" customWidth="1"/>
    <col min="3" max="5" width="13.7109375" style="45" bestFit="1" customWidth="1"/>
    <col min="6" max="6" width="0.5703125" style="45" customWidth="1"/>
    <col min="7" max="7" width="12.28515625" style="45" bestFit="1" customWidth="1"/>
    <col min="8" max="9" width="13.7109375" style="45" bestFit="1" customWidth="1"/>
    <col min="10" max="10" width="0.7109375" style="45" customWidth="1"/>
    <col min="11" max="12" width="12.28515625" style="45" bestFit="1" customWidth="1"/>
    <col min="13" max="13" width="13.7109375" style="45" bestFit="1" customWidth="1"/>
    <col min="14" max="256" width="8.85546875" style="45"/>
    <col min="257" max="257" width="7" style="45" bestFit="1" customWidth="1"/>
    <col min="258" max="258" width="40.5703125" style="45" bestFit="1" customWidth="1"/>
    <col min="259" max="261" width="13.7109375" style="45" bestFit="1" customWidth="1"/>
    <col min="262" max="262" width="0.5703125" style="45" customWidth="1"/>
    <col min="263" max="263" width="12.28515625" style="45" bestFit="1" customWidth="1"/>
    <col min="264" max="265" width="13.7109375" style="45" bestFit="1" customWidth="1"/>
    <col min="266" max="266" width="0.7109375" style="45" customWidth="1"/>
    <col min="267" max="268" width="12.28515625" style="45" bestFit="1" customWidth="1"/>
    <col min="269" max="269" width="13.7109375" style="45" bestFit="1" customWidth="1"/>
    <col min="270" max="512" width="8.85546875" style="45"/>
    <col min="513" max="513" width="7" style="45" bestFit="1" customWidth="1"/>
    <col min="514" max="514" width="40.5703125" style="45" bestFit="1" customWidth="1"/>
    <col min="515" max="517" width="13.7109375" style="45" bestFit="1" customWidth="1"/>
    <col min="518" max="518" width="0.5703125" style="45" customWidth="1"/>
    <col min="519" max="519" width="12.28515625" style="45" bestFit="1" customWidth="1"/>
    <col min="520" max="521" width="13.7109375" style="45" bestFit="1" customWidth="1"/>
    <col min="522" max="522" width="0.7109375" style="45" customWidth="1"/>
    <col min="523" max="524" width="12.28515625" style="45" bestFit="1" customWidth="1"/>
    <col min="525" max="525" width="13.7109375" style="45" bestFit="1" customWidth="1"/>
    <col min="526" max="768" width="8.85546875" style="45"/>
    <col min="769" max="769" width="7" style="45" bestFit="1" customWidth="1"/>
    <col min="770" max="770" width="40.5703125" style="45" bestFit="1" customWidth="1"/>
    <col min="771" max="773" width="13.7109375" style="45" bestFit="1" customWidth="1"/>
    <col min="774" max="774" width="0.5703125" style="45" customWidth="1"/>
    <col min="775" max="775" width="12.28515625" style="45" bestFit="1" customWidth="1"/>
    <col min="776" max="777" width="13.7109375" style="45" bestFit="1" customWidth="1"/>
    <col min="778" max="778" width="0.7109375" style="45" customWidth="1"/>
    <col min="779" max="780" width="12.28515625" style="45" bestFit="1" customWidth="1"/>
    <col min="781" max="781" width="13.7109375" style="45" bestFit="1" customWidth="1"/>
    <col min="782" max="1024" width="8.85546875" style="45"/>
    <col min="1025" max="1025" width="7" style="45" bestFit="1" customWidth="1"/>
    <col min="1026" max="1026" width="40.5703125" style="45" bestFit="1" customWidth="1"/>
    <col min="1027" max="1029" width="13.7109375" style="45" bestFit="1" customWidth="1"/>
    <col min="1030" max="1030" width="0.5703125" style="45" customWidth="1"/>
    <col min="1031" max="1031" width="12.28515625" style="45" bestFit="1" customWidth="1"/>
    <col min="1032" max="1033" width="13.7109375" style="45" bestFit="1" customWidth="1"/>
    <col min="1034" max="1034" width="0.7109375" style="45" customWidth="1"/>
    <col min="1035" max="1036" width="12.28515625" style="45" bestFit="1" customWidth="1"/>
    <col min="1037" max="1037" width="13.7109375" style="45" bestFit="1" customWidth="1"/>
    <col min="1038" max="1280" width="8.85546875" style="45"/>
    <col min="1281" max="1281" width="7" style="45" bestFit="1" customWidth="1"/>
    <col min="1282" max="1282" width="40.5703125" style="45" bestFit="1" customWidth="1"/>
    <col min="1283" max="1285" width="13.7109375" style="45" bestFit="1" customWidth="1"/>
    <col min="1286" max="1286" width="0.5703125" style="45" customWidth="1"/>
    <col min="1287" max="1287" width="12.28515625" style="45" bestFit="1" customWidth="1"/>
    <col min="1288" max="1289" width="13.7109375" style="45" bestFit="1" customWidth="1"/>
    <col min="1290" max="1290" width="0.7109375" style="45" customWidth="1"/>
    <col min="1291" max="1292" width="12.28515625" style="45" bestFit="1" customWidth="1"/>
    <col min="1293" max="1293" width="13.7109375" style="45" bestFit="1" customWidth="1"/>
    <col min="1294" max="1536" width="8.85546875" style="45"/>
    <col min="1537" max="1537" width="7" style="45" bestFit="1" customWidth="1"/>
    <col min="1538" max="1538" width="40.5703125" style="45" bestFit="1" customWidth="1"/>
    <col min="1539" max="1541" width="13.7109375" style="45" bestFit="1" customWidth="1"/>
    <col min="1542" max="1542" width="0.5703125" style="45" customWidth="1"/>
    <col min="1543" max="1543" width="12.28515625" style="45" bestFit="1" customWidth="1"/>
    <col min="1544" max="1545" width="13.7109375" style="45" bestFit="1" customWidth="1"/>
    <col min="1546" max="1546" width="0.7109375" style="45" customWidth="1"/>
    <col min="1547" max="1548" width="12.28515625" style="45" bestFit="1" customWidth="1"/>
    <col min="1549" max="1549" width="13.7109375" style="45" bestFit="1" customWidth="1"/>
    <col min="1550" max="1792" width="8.85546875" style="45"/>
    <col min="1793" max="1793" width="7" style="45" bestFit="1" customWidth="1"/>
    <col min="1794" max="1794" width="40.5703125" style="45" bestFit="1" customWidth="1"/>
    <col min="1795" max="1797" width="13.7109375" style="45" bestFit="1" customWidth="1"/>
    <col min="1798" max="1798" width="0.5703125" style="45" customWidth="1"/>
    <col min="1799" max="1799" width="12.28515625" style="45" bestFit="1" customWidth="1"/>
    <col min="1800" max="1801" width="13.7109375" style="45" bestFit="1" customWidth="1"/>
    <col min="1802" max="1802" width="0.7109375" style="45" customWidth="1"/>
    <col min="1803" max="1804" width="12.28515625" style="45" bestFit="1" customWidth="1"/>
    <col min="1805" max="1805" width="13.7109375" style="45" bestFit="1" customWidth="1"/>
    <col min="1806" max="2048" width="8.85546875" style="45"/>
    <col min="2049" max="2049" width="7" style="45" bestFit="1" customWidth="1"/>
    <col min="2050" max="2050" width="40.5703125" style="45" bestFit="1" customWidth="1"/>
    <col min="2051" max="2053" width="13.7109375" style="45" bestFit="1" customWidth="1"/>
    <col min="2054" max="2054" width="0.5703125" style="45" customWidth="1"/>
    <col min="2055" max="2055" width="12.28515625" style="45" bestFit="1" customWidth="1"/>
    <col min="2056" max="2057" width="13.7109375" style="45" bestFit="1" customWidth="1"/>
    <col min="2058" max="2058" width="0.7109375" style="45" customWidth="1"/>
    <col min="2059" max="2060" width="12.28515625" style="45" bestFit="1" customWidth="1"/>
    <col min="2061" max="2061" width="13.7109375" style="45" bestFit="1" customWidth="1"/>
    <col min="2062" max="2304" width="8.85546875" style="45"/>
    <col min="2305" max="2305" width="7" style="45" bestFit="1" customWidth="1"/>
    <col min="2306" max="2306" width="40.5703125" style="45" bestFit="1" customWidth="1"/>
    <col min="2307" max="2309" width="13.7109375" style="45" bestFit="1" customWidth="1"/>
    <col min="2310" max="2310" width="0.5703125" style="45" customWidth="1"/>
    <col min="2311" max="2311" width="12.28515625" style="45" bestFit="1" customWidth="1"/>
    <col min="2312" max="2313" width="13.7109375" style="45" bestFit="1" customWidth="1"/>
    <col min="2314" max="2314" width="0.7109375" style="45" customWidth="1"/>
    <col min="2315" max="2316" width="12.28515625" style="45" bestFit="1" customWidth="1"/>
    <col min="2317" max="2317" width="13.7109375" style="45" bestFit="1" customWidth="1"/>
    <col min="2318" max="2560" width="8.85546875" style="45"/>
    <col min="2561" max="2561" width="7" style="45" bestFit="1" customWidth="1"/>
    <col min="2562" max="2562" width="40.5703125" style="45" bestFit="1" customWidth="1"/>
    <col min="2563" max="2565" width="13.7109375" style="45" bestFit="1" customWidth="1"/>
    <col min="2566" max="2566" width="0.5703125" style="45" customWidth="1"/>
    <col min="2567" max="2567" width="12.28515625" style="45" bestFit="1" customWidth="1"/>
    <col min="2568" max="2569" width="13.7109375" style="45" bestFit="1" customWidth="1"/>
    <col min="2570" max="2570" width="0.7109375" style="45" customWidth="1"/>
    <col min="2571" max="2572" width="12.28515625" style="45" bestFit="1" customWidth="1"/>
    <col min="2573" max="2573" width="13.7109375" style="45" bestFit="1" customWidth="1"/>
    <col min="2574" max="2816" width="8.85546875" style="45"/>
    <col min="2817" max="2817" width="7" style="45" bestFit="1" customWidth="1"/>
    <col min="2818" max="2818" width="40.5703125" style="45" bestFit="1" customWidth="1"/>
    <col min="2819" max="2821" width="13.7109375" style="45" bestFit="1" customWidth="1"/>
    <col min="2822" max="2822" width="0.5703125" style="45" customWidth="1"/>
    <col min="2823" max="2823" width="12.28515625" style="45" bestFit="1" customWidth="1"/>
    <col min="2824" max="2825" width="13.7109375" style="45" bestFit="1" customWidth="1"/>
    <col min="2826" max="2826" width="0.7109375" style="45" customWidth="1"/>
    <col min="2827" max="2828" width="12.28515625" style="45" bestFit="1" customWidth="1"/>
    <col min="2829" max="2829" width="13.7109375" style="45" bestFit="1" customWidth="1"/>
    <col min="2830" max="3072" width="8.85546875" style="45"/>
    <col min="3073" max="3073" width="7" style="45" bestFit="1" customWidth="1"/>
    <col min="3074" max="3074" width="40.5703125" style="45" bestFit="1" customWidth="1"/>
    <col min="3075" max="3077" width="13.7109375" style="45" bestFit="1" customWidth="1"/>
    <col min="3078" max="3078" width="0.5703125" style="45" customWidth="1"/>
    <col min="3079" max="3079" width="12.28515625" style="45" bestFit="1" customWidth="1"/>
    <col min="3080" max="3081" width="13.7109375" style="45" bestFit="1" customWidth="1"/>
    <col min="3082" max="3082" width="0.7109375" style="45" customWidth="1"/>
    <col min="3083" max="3084" width="12.28515625" style="45" bestFit="1" customWidth="1"/>
    <col min="3085" max="3085" width="13.7109375" style="45" bestFit="1" customWidth="1"/>
    <col min="3086" max="3328" width="8.85546875" style="45"/>
    <col min="3329" max="3329" width="7" style="45" bestFit="1" customWidth="1"/>
    <col min="3330" max="3330" width="40.5703125" style="45" bestFit="1" customWidth="1"/>
    <col min="3331" max="3333" width="13.7109375" style="45" bestFit="1" customWidth="1"/>
    <col min="3334" max="3334" width="0.5703125" style="45" customWidth="1"/>
    <col min="3335" max="3335" width="12.28515625" style="45" bestFit="1" customWidth="1"/>
    <col min="3336" max="3337" width="13.7109375" style="45" bestFit="1" customWidth="1"/>
    <col min="3338" max="3338" width="0.7109375" style="45" customWidth="1"/>
    <col min="3339" max="3340" width="12.28515625" style="45" bestFit="1" customWidth="1"/>
    <col min="3341" max="3341" width="13.7109375" style="45" bestFit="1" customWidth="1"/>
    <col min="3342" max="3584" width="8.85546875" style="45"/>
    <col min="3585" max="3585" width="7" style="45" bestFit="1" customWidth="1"/>
    <col min="3586" max="3586" width="40.5703125" style="45" bestFit="1" customWidth="1"/>
    <col min="3587" max="3589" width="13.7109375" style="45" bestFit="1" customWidth="1"/>
    <col min="3590" max="3590" width="0.5703125" style="45" customWidth="1"/>
    <col min="3591" max="3591" width="12.28515625" style="45" bestFit="1" customWidth="1"/>
    <col min="3592" max="3593" width="13.7109375" style="45" bestFit="1" customWidth="1"/>
    <col min="3594" max="3594" width="0.7109375" style="45" customWidth="1"/>
    <col min="3595" max="3596" width="12.28515625" style="45" bestFit="1" customWidth="1"/>
    <col min="3597" max="3597" width="13.7109375" style="45" bestFit="1" customWidth="1"/>
    <col min="3598" max="3840" width="8.85546875" style="45"/>
    <col min="3841" max="3841" width="7" style="45" bestFit="1" customWidth="1"/>
    <col min="3842" max="3842" width="40.5703125" style="45" bestFit="1" customWidth="1"/>
    <col min="3843" max="3845" width="13.7109375" style="45" bestFit="1" customWidth="1"/>
    <col min="3846" max="3846" width="0.5703125" style="45" customWidth="1"/>
    <col min="3847" max="3847" width="12.28515625" style="45" bestFit="1" customWidth="1"/>
    <col min="3848" max="3849" width="13.7109375" style="45" bestFit="1" customWidth="1"/>
    <col min="3850" max="3850" width="0.7109375" style="45" customWidth="1"/>
    <col min="3851" max="3852" width="12.28515625" style="45" bestFit="1" customWidth="1"/>
    <col min="3853" max="3853" width="13.7109375" style="45" bestFit="1" customWidth="1"/>
    <col min="3854" max="4096" width="8.85546875" style="45"/>
    <col min="4097" max="4097" width="7" style="45" bestFit="1" customWidth="1"/>
    <col min="4098" max="4098" width="40.5703125" style="45" bestFit="1" customWidth="1"/>
    <col min="4099" max="4101" width="13.7109375" style="45" bestFit="1" customWidth="1"/>
    <col min="4102" max="4102" width="0.5703125" style="45" customWidth="1"/>
    <col min="4103" max="4103" width="12.28515625" style="45" bestFit="1" customWidth="1"/>
    <col min="4104" max="4105" width="13.7109375" style="45" bestFit="1" customWidth="1"/>
    <col min="4106" max="4106" width="0.7109375" style="45" customWidth="1"/>
    <col min="4107" max="4108" width="12.28515625" style="45" bestFit="1" customWidth="1"/>
    <col min="4109" max="4109" width="13.7109375" style="45" bestFit="1" customWidth="1"/>
    <col min="4110" max="4352" width="8.85546875" style="45"/>
    <col min="4353" max="4353" width="7" style="45" bestFit="1" customWidth="1"/>
    <col min="4354" max="4354" width="40.5703125" style="45" bestFit="1" customWidth="1"/>
    <col min="4355" max="4357" width="13.7109375" style="45" bestFit="1" customWidth="1"/>
    <col min="4358" max="4358" width="0.5703125" style="45" customWidth="1"/>
    <col min="4359" max="4359" width="12.28515625" style="45" bestFit="1" customWidth="1"/>
    <col min="4360" max="4361" width="13.7109375" style="45" bestFit="1" customWidth="1"/>
    <col min="4362" max="4362" width="0.7109375" style="45" customWidth="1"/>
    <col min="4363" max="4364" width="12.28515625" style="45" bestFit="1" customWidth="1"/>
    <col min="4365" max="4365" width="13.7109375" style="45" bestFit="1" customWidth="1"/>
    <col min="4366" max="4608" width="8.85546875" style="45"/>
    <col min="4609" max="4609" width="7" style="45" bestFit="1" customWidth="1"/>
    <col min="4610" max="4610" width="40.5703125" style="45" bestFit="1" customWidth="1"/>
    <col min="4611" max="4613" width="13.7109375" style="45" bestFit="1" customWidth="1"/>
    <col min="4614" max="4614" width="0.5703125" style="45" customWidth="1"/>
    <col min="4615" max="4615" width="12.28515625" style="45" bestFit="1" customWidth="1"/>
    <col min="4616" max="4617" width="13.7109375" style="45" bestFit="1" customWidth="1"/>
    <col min="4618" max="4618" width="0.7109375" style="45" customWidth="1"/>
    <col min="4619" max="4620" width="12.28515625" style="45" bestFit="1" customWidth="1"/>
    <col min="4621" max="4621" width="13.7109375" style="45" bestFit="1" customWidth="1"/>
    <col min="4622" max="4864" width="8.85546875" style="45"/>
    <col min="4865" max="4865" width="7" style="45" bestFit="1" customWidth="1"/>
    <col min="4866" max="4866" width="40.5703125" style="45" bestFit="1" customWidth="1"/>
    <col min="4867" max="4869" width="13.7109375" style="45" bestFit="1" customWidth="1"/>
    <col min="4870" max="4870" width="0.5703125" style="45" customWidth="1"/>
    <col min="4871" max="4871" width="12.28515625" style="45" bestFit="1" customWidth="1"/>
    <col min="4872" max="4873" width="13.7109375" style="45" bestFit="1" customWidth="1"/>
    <col min="4874" max="4874" width="0.7109375" style="45" customWidth="1"/>
    <col min="4875" max="4876" width="12.28515625" style="45" bestFit="1" customWidth="1"/>
    <col min="4877" max="4877" width="13.7109375" style="45" bestFit="1" customWidth="1"/>
    <col min="4878" max="5120" width="8.85546875" style="45"/>
    <col min="5121" max="5121" width="7" style="45" bestFit="1" customWidth="1"/>
    <col min="5122" max="5122" width="40.5703125" style="45" bestFit="1" customWidth="1"/>
    <col min="5123" max="5125" width="13.7109375" style="45" bestFit="1" customWidth="1"/>
    <col min="5126" max="5126" width="0.5703125" style="45" customWidth="1"/>
    <col min="5127" max="5127" width="12.28515625" style="45" bestFit="1" customWidth="1"/>
    <col min="5128" max="5129" width="13.7109375" style="45" bestFit="1" customWidth="1"/>
    <col min="5130" max="5130" width="0.7109375" style="45" customWidth="1"/>
    <col min="5131" max="5132" width="12.28515625" style="45" bestFit="1" customWidth="1"/>
    <col min="5133" max="5133" width="13.7109375" style="45" bestFit="1" customWidth="1"/>
    <col min="5134" max="5376" width="8.85546875" style="45"/>
    <col min="5377" max="5377" width="7" style="45" bestFit="1" customWidth="1"/>
    <col min="5378" max="5378" width="40.5703125" style="45" bestFit="1" customWidth="1"/>
    <col min="5379" max="5381" width="13.7109375" style="45" bestFit="1" customWidth="1"/>
    <col min="5382" max="5382" width="0.5703125" style="45" customWidth="1"/>
    <col min="5383" max="5383" width="12.28515625" style="45" bestFit="1" customWidth="1"/>
    <col min="5384" max="5385" width="13.7109375" style="45" bestFit="1" customWidth="1"/>
    <col min="5386" max="5386" width="0.7109375" style="45" customWidth="1"/>
    <col min="5387" max="5388" width="12.28515625" style="45" bestFit="1" customWidth="1"/>
    <col min="5389" max="5389" width="13.7109375" style="45" bestFit="1" customWidth="1"/>
    <col min="5390" max="5632" width="8.85546875" style="45"/>
    <col min="5633" max="5633" width="7" style="45" bestFit="1" customWidth="1"/>
    <col min="5634" max="5634" width="40.5703125" style="45" bestFit="1" customWidth="1"/>
    <col min="5635" max="5637" width="13.7109375" style="45" bestFit="1" customWidth="1"/>
    <col min="5638" max="5638" width="0.5703125" style="45" customWidth="1"/>
    <col min="5639" max="5639" width="12.28515625" style="45" bestFit="1" customWidth="1"/>
    <col min="5640" max="5641" width="13.7109375" style="45" bestFit="1" customWidth="1"/>
    <col min="5642" max="5642" width="0.7109375" style="45" customWidth="1"/>
    <col min="5643" max="5644" width="12.28515625" style="45" bestFit="1" customWidth="1"/>
    <col min="5645" max="5645" width="13.7109375" style="45" bestFit="1" customWidth="1"/>
    <col min="5646" max="5888" width="8.85546875" style="45"/>
    <col min="5889" max="5889" width="7" style="45" bestFit="1" customWidth="1"/>
    <col min="5890" max="5890" width="40.5703125" style="45" bestFit="1" customWidth="1"/>
    <col min="5891" max="5893" width="13.7109375" style="45" bestFit="1" customWidth="1"/>
    <col min="5894" max="5894" width="0.5703125" style="45" customWidth="1"/>
    <col min="5895" max="5895" width="12.28515625" style="45" bestFit="1" customWidth="1"/>
    <col min="5896" max="5897" width="13.7109375" style="45" bestFit="1" customWidth="1"/>
    <col min="5898" max="5898" width="0.7109375" style="45" customWidth="1"/>
    <col min="5899" max="5900" width="12.28515625" style="45" bestFit="1" customWidth="1"/>
    <col min="5901" max="5901" width="13.7109375" style="45" bestFit="1" customWidth="1"/>
    <col min="5902" max="6144" width="8.85546875" style="45"/>
    <col min="6145" max="6145" width="7" style="45" bestFit="1" customWidth="1"/>
    <col min="6146" max="6146" width="40.5703125" style="45" bestFit="1" customWidth="1"/>
    <col min="6147" max="6149" width="13.7109375" style="45" bestFit="1" customWidth="1"/>
    <col min="6150" max="6150" width="0.5703125" style="45" customWidth="1"/>
    <col min="6151" max="6151" width="12.28515625" style="45" bestFit="1" customWidth="1"/>
    <col min="6152" max="6153" width="13.7109375" style="45" bestFit="1" customWidth="1"/>
    <col min="6154" max="6154" width="0.7109375" style="45" customWidth="1"/>
    <col min="6155" max="6156" width="12.28515625" style="45" bestFit="1" customWidth="1"/>
    <col min="6157" max="6157" width="13.7109375" style="45" bestFit="1" customWidth="1"/>
    <col min="6158" max="6400" width="8.85546875" style="45"/>
    <col min="6401" max="6401" width="7" style="45" bestFit="1" customWidth="1"/>
    <col min="6402" max="6402" width="40.5703125" style="45" bestFit="1" customWidth="1"/>
    <col min="6403" max="6405" width="13.7109375" style="45" bestFit="1" customWidth="1"/>
    <col min="6406" max="6406" width="0.5703125" style="45" customWidth="1"/>
    <col min="6407" max="6407" width="12.28515625" style="45" bestFit="1" customWidth="1"/>
    <col min="6408" max="6409" width="13.7109375" style="45" bestFit="1" customWidth="1"/>
    <col min="6410" max="6410" width="0.7109375" style="45" customWidth="1"/>
    <col min="6411" max="6412" width="12.28515625" style="45" bestFit="1" customWidth="1"/>
    <col min="6413" max="6413" width="13.7109375" style="45" bestFit="1" customWidth="1"/>
    <col min="6414" max="6656" width="8.85546875" style="45"/>
    <col min="6657" max="6657" width="7" style="45" bestFit="1" customWidth="1"/>
    <col min="6658" max="6658" width="40.5703125" style="45" bestFit="1" customWidth="1"/>
    <col min="6659" max="6661" width="13.7109375" style="45" bestFit="1" customWidth="1"/>
    <col min="6662" max="6662" width="0.5703125" style="45" customWidth="1"/>
    <col min="6663" max="6663" width="12.28515625" style="45" bestFit="1" customWidth="1"/>
    <col min="6664" max="6665" width="13.7109375" style="45" bestFit="1" customWidth="1"/>
    <col min="6666" max="6666" width="0.7109375" style="45" customWidth="1"/>
    <col min="6667" max="6668" width="12.28515625" style="45" bestFit="1" customWidth="1"/>
    <col min="6669" max="6669" width="13.7109375" style="45" bestFit="1" customWidth="1"/>
    <col min="6670" max="6912" width="8.85546875" style="45"/>
    <col min="6913" max="6913" width="7" style="45" bestFit="1" customWidth="1"/>
    <col min="6914" max="6914" width="40.5703125" style="45" bestFit="1" customWidth="1"/>
    <col min="6915" max="6917" width="13.7109375" style="45" bestFit="1" customWidth="1"/>
    <col min="6918" max="6918" width="0.5703125" style="45" customWidth="1"/>
    <col min="6919" max="6919" width="12.28515625" style="45" bestFit="1" customWidth="1"/>
    <col min="6920" max="6921" width="13.7109375" style="45" bestFit="1" customWidth="1"/>
    <col min="6922" max="6922" width="0.7109375" style="45" customWidth="1"/>
    <col min="6923" max="6924" width="12.28515625" style="45" bestFit="1" customWidth="1"/>
    <col min="6925" max="6925" width="13.7109375" style="45" bestFit="1" customWidth="1"/>
    <col min="6926" max="7168" width="8.85546875" style="45"/>
    <col min="7169" max="7169" width="7" style="45" bestFit="1" customWidth="1"/>
    <col min="7170" max="7170" width="40.5703125" style="45" bestFit="1" customWidth="1"/>
    <col min="7171" max="7173" width="13.7109375" style="45" bestFit="1" customWidth="1"/>
    <col min="7174" max="7174" width="0.5703125" style="45" customWidth="1"/>
    <col min="7175" max="7175" width="12.28515625" style="45" bestFit="1" customWidth="1"/>
    <col min="7176" max="7177" width="13.7109375" style="45" bestFit="1" customWidth="1"/>
    <col min="7178" max="7178" width="0.7109375" style="45" customWidth="1"/>
    <col min="7179" max="7180" width="12.28515625" style="45" bestFit="1" customWidth="1"/>
    <col min="7181" max="7181" width="13.7109375" style="45" bestFit="1" customWidth="1"/>
    <col min="7182" max="7424" width="8.85546875" style="45"/>
    <col min="7425" max="7425" width="7" style="45" bestFit="1" customWidth="1"/>
    <col min="7426" max="7426" width="40.5703125" style="45" bestFit="1" customWidth="1"/>
    <col min="7427" max="7429" width="13.7109375" style="45" bestFit="1" customWidth="1"/>
    <col min="7430" max="7430" width="0.5703125" style="45" customWidth="1"/>
    <col min="7431" max="7431" width="12.28515625" style="45" bestFit="1" customWidth="1"/>
    <col min="7432" max="7433" width="13.7109375" style="45" bestFit="1" customWidth="1"/>
    <col min="7434" max="7434" width="0.7109375" style="45" customWidth="1"/>
    <col min="7435" max="7436" width="12.28515625" style="45" bestFit="1" customWidth="1"/>
    <col min="7437" max="7437" width="13.7109375" style="45" bestFit="1" customWidth="1"/>
    <col min="7438" max="7680" width="8.85546875" style="45"/>
    <col min="7681" max="7681" width="7" style="45" bestFit="1" customWidth="1"/>
    <col min="7682" max="7682" width="40.5703125" style="45" bestFit="1" customWidth="1"/>
    <col min="7683" max="7685" width="13.7109375" style="45" bestFit="1" customWidth="1"/>
    <col min="7686" max="7686" width="0.5703125" style="45" customWidth="1"/>
    <col min="7687" max="7687" width="12.28515625" style="45" bestFit="1" customWidth="1"/>
    <col min="7688" max="7689" width="13.7109375" style="45" bestFit="1" customWidth="1"/>
    <col min="7690" max="7690" width="0.7109375" style="45" customWidth="1"/>
    <col min="7691" max="7692" width="12.28515625" style="45" bestFit="1" customWidth="1"/>
    <col min="7693" max="7693" width="13.7109375" style="45" bestFit="1" customWidth="1"/>
    <col min="7694" max="7936" width="8.85546875" style="45"/>
    <col min="7937" max="7937" width="7" style="45" bestFit="1" customWidth="1"/>
    <col min="7938" max="7938" width="40.5703125" style="45" bestFit="1" customWidth="1"/>
    <col min="7939" max="7941" width="13.7109375" style="45" bestFit="1" customWidth="1"/>
    <col min="7942" max="7942" width="0.5703125" style="45" customWidth="1"/>
    <col min="7943" max="7943" width="12.28515625" style="45" bestFit="1" customWidth="1"/>
    <col min="7944" max="7945" width="13.7109375" style="45" bestFit="1" customWidth="1"/>
    <col min="7946" max="7946" width="0.7109375" style="45" customWidth="1"/>
    <col min="7947" max="7948" width="12.28515625" style="45" bestFit="1" customWidth="1"/>
    <col min="7949" max="7949" width="13.7109375" style="45" bestFit="1" customWidth="1"/>
    <col min="7950" max="8192" width="8.85546875" style="45"/>
    <col min="8193" max="8193" width="7" style="45" bestFit="1" customWidth="1"/>
    <col min="8194" max="8194" width="40.5703125" style="45" bestFit="1" customWidth="1"/>
    <col min="8195" max="8197" width="13.7109375" style="45" bestFit="1" customWidth="1"/>
    <col min="8198" max="8198" width="0.5703125" style="45" customWidth="1"/>
    <col min="8199" max="8199" width="12.28515625" style="45" bestFit="1" customWidth="1"/>
    <col min="8200" max="8201" width="13.7109375" style="45" bestFit="1" customWidth="1"/>
    <col min="8202" max="8202" width="0.7109375" style="45" customWidth="1"/>
    <col min="8203" max="8204" width="12.28515625" style="45" bestFit="1" customWidth="1"/>
    <col min="8205" max="8205" width="13.7109375" style="45" bestFit="1" customWidth="1"/>
    <col min="8206" max="8448" width="8.85546875" style="45"/>
    <col min="8449" max="8449" width="7" style="45" bestFit="1" customWidth="1"/>
    <col min="8450" max="8450" width="40.5703125" style="45" bestFit="1" customWidth="1"/>
    <col min="8451" max="8453" width="13.7109375" style="45" bestFit="1" customWidth="1"/>
    <col min="8454" max="8454" width="0.5703125" style="45" customWidth="1"/>
    <col min="8455" max="8455" width="12.28515625" style="45" bestFit="1" customWidth="1"/>
    <col min="8456" max="8457" width="13.7109375" style="45" bestFit="1" customWidth="1"/>
    <col min="8458" max="8458" width="0.7109375" style="45" customWidth="1"/>
    <col min="8459" max="8460" width="12.28515625" style="45" bestFit="1" customWidth="1"/>
    <col min="8461" max="8461" width="13.7109375" style="45" bestFit="1" customWidth="1"/>
    <col min="8462" max="8704" width="8.85546875" style="45"/>
    <col min="8705" max="8705" width="7" style="45" bestFit="1" customWidth="1"/>
    <col min="8706" max="8706" width="40.5703125" style="45" bestFit="1" customWidth="1"/>
    <col min="8707" max="8709" width="13.7109375" style="45" bestFit="1" customWidth="1"/>
    <col min="8710" max="8710" width="0.5703125" style="45" customWidth="1"/>
    <col min="8711" max="8711" width="12.28515625" style="45" bestFit="1" customWidth="1"/>
    <col min="8712" max="8713" width="13.7109375" style="45" bestFit="1" customWidth="1"/>
    <col min="8714" max="8714" width="0.7109375" style="45" customWidth="1"/>
    <col min="8715" max="8716" width="12.28515625" style="45" bestFit="1" customWidth="1"/>
    <col min="8717" max="8717" width="13.7109375" style="45" bestFit="1" customWidth="1"/>
    <col min="8718" max="8960" width="8.85546875" style="45"/>
    <col min="8961" max="8961" width="7" style="45" bestFit="1" customWidth="1"/>
    <col min="8962" max="8962" width="40.5703125" style="45" bestFit="1" customWidth="1"/>
    <col min="8963" max="8965" width="13.7109375" style="45" bestFit="1" customWidth="1"/>
    <col min="8966" max="8966" width="0.5703125" style="45" customWidth="1"/>
    <col min="8967" max="8967" width="12.28515625" style="45" bestFit="1" customWidth="1"/>
    <col min="8968" max="8969" width="13.7109375" style="45" bestFit="1" customWidth="1"/>
    <col min="8970" max="8970" width="0.7109375" style="45" customWidth="1"/>
    <col min="8971" max="8972" width="12.28515625" style="45" bestFit="1" customWidth="1"/>
    <col min="8973" max="8973" width="13.7109375" style="45" bestFit="1" customWidth="1"/>
    <col min="8974" max="9216" width="8.85546875" style="45"/>
    <col min="9217" max="9217" width="7" style="45" bestFit="1" customWidth="1"/>
    <col min="9218" max="9218" width="40.5703125" style="45" bestFit="1" customWidth="1"/>
    <col min="9219" max="9221" width="13.7109375" style="45" bestFit="1" customWidth="1"/>
    <col min="9222" max="9222" width="0.5703125" style="45" customWidth="1"/>
    <col min="9223" max="9223" width="12.28515625" style="45" bestFit="1" customWidth="1"/>
    <col min="9224" max="9225" width="13.7109375" style="45" bestFit="1" customWidth="1"/>
    <col min="9226" max="9226" width="0.7109375" style="45" customWidth="1"/>
    <col min="9227" max="9228" width="12.28515625" style="45" bestFit="1" customWidth="1"/>
    <col min="9229" max="9229" width="13.7109375" style="45" bestFit="1" customWidth="1"/>
    <col min="9230" max="9472" width="8.85546875" style="45"/>
    <col min="9473" max="9473" width="7" style="45" bestFit="1" customWidth="1"/>
    <col min="9474" max="9474" width="40.5703125" style="45" bestFit="1" customWidth="1"/>
    <col min="9475" max="9477" width="13.7109375" style="45" bestFit="1" customWidth="1"/>
    <col min="9478" max="9478" width="0.5703125" style="45" customWidth="1"/>
    <col min="9479" max="9479" width="12.28515625" style="45" bestFit="1" customWidth="1"/>
    <col min="9480" max="9481" width="13.7109375" style="45" bestFit="1" customWidth="1"/>
    <col min="9482" max="9482" width="0.7109375" style="45" customWidth="1"/>
    <col min="9483" max="9484" width="12.28515625" style="45" bestFit="1" customWidth="1"/>
    <col min="9485" max="9485" width="13.7109375" style="45" bestFit="1" customWidth="1"/>
    <col min="9486" max="9728" width="8.85546875" style="45"/>
    <col min="9729" max="9729" width="7" style="45" bestFit="1" customWidth="1"/>
    <col min="9730" max="9730" width="40.5703125" style="45" bestFit="1" customWidth="1"/>
    <col min="9731" max="9733" width="13.7109375" style="45" bestFit="1" customWidth="1"/>
    <col min="9734" max="9734" width="0.5703125" style="45" customWidth="1"/>
    <col min="9735" max="9735" width="12.28515625" style="45" bestFit="1" customWidth="1"/>
    <col min="9736" max="9737" width="13.7109375" style="45" bestFit="1" customWidth="1"/>
    <col min="9738" max="9738" width="0.7109375" style="45" customWidth="1"/>
    <col min="9739" max="9740" width="12.28515625" style="45" bestFit="1" customWidth="1"/>
    <col min="9741" max="9741" width="13.7109375" style="45" bestFit="1" customWidth="1"/>
    <col min="9742" max="9984" width="8.85546875" style="45"/>
    <col min="9985" max="9985" width="7" style="45" bestFit="1" customWidth="1"/>
    <col min="9986" max="9986" width="40.5703125" style="45" bestFit="1" customWidth="1"/>
    <col min="9987" max="9989" width="13.7109375" style="45" bestFit="1" customWidth="1"/>
    <col min="9990" max="9990" width="0.5703125" style="45" customWidth="1"/>
    <col min="9991" max="9991" width="12.28515625" style="45" bestFit="1" customWidth="1"/>
    <col min="9992" max="9993" width="13.7109375" style="45" bestFit="1" customWidth="1"/>
    <col min="9994" max="9994" width="0.7109375" style="45" customWidth="1"/>
    <col min="9995" max="9996" width="12.28515625" style="45" bestFit="1" customWidth="1"/>
    <col min="9997" max="9997" width="13.7109375" style="45" bestFit="1" customWidth="1"/>
    <col min="9998" max="10240" width="8.85546875" style="45"/>
    <col min="10241" max="10241" width="7" style="45" bestFit="1" customWidth="1"/>
    <col min="10242" max="10242" width="40.5703125" style="45" bestFit="1" customWidth="1"/>
    <col min="10243" max="10245" width="13.7109375" style="45" bestFit="1" customWidth="1"/>
    <col min="10246" max="10246" width="0.5703125" style="45" customWidth="1"/>
    <col min="10247" max="10247" width="12.28515625" style="45" bestFit="1" customWidth="1"/>
    <col min="10248" max="10249" width="13.7109375" style="45" bestFit="1" customWidth="1"/>
    <col min="10250" max="10250" width="0.7109375" style="45" customWidth="1"/>
    <col min="10251" max="10252" width="12.28515625" style="45" bestFit="1" customWidth="1"/>
    <col min="10253" max="10253" width="13.7109375" style="45" bestFit="1" customWidth="1"/>
    <col min="10254" max="10496" width="8.85546875" style="45"/>
    <col min="10497" max="10497" width="7" style="45" bestFit="1" customWidth="1"/>
    <col min="10498" max="10498" width="40.5703125" style="45" bestFit="1" customWidth="1"/>
    <col min="10499" max="10501" width="13.7109375" style="45" bestFit="1" customWidth="1"/>
    <col min="10502" max="10502" width="0.5703125" style="45" customWidth="1"/>
    <col min="10503" max="10503" width="12.28515625" style="45" bestFit="1" customWidth="1"/>
    <col min="10504" max="10505" width="13.7109375" style="45" bestFit="1" customWidth="1"/>
    <col min="10506" max="10506" width="0.7109375" style="45" customWidth="1"/>
    <col min="10507" max="10508" width="12.28515625" style="45" bestFit="1" customWidth="1"/>
    <col min="10509" max="10509" width="13.7109375" style="45" bestFit="1" customWidth="1"/>
    <col min="10510" max="10752" width="8.85546875" style="45"/>
    <col min="10753" max="10753" width="7" style="45" bestFit="1" customWidth="1"/>
    <col min="10754" max="10754" width="40.5703125" style="45" bestFit="1" customWidth="1"/>
    <col min="10755" max="10757" width="13.7109375" style="45" bestFit="1" customWidth="1"/>
    <col min="10758" max="10758" width="0.5703125" style="45" customWidth="1"/>
    <col min="10759" max="10759" width="12.28515625" style="45" bestFit="1" customWidth="1"/>
    <col min="10760" max="10761" width="13.7109375" style="45" bestFit="1" customWidth="1"/>
    <col min="10762" max="10762" width="0.7109375" style="45" customWidth="1"/>
    <col min="10763" max="10764" width="12.28515625" style="45" bestFit="1" customWidth="1"/>
    <col min="10765" max="10765" width="13.7109375" style="45" bestFit="1" customWidth="1"/>
    <col min="10766" max="11008" width="8.85546875" style="45"/>
    <col min="11009" max="11009" width="7" style="45" bestFit="1" customWidth="1"/>
    <col min="11010" max="11010" width="40.5703125" style="45" bestFit="1" customWidth="1"/>
    <col min="11011" max="11013" width="13.7109375" style="45" bestFit="1" customWidth="1"/>
    <col min="11014" max="11014" width="0.5703125" style="45" customWidth="1"/>
    <col min="11015" max="11015" width="12.28515625" style="45" bestFit="1" customWidth="1"/>
    <col min="11016" max="11017" width="13.7109375" style="45" bestFit="1" customWidth="1"/>
    <col min="11018" max="11018" width="0.7109375" style="45" customWidth="1"/>
    <col min="11019" max="11020" width="12.28515625" style="45" bestFit="1" customWidth="1"/>
    <col min="11021" max="11021" width="13.7109375" style="45" bestFit="1" customWidth="1"/>
    <col min="11022" max="11264" width="8.85546875" style="45"/>
    <col min="11265" max="11265" width="7" style="45" bestFit="1" customWidth="1"/>
    <col min="11266" max="11266" width="40.5703125" style="45" bestFit="1" customWidth="1"/>
    <col min="11267" max="11269" width="13.7109375" style="45" bestFit="1" customWidth="1"/>
    <col min="11270" max="11270" width="0.5703125" style="45" customWidth="1"/>
    <col min="11271" max="11271" width="12.28515625" style="45" bestFit="1" customWidth="1"/>
    <col min="11272" max="11273" width="13.7109375" style="45" bestFit="1" customWidth="1"/>
    <col min="11274" max="11274" width="0.7109375" style="45" customWidth="1"/>
    <col min="11275" max="11276" width="12.28515625" style="45" bestFit="1" customWidth="1"/>
    <col min="11277" max="11277" width="13.7109375" style="45" bestFit="1" customWidth="1"/>
    <col min="11278" max="11520" width="8.85546875" style="45"/>
    <col min="11521" max="11521" width="7" style="45" bestFit="1" customWidth="1"/>
    <col min="11522" max="11522" width="40.5703125" style="45" bestFit="1" customWidth="1"/>
    <col min="11523" max="11525" width="13.7109375" style="45" bestFit="1" customWidth="1"/>
    <col min="11526" max="11526" width="0.5703125" style="45" customWidth="1"/>
    <col min="11527" max="11527" width="12.28515625" style="45" bestFit="1" customWidth="1"/>
    <col min="11528" max="11529" width="13.7109375" style="45" bestFit="1" customWidth="1"/>
    <col min="11530" max="11530" width="0.7109375" style="45" customWidth="1"/>
    <col min="11531" max="11532" width="12.28515625" style="45" bestFit="1" customWidth="1"/>
    <col min="11533" max="11533" width="13.7109375" style="45" bestFit="1" customWidth="1"/>
    <col min="11534" max="11776" width="8.85546875" style="45"/>
    <col min="11777" max="11777" width="7" style="45" bestFit="1" customWidth="1"/>
    <col min="11778" max="11778" width="40.5703125" style="45" bestFit="1" customWidth="1"/>
    <col min="11779" max="11781" width="13.7109375" style="45" bestFit="1" customWidth="1"/>
    <col min="11782" max="11782" width="0.5703125" style="45" customWidth="1"/>
    <col min="11783" max="11783" width="12.28515625" style="45" bestFit="1" customWidth="1"/>
    <col min="11784" max="11785" width="13.7109375" style="45" bestFit="1" customWidth="1"/>
    <col min="11786" max="11786" width="0.7109375" style="45" customWidth="1"/>
    <col min="11787" max="11788" width="12.28515625" style="45" bestFit="1" customWidth="1"/>
    <col min="11789" max="11789" width="13.7109375" style="45" bestFit="1" customWidth="1"/>
    <col min="11790" max="12032" width="8.85546875" style="45"/>
    <col min="12033" max="12033" width="7" style="45" bestFit="1" customWidth="1"/>
    <col min="12034" max="12034" width="40.5703125" style="45" bestFit="1" customWidth="1"/>
    <col min="12035" max="12037" width="13.7109375" style="45" bestFit="1" customWidth="1"/>
    <col min="12038" max="12038" width="0.5703125" style="45" customWidth="1"/>
    <col min="12039" max="12039" width="12.28515625" style="45" bestFit="1" customWidth="1"/>
    <col min="12040" max="12041" width="13.7109375" style="45" bestFit="1" customWidth="1"/>
    <col min="12042" max="12042" width="0.7109375" style="45" customWidth="1"/>
    <col min="12043" max="12044" width="12.28515625" style="45" bestFit="1" customWidth="1"/>
    <col min="12045" max="12045" width="13.7109375" style="45" bestFit="1" customWidth="1"/>
    <col min="12046" max="12288" width="8.85546875" style="45"/>
    <col min="12289" max="12289" width="7" style="45" bestFit="1" customWidth="1"/>
    <col min="12290" max="12290" width="40.5703125" style="45" bestFit="1" customWidth="1"/>
    <col min="12291" max="12293" width="13.7109375" style="45" bestFit="1" customWidth="1"/>
    <col min="12294" max="12294" width="0.5703125" style="45" customWidth="1"/>
    <col min="12295" max="12295" width="12.28515625" style="45" bestFit="1" customWidth="1"/>
    <col min="12296" max="12297" width="13.7109375" style="45" bestFit="1" customWidth="1"/>
    <col min="12298" max="12298" width="0.7109375" style="45" customWidth="1"/>
    <col min="12299" max="12300" width="12.28515625" style="45" bestFit="1" customWidth="1"/>
    <col min="12301" max="12301" width="13.7109375" style="45" bestFit="1" customWidth="1"/>
    <col min="12302" max="12544" width="8.85546875" style="45"/>
    <col min="12545" max="12545" width="7" style="45" bestFit="1" customWidth="1"/>
    <col min="12546" max="12546" width="40.5703125" style="45" bestFit="1" customWidth="1"/>
    <col min="12547" max="12549" width="13.7109375" style="45" bestFit="1" customWidth="1"/>
    <col min="12550" max="12550" width="0.5703125" style="45" customWidth="1"/>
    <col min="12551" max="12551" width="12.28515625" style="45" bestFit="1" customWidth="1"/>
    <col min="12552" max="12553" width="13.7109375" style="45" bestFit="1" customWidth="1"/>
    <col min="12554" max="12554" width="0.7109375" style="45" customWidth="1"/>
    <col min="12555" max="12556" width="12.28515625" style="45" bestFit="1" customWidth="1"/>
    <col min="12557" max="12557" width="13.7109375" style="45" bestFit="1" customWidth="1"/>
    <col min="12558" max="12800" width="8.85546875" style="45"/>
    <col min="12801" max="12801" width="7" style="45" bestFit="1" customWidth="1"/>
    <col min="12802" max="12802" width="40.5703125" style="45" bestFit="1" customWidth="1"/>
    <col min="12803" max="12805" width="13.7109375" style="45" bestFit="1" customWidth="1"/>
    <col min="12806" max="12806" width="0.5703125" style="45" customWidth="1"/>
    <col min="12807" max="12807" width="12.28515625" style="45" bestFit="1" customWidth="1"/>
    <col min="12808" max="12809" width="13.7109375" style="45" bestFit="1" customWidth="1"/>
    <col min="12810" max="12810" width="0.7109375" style="45" customWidth="1"/>
    <col min="12811" max="12812" width="12.28515625" style="45" bestFit="1" customWidth="1"/>
    <col min="12813" max="12813" width="13.7109375" style="45" bestFit="1" customWidth="1"/>
    <col min="12814" max="13056" width="8.85546875" style="45"/>
    <col min="13057" max="13057" width="7" style="45" bestFit="1" customWidth="1"/>
    <col min="13058" max="13058" width="40.5703125" style="45" bestFit="1" customWidth="1"/>
    <col min="13059" max="13061" width="13.7109375" style="45" bestFit="1" customWidth="1"/>
    <col min="13062" max="13062" width="0.5703125" style="45" customWidth="1"/>
    <col min="13063" max="13063" width="12.28515625" style="45" bestFit="1" customWidth="1"/>
    <col min="13064" max="13065" width="13.7109375" style="45" bestFit="1" customWidth="1"/>
    <col min="13066" max="13066" width="0.7109375" style="45" customWidth="1"/>
    <col min="13067" max="13068" width="12.28515625" style="45" bestFit="1" customWidth="1"/>
    <col min="13069" max="13069" width="13.7109375" style="45" bestFit="1" customWidth="1"/>
    <col min="13070" max="13312" width="8.85546875" style="45"/>
    <col min="13313" max="13313" width="7" style="45" bestFit="1" customWidth="1"/>
    <col min="13314" max="13314" width="40.5703125" style="45" bestFit="1" customWidth="1"/>
    <col min="13315" max="13317" width="13.7109375" style="45" bestFit="1" customWidth="1"/>
    <col min="13318" max="13318" width="0.5703125" style="45" customWidth="1"/>
    <col min="13319" max="13319" width="12.28515625" style="45" bestFit="1" customWidth="1"/>
    <col min="13320" max="13321" width="13.7109375" style="45" bestFit="1" customWidth="1"/>
    <col min="13322" max="13322" width="0.7109375" style="45" customWidth="1"/>
    <col min="13323" max="13324" width="12.28515625" style="45" bestFit="1" customWidth="1"/>
    <col min="13325" max="13325" width="13.7109375" style="45" bestFit="1" customWidth="1"/>
    <col min="13326" max="13568" width="8.85546875" style="45"/>
    <col min="13569" max="13569" width="7" style="45" bestFit="1" customWidth="1"/>
    <col min="13570" max="13570" width="40.5703125" style="45" bestFit="1" customWidth="1"/>
    <col min="13571" max="13573" width="13.7109375" style="45" bestFit="1" customWidth="1"/>
    <col min="13574" max="13574" width="0.5703125" style="45" customWidth="1"/>
    <col min="13575" max="13575" width="12.28515625" style="45" bestFit="1" customWidth="1"/>
    <col min="13576" max="13577" width="13.7109375" style="45" bestFit="1" customWidth="1"/>
    <col min="13578" max="13578" width="0.7109375" style="45" customWidth="1"/>
    <col min="13579" max="13580" width="12.28515625" style="45" bestFit="1" customWidth="1"/>
    <col min="13581" max="13581" width="13.7109375" style="45" bestFit="1" customWidth="1"/>
    <col min="13582" max="13824" width="8.85546875" style="45"/>
    <col min="13825" max="13825" width="7" style="45" bestFit="1" customWidth="1"/>
    <col min="13826" max="13826" width="40.5703125" style="45" bestFit="1" customWidth="1"/>
    <col min="13827" max="13829" width="13.7109375" style="45" bestFit="1" customWidth="1"/>
    <col min="13830" max="13830" width="0.5703125" style="45" customWidth="1"/>
    <col min="13831" max="13831" width="12.28515625" style="45" bestFit="1" customWidth="1"/>
    <col min="13832" max="13833" width="13.7109375" style="45" bestFit="1" customWidth="1"/>
    <col min="13834" max="13834" width="0.7109375" style="45" customWidth="1"/>
    <col min="13835" max="13836" width="12.28515625" style="45" bestFit="1" customWidth="1"/>
    <col min="13837" max="13837" width="13.7109375" style="45" bestFit="1" customWidth="1"/>
    <col min="13838" max="14080" width="8.85546875" style="45"/>
    <col min="14081" max="14081" width="7" style="45" bestFit="1" customWidth="1"/>
    <col min="14082" max="14082" width="40.5703125" style="45" bestFit="1" customWidth="1"/>
    <col min="14083" max="14085" width="13.7109375" style="45" bestFit="1" customWidth="1"/>
    <col min="14086" max="14086" width="0.5703125" style="45" customWidth="1"/>
    <col min="14087" max="14087" width="12.28515625" style="45" bestFit="1" customWidth="1"/>
    <col min="14088" max="14089" width="13.7109375" style="45" bestFit="1" customWidth="1"/>
    <col min="14090" max="14090" width="0.7109375" style="45" customWidth="1"/>
    <col min="14091" max="14092" width="12.28515625" style="45" bestFit="1" customWidth="1"/>
    <col min="14093" max="14093" width="13.7109375" style="45" bestFit="1" customWidth="1"/>
    <col min="14094" max="14336" width="8.85546875" style="45"/>
    <col min="14337" max="14337" width="7" style="45" bestFit="1" customWidth="1"/>
    <col min="14338" max="14338" width="40.5703125" style="45" bestFit="1" customWidth="1"/>
    <col min="14339" max="14341" width="13.7109375" style="45" bestFit="1" customWidth="1"/>
    <col min="14342" max="14342" width="0.5703125" style="45" customWidth="1"/>
    <col min="14343" max="14343" width="12.28515625" style="45" bestFit="1" customWidth="1"/>
    <col min="14344" max="14345" width="13.7109375" style="45" bestFit="1" customWidth="1"/>
    <col min="14346" max="14346" width="0.7109375" style="45" customWidth="1"/>
    <col min="14347" max="14348" width="12.28515625" style="45" bestFit="1" customWidth="1"/>
    <col min="14349" max="14349" width="13.7109375" style="45" bestFit="1" customWidth="1"/>
    <col min="14350" max="14592" width="8.85546875" style="45"/>
    <col min="14593" max="14593" width="7" style="45" bestFit="1" customWidth="1"/>
    <col min="14594" max="14594" width="40.5703125" style="45" bestFit="1" customWidth="1"/>
    <col min="14595" max="14597" width="13.7109375" style="45" bestFit="1" customWidth="1"/>
    <col min="14598" max="14598" width="0.5703125" style="45" customWidth="1"/>
    <col min="14599" max="14599" width="12.28515625" style="45" bestFit="1" customWidth="1"/>
    <col min="14600" max="14601" width="13.7109375" style="45" bestFit="1" customWidth="1"/>
    <col min="14602" max="14602" width="0.7109375" style="45" customWidth="1"/>
    <col min="14603" max="14604" width="12.28515625" style="45" bestFit="1" customWidth="1"/>
    <col min="14605" max="14605" width="13.7109375" style="45" bestFit="1" customWidth="1"/>
    <col min="14606" max="14848" width="8.85546875" style="45"/>
    <col min="14849" max="14849" width="7" style="45" bestFit="1" customWidth="1"/>
    <col min="14850" max="14850" width="40.5703125" style="45" bestFit="1" customWidth="1"/>
    <col min="14851" max="14853" width="13.7109375" style="45" bestFit="1" customWidth="1"/>
    <col min="14854" max="14854" width="0.5703125" style="45" customWidth="1"/>
    <col min="14855" max="14855" width="12.28515625" style="45" bestFit="1" customWidth="1"/>
    <col min="14856" max="14857" width="13.7109375" style="45" bestFit="1" customWidth="1"/>
    <col min="14858" max="14858" width="0.7109375" style="45" customWidth="1"/>
    <col min="14859" max="14860" width="12.28515625" style="45" bestFit="1" customWidth="1"/>
    <col min="14861" max="14861" width="13.7109375" style="45" bestFit="1" customWidth="1"/>
    <col min="14862" max="15104" width="8.85546875" style="45"/>
    <col min="15105" max="15105" width="7" style="45" bestFit="1" customWidth="1"/>
    <col min="15106" max="15106" width="40.5703125" style="45" bestFit="1" customWidth="1"/>
    <col min="15107" max="15109" width="13.7109375" style="45" bestFit="1" customWidth="1"/>
    <col min="15110" max="15110" width="0.5703125" style="45" customWidth="1"/>
    <col min="15111" max="15111" width="12.28515625" style="45" bestFit="1" customWidth="1"/>
    <col min="15112" max="15113" width="13.7109375" style="45" bestFit="1" customWidth="1"/>
    <col min="15114" max="15114" width="0.7109375" style="45" customWidth="1"/>
    <col min="15115" max="15116" width="12.28515625" style="45" bestFit="1" customWidth="1"/>
    <col min="15117" max="15117" width="13.7109375" style="45" bestFit="1" customWidth="1"/>
    <col min="15118" max="15360" width="8.85546875" style="45"/>
    <col min="15361" max="15361" width="7" style="45" bestFit="1" customWidth="1"/>
    <col min="15362" max="15362" width="40.5703125" style="45" bestFit="1" customWidth="1"/>
    <col min="15363" max="15365" width="13.7109375" style="45" bestFit="1" customWidth="1"/>
    <col min="15366" max="15366" width="0.5703125" style="45" customWidth="1"/>
    <col min="15367" max="15367" width="12.28515625" style="45" bestFit="1" customWidth="1"/>
    <col min="15368" max="15369" width="13.7109375" style="45" bestFit="1" customWidth="1"/>
    <col min="15370" max="15370" width="0.7109375" style="45" customWidth="1"/>
    <col min="15371" max="15372" width="12.28515625" style="45" bestFit="1" customWidth="1"/>
    <col min="15373" max="15373" width="13.7109375" style="45" bestFit="1" customWidth="1"/>
    <col min="15374" max="15616" width="8.85546875" style="45"/>
    <col min="15617" max="15617" width="7" style="45" bestFit="1" customWidth="1"/>
    <col min="15618" max="15618" width="40.5703125" style="45" bestFit="1" customWidth="1"/>
    <col min="15619" max="15621" width="13.7109375" style="45" bestFit="1" customWidth="1"/>
    <col min="15622" max="15622" width="0.5703125" style="45" customWidth="1"/>
    <col min="15623" max="15623" width="12.28515625" style="45" bestFit="1" customWidth="1"/>
    <col min="15624" max="15625" width="13.7109375" style="45" bestFit="1" customWidth="1"/>
    <col min="15626" max="15626" width="0.7109375" style="45" customWidth="1"/>
    <col min="15627" max="15628" width="12.28515625" style="45" bestFit="1" customWidth="1"/>
    <col min="15629" max="15629" width="13.7109375" style="45" bestFit="1" customWidth="1"/>
    <col min="15630" max="15872" width="8.85546875" style="45"/>
    <col min="15873" max="15873" width="7" style="45" bestFit="1" customWidth="1"/>
    <col min="15874" max="15874" width="40.5703125" style="45" bestFit="1" customWidth="1"/>
    <col min="15875" max="15877" width="13.7109375" style="45" bestFit="1" customWidth="1"/>
    <col min="15878" max="15878" width="0.5703125" style="45" customWidth="1"/>
    <col min="15879" max="15879" width="12.28515625" style="45" bestFit="1" customWidth="1"/>
    <col min="15880" max="15881" width="13.7109375" style="45" bestFit="1" customWidth="1"/>
    <col min="15882" max="15882" width="0.7109375" style="45" customWidth="1"/>
    <col min="15883" max="15884" width="12.28515625" style="45" bestFit="1" customWidth="1"/>
    <col min="15885" max="15885" width="13.7109375" style="45" bestFit="1" customWidth="1"/>
    <col min="15886" max="16128" width="8.85546875" style="45"/>
    <col min="16129" max="16129" width="7" style="45" bestFit="1" customWidth="1"/>
    <col min="16130" max="16130" width="40.5703125" style="45" bestFit="1" customWidth="1"/>
    <col min="16131" max="16133" width="13.7109375" style="45" bestFit="1" customWidth="1"/>
    <col min="16134" max="16134" width="0.5703125" style="45" customWidth="1"/>
    <col min="16135" max="16135" width="12.28515625" style="45" bestFit="1" customWidth="1"/>
    <col min="16136" max="16137" width="13.7109375" style="45" bestFit="1" customWidth="1"/>
    <col min="16138" max="16138" width="0.7109375" style="45" customWidth="1"/>
    <col min="16139" max="16140" width="12.28515625" style="45" bestFit="1" customWidth="1"/>
    <col min="16141" max="16141" width="13.7109375" style="45" bestFit="1" customWidth="1"/>
    <col min="16142" max="16384" width="8.85546875" style="45"/>
  </cols>
  <sheetData>
    <row r="1" spans="1:13" ht="13.5" thickBot="1"/>
    <row r="2" spans="1:13" ht="13.5" thickBot="1">
      <c r="C2" s="199" t="s">
        <v>4</v>
      </c>
      <c r="D2" s="200"/>
      <c r="E2" s="201"/>
      <c r="G2" s="199" t="s">
        <v>112</v>
      </c>
      <c r="H2" s="200"/>
      <c r="I2" s="201"/>
      <c r="K2" s="199" t="s">
        <v>159</v>
      </c>
      <c r="L2" s="200"/>
      <c r="M2" s="201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6">
        <v>302000</v>
      </c>
      <c r="B4" s="147" t="s">
        <v>205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206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214</v>
      </c>
      <c r="B6" s="147" t="s">
        <v>207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208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209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210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5" thickBot="1">
      <c r="B14" s="45" t="s">
        <v>211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5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213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FFAB66-172E-402C-8C49-1272F7463767}"/>
</file>

<file path=customXml/itemProps2.xml><?xml version="1.0" encoding="utf-8"?>
<ds:datastoreItem xmlns:ds="http://schemas.openxmlformats.org/officeDocument/2006/customXml" ds:itemID="{3CE6F436-3FC0-449A-87A7-A441E67020F4}"/>
</file>

<file path=customXml/itemProps3.xml><?xml version="1.0" encoding="utf-8"?>
<ds:datastoreItem xmlns:ds="http://schemas.openxmlformats.org/officeDocument/2006/customXml" ds:itemID="{5A258294-8357-4BC0-85CE-A00B0CFAF13D}"/>
</file>

<file path=customXml/itemProps4.xml><?xml version="1.0" encoding="utf-8"?>
<ds:datastoreItem xmlns:ds="http://schemas.openxmlformats.org/officeDocument/2006/customXml" ds:itemID="{02CFA9D3-DA09-4038-BD73-F3C6E6D15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Elec-Dec19</vt:lpstr>
      <vt:lpstr>Gas North-Dec19</vt:lpstr>
      <vt:lpstr>SYS-Dec19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Andrews, Liz</cp:lastModifiedBy>
  <cp:lastPrinted>2018-10-11T14:39:41Z</cp:lastPrinted>
  <dcterms:created xsi:type="dcterms:W3CDTF">2012-08-06T15:48:58Z</dcterms:created>
  <dcterms:modified xsi:type="dcterms:W3CDTF">2020-04-16T20:46:51Z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