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snyder\Documents\"/>
    </mc:Choice>
  </mc:AlternateContent>
  <bookViews>
    <workbookView xWindow="0" yWindow="0" windowWidth="19200" windowHeight="7800" tabRatio="719"/>
  </bookViews>
  <sheets>
    <sheet name="Instructions - 2015" sheetId="21" r:id="rId1"/>
    <sheet name="Conservation Report" sheetId="18" r:id="rId2"/>
    <sheet name="Data" sheetId="19" state="hidden" r:id="rId3"/>
  </sheets>
  <externalReferences>
    <externalReference r:id="rId4"/>
  </externalReferences>
  <definedNames>
    <definedName name="CON_2014_Agriculture_Expend">'Conservation Report'!$E$20</definedName>
    <definedName name="CON_2014_Agriculture_MWH">'Conservation Report'!$D$20</definedName>
    <definedName name="CON_2014_Commercial_Expend">'Conservation Report'!$E$18</definedName>
    <definedName name="CON_2014_Commercial_MWH">'Conservation Report'!$D$18</definedName>
    <definedName name="CON_2014_Distribution_Expend">'Conservation Report'!$E$21</definedName>
    <definedName name="CON_2014_Distribution_MWH">'Conservation Report'!$D$21</definedName>
    <definedName name="CON_2014_Expenditures">'Conservation Report'!$E$29</definedName>
    <definedName name="CON_2014_Industrial_Expend">'Conservation Report'!$E$19</definedName>
    <definedName name="CON_2014_Industrial_MWH">'Conservation Report'!$D$19</definedName>
    <definedName name="CON_2014_MWH">'Conservation Report'!$D$29</definedName>
    <definedName name="CON_2014_NEEA_Expend">'Conservation Report'!$E$23</definedName>
    <definedName name="CON_2014_NEEA_MWH">'Conservation Report'!$D$23</definedName>
    <definedName name="CON_2014_OtherSector1_Expend">'Conservation Report'!$E$24</definedName>
    <definedName name="CON_2014_OtherSector1_MWH">'Conservation Report'!$D$24</definedName>
    <definedName name="CON_2014_OtherSector2_Expend">'Conservation Report'!$E$25</definedName>
    <definedName name="CON_2014_OtherSector2_MWH">'Conservation Report'!$D$25</definedName>
    <definedName name="CON_2014_Production_Expend">'Conservation Report'!$E$22</definedName>
    <definedName name="CON_2014_Production_MWH">'Conservation Report'!$D$22</definedName>
    <definedName name="CON_2014_Program1_Expend">'Conservation Report'!$E$27</definedName>
    <definedName name="CON_2014_Program2_Expend">'Conservation Report'!$E$28</definedName>
    <definedName name="CON_2014_Residential_Expend">'Conservation Report'!$E$17</definedName>
    <definedName name="CON_2014_Residential_MWH">'Conservation Report'!$D$17</definedName>
    <definedName name="CON_Contact_Name">'Conservation Report'!$C$5</definedName>
    <definedName name="CON_Email">'Conservation Report'!$C$7</definedName>
    <definedName name="CON_Phone">'Conservation Report'!$C$6</definedName>
    <definedName name="CON_Potential_2014_2023">'Conservation Report'!$D$12</definedName>
    <definedName name="CON_Report_Date">'Conservation Report'!$C$4</definedName>
    <definedName name="CON_Target_2014_2015">'Conservation Report'!$E$12</definedName>
    <definedName name="CON_Utility_Name" localSheetId="0">'[1]Conservation Report'!$C$3:$E$3</definedName>
    <definedName name="CON_Utility_Name">'Conservation Report'!$C$3</definedName>
    <definedName name="_xlnm.Print_Area" localSheetId="1">'Conservation Report'!$A$1:$J$56</definedName>
    <definedName name="REN_Contact_Name">#REF!</definedName>
    <definedName name="REN_Email">#REF!</definedName>
    <definedName name="REN_ERR_ApprenticeLabor">#REF!</definedName>
    <definedName name="REN_ERR_Biodiesel">#REF!</definedName>
    <definedName name="REN_ERR_Biomass">#REF!</definedName>
    <definedName name="REN_ERR_Geothermal">#REF!</definedName>
    <definedName name="REN_ERR_LandfillGas">#REF!</definedName>
    <definedName name="REN_ERR_SewageGas">#REF!</definedName>
    <definedName name="REN_ERR_Solar">#REF!</definedName>
    <definedName name="REN_ERR_Water">#REF!</definedName>
    <definedName name="REN_ERR_Wind">#REF!</definedName>
    <definedName name="REN_ERR_WOT">#REF!</definedName>
    <definedName name="REN_Expenditure_Amount_2015">#REF!</definedName>
    <definedName name="REN_Expenditure_Percent_2015">#REF!</definedName>
    <definedName name="REN_Load_2013">#REF!</definedName>
    <definedName name="REN_Load_2014">#REF!</definedName>
    <definedName name="REN_REC_ApprenticeLabor">#REF!</definedName>
    <definedName name="REN_REC_Biodiesel">#REF!</definedName>
    <definedName name="REN_REC_Biomass">#REF!</definedName>
    <definedName name="REN_REC_DistributedGeneration">#REF!</definedName>
    <definedName name="REN_REC_Geothermal">#REF!</definedName>
    <definedName name="REN_REC_LandfillGas">#REF!</definedName>
    <definedName name="REN_REC_SewageGas">#REF!</definedName>
    <definedName name="REN_REC_Solar">#REF!</definedName>
    <definedName name="REN_REC_Wind">#REF!</definedName>
    <definedName name="REN_REC_WOT">#REF!</definedName>
    <definedName name="REN_RetailRevenueRequirement_2015">#REF!</definedName>
    <definedName name="REN_Submittal_Date">#REF!</definedName>
    <definedName name="REN_Total_2015">#REF!</definedName>
    <definedName name="REN_Utility_Name">#REF!</definedName>
  </definedNames>
  <calcPr calcId="152511"/>
</workbook>
</file>

<file path=xl/calcChain.xml><?xml version="1.0" encoding="utf-8"?>
<calcChain xmlns="http://schemas.openxmlformats.org/spreadsheetml/2006/main">
  <c r="D17" i="18" l="1"/>
  <c r="D21" i="18"/>
  <c r="D18" i="18"/>
  <c r="E27" i="18"/>
  <c r="E17" i="18"/>
  <c r="BE2" i="19" l="1"/>
  <c r="CE2" i="19" l="1"/>
  <c r="CC2" i="19"/>
  <c r="CB2" i="19"/>
  <c r="BZ2" i="19"/>
  <c r="BY2" i="19"/>
  <c r="BX2" i="19"/>
  <c r="BW2" i="19"/>
  <c r="BV2" i="19"/>
  <c r="BU2" i="19"/>
  <c r="BT2" i="19"/>
  <c r="BS2" i="19"/>
  <c r="BR2" i="19"/>
  <c r="BQ2" i="19"/>
  <c r="BN2" i="19"/>
  <c r="BK2" i="19"/>
  <c r="BJ2" i="19"/>
  <c r="BI2" i="19"/>
  <c r="BH2" i="19"/>
  <c r="BF2" i="19"/>
  <c r="BD2" i="19"/>
  <c r="BB2" i="19"/>
  <c r="BA2" i="19"/>
  <c r="AZ2" i="19"/>
  <c r="AY2" i="19"/>
  <c r="AX2" i="19"/>
  <c r="AW2" i="19"/>
  <c r="AV2" i="19"/>
  <c r="AU2" i="19"/>
  <c r="AT2" i="19"/>
  <c r="AS2" i="19"/>
  <c r="AP2" i="19"/>
  <c r="AM2" i="19"/>
  <c r="AL2" i="19"/>
  <c r="AK2" i="19"/>
  <c r="AJ2" i="19"/>
  <c r="AI2" i="19"/>
  <c r="AH2" i="19"/>
  <c r="AF2" i="19"/>
  <c r="AE2" i="19"/>
  <c r="AD2" i="19"/>
  <c r="AC2" i="19"/>
  <c r="AB2" i="19"/>
  <c r="AA2" i="19"/>
  <c r="Z2" i="19"/>
  <c r="Y2" i="19"/>
  <c r="X2" i="19"/>
  <c r="W2" i="19"/>
  <c r="V2" i="19"/>
  <c r="U2" i="19"/>
  <c r="T2" i="19"/>
  <c r="S2" i="19"/>
  <c r="R2" i="19"/>
  <c r="Q2" i="19"/>
  <c r="P2" i="19"/>
  <c r="O2" i="19"/>
  <c r="N2" i="19"/>
  <c r="M2" i="19"/>
  <c r="L2" i="19"/>
  <c r="J2" i="19"/>
  <c r="I2" i="19"/>
  <c r="G2" i="19"/>
  <c r="F2" i="19"/>
  <c r="E2" i="19"/>
  <c r="D2" i="19"/>
  <c r="C2" i="19"/>
  <c r="B2" i="19"/>
  <c r="BO2" i="19" l="1"/>
  <c r="AQ2" i="19"/>
  <c r="N5" i="21"/>
  <c r="A2" i="19" l="1"/>
  <c r="AR2" i="19" l="1"/>
  <c r="BP2" i="19"/>
  <c r="AG2" i="19"/>
  <c r="BL2" i="19" l="1"/>
  <c r="AN2" i="19"/>
  <c r="BM2" i="19"/>
  <c r="AO2" i="19"/>
  <c r="C31" i="18"/>
  <c r="E29" i="18" l="1"/>
  <c r="H2" i="19" s="1"/>
  <c r="D29" i="18"/>
  <c r="K2" i="19" s="1"/>
  <c r="CA2" i="19" l="1"/>
  <c r="BC2" i="19"/>
  <c r="CD2" i="19" l="1"/>
  <c r="BG2" i="19"/>
</calcChain>
</file>

<file path=xl/sharedStrings.xml><?xml version="1.0" encoding="utf-8"?>
<sst xmlns="http://schemas.openxmlformats.org/spreadsheetml/2006/main" count="136" uniqueCount="116">
  <si>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</si>
  <si>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</si>
  <si>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</si>
  <si>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</si>
  <si>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</si>
  <si>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</si>
  <si>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</si>
  <si>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</si>
  <si>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</si>
  <si>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</si>
  <si>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</si>
  <si>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</si>
  <si>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Conservation Notes:</t>
  </si>
  <si>
    <t xml:space="preserve"> Distribution Efficiency</t>
  </si>
  <si>
    <t xml:space="preserve"> Production Efficiency</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</si>
  <si>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</si>
  <si>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</si>
  <si>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</si>
  <si>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</si>
  <si>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</si>
  <si>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</si>
  <si>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Contact Name/Dept</t>
  </si>
  <si>
    <t>Report Date</t>
  </si>
  <si>
    <t>CON_Contact_Name</t>
  </si>
  <si>
    <t>CON_Email</t>
  </si>
  <si>
    <t>CON_Phone</t>
  </si>
  <si>
    <t>CON_Report_Date</t>
  </si>
  <si>
    <t>CON_Utility_Name</t>
  </si>
  <si>
    <t>REN_Contact_Name</t>
  </si>
  <si>
    <t>REN_Email</t>
  </si>
  <si>
    <t>REN_Submittal_Date</t>
  </si>
  <si>
    <t>REN_Utility_Name</t>
  </si>
  <si>
    <t>CON_Potential_2014_2023</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</si>
  <si>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</si>
  <si>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</si>
  <si>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</si>
  <si>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</si>
  <si>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</si>
  <si>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</si>
  <si>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</si>
  <si>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</si>
  <si>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</si>
  <si>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</si>
  <si>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</si>
  <si>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REN_Load_2012</t>
  </si>
  <si>
    <t>REN_Load_2013</t>
  </si>
  <si>
    <t>REN_REC_ApprenticeLabor</t>
  </si>
  <si>
    <t>REN_REC_Biodiesel</t>
  </si>
  <si>
    <t>REN_REC_Biomass</t>
  </si>
  <si>
    <t>REN_REC_DistributedGeneration</t>
  </si>
  <si>
    <t>REN_REC_Geothermal</t>
  </si>
  <si>
    <t>REN_REC_LandfillGas</t>
  </si>
  <si>
    <t>REN_REC_SewageGas</t>
  </si>
  <si>
    <t>REN_REC_Solar</t>
  </si>
  <si>
    <t>REN_REC_Wind</t>
  </si>
  <si>
    <t>REN_REC_WOT</t>
  </si>
  <si>
    <t>REN_Expenditure_Amount_2014</t>
  </si>
  <si>
    <t>REN_Expenditure_Percent_2014</t>
  </si>
  <si>
    <t>REN_Total_2014</t>
  </si>
  <si>
    <r>
      <t xml:space="preserve">Energy Independence Act (I-937) </t>
    </r>
    <r>
      <rPr>
        <sz val="11"/>
        <color rgb="FF000000"/>
        <rFont val="Arial Black"/>
        <family val="2"/>
      </rPr>
      <t>Report Workbook Instructions</t>
    </r>
  </si>
  <si>
    <r>
      <t>Questions:</t>
    </r>
    <r>
      <rPr>
        <sz val="11"/>
        <color rgb="FF000000"/>
        <rFont val="Arial"/>
        <family val="2"/>
      </rPr>
      <t xml:space="preserve"> Glenn Blackmon, State Energy Office, (360) 725-3115</t>
    </r>
  </si>
  <si>
    <r>
      <t>Attachments:</t>
    </r>
    <r>
      <rPr>
        <sz val="11"/>
        <color rgb="FF000000"/>
        <rFont val="Arial"/>
        <family val="2"/>
      </rPr>
      <t xml:space="preserve"> If you provide supporting documentation, Commerce will post that material along with your Excel Workbook. Please provide a reference to any attachments in the Excel workbook.</t>
    </r>
  </si>
  <si>
    <t>CONSERVATION WORKSHEET</t>
  </si>
  <si>
    <r>
      <t>Planning:</t>
    </r>
    <r>
      <rPr>
        <sz val="11"/>
        <color rgb="FF000000"/>
        <rFont val="Arial"/>
        <family val="2"/>
      </rPr>
      <t xml:space="preserve"> </t>
    </r>
  </si>
  <si>
    <t>Blank rows have been provided under sector-specific achievement and expenditures. If a utility summarizes data differently, or includes additional sector categories, it must add a sector name and enter the values. This may apply to investor-owned utilities that divide sectors differently. This may also be necessary to account for third-party programs, federal and state efficiency standards, or codes.</t>
  </si>
  <si>
    <t>Additional reporting for compliance option 19.285.040(2)(d), “no load growth”</t>
  </si>
  <si>
    <t>Additional reporting for compliance option RCW 19.285.050, “cost cap”</t>
  </si>
  <si>
    <t>Revised 3/31/2015</t>
  </si>
  <si>
    <r>
      <t>Deadline:</t>
    </r>
    <r>
      <rPr>
        <sz val="11"/>
        <color rgb="FF000000"/>
        <rFont val="Arial"/>
        <family val="2"/>
      </rPr>
      <t xml:space="preserve"> Monday, June 1, 2015</t>
    </r>
  </si>
  <si>
    <r>
      <t xml:space="preserve">Mid-Term Reporting Context: </t>
    </r>
    <r>
      <rPr>
        <sz val="11"/>
        <color rgb="FF000000"/>
        <rFont val="Arial"/>
        <family val="2"/>
      </rPr>
      <t>This report summarizes 2014 conservation achievement halfway through the 2014-15 biennium. In the “Achievement” section include only values that have been documented to date. Do not include anticipated achievements. If you would like to discuss pending achievements, do so in the “conservation notes” section of this worksheet.</t>
    </r>
  </si>
  <si>
    <t>2014 Achievement</t>
  </si>
  <si>
    <r>
      <rPr>
        <sz val="12"/>
        <color theme="1"/>
        <rFont val="Arial"/>
        <family val="2"/>
      </rPr>
      <t xml:space="preserve">Energy Independence Act (I-937) </t>
    </r>
    <r>
      <rPr>
        <sz val="12"/>
        <color theme="1"/>
        <rFont val="Arial Black"/>
        <family val="2"/>
      </rPr>
      <t>Conservation Report 2015</t>
    </r>
  </si>
  <si>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</si>
  <si>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</si>
  <si>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</si>
  <si>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</si>
  <si>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</si>
  <si>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</si>
  <si>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</si>
  <si>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</si>
  <si>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</si>
  <si>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</si>
  <si>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</si>
  <si>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</si>
  <si>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</si>
  <si>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</si>
  <si>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</si>
  <si>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</si>
  <si>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</si>
  <si>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</si>
  <si>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</si>
  <si>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</si>
  <si>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r>
      <t>·</t>
    </r>
    <r>
      <rPr>
        <sz val="7"/>
        <color rgb="FF000000"/>
        <rFont val="Times New Roman"/>
        <family val="1"/>
      </rPr>
      <t xml:space="preserve">         </t>
    </r>
    <r>
      <rPr>
        <sz val="11"/>
        <color rgb="FF000000"/>
        <rFont val="Arial"/>
        <family val="2"/>
      </rPr>
      <t xml:space="preserve">For the period starting January 2014, report the utility’s 10-year potential and two-year target. </t>
    </r>
    <r>
      <rPr>
        <i/>
        <sz val="11"/>
        <color rgb="FF000000"/>
        <rFont val="Arial"/>
        <family val="2"/>
      </rPr>
      <t>If the 2014-2015 target is different from the value in the utility’s June 1, 2014, report, please provide an explanation of the difference in the Conservation Notes section.</t>
    </r>
    <r>
      <rPr>
        <sz val="11"/>
        <color rgb="FF000000"/>
        <rFont val="Arial"/>
        <family val="2"/>
      </rPr>
      <t xml:space="preserve">  </t>
    </r>
  </si>
  <si>
    <r>
      <t>Achievement:</t>
    </r>
    <r>
      <rPr>
        <sz val="11"/>
        <color rgb="FF000000"/>
        <rFont val="Arial"/>
        <family val="2"/>
      </rPr>
      <t xml:space="preserve"> Report the total electricity savings and expenditures for conservation by the following sectors: Residential, commercial, industrial, agricultural, distribution system, and production system. A utility may report results achieved through nonutility programs, as identified in WAC 194-37-080(5), by program, if the results are not included in the reported results by customer sector.</t>
    </r>
  </si>
  <si>
    <t>Utilities electing to comply using the no-load growth method should attach a separate report with the data elements specified in WAC 194-37-110(5). Investor owned utilities should provide a summary of documentation required by the Utilities and Transportation Commission.</t>
  </si>
  <si>
    <t>Utilities electing to comply using the cost cap method should attach a separate report with the data elements specified in WAC 194-37-110(4). Investor owned utilities should provide a summary of documentation required by the Utilities and Transportation Commission.</t>
  </si>
  <si>
    <t>CON_2014_NEEA_Expend</t>
  </si>
  <si>
    <t>CON_2014_NEEA_MWH</t>
  </si>
  <si>
    <t>REN_Expenditure_Amount_2015</t>
  </si>
  <si>
    <t>REN_Expenditure_Percent_2015</t>
  </si>
  <si>
    <t>REN_Load_2014</t>
  </si>
  <si>
    <t>REN_Total_2015</t>
  </si>
  <si>
    <t>REN_RetailRevenueRequirement_2015</t>
  </si>
  <si>
    <t>The Energy Independence Act (EIA) “RCW 19.285.070, Reporting and public disclosure” requires each qualifying utility to submit an annual report describing compliance with the law. This template implements the public reporting requirement. Additional documentation may be necessary to demonstrate full compliance with EIA. The EIA reports will be made available to the public via Commerce’s website, http://www.commerce.wa.gov/eia.</t>
  </si>
  <si>
    <r>
      <t xml:space="preserve">Excel Report Workbook: </t>
    </r>
    <r>
      <rPr>
        <sz val="11"/>
        <color rgb="FF000000"/>
        <rFont val="Arial"/>
        <family val="2"/>
      </rPr>
      <t>Contains one worksheet for Conservation, one worksheet for Renewables, and one worksheet for Renewable Cost.</t>
    </r>
  </si>
  <si>
    <t>Green-shaded cells are for data input.</t>
  </si>
  <si>
    <t>Blue-shaded cells are calculated amounts and formulas. No data entry required in blue cells.</t>
  </si>
  <si>
    <r>
      <t>The workbook requests numeric summaries as well as narratives and supporting notes. Commerce relies on the utilities to provide enough detail in the written section to ensure members of the public understand the data provided. S</t>
    </r>
    <r>
      <rPr>
        <b/>
        <sz val="11"/>
        <color rgb="FF000000"/>
        <rFont val="Arial"/>
        <family val="2"/>
      </rPr>
      <t>ubmit this Workbook in Excel format (i.e., do not submit in PDF format).</t>
    </r>
  </si>
  <si>
    <r>
      <t>Conservation Expenditures NOT included in Sector Expenditures:</t>
    </r>
    <r>
      <rPr>
        <sz val="11"/>
        <color rgb="FF000000"/>
        <rFont val="Arial"/>
        <family val="2"/>
      </rPr>
      <t xml:space="preserve"> Some utilities do not assign expenditures on staff, overhead, information services or other conservation- related expenses to specific sectors. If that is the case, provide additional cost-related information in this section of the worksheet. Do not include energy savings estimates in this section.</t>
    </r>
  </si>
  <si>
    <r>
      <t xml:space="preserve">Conservation Notes: </t>
    </r>
    <r>
      <rPr>
        <sz val="11"/>
        <color rgb="FF000000"/>
        <rFont val="Arial"/>
        <family val="2"/>
      </rPr>
      <t xml:space="preserve"> This is a place for any additional explanatory statements, web links or references the utility would like to include.</t>
    </r>
  </si>
  <si>
    <r>
      <t>Submission:</t>
    </r>
    <r>
      <rPr>
        <sz val="11"/>
        <color rgb="FF000000"/>
        <rFont val="Arial"/>
        <family val="2"/>
      </rPr>
      <t xml:space="preserve"> Email this workbook and all supporting documentation to </t>
    </r>
    <r>
      <rPr>
        <b/>
        <sz val="11"/>
        <color rgb="FF993300"/>
        <rFont val="Arial"/>
        <family val="2"/>
      </rPr>
      <t xml:space="preserve">EIA@commerce.wa.gov </t>
    </r>
  </si>
  <si>
    <t>Avista Corp.</t>
  </si>
  <si>
    <t>Mark Baker, Demand Side Management</t>
  </si>
  <si>
    <t>(509) 495-4864</t>
  </si>
  <si>
    <t>mark.baker@avistacorp.com</t>
  </si>
  <si>
    <t>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</si>
</sst>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17" x14ac:knownFonts="1">
    <font>
      <sz val="11"/>
      <color theme="1"/>
      <name val="Calibri"/>
      <family val="2"/>
      <scheme val="minor"/>
    </font>
    <font>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i/>
      <sz val="11"/>
      <color rgb="FF000000"/>
      <name val="Arial"/>
      <family val="2"/>
    </font>
    <font>
      <b/>
      <sz val="11"/>
      <color rgb="FF000000"/>
      <name val="Arial"/>
      <family val="2"/>
    </font>
    <font>
      <b/>
      <sz val="11"/>
      <color rgb="FF993300"/>
      <name val="Arial"/>
      <family val="2"/>
    </font>
    <font>
      <sz val="11"/>
      <color rgb="FF000000"/>
      <name val="Symbol"/>
      <family val="1"/>
      <charset val="2"/>
    </font>
    <font>
      <sz val="7"/>
      <color rgb="FF000000"/>
      <name val="Times New Roman"/>
      <family val="1"/>
    </font>
    <font>
      <b/>
      <i/>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E4E4E4"/>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cellStyleXfs>
  <cellXfs count="67">
    <xf numFmtId="0" fontId="0" fillId="0" borderId="0" xfId="0"/>
    <xf numFmtId="0" fontId="4" fillId="2" borderId="0" xfId="0" applyFont="1" applyFill="1"/>
    <xf numFmtId="0" fontId="5" fillId="2" borderId="0" xfId="0" applyFont="1" applyFill="1" applyBorder="1" applyAlignment="1"/>
    <xf numFmtId="0" fontId="5" fillId="2" borderId="0" xfId="0" applyFont="1" applyFill="1" applyBorder="1" applyAlignment="1">
      <alignment horizontal="right"/>
    </xf>
    <xf numFmtId="0" fontId="4" fillId="2" borderId="0" xfId="0" applyFont="1" applyFill="1" applyBorder="1" applyAlignment="1">
      <alignment horizontal="right"/>
    </xf>
    <xf numFmtId="0" fontId="4" fillId="2" borderId="0" xfId="0" applyFont="1" applyFill="1" applyAlignment="1">
      <alignment horizontal="right"/>
    </xf>
    <xf numFmtId="0" fontId="5" fillId="2" borderId="0" xfId="0" applyFont="1" applyFill="1" applyBorder="1" applyAlignment="1">
      <alignment horizontal="left"/>
    </xf>
    <xf numFmtId="0" fontId="4" fillId="2" borderId="0" xfId="0" applyFont="1" applyFill="1" applyBorder="1"/>
    <xf numFmtId="0" fontId="5" fillId="2" borderId="0" xfId="0" applyFont="1" applyFill="1"/>
    <xf numFmtId="0" fontId="6" fillId="2" borderId="0" xfId="0" applyFont="1" applyFill="1" applyBorder="1"/>
    <xf numFmtId="0" fontId="5" fillId="2" borderId="2" xfId="0" applyFont="1" applyFill="1" applyBorder="1" applyAlignment="1">
      <alignment horizontal="center" wrapText="1"/>
    </xf>
    <xf numFmtId="0" fontId="4" fillId="2" borderId="3" xfId="0" applyFont="1" applyFill="1" applyBorder="1"/>
    <xf numFmtId="0" fontId="5" fillId="2" borderId="4" xfId="0" applyFont="1" applyFill="1" applyBorder="1" applyAlignment="1">
      <alignment horizontal="right"/>
    </xf>
    <xf numFmtId="0" fontId="5" fillId="2" borderId="0" xfId="0" applyFont="1" applyFill="1" applyBorder="1"/>
    <xf numFmtId="165" fontId="5" fillId="2" borderId="0" xfId="0" applyNumberFormat="1" applyFont="1" applyFill="1" applyBorder="1" applyAlignment="1">
      <alignment horizontal="center"/>
    </xf>
    <xf numFmtId="165" fontId="5" fillId="2" borderId="0" xfId="1" applyNumberFormat="1" applyFont="1" applyFill="1" applyBorder="1" applyAlignment="1">
      <alignment horizontal="center"/>
    </xf>
    <xf numFmtId="0" fontId="1" fillId="2" borderId="6" xfId="0" applyFont="1" applyFill="1" applyBorder="1" applyAlignment="1" applyProtection="1">
      <alignment horizontal="right"/>
    </xf>
    <xf numFmtId="0" fontId="4" fillId="2" borderId="6" xfId="0" applyFont="1" applyFill="1" applyBorder="1" applyAlignment="1">
      <alignment horizontal="right"/>
    </xf>
    <xf numFmtId="0" fontId="5" fillId="2" borderId="7" xfId="0" applyFont="1" applyFill="1" applyBorder="1"/>
    <xf numFmtId="0" fontId="7" fillId="2" borderId="0" xfId="0" applyFont="1" applyFill="1" applyBorder="1" applyAlignment="1"/>
    <xf numFmtId="0" fontId="4" fillId="2" borderId="0" xfId="0" applyFont="1" applyFill="1" applyAlignment="1">
      <alignment horizontal="left"/>
    </xf>
    <xf numFmtId="0" fontId="5" fillId="2" borderId="19" xfId="0" applyFont="1" applyFill="1" applyBorder="1" applyAlignment="1">
      <alignment horizontal="center" wrapText="1"/>
    </xf>
    <xf numFmtId="165" fontId="5" fillId="3" borderId="1" xfId="1" applyNumberFormat="1" applyFont="1" applyFill="1" applyBorder="1" applyAlignment="1">
      <alignment horizontal="right"/>
    </xf>
    <xf numFmtId="165" fontId="5" fillId="3" borderId="10" xfId="1" applyNumberFormat="1" applyFont="1" applyFill="1" applyBorder="1" applyAlignment="1">
      <alignment horizontal="right"/>
    </xf>
    <xf numFmtId="164" fontId="4" fillId="4" borderId="14" xfId="0" applyNumberFormat="1" applyFont="1" applyFill="1" applyBorder="1" applyAlignment="1">
      <alignment horizontal="center"/>
    </xf>
    <xf numFmtId="164" fontId="4" fillId="4" borderId="15" xfId="0" applyNumberFormat="1" applyFont="1" applyFill="1" applyBorder="1" applyAlignment="1">
      <alignment horizontal="center"/>
    </xf>
    <xf numFmtId="167" fontId="4" fillId="2" borderId="0" xfId="0" applyNumberFormat="1" applyFont="1" applyFill="1" applyAlignment="1">
      <alignment horizontal="right"/>
    </xf>
    <xf numFmtId="0" fontId="10" fillId="5" borderId="21" xfId="0" applyFont="1" applyFill="1" applyBorder="1" applyAlignment="1">
      <alignment vertical="center"/>
    </xf>
    <xf numFmtId="0" fontId="10" fillId="5" borderId="22" xfId="0" applyFont="1" applyFill="1" applyBorder="1" applyAlignment="1">
      <alignment vertical="center"/>
    </xf>
    <xf numFmtId="0" fontId="12" fillId="5" borderId="20" xfId="0" applyFont="1" applyFill="1" applyBorder="1" applyAlignment="1">
      <alignment vertical="center" wrapText="1"/>
    </xf>
    <xf numFmtId="0" fontId="12" fillId="5" borderId="22" xfId="0" applyFont="1" applyFill="1" applyBorder="1" applyAlignment="1">
      <alignment vertical="center" wrapText="1"/>
    </xf>
    <xf numFmtId="0" fontId="10" fillId="5" borderId="20" xfId="0" applyFont="1" applyFill="1" applyBorder="1" applyAlignment="1">
      <alignment vertical="center" wrapText="1"/>
    </xf>
    <xf numFmtId="0" fontId="12" fillId="5" borderId="22" xfId="0" applyFont="1" applyFill="1" applyBorder="1" applyAlignment="1">
      <alignment vertical="center"/>
    </xf>
    <xf numFmtId="0" fontId="10" fillId="5" borderId="22" xfId="0" applyFont="1" applyFill="1" applyBorder="1" applyAlignment="1">
      <alignment vertical="center" wrapText="1"/>
    </xf>
    <xf numFmtId="0" fontId="9" fillId="5" borderId="22" xfId="0" applyFont="1" applyFill="1" applyBorder="1" applyAlignment="1">
      <alignment vertical="center"/>
    </xf>
    <xf numFmtId="0" fontId="12" fillId="5" borderId="20" xfId="0" applyFont="1" applyFill="1" applyBorder="1" applyAlignment="1">
      <alignment vertical="center"/>
    </xf>
    <xf numFmtId="0" fontId="14" fillId="5" borderId="20" xfId="0" applyFont="1" applyFill="1" applyBorder="1" applyAlignment="1">
      <alignment horizontal="left" vertical="center" wrapText="1" indent="5"/>
    </xf>
    <xf numFmtId="0" fontId="0" fillId="5" borderId="20" xfId="0" applyFill="1" applyBorder="1" applyAlignment="1">
      <alignment vertical="center" wrapText="1"/>
    </xf>
    <xf numFmtId="0" fontId="4" fillId="2" borderId="0" xfId="0" applyNumberFormat="1" applyFont="1" applyFill="1"/>
    <xf numFmtId="0" fontId="0" fillId="0" borderId="0" xfId="0" applyNumberFormat="1"/>
    <xf numFmtId="166" fontId="16" fillId="5" borderId="22" xfId="0" applyNumberFormat="1" applyFont="1" applyFill="1" applyBorder="1" applyAlignment="1">
      <alignment horizontal="left" vertical="center"/>
    </xf>
    <xf numFmtId="0" fontId="5" fillId="2" borderId="15" xfId="0" applyFont="1" applyFill="1" applyBorder="1" applyAlignment="1">
      <alignment horizontal="center" wrapText="1"/>
    </xf>
    <xf numFmtId="165" fontId="5" fillId="6" borderId="5" xfId="0" applyNumberFormat="1" applyFont="1" applyFill="1" applyBorder="1" applyAlignment="1">
      <alignment horizontal="center"/>
    </xf>
    <xf numFmtId="167" fontId="5" fillId="6" borderId="1" xfId="1" applyNumberFormat="1" applyFont="1" applyFill="1" applyBorder="1" applyAlignment="1">
      <alignment horizontal="right"/>
    </xf>
    <xf numFmtId="165" fontId="4" fillId="7" borderId="4" xfId="1" applyNumberFormat="1" applyFont="1" applyFill="1" applyBorder="1" applyAlignment="1">
      <alignment horizontal="center"/>
    </xf>
    <xf numFmtId="167" fontId="4" fillId="7" borderId="13" xfId="1" applyNumberFormat="1" applyFont="1" applyFill="1" applyBorder="1" applyAlignment="1">
      <alignment horizontal="right"/>
    </xf>
    <xf numFmtId="165" fontId="4" fillId="7" borderId="4" xfId="0" applyNumberFormat="1" applyFont="1" applyFill="1" applyBorder="1" applyAlignment="1">
      <alignment horizontal="center"/>
    </xf>
    <xf numFmtId="0" fontId="5" fillId="7" borderId="6" xfId="0" applyFont="1" applyFill="1" applyBorder="1"/>
    <xf numFmtId="0" fontId="5" fillId="7" borderId="6" xfId="0" applyFont="1" applyFill="1" applyBorder="1" applyAlignment="1">
      <alignment vertical="center" wrapText="1"/>
    </xf>
    <xf numFmtId="0" fontId="10" fillId="7" borderId="22" xfId="0" applyFont="1" applyFill="1" applyBorder="1" applyAlignment="1">
      <alignment vertical="center"/>
    </xf>
    <xf numFmtId="0" fontId="10" fillId="6" borderId="22" xfId="0" applyFont="1" applyFill="1" applyBorder="1" applyAlignment="1">
      <alignment vertical="center"/>
    </xf>
    <xf numFmtId="165" fontId="4" fillId="7" borderId="4" xfId="1" applyNumberFormat="1" applyFont="1" applyFill="1" applyBorder="1" applyAlignment="1">
      <alignment horizontal="center"/>
    </xf>
    <xf numFmtId="0" fontId="5" fillId="7" borderId="12" xfId="0" applyFont="1" applyFill="1" applyBorder="1" applyAlignment="1">
      <alignment horizontal="center"/>
    </xf>
    <xf numFmtId="166" fontId="6" fillId="7" borderId="8" xfId="0" applyNumberFormat="1" applyFont="1" applyFill="1" applyBorder="1" applyAlignment="1">
      <alignment horizontal="left"/>
    </xf>
    <xf numFmtId="166" fontId="4" fillId="7" borderId="8" xfId="0" applyNumberFormat="1" applyFont="1" applyFill="1" applyBorder="1" applyAlignment="1">
      <alignment horizontal="left"/>
    </xf>
    <xf numFmtId="0" fontId="5" fillId="7" borderId="8" xfId="0" applyFont="1" applyFill="1" applyBorder="1" applyAlignment="1">
      <alignment horizontal="left"/>
    </xf>
    <xf numFmtId="0" fontId="4" fillId="7" borderId="8" xfId="0" applyFont="1" applyFill="1" applyBorder="1" applyAlignment="1">
      <alignment horizontal="left"/>
    </xf>
    <xf numFmtId="0" fontId="3" fillId="7" borderId="9" xfId="2" applyFill="1" applyBorder="1" applyAlignment="1" applyProtection="1">
      <alignment horizontal="left"/>
    </xf>
    <xf numFmtId="0" fontId="4" fillId="7" borderId="9" xfId="0" applyFont="1" applyFill="1" applyBorder="1" applyAlignment="1">
      <alignment horizontal="left"/>
    </xf>
    <xf numFmtId="0" fontId="5" fillId="6" borderId="11" xfId="0" applyFont="1" applyFill="1" applyBorder="1" applyAlignment="1">
      <alignment horizontal="center"/>
    </xf>
    <xf numFmtId="0" fontId="4" fillId="2" borderId="16" xfId="0" applyFont="1" applyFill="1" applyBorder="1" applyAlignment="1"/>
    <xf numFmtId="0" fontId="4" fillId="2" borderId="0" xfId="0" applyFont="1" applyFill="1" applyBorder="1" applyAlignment="1"/>
    <xf numFmtId="0" fontId="5" fillId="2" borderId="0" xfId="0" applyFont="1" applyFill="1" applyBorder="1" applyAlignment="1">
      <alignment horizontal="center"/>
    </xf>
    <xf numFmtId="0" fontId="5" fillId="2" borderId="17" xfId="0" applyFont="1" applyFill="1" applyBorder="1" applyAlignment="1">
      <alignment horizontal="center"/>
    </xf>
    <xf numFmtId="0" fontId="5" fillId="2" borderId="16" xfId="0" applyFont="1" applyFill="1" applyBorder="1" applyAlignment="1"/>
    <xf numFmtId="0" fontId="4" fillId="2" borderId="0" xfId="0" applyFont="1" applyFill="1" applyBorder="1" applyAlignment="1">
      <alignment horizontal="right" wrapText="1"/>
    </xf>
    <xf numFmtId="0" fontId="4" fillId="2" borderId="18" xfId="0" applyFont="1" applyFill="1" applyBorder="1" applyAlignment="1">
      <alignment horizontal="right"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33</xdr:row>
      <xdr:rowOff>1</xdr:rowOff>
    </xdr:from>
    <xdr:to>
      <xdr:col>8</xdr:col>
      <xdr:colOff>76200</xdr:colOff>
      <xdr:row>56</xdr:row>
      <xdr:rowOff>7620</xdr:rowOff>
    </xdr:to>
    <xdr:sp macro="" textlink="">
      <xdr:nvSpPr>
        <xdr:cNvPr id="3" name="TextBox 2"/>
        <xdr:cNvSpPr txBox="1"/>
      </xdr:nvSpPr>
      <xdr:spPr>
        <a:xfrm>
          <a:off x="213360" y="7185661"/>
          <a:ext cx="6979920" cy="386333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1100">
              <a:solidFill>
                <a:schemeClr val="dk1"/>
              </a:solidFill>
              <a:latin typeface="+mn-lt"/>
              <a:ea typeface="+mn-ea"/>
              <a:cs typeface="+mn-cs"/>
            </a:rPr>
            <a:t>The Company’s energy efficiency acquisition targets for the 2014-2015 Biennium were based upon a Conservation Potential Assessment (CPA) completed as part of Avista’s 2013 Electric Integrated Resource Plan (IRP) by a third-party consultant applying methodologies consistent with the Northwest Power and Conservation Council’s (NWPCC) Sixth Power Plan. </a:t>
          </a:r>
        </a:p>
        <a:p>
          <a:pPr eaLnBrk="1" fontAlgn="auto" latinLnBrk="0" hangingPunct="1"/>
          <a:r>
            <a:rPr lang="en-US" sz="1100">
              <a:solidFill>
                <a:schemeClr val="dk1"/>
              </a:solidFill>
              <a:latin typeface="+mn-lt"/>
              <a:ea typeface="+mn-ea"/>
              <a:cs typeface="+mn-cs"/>
            </a:rPr>
            <a:t> Avista's 2014-2015 targets were approved in Order No. 01, Docket No. UE-132045, by the Washington Utilities and Transportation Commission (UTC) on December 19, 2013.  </a:t>
          </a:r>
          <a:r>
            <a:rPr lang="en-US" sz="1100" u="sng">
              <a:solidFill>
                <a:schemeClr val="dk1"/>
              </a:solidFill>
              <a:latin typeface="+mn-lt"/>
              <a:ea typeface="+mn-ea"/>
              <a:cs typeface="+mn-cs"/>
            </a:rPr>
            <a:t>http://www.utc.wa.gov/docs/Pages/DocketLookup.aspx?FilingID=132045</a:t>
          </a:r>
          <a:endParaRPr lang="en-US"/>
        </a:p>
        <a:p>
          <a:pPr eaLnBrk="1" fontAlgn="auto" latinLnBrk="0" hangingPunct="1"/>
          <a:r>
            <a:rPr lang="en-US" sz="1100">
              <a:solidFill>
                <a:schemeClr val="dk1"/>
              </a:solidFill>
              <a:latin typeface="+mn-lt"/>
              <a:ea typeface="+mn-ea"/>
              <a:cs typeface="+mn-cs"/>
            </a:rPr>
            <a:t>General rate case settlement in</a:t>
          </a:r>
          <a:r>
            <a:rPr lang="en-US" sz="1100" baseline="0">
              <a:solidFill>
                <a:schemeClr val="dk1"/>
              </a:solidFill>
              <a:latin typeface="+mn-lt"/>
              <a:ea typeface="+mn-ea"/>
              <a:cs typeface="+mn-cs"/>
            </a:rPr>
            <a:t> </a:t>
          </a:r>
          <a:r>
            <a:rPr lang="en-US" sz="1100">
              <a:solidFill>
                <a:schemeClr val="dk1"/>
              </a:solidFill>
              <a:latin typeface="+mn-lt"/>
              <a:ea typeface="+mn-ea"/>
              <a:cs typeface="+mn-cs"/>
            </a:rPr>
            <a:t>2014 included a 5% increase in the 2014-15 Biennial Target</a:t>
          </a:r>
          <a:r>
            <a:rPr lang="en-US" sz="1100" baseline="0">
              <a:solidFill>
                <a:schemeClr val="dk1"/>
              </a:solidFill>
              <a:latin typeface="+mn-lt"/>
              <a:ea typeface="+mn-ea"/>
              <a:cs typeface="+mn-cs"/>
            </a:rPr>
            <a:t> for local energy savings.</a:t>
          </a:r>
          <a:endParaRPr lang="en-US"/>
        </a:p>
        <a:p>
          <a:pPr eaLnBrk="1" fontAlgn="auto" latinLnBrk="0" hangingPunct="1"/>
          <a:r>
            <a:rPr lang="en-US" sz="1100" baseline="0">
              <a:solidFill>
                <a:schemeClr val="dk1"/>
              </a:solidFill>
              <a:latin typeface="+mn-lt"/>
              <a:ea typeface="+mn-ea"/>
              <a:cs typeface="+mn-cs"/>
            </a:rPr>
            <a:t>64,956 MWh original target + 3,248 MWh (5% increase) = 68,204 MWh (local)</a:t>
          </a:r>
          <a:endParaRPr lang="en-US"/>
        </a:p>
        <a:p>
          <a:pPr eaLnBrk="1" fontAlgn="auto" latinLnBrk="0" hangingPunct="1"/>
          <a:r>
            <a:rPr lang="en-US" sz="1100" baseline="0">
              <a:solidFill>
                <a:schemeClr val="dk1"/>
              </a:solidFill>
              <a:latin typeface="+mn-lt"/>
              <a:ea typeface="+mn-ea"/>
              <a:cs typeface="+mn-cs"/>
            </a:rPr>
            <a:t>68,204 MWh (local) + 11,130 (NEEA) = 79,334 new 2014-15 Biennial Target</a:t>
          </a:r>
          <a:endParaRPr lang="en-US" sz="1100">
            <a:solidFill>
              <a:schemeClr val="dk1"/>
            </a:solidFill>
            <a:latin typeface="+mn-lt"/>
            <a:ea typeface="+mn-ea"/>
            <a:cs typeface="+mn-cs"/>
          </a:endParaRPr>
        </a:p>
        <a:p>
          <a:pPr eaLnBrk="1" fontAlgn="auto" latinLnBrk="0" hangingPunct="1"/>
          <a:endParaRPr lang="en-US" sz="110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2014</a:t>
          </a:r>
          <a:r>
            <a:rPr lang="en-US" sz="1100" baseline="0">
              <a:solidFill>
                <a:schemeClr val="dk1"/>
              </a:solidFill>
              <a:latin typeface="+mn-lt"/>
              <a:ea typeface="+mn-ea"/>
              <a:cs typeface="+mn-cs"/>
            </a:rPr>
            <a:t> energy savings are unverifed.  </a:t>
          </a:r>
          <a:r>
            <a:rPr lang="en-US" sz="1100" b="0" i="0">
              <a:solidFill>
                <a:schemeClr val="dk1"/>
              </a:solidFill>
              <a:latin typeface="+mn-lt"/>
              <a:ea typeface="+mn-ea"/>
              <a:cs typeface="+mn-cs"/>
            </a:rPr>
            <a:t>Energy savings will be evaluated on a 2014-2015 biennial basis by a third party. Savings numbers are for I-937 and will not include fuel switching.</a:t>
          </a:r>
          <a:r>
            <a:rPr lang="en-US" sz="1100">
              <a:solidFill>
                <a:schemeClr val="dk1"/>
              </a:solidFill>
              <a:latin typeface="+mn-lt"/>
              <a:ea typeface="+mn-ea"/>
              <a:cs typeface="+mn-cs"/>
            </a:rPr>
            <a:t> </a:t>
          </a:r>
          <a:r>
            <a:rPr lang="en-US" sz="1100" b="0" i="0">
              <a:solidFill>
                <a:schemeClr val="dk1"/>
              </a:solidFill>
              <a:latin typeface="+mn-lt"/>
              <a:ea typeface="+mn-ea"/>
              <a:cs typeface="+mn-cs"/>
            </a:rPr>
            <a:t> </a:t>
          </a:r>
          <a:endParaRPr lang="en-US"/>
        </a:p>
        <a:p>
          <a:endParaRPr lang="en-US" sz="1100" b="0" i="0">
            <a:solidFill>
              <a:schemeClr val="dk1"/>
            </a:solidFill>
            <a:latin typeface="+mn-lt"/>
            <a:ea typeface="+mn-ea"/>
            <a:cs typeface="+mn-cs"/>
          </a:endParaRPr>
        </a:p>
        <a:p>
          <a:r>
            <a:rPr lang="en-US" sz="1100" b="0" i="0">
              <a:solidFill>
                <a:schemeClr val="dk1"/>
              </a:solidFill>
              <a:latin typeface="+mn-lt"/>
              <a:ea typeface="+mn-ea"/>
              <a:cs typeface="+mn-cs"/>
            </a:rPr>
            <a:t>NEEA savings will be determined and reported on</a:t>
          </a:r>
          <a:r>
            <a:rPr lang="en-US" sz="1100" b="0" i="0" baseline="0">
              <a:solidFill>
                <a:schemeClr val="dk1"/>
              </a:solidFill>
              <a:latin typeface="+mn-lt"/>
              <a:ea typeface="+mn-ea"/>
              <a:cs typeface="+mn-cs"/>
            </a:rPr>
            <a:t> a biennial basis at the end of the 2014-2015 biennium.</a:t>
          </a:r>
          <a:endParaRPr lang="en-US" sz="1100" b="0" i="0">
            <a:solidFill>
              <a:schemeClr val="dk1"/>
            </a:solidFill>
            <a:latin typeface="+mn-lt"/>
            <a:ea typeface="+mn-ea"/>
            <a:cs typeface="+mn-cs"/>
          </a:endParaRPr>
        </a:p>
        <a:p>
          <a:endParaRPr lang="en-US" sz="1100" b="0" i="0">
            <a:solidFill>
              <a:schemeClr val="dk1"/>
            </a:solidFill>
            <a:latin typeface="+mn-lt"/>
            <a:ea typeface="+mn-ea"/>
            <a:cs typeface="+mn-cs"/>
          </a:endParaRPr>
        </a:p>
        <a:p>
          <a:r>
            <a:rPr lang="en-US" sz="1100" b="0" i="0">
              <a:solidFill>
                <a:schemeClr val="dk1"/>
              </a:solidFill>
              <a:latin typeface="+mn-lt"/>
              <a:ea typeface="+mn-ea"/>
              <a:cs typeface="+mn-cs"/>
            </a:rPr>
            <a:t>Commercial and Industrial customers are not tracked separately and are therefore listed under "Commercial."</a:t>
          </a:r>
          <a:endParaRPr lang="en-US"/>
        </a:p>
        <a:p>
          <a:endParaRPr lang="en-US" sz="1100" b="0" i="0">
            <a:solidFill>
              <a:schemeClr val="dk1"/>
            </a:solidFill>
            <a:latin typeface="+mn-lt"/>
            <a:ea typeface="+mn-ea"/>
            <a:cs typeface="+mn-cs"/>
          </a:endParaRPr>
        </a:p>
        <a:p>
          <a:r>
            <a:rPr lang="en-US" sz="1100" b="0" i="0">
              <a:solidFill>
                <a:schemeClr val="dk1"/>
              </a:solidFill>
              <a:latin typeface="+mn-lt"/>
              <a:ea typeface="+mn-ea"/>
              <a:cs typeface="+mn-cs"/>
            </a:rPr>
            <a:t>Expenditures for distribution savings are</a:t>
          </a:r>
          <a:r>
            <a:rPr lang="en-US" sz="1100" b="0" i="0" baseline="0">
              <a:solidFill>
                <a:schemeClr val="dk1"/>
              </a:solidFill>
              <a:latin typeface="+mn-lt"/>
              <a:ea typeface="+mn-ea"/>
              <a:cs typeface="+mn-cs"/>
            </a:rPr>
            <a:t> part of the capital budget and not known specifically.</a:t>
          </a:r>
          <a:endParaRPr lang="en-US"/>
        </a:p>
        <a:p>
          <a:endParaRPr lang="en-US" sz="1100" b="0" i="0">
            <a:solidFill>
              <a:schemeClr val="dk1"/>
            </a:solidFill>
            <a:latin typeface="+mn-lt"/>
            <a:ea typeface="+mn-ea"/>
            <a:cs typeface="+mn-cs"/>
          </a:endParaRPr>
        </a:p>
        <a:p>
          <a:r>
            <a:rPr lang="en-US" sz="1100" b="0" i="0">
              <a:solidFill>
                <a:schemeClr val="dk1"/>
              </a:solidFill>
              <a:latin typeface="+mn-lt"/>
              <a:ea typeface="+mn-ea"/>
              <a:cs typeface="+mn-cs"/>
            </a:rPr>
            <a:t>General expenditures are not applied to a specific sector. </a:t>
          </a:r>
          <a:endParaRPr lang="en-US" sz="1100"/>
        </a:p>
      </xdr:txBody>
    </xdr:sp>
    <xdr:clientData/>
  </xdr:twoCellAnchor>
  <xdr:twoCellAnchor>
    <xdr:from>
      <xdr:col>6</xdr:col>
      <xdr:colOff>781050</xdr:colOff>
      <xdr:row>15</xdr:row>
      <xdr:rowOff>257175</xdr:rowOff>
    </xdr:from>
    <xdr:to>
      <xdr:col>7</xdr:col>
      <xdr:colOff>942975</xdr:colOff>
      <xdr:row>22</xdr:row>
      <xdr:rowOff>28575</xdr:rowOff>
    </xdr:to>
    <xdr:sp macro="" textlink="">
      <xdr:nvSpPr>
        <xdr:cNvPr id="4" name="TextBox 3"/>
        <xdr:cNvSpPr txBox="1"/>
      </xdr:nvSpPr>
      <xdr:spPr>
        <a:xfrm>
          <a:off x="5724525" y="3571875"/>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rk.baker@avistacor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36"/>
  <sheetViews>
    <sheetView tabSelected="1" workbookViewId="0">
      <selection activeCell="C2" sqref="C2"/>
    </sheetView>
  </sheetViews>
  <sheetFormatPr defaultRowHeight="14.4" x14ac:dyDescent="0.3"/>
  <cols>
    <col min="1" max="1" width="135.109375" customWidth="1"/>
    <col min="14" max="14" width="11.6640625" customWidth="1"/>
  </cols>
  <sheetData>
    <row r="1" spans="1:14" ht="17.399999999999999" x14ac:dyDescent="0.3">
      <c r="A1" s="27" t="s">
        <v>59</v>
      </c>
    </row>
    <row r="2" spans="1:14" x14ac:dyDescent="0.3">
      <c r="A2" s="40" t="s">
        <v>67</v>
      </c>
    </row>
    <row r="3" spans="1:14" x14ac:dyDescent="0.3">
      <c r="A3" s="28"/>
      <c r="N3" s="39"/>
    </row>
    <row r="4" spans="1:14" x14ac:dyDescent="0.3">
      <c r="A4" s="29" t="s">
        <v>68</v>
      </c>
    </row>
    <row r="5" spans="1:14" x14ac:dyDescent="0.3">
      <c r="A5" s="29" t="s">
        <v>110</v>
      </c>
      <c r="N5" t="e">
        <f>IF(REN_Load_2013+REN_Load_2014&gt;0,AVERAGE(REN_Load_2013,REN_Load_2014),0)</f>
        <v>#REF!</v>
      </c>
    </row>
    <row r="6" spans="1:14" x14ac:dyDescent="0.3">
      <c r="A6" s="30" t="s">
        <v>60</v>
      </c>
    </row>
    <row r="7" spans="1:14" x14ac:dyDescent="0.3">
      <c r="A7" s="28"/>
    </row>
    <row r="8" spans="1:14" ht="55.2" x14ac:dyDescent="0.3">
      <c r="A8" s="31" t="s">
        <v>103</v>
      </c>
    </row>
    <row r="9" spans="1:14" x14ac:dyDescent="0.3">
      <c r="A9" s="31"/>
    </row>
    <row r="10" spans="1:14" x14ac:dyDescent="0.3">
      <c r="A10" s="32" t="s">
        <v>104</v>
      </c>
    </row>
    <row r="11" spans="1:14" x14ac:dyDescent="0.3">
      <c r="A11" s="32"/>
    </row>
    <row r="12" spans="1:14" x14ac:dyDescent="0.3">
      <c r="A12" s="49" t="s">
        <v>105</v>
      </c>
    </row>
    <row r="13" spans="1:14" x14ac:dyDescent="0.3">
      <c r="A13" s="50" t="s">
        <v>106</v>
      </c>
    </row>
    <row r="14" spans="1:14" ht="41.4" x14ac:dyDescent="0.3">
      <c r="A14" s="33" t="s">
        <v>107</v>
      </c>
    </row>
    <row r="15" spans="1:14" x14ac:dyDescent="0.3">
      <c r="A15" s="28"/>
    </row>
    <row r="16" spans="1:14" ht="27.6" x14ac:dyDescent="0.3">
      <c r="A16" s="30" t="s">
        <v>61</v>
      </c>
    </row>
    <row r="17" spans="1:1" x14ac:dyDescent="0.3">
      <c r="A17" s="28"/>
    </row>
    <row r="18" spans="1:1" ht="17.399999999999999" x14ac:dyDescent="0.3">
      <c r="A18" s="34" t="s">
        <v>62</v>
      </c>
    </row>
    <row r="19" spans="1:1" ht="57.75" customHeight="1" x14ac:dyDescent="0.3">
      <c r="A19" s="29" t="s">
        <v>69</v>
      </c>
    </row>
    <row r="20" spans="1:1" x14ac:dyDescent="0.3">
      <c r="A20" s="28"/>
    </row>
    <row r="21" spans="1:1" x14ac:dyDescent="0.3">
      <c r="A21" s="35" t="s">
        <v>63</v>
      </c>
    </row>
    <row r="22" spans="1:1" ht="28.8" x14ac:dyDescent="0.3">
      <c r="A22" s="36" t="s">
        <v>92</v>
      </c>
    </row>
    <row r="23" spans="1:1" x14ac:dyDescent="0.3">
      <c r="A23" s="28"/>
    </row>
    <row r="24" spans="1:1" ht="41.4" x14ac:dyDescent="0.3">
      <c r="A24" s="29" t="s">
        <v>93</v>
      </c>
    </row>
    <row r="25" spans="1:1" x14ac:dyDescent="0.3">
      <c r="A25" s="37"/>
    </row>
    <row r="26" spans="1:1" ht="41.4" x14ac:dyDescent="0.3">
      <c r="A26" s="33" t="s">
        <v>64</v>
      </c>
    </row>
    <row r="27" spans="1:1" x14ac:dyDescent="0.3">
      <c r="A27" s="28"/>
    </row>
    <row r="28" spans="1:1" ht="41.4" x14ac:dyDescent="0.3">
      <c r="A28" s="30" t="s">
        <v>108</v>
      </c>
    </row>
    <row r="29" spans="1:1" x14ac:dyDescent="0.3">
      <c r="A29" s="28"/>
    </row>
    <row r="30" spans="1:1" x14ac:dyDescent="0.3">
      <c r="A30" s="30" t="s">
        <v>109</v>
      </c>
    </row>
    <row r="31" spans="1:1" x14ac:dyDescent="0.3">
      <c r="A31" s="28"/>
    </row>
    <row r="32" spans="1:1" x14ac:dyDescent="0.3">
      <c r="A32" s="29" t="s">
        <v>65</v>
      </c>
    </row>
    <row r="33" spans="1:1" ht="27.6" x14ac:dyDescent="0.3">
      <c r="A33" s="33" t="s">
        <v>94</v>
      </c>
    </row>
    <row r="34" spans="1:1" x14ac:dyDescent="0.3">
      <c r="A34" s="28"/>
    </row>
    <row r="35" spans="1:1" x14ac:dyDescent="0.3">
      <c r="A35" s="29" t="s">
        <v>66</v>
      </c>
    </row>
    <row r="36" spans="1:1" ht="27.6" x14ac:dyDescent="0.3">
      <c r="A36" s="33" t="s">
        <v>95</v>
      </c>
    </row>
  </sheetData>
  <pageMargins left="0.7" right="0.7" top="0.75" bottom="0.75" header="0.3" footer="0.3"/>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M33"/>
  <sheetViews>
    <sheetView zoomScaleNormal="100" workbookViewId="0">
      <selection activeCell="D2" sqref="D2"/>
    </sheetView>
  </sheetViews>
  <sheetFormatPr defaultColWidth="9.109375" defaultRowHeight="13.2" x14ac:dyDescent="0.25"/>
  <cols>
    <col min="1" max="1" width="3.109375" style="1" customWidth="1"/>
    <col min="2" max="3" width="16.6640625" style="1" customWidth="1"/>
    <col min="4" max="4" width="17.109375" style="1" customWidth="1"/>
    <col min="5" max="5" width="16" style="1" customWidth="1"/>
    <col min="6" max="6" width="4.44140625" style="1" customWidth="1"/>
    <col min="7" max="7" width="14.44140625" style="1" customWidth="1"/>
    <col min="8" max="8" width="15.33203125" style="1" customWidth="1"/>
    <col min="9" max="9" width="12.33203125" style="1" customWidth="1"/>
    <col min="10" max="10" width="11.109375" style="1" customWidth="1"/>
    <col min="11" max="12" width="9.109375" style="1"/>
    <col min="13" max="13" width="11.6640625" style="1" customWidth="1"/>
    <col min="14" max="16384" width="9.109375" style="1"/>
  </cols>
  <sheetData>
    <row r="1" spans="1:13" s="7" customFormat="1" ht="18.600000000000001" x14ac:dyDescent="0.45">
      <c r="B1" s="19" t="s">
        <v>71</v>
      </c>
    </row>
    <row r="2" spans="1:13" ht="15" customHeight="1" x14ac:dyDescent="0.25">
      <c r="B2" s="2"/>
    </row>
    <row r="3" spans="1:13" ht="14.25" customHeight="1" x14ac:dyDescent="0.25">
      <c r="B3" s="3" t="s">
        <v>3</v>
      </c>
      <c r="C3" s="52" t="s">
        <v>111</v>
      </c>
      <c r="D3" s="52"/>
      <c r="E3" s="52"/>
      <c r="M3" s="38"/>
    </row>
    <row r="4" spans="1:13" ht="15" customHeight="1" x14ac:dyDescent="0.25">
      <c r="B4" s="4" t="s">
        <v>22</v>
      </c>
      <c r="C4" s="53"/>
      <c r="D4" s="54"/>
      <c r="E4" s="54"/>
      <c r="F4" s="9"/>
    </row>
    <row r="5" spans="1:13" ht="15" customHeight="1" x14ac:dyDescent="0.25">
      <c r="B5" s="5" t="s">
        <v>21</v>
      </c>
      <c r="C5" s="55" t="s">
        <v>112</v>
      </c>
      <c r="D5" s="56"/>
      <c r="E5" s="56"/>
      <c r="F5" s="7"/>
    </row>
    <row r="6" spans="1:13" ht="15" customHeight="1" x14ac:dyDescent="0.25">
      <c r="B6" s="5" t="s">
        <v>0</v>
      </c>
      <c r="C6" s="56" t="s">
        <v>113</v>
      </c>
      <c r="D6" s="56"/>
      <c r="E6" s="56"/>
      <c r="F6" s="7"/>
    </row>
    <row r="7" spans="1:13" ht="15" customHeight="1" x14ac:dyDescent="0.25">
      <c r="B7" s="5" t="s">
        <v>1</v>
      </c>
      <c r="C7" s="57" t="s">
        <v>114</v>
      </c>
      <c r="D7" s="58"/>
      <c r="E7" s="58"/>
      <c r="F7" s="7"/>
    </row>
    <row r="8" spans="1:13" ht="15" customHeight="1" thickBot="1" x14ac:dyDescent="0.3">
      <c r="B8" s="5"/>
      <c r="C8" s="20"/>
      <c r="D8" s="7"/>
      <c r="E8" s="7"/>
      <c r="F8" s="7"/>
    </row>
    <row r="9" spans="1:13" s="7" customFormat="1" ht="13.8" thickTop="1" x14ac:dyDescent="0.25">
      <c r="B9" s="60" t="s">
        <v>16</v>
      </c>
      <c r="C9" s="60"/>
      <c r="D9" s="60"/>
      <c r="E9" s="60"/>
      <c r="F9" s="61"/>
      <c r="G9" s="1"/>
      <c r="H9" s="1"/>
      <c r="I9" s="1"/>
      <c r="J9" s="1"/>
    </row>
    <row r="10" spans="1:13" s="7" customFormat="1" x14ac:dyDescent="0.25">
      <c r="B10" s="62"/>
      <c r="C10" s="62"/>
      <c r="D10" s="63" t="s">
        <v>18</v>
      </c>
      <c r="E10" s="63"/>
      <c r="G10" s="1"/>
      <c r="H10" s="1"/>
      <c r="I10" s="1"/>
      <c r="J10" s="1"/>
    </row>
    <row r="11" spans="1:13" ht="52.5" customHeight="1" x14ac:dyDescent="0.25">
      <c r="B11" s="7"/>
      <c r="C11" s="7"/>
      <c r="D11" s="41" t="s">
        <v>20</v>
      </c>
      <c r="E11" s="21" t="s">
        <v>19</v>
      </c>
    </row>
    <row r="12" spans="1:13" ht="15" customHeight="1" x14ac:dyDescent="0.25">
      <c r="D12" s="22">
        <v>394200</v>
      </c>
      <c r="E12" s="23">
        <v>79334</v>
      </c>
    </row>
    <row r="13" spans="1:13" ht="15" customHeight="1" thickBot="1" x14ac:dyDescent="0.3">
      <c r="B13" s="7"/>
      <c r="C13" s="7"/>
      <c r="D13" s="7"/>
      <c r="E13" s="7"/>
      <c r="F13" s="7"/>
      <c r="G13" s="7"/>
      <c r="H13" s="7"/>
    </row>
    <row r="14" spans="1:13" ht="13.8" thickTop="1" x14ac:dyDescent="0.25">
      <c r="B14" s="64" t="s">
        <v>2</v>
      </c>
      <c r="C14" s="64"/>
      <c r="D14" s="64"/>
      <c r="E14" s="64"/>
      <c r="F14" s="64"/>
      <c r="G14" s="64"/>
      <c r="H14" s="64"/>
    </row>
    <row r="15" spans="1:13" ht="15" customHeight="1" x14ac:dyDescent="0.25">
      <c r="A15" s="7"/>
      <c r="B15" s="11"/>
      <c r="D15" s="63" t="s">
        <v>70</v>
      </c>
      <c r="E15" s="63"/>
    </row>
    <row r="16" spans="1:13" ht="30.75" customHeight="1" x14ac:dyDescent="0.25">
      <c r="A16" s="7"/>
      <c r="C16" s="12" t="s">
        <v>15</v>
      </c>
      <c r="D16" s="10" t="s">
        <v>6</v>
      </c>
      <c r="E16" s="10" t="s">
        <v>7</v>
      </c>
    </row>
    <row r="17" spans="1:8" ht="15" customHeight="1" x14ac:dyDescent="0.25">
      <c r="A17" s="7"/>
      <c r="C17" s="16" t="s">
        <v>8</v>
      </c>
      <c r="D17" s="51">
        <f>(23630810+198320)/1000</f>
        <v>23829.13</v>
      </c>
      <c r="E17" s="45">
        <f>2845306+1270313</f>
        <v>4115619</v>
      </c>
    </row>
    <row r="18" spans="1:8" ht="15" customHeight="1" x14ac:dyDescent="0.25">
      <c r="A18" s="7"/>
      <c r="C18" s="16" t="s">
        <v>9</v>
      </c>
      <c r="D18" s="51">
        <f>16226327/1000</f>
        <v>16226.326999999999</v>
      </c>
      <c r="E18" s="45">
        <v>3781678</v>
      </c>
    </row>
    <row r="19" spans="1:8" ht="15" customHeight="1" x14ac:dyDescent="0.25">
      <c r="A19" s="7"/>
      <c r="C19" s="16" t="s">
        <v>10</v>
      </c>
      <c r="D19" s="51"/>
      <c r="E19" s="45"/>
    </row>
    <row r="20" spans="1:8" ht="15" customHeight="1" x14ac:dyDescent="0.25">
      <c r="A20" s="7"/>
      <c r="C20" s="16" t="s">
        <v>11</v>
      </c>
      <c r="D20" s="51"/>
      <c r="E20" s="45"/>
    </row>
    <row r="21" spans="1:8" ht="15" customHeight="1" x14ac:dyDescent="0.25">
      <c r="A21" s="7"/>
      <c r="C21" s="16" t="s">
        <v>13</v>
      </c>
      <c r="D21" s="51">
        <f>885000/1000</f>
        <v>885</v>
      </c>
      <c r="E21" s="45"/>
    </row>
    <row r="22" spans="1:8" ht="15" customHeight="1" x14ac:dyDescent="0.25">
      <c r="A22" s="7"/>
      <c r="C22" s="17" t="s">
        <v>14</v>
      </c>
      <c r="D22" s="44"/>
      <c r="E22" s="45"/>
    </row>
    <row r="23" spans="1:8" ht="15" customHeight="1" x14ac:dyDescent="0.25">
      <c r="A23" s="7"/>
      <c r="C23" s="17" t="s">
        <v>4</v>
      </c>
      <c r="D23" s="46"/>
      <c r="E23" s="45">
        <v>1445817</v>
      </c>
    </row>
    <row r="24" spans="1:8" ht="15" customHeight="1" x14ac:dyDescent="0.25">
      <c r="A24" s="7"/>
      <c r="C24" s="47"/>
      <c r="D24" s="46"/>
      <c r="E24" s="45"/>
    </row>
    <row r="25" spans="1:8" ht="15" customHeight="1" x14ac:dyDescent="0.25">
      <c r="A25" s="7"/>
      <c r="C25" s="47"/>
      <c r="D25" s="46"/>
      <c r="E25" s="45"/>
    </row>
    <row r="26" spans="1:8" ht="30.75" customHeight="1" x14ac:dyDescent="0.25">
      <c r="A26" s="7"/>
      <c r="B26" s="65" t="s">
        <v>17</v>
      </c>
      <c r="C26" s="66"/>
      <c r="E26" s="26"/>
    </row>
    <row r="27" spans="1:8" ht="15" customHeight="1" x14ac:dyDescent="0.25">
      <c r="A27" s="7"/>
      <c r="C27" s="48" t="s">
        <v>115</v>
      </c>
      <c r="D27" s="24"/>
      <c r="E27" s="45">
        <f>1639272+(16895+55746)+1</f>
        <v>1711914</v>
      </c>
    </row>
    <row r="28" spans="1:8" ht="15" customHeight="1" x14ac:dyDescent="0.25">
      <c r="A28" s="7"/>
      <c r="C28" s="48"/>
      <c r="D28" s="25"/>
      <c r="E28" s="45"/>
    </row>
    <row r="29" spans="1:8" ht="15" customHeight="1" x14ac:dyDescent="0.25">
      <c r="C29" s="18" t="s">
        <v>5</v>
      </c>
      <c r="D29" s="42">
        <f>SUM(D17:D25)</f>
        <v>40940.457000000002</v>
      </c>
      <c r="E29" s="43">
        <f>SUM(E17:E28)</f>
        <v>11055028</v>
      </c>
    </row>
    <row r="30" spans="1:8" ht="15" customHeight="1" x14ac:dyDescent="0.25">
      <c r="B30" s="13"/>
      <c r="C30" s="14"/>
      <c r="D30" s="15"/>
      <c r="E30" s="14"/>
      <c r="F30" s="15"/>
    </row>
    <row r="31" spans="1:8" s="7" customFormat="1" ht="15" customHeight="1" x14ac:dyDescent="0.25">
      <c r="B31" s="3" t="s">
        <v>3</v>
      </c>
      <c r="C31" s="59" t="str">
        <f>CON_Utility_Name</f>
        <v>Avista Corp.</v>
      </c>
      <c r="D31" s="59"/>
      <c r="E31" s="59"/>
      <c r="F31" s="59"/>
      <c r="G31" s="1"/>
      <c r="H31" s="1"/>
    </row>
    <row r="32" spans="1:8" s="7" customFormat="1" ht="21" customHeight="1" x14ac:dyDescent="0.25">
      <c r="B32" s="3"/>
      <c r="C32" s="6"/>
      <c r="D32" s="6"/>
      <c r="E32" s="6"/>
      <c r="F32" s="6"/>
    </row>
    <row r="33" spans="2:2" x14ac:dyDescent="0.25">
      <c r="B33" s="8" t="s">
        <v>12</v>
      </c>
    </row>
  </sheetData>
  <mergeCells count="13">
    <mergeCell ref="C31:F31"/>
    <mergeCell ref="B9:F9"/>
    <mergeCell ref="B10:C10"/>
    <mergeCell ref="D10:E10"/>
    <mergeCell ref="G14:H14"/>
    <mergeCell ref="B14:F14"/>
    <mergeCell ref="B26:C26"/>
    <mergeCell ref="D15:E15"/>
    <mergeCell ref="C3:E3"/>
    <mergeCell ref="C4:E4"/>
    <mergeCell ref="C5:E5"/>
    <mergeCell ref="C6:E6"/>
    <mergeCell ref="C7:E7"/>
  </mergeCells>
  <hyperlinks>
    <hyperlink ref="C7" r:id="rId1"/>
  </hyperlinks>
  <pageMargins left="0.7" right="0.7" top="0.75" bottom="0.75" header="0.3" footer="0.3"/>
  <pageSetup scale="96" fitToHeight="0" orientation="landscape" r:id="rId2"/>
  <headerFooter>
    <oddFooter>&amp;L&amp;F  &amp;A&amp;R&amp;D</oddFooter>
  </headerFooter>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
  <sheetViews>
    <sheetView workbookViewId="0">
      <selection activeCell="A2" sqref="A2"/>
    </sheetView>
  </sheetViews>
  <sheetFormatPr defaultRowHeight="14.4" x14ac:dyDescent="0.3"/>
  <cols>
    <col min="1" max="1" width="36.109375" bestFit="1" customWidth="1"/>
  </cols>
  <sheetData>
    <row r="1" spans="1:83" x14ac:dyDescent="0.3">
      <c r="B1" t="s">
        <v>72</v>
      </c>
      <c r="C1" t="s">
        <v>73</v>
      </c>
      <c r="D1" t="s">
        <v>74</v>
      </c>
      <c r="E1" t="s">
        <v>75</v>
      </c>
      <c r="F1" t="s">
        <v>76</v>
      </c>
      <c r="G1" t="s">
        <v>77</v>
      </c>
      <c r="H1" t="s">
        <v>78</v>
      </c>
      <c r="I1" t="s">
        <v>79</v>
      </c>
      <c r="J1" t="s">
        <v>80</v>
      </c>
      <c r="K1" t="s">
        <v>81</v>
      </c>
      <c r="L1" t="s">
        <v>96</v>
      </c>
      <c r="M1" t="s">
        <v>97</v>
      </c>
      <c r="N1" t="s">
        <v>82</v>
      </c>
      <c r="O1" t="s">
        <v>83</v>
      </c>
      <c r="P1" t="s">
        <v>84</v>
      </c>
      <c r="Q1" t="s">
        <v>85</v>
      </c>
      <c r="R1" t="s">
        <v>86</v>
      </c>
      <c r="S1" t="s">
        <v>87</v>
      </c>
      <c r="T1" t="s">
        <v>88</v>
      </c>
      <c r="U1" t="s">
        <v>89</v>
      </c>
      <c r="V1" t="s">
        <v>90</v>
      </c>
      <c r="W1" t="s">
        <v>91</v>
      </c>
      <c r="X1" t="s">
        <v>23</v>
      </c>
      <c r="Y1" t="s">
        <v>24</v>
      </c>
      <c r="Z1" t="s">
        <v>25</v>
      </c>
      <c r="AA1" t="s">
        <v>32</v>
      </c>
      <c r="AB1" t="s">
        <v>26</v>
      </c>
      <c r="AC1" t="s">
        <v>33</v>
      </c>
      <c r="AD1" t="s">
        <v>27</v>
      </c>
      <c r="AE1" t="s">
        <v>28</v>
      </c>
      <c r="AF1" t="s">
        <v>29</v>
      </c>
      <c r="AG1" t="s">
        <v>34</v>
      </c>
      <c r="AH1" t="s">
        <v>35</v>
      </c>
      <c r="AI1" t="s">
        <v>36</v>
      </c>
      <c r="AJ1" t="s">
        <v>37</v>
      </c>
      <c r="AK1" t="s">
        <v>38</v>
      </c>
      <c r="AL1" t="s">
        <v>39</v>
      </c>
      <c r="AM1" t="s">
        <v>40</v>
      </c>
      <c r="AN1" t="s">
        <v>41</v>
      </c>
      <c r="AO1" t="s">
        <v>42</v>
      </c>
      <c r="AP1" t="s">
        <v>43</v>
      </c>
      <c r="AQ1" t="s">
        <v>98</v>
      </c>
      <c r="AR1" t="s">
        <v>99</v>
      </c>
      <c r="AS1" t="s">
        <v>45</v>
      </c>
      <c r="AT1" t="s">
        <v>100</v>
      </c>
      <c r="AU1" t="s">
        <v>46</v>
      </c>
      <c r="AV1" t="s">
        <v>47</v>
      </c>
      <c r="AW1" t="s">
        <v>48</v>
      </c>
      <c r="AX1" t="s">
        <v>49</v>
      </c>
      <c r="AY1" t="s">
        <v>50</v>
      </c>
      <c r="AZ1" t="s">
        <v>51</v>
      </c>
      <c r="BA1" t="s">
        <v>52</v>
      </c>
      <c r="BB1" t="s">
        <v>53</v>
      </c>
      <c r="BC1" t="s">
        <v>54</v>
      </c>
      <c r="BD1" t="s">
        <v>55</v>
      </c>
      <c r="BE1" t="s">
        <v>102</v>
      </c>
      <c r="BF1" t="s">
        <v>30</v>
      </c>
      <c r="BG1" t="s">
        <v>101</v>
      </c>
      <c r="BH1" t="s">
        <v>31</v>
      </c>
      <c r="BI1" t="s">
        <v>38</v>
      </c>
      <c r="BJ1" t="s">
        <v>39</v>
      </c>
      <c r="BK1" t="s">
        <v>40</v>
      </c>
      <c r="BL1" t="s">
        <v>41</v>
      </c>
      <c r="BM1" t="s">
        <v>42</v>
      </c>
      <c r="BN1" t="s">
        <v>43</v>
      </c>
      <c r="BO1" t="s">
        <v>56</v>
      </c>
      <c r="BP1" t="s">
        <v>57</v>
      </c>
      <c r="BQ1" t="s">
        <v>44</v>
      </c>
      <c r="BR1" t="s">
        <v>45</v>
      </c>
      <c r="BS1" t="s">
        <v>46</v>
      </c>
      <c r="BT1" t="s">
        <v>47</v>
      </c>
      <c r="BU1" t="s">
        <v>48</v>
      </c>
      <c r="BV1" t="s">
        <v>49</v>
      </c>
      <c r="BW1" t="s">
        <v>50</v>
      </c>
      <c r="BX1" t="s">
        <v>51</v>
      </c>
      <c r="BY1" t="s">
        <v>52</v>
      </c>
      <c r="BZ1" t="s">
        <v>53</v>
      </c>
      <c r="CA1" t="s">
        <v>54</v>
      </c>
      <c r="CB1" t="s">
        <v>55</v>
      </c>
      <c r="CC1" t="s">
        <v>30</v>
      </c>
      <c r="CD1" t="s">
        <v>58</v>
      </c>
      <c r="CE1" t="s">
        <v>31</v>
      </c>
    </row>
    <row r="2" spans="1:83" x14ac:dyDescent="0.3">
      <c r="A2" t="e">
        <f>REN_Utility_Name</f>
        <v>#REF!</v>
      </c>
      <c r="B2">
        <f>CON_2014_Agriculture_Expend</f>
        <v>0</v>
      </c>
      <c r="C2">
        <f>CON_2014_Agriculture_MWH</f>
        <v>0</v>
      </c>
      <c r="D2">
        <f>CON_2014_Commercial_Expend</f>
        <v>3781678</v>
      </c>
      <c r="E2">
        <f>CON_2014_Commercial_MWH</f>
        <v>16226.326999999999</v>
      </c>
      <c r="F2">
        <f>CON_2014_Distribution_Expend</f>
        <v>0</v>
      </c>
      <c r="G2">
        <f>CON_2014_Distribution_MWH</f>
        <v>885</v>
      </c>
      <c r="H2">
        <f>CON_2014_Expenditures</f>
        <v>11055028</v>
      </c>
      <c r="I2">
        <f>CON_2014_Industrial_Expend</f>
        <v>0</v>
      </c>
      <c r="J2">
        <f>CON_2014_Industrial_MWH</f>
        <v>0</v>
      </c>
      <c r="K2">
        <f>CON_2014_MWH</f>
        <v>40940.457000000002</v>
      </c>
      <c r="L2">
        <f>CON_2014_NEEA_Expend</f>
        <v>1445817</v>
      </c>
      <c r="M2">
        <f>CON_2014_NEEA_MWH</f>
        <v>0</v>
      </c>
      <c r="N2">
        <f>CON_2014_OtherSector1_Expend</f>
        <v>0</v>
      </c>
      <c r="O2">
        <f>CON_2014_OtherSector1_MWH</f>
        <v>0</v>
      </c>
      <c r="P2">
        <f>CON_2014_OtherSector2_Expend</f>
        <v>0</v>
      </c>
      <c r="Q2">
        <f>CON_2014_OtherSector2_MWH</f>
        <v>0</v>
      </c>
      <c r="R2">
        <f>CON_2014_Production_Expend</f>
        <v>0</v>
      </c>
      <c r="S2">
        <f>CON_2014_Production_MWH</f>
        <v>0</v>
      </c>
      <c r="T2">
        <f>CON_2014_Program1_Expend</f>
        <v>1711914</v>
      </c>
      <c r="U2">
        <f>CON_2014_Program2_Expend</f>
        <v>0</v>
      </c>
      <c r="V2">
        <f>CON_2014_Residential_Expend</f>
        <v>4115619</v>
      </c>
      <c r="W2">
        <f>CON_2014_Residential_MWH</f>
        <v>23829.13</v>
      </c>
      <c r="X2" t="str">
        <f>CON_Contact_Name</f>
        <v>Mark Baker, Demand Side Management</v>
      </c>
      <c r="Y2" t="str">
        <f>CON_Email</f>
        <v>mark.baker@avistacorp.com</v>
      </c>
      <c r="Z2" t="str">
        <f>CON_Phone</f>
        <v>(509) 495-4864</v>
      </c>
      <c r="AA2">
        <f>CON_Potential_2014_2023</f>
        <v>394200</v>
      </c>
      <c r="AB2">
        <f>CON_Report_Date</f>
        <v>0</v>
      </c>
      <c r="AC2">
        <f>CON_Target_2014_2015</f>
        <v>79334</v>
      </c>
      <c r="AD2" t="str">
        <f>CON_Utility_Name</f>
        <v>Avista Corp.</v>
      </c>
      <c r="AE2" t="e">
        <f>REN_Contact_Name</f>
        <v>#REF!</v>
      </c>
      <c r="AF2" t="e">
        <f>REN_Email</f>
        <v>#REF!</v>
      </c>
      <c r="AG2" t="e">
        <f>REN_ERR_ApprenticeLabor</f>
        <v>#REF!</v>
      </c>
      <c r="AH2" t="e">
        <f>REN_ERR_Biodiesel</f>
        <v>#REF!</v>
      </c>
      <c r="AI2" t="e">
        <f>REN_ERR_Biomass</f>
        <v>#REF!</v>
      </c>
      <c r="AJ2" t="e">
        <f>REN_ERR_Geothermal</f>
        <v>#REF!</v>
      </c>
      <c r="AK2" t="e">
        <f>REN_ERR_LandfillGas</f>
        <v>#REF!</v>
      </c>
      <c r="AL2" t="e">
        <f>REN_ERR_SewageGas</f>
        <v>#REF!</v>
      </c>
      <c r="AM2" t="e">
        <f>REN_ERR_Solar</f>
        <v>#REF!</v>
      </c>
      <c r="AN2" t="e">
        <f>REN_ERR_Water</f>
        <v>#REF!</v>
      </c>
      <c r="AO2" t="e">
        <f>REN_ERR_Wind</f>
        <v>#REF!</v>
      </c>
      <c r="AP2" t="e">
        <f>REN_ERR_WOT</f>
        <v>#REF!</v>
      </c>
      <c r="AQ2" t="e">
        <f>REN_Expenditure_Amount_2015</f>
        <v>#REF!</v>
      </c>
      <c r="AR2" t="e">
        <f>REN_Expenditure_Percent_2015</f>
        <v>#REF!</v>
      </c>
      <c r="AS2" t="e">
        <f>REN_Load_2013</f>
        <v>#REF!</v>
      </c>
      <c r="AT2" t="e">
        <f>REN_Load_2014</f>
        <v>#REF!</v>
      </c>
      <c r="AU2" t="e">
        <f>REN_REC_ApprenticeLabor</f>
        <v>#REF!</v>
      </c>
      <c r="AV2" t="e">
        <f>REN_REC_Biodiesel</f>
        <v>#REF!</v>
      </c>
      <c r="AW2" t="e">
        <f>REN_REC_Biomass</f>
        <v>#REF!</v>
      </c>
      <c r="AX2" t="e">
        <f>REN_REC_DistributedGeneration</f>
        <v>#REF!</v>
      </c>
      <c r="AY2" t="e">
        <f>REN_REC_Geothermal</f>
        <v>#REF!</v>
      </c>
      <c r="AZ2" t="e">
        <f>REN_REC_LandfillGas</f>
        <v>#REF!</v>
      </c>
      <c r="BA2" t="e">
        <f>REN_REC_SewageGas</f>
        <v>#REF!</v>
      </c>
      <c r="BB2" t="e">
        <f>REN_REC_Solar</f>
        <v>#REF!</v>
      </c>
      <c r="BC2" t="e">
        <f>REN_REC_Wind</f>
        <v>#REF!</v>
      </c>
      <c r="BD2" t="e">
        <f>REN_REC_WOT</f>
        <v>#REF!</v>
      </c>
      <c r="BE2" t="e">
        <f>REN_RetailRevenueRequirement_2015</f>
        <v>#REF!</v>
      </c>
      <c r="BF2" t="e">
        <f>REN_Submittal_Date</f>
        <v>#REF!</v>
      </c>
      <c r="BG2" t="e">
        <f>REN_Total_2015</f>
        <v>#REF!</v>
      </c>
      <c r="BH2" t="e">
        <f>REN_Utility_Name</f>
        <v>#REF!</v>
      </c>
      <c r="BI2" t="e">
        <f>REN_ERR_LandfillGas</f>
        <v>#REF!</v>
      </c>
      <c r="BJ2" t="e">
        <f>REN_ERR_SewageGas</f>
        <v>#REF!</v>
      </c>
      <c r="BK2" t="e">
        <f>REN_ERR_Solar</f>
        <v>#REF!</v>
      </c>
      <c r="BL2" t="e">
        <f>REN_ERR_Water</f>
        <v>#REF!</v>
      </c>
      <c r="BM2" t="e">
        <f>REN_ERR_Wind</f>
        <v>#REF!</v>
      </c>
      <c r="BN2" t="e">
        <f>REN_ERR_WOT</f>
        <v>#REF!</v>
      </c>
      <c r="BO2" t="e">
        <f>REN_Expenditure_Amount_2015</f>
        <v>#REF!</v>
      </c>
      <c r="BP2" t="e">
        <f>REN_Expenditure_Percent_2015</f>
        <v>#REF!</v>
      </c>
      <c r="BQ2" t="e">
        <f>REN_Load_2013</f>
        <v>#REF!</v>
      </c>
      <c r="BR2" t="e">
        <f>REN_Load_2014</f>
        <v>#REF!</v>
      </c>
      <c r="BS2" t="e">
        <f>REN_REC_ApprenticeLabor</f>
        <v>#REF!</v>
      </c>
      <c r="BT2" t="e">
        <f>REN_REC_Biodiesel</f>
        <v>#REF!</v>
      </c>
      <c r="BU2" t="e">
        <f>REN_REC_Biomass</f>
        <v>#REF!</v>
      </c>
      <c r="BV2" t="e">
        <f>REN_REC_DistributedGeneration</f>
        <v>#REF!</v>
      </c>
      <c r="BW2" t="e">
        <f>REN_REC_Geothermal</f>
        <v>#REF!</v>
      </c>
      <c r="BX2" t="e">
        <f>REN_REC_LandfillGas</f>
        <v>#REF!</v>
      </c>
      <c r="BY2" t="e">
        <f>REN_REC_SewageGas</f>
        <v>#REF!</v>
      </c>
      <c r="BZ2" t="e">
        <f>REN_REC_Solar</f>
        <v>#REF!</v>
      </c>
      <c r="CA2" t="e">
        <f>REN_REC_Wind</f>
        <v>#REF!</v>
      </c>
      <c r="CB2" t="e">
        <f>REN_REC_WOT</f>
        <v>#REF!</v>
      </c>
      <c r="CC2" t="e">
        <f>REN_Submittal_Date</f>
        <v>#REF!</v>
      </c>
      <c r="CD2" t="e">
        <f>REN_Total_2015</f>
        <v>#REF!</v>
      </c>
      <c r="CE2" t="e">
        <f>REN_Utility_Name</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5484C3D528A17488D27A5D9C2B2194E" ma:contentTypeVersion="135" ma:contentTypeDescription="" ma:contentTypeScope="" ma:versionID="83918252d30f6c4e156ba90d753375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2013-11-01T07:00:00+00:00</OpenedDate>
    <Date1 xmlns="dc463f71-b30c-4ab2-9473-d307f9d35888">2015-06-02T07:00:00+00:00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132045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80977-8918-4B17-A24E-10D98EA7C081}"/>
</file>

<file path=customXml/itemProps2.xml><?xml version="1.0" encoding="utf-8"?>
<ds:datastoreItem xmlns:ds="http://schemas.openxmlformats.org/officeDocument/2006/customXml" ds:itemID="{77E03D13-6B03-4732-A4C0-E9DB2928B74E}"/>
</file>

<file path=customXml/itemProps3.xml><?xml version="1.0" encoding="utf-8"?>
<ds:datastoreItem xmlns:ds="http://schemas.openxmlformats.org/officeDocument/2006/customXml" ds:itemID="{B5134EF7-F04D-4218-953F-7A835D8EE7C1}"/>
</file>

<file path=customXml/itemProps4.xml><?xml version="1.0" encoding="utf-8"?>
<ds:datastoreItem xmlns:ds="http://schemas.openxmlformats.org/officeDocument/2006/customXml" ds:itemID="{2F4EF345-C7A3-4312-A2DA-7A75ECC155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30</vt:i4>
      </vt:variant>
    </vt:vector>
  </HeadingPairs>
  <TitlesOfParts>
    <vt:vector size="33" baseType="lpstr">
      <vt:lpstr>Instructions - 2015</vt:lpstr>
      <vt:lpstr>Conservation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CON_2014_Program1_Expend</vt:lpstr>
      <vt:lpstr>CON_2014_Program2_Expend</vt:lpstr>
      <vt:lpstr>CON_2014_Residential_Expend</vt:lpstr>
      <vt:lpstr>CON_2014_Residential_MWH</vt:lpstr>
      <vt:lpstr>CON_Contact_Name</vt:lpstr>
      <vt:lpstr>CON_Email</vt:lpstr>
      <vt:lpstr>CON_Phone</vt:lpstr>
      <vt:lpstr>CON_Potential_2014_2023</vt:lpstr>
      <vt:lpstr>CON_Report_Date</vt:lpstr>
      <vt:lpstr>CON_Target_2014_2015</vt:lpstr>
      <vt:lpstr>CON_Utility_Name</vt:lpstr>
      <vt:lpstr>'Conservation Report'!Print_Area</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2015 Report Workbook for Utilities</dc:title>
  <dc:creator>Glenn Blackmon</dc:creator>
  <cp:keywords>EIA 2014 Report Workbook for Utilities</cp:keywords>
  <cp:lastModifiedBy>Jennifer Snyder</cp:lastModifiedBy>
  <cp:lastPrinted>2015-06-03T21:52:24Z</cp:lastPrinted>
  <dcterms:created xsi:type="dcterms:W3CDTF">2012-03-20T21:01:26Z</dcterms:created>
  <dcterms:modified xsi:type="dcterms:W3CDTF">2015-06-03T21:52:37Z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0x0101006E56B4D1795A2E4DB2F0B01679ED314A0045484C3D528A17488D27A5D9C2B2194E</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