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6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'Sheet1'!$A$4:$E$32</definedName>
    <definedName name="_xlnm.Print_Area" localSheetId="1">'Sheet2'!$A$5:$I$41</definedName>
  </definedNames>
  <calcPr fullCalcOnLoad="1"/>
</workbook>
</file>

<file path=xl/sharedStrings.xml><?xml version="1.0" encoding="utf-8"?>
<sst xmlns="http://schemas.openxmlformats.org/spreadsheetml/2006/main" count="89" uniqueCount="74">
  <si>
    <t>Total Capital Cost</t>
  </si>
  <si>
    <t>Book Depreciation (S.L.)</t>
  </si>
  <si>
    <t>Property Taxes</t>
  </si>
  <si>
    <t>Variable/Fixed O&amp;M</t>
  </si>
  <si>
    <t>Property Insurance</t>
  </si>
  <si>
    <t>P/T Ratio</t>
  </si>
  <si>
    <t>A&amp;G 4 Factor</t>
  </si>
  <si>
    <t>System</t>
  </si>
  <si>
    <t>WA</t>
  </si>
  <si>
    <t>(in 000s)</t>
  </si>
  <si>
    <t>Expenses</t>
  </si>
  <si>
    <t>Return on Rate Base</t>
  </si>
  <si>
    <t>Purchased Power vs. Coyote Springs II</t>
  </si>
  <si>
    <t>Secondary Purchases-$$</t>
  </si>
  <si>
    <t>Secondary Purchases-MWh</t>
  </si>
  <si>
    <t>Average Secondary Purchase Price</t>
  </si>
  <si>
    <t>Coyote Springs MWh</t>
  </si>
  <si>
    <t>Average CSII $/MWh</t>
  </si>
  <si>
    <t>source:  UE-011595 workpapers, Adj. PF2</t>
  </si>
  <si>
    <t>July</t>
  </si>
  <si>
    <t>August</t>
  </si>
  <si>
    <t>September</t>
  </si>
  <si>
    <t>October</t>
  </si>
  <si>
    <t>November</t>
  </si>
  <si>
    <t>December</t>
  </si>
  <si>
    <t>Coyote Springs Fuel - $$</t>
  </si>
  <si>
    <t>Washington at P/T ratio</t>
  </si>
  <si>
    <t>Cap Str.</t>
  </si>
  <si>
    <t>Cost</t>
  </si>
  <si>
    <t>Weighted</t>
  </si>
  <si>
    <t>Net of Tax</t>
  </si>
  <si>
    <t>LT Debt</t>
  </si>
  <si>
    <t>ST Debt</t>
  </si>
  <si>
    <t>Pref Trust</t>
  </si>
  <si>
    <t>Pref Stock</t>
  </si>
  <si>
    <t>Common</t>
  </si>
  <si>
    <t>Total</t>
  </si>
  <si>
    <t>Coversion factor:</t>
  </si>
  <si>
    <t>Rev.</t>
  </si>
  <si>
    <t>Uncollectibles</t>
  </si>
  <si>
    <t>Commission fee</t>
  </si>
  <si>
    <t>Excista Tax</t>
  </si>
  <si>
    <t>Franchise</t>
  </si>
  <si>
    <t>Total Rev.Sensitive Exp.</t>
  </si>
  <si>
    <t>NetOper Income BFIT</t>
  </si>
  <si>
    <t>FIT @ 35%</t>
  </si>
  <si>
    <t>Conversion factor</t>
  </si>
  <si>
    <t>Operating Cost of Coyote Springs II</t>
  </si>
  <si>
    <t>Included in Rates</t>
  </si>
  <si>
    <t>Expenses in rates before FIT</t>
  </si>
  <si>
    <t>Annual</t>
  </si>
  <si>
    <t>Six Months</t>
  </si>
  <si>
    <t>July - December</t>
  </si>
  <si>
    <t>CSII Fuel</t>
  </si>
  <si>
    <t>Purchased Power to Replace CSII at average secondary price</t>
  </si>
  <si>
    <t>January</t>
  </si>
  <si>
    <t>February</t>
  </si>
  <si>
    <t>March</t>
  </si>
  <si>
    <t>April</t>
  </si>
  <si>
    <t>May</t>
  </si>
  <si>
    <t>June</t>
  </si>
  <si>
    <t>Annual Total</t>
  </si>
  <si>
    <t>July-December Total</t>
  </si>
  <si>
    <t>Washington - P/T ratio</t>
  </si>
  <si>
    <t>CSII Rate Base in Rates</t>
  </si>
  <si>
    <t>Deferred Tax in Rate Base</t>
  </si>
  <si>
    <t>Accumulated Depreciation</t>
  </si>
  <si>
    <t>Rate of Return</t>
  </si>
  <si>
    <t>Rate of Return(Stipulated)</t>
  </si>
  <si>
    <t>To Replace Fuel Cost of Coyote Springs with Purchased Power</t>
  </si>
  <si>
    <t>(continued)</t>
  </si>
  <si>
    <t>Source:  UE-011595, workpapers, Adj. PF3</t>
  </si>
  <si>
    <t>Coyote Springs Fuel - $$ - WA</t>
  </si>
  <si>
    <t>Net Rate Base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</si>
</sst>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* #,##0.00000_);_(* \(#,##0.00000\);_(* &quot;-&quot;??_);_(@_)"/>
    <numFmt numFmtId="172" formatCode="_(* #,##0.00000_);_(* \(#,##0.00000\);_(* &quot;-&quot;?????_);_(@_)"/>
  </numFmts>
  <fonts count="5">
    <font>
      <sz val="10"/>
      <name val="Arial"/>
      <family val="0"/>
    </font>
    <font>
      <b/>
      <sz val="10"/>
      <name val="Palatino Linotype"/>
      <family val="1"/>
    </font>
    <font>
      <sz val="8"/>
      <name val="Palatino Linotype"/>
      <family val="1"/>
    </font>
    <font>
      <sz val="10"/>
      <name val="Palatino Linotype"/>
      <family val="1"/>
    </font>
    <font>
      <u val="single"/>
      <sz val="10"/>
      <name val="Palatino Linotyp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center"/>
    </xf>
    <xf numFmtId="170" fontId="0" fillId="0" borderId="0" xfId="15" applyNumberFormat="1" applyAlignment="1">
      <alignment/>
    </xf>
    <xf numFmtId="170" fontId="0" fillId="0" borderId="0" xfId="15" applyNumberFormat="1" applyFont="1" applyAlignment="1">
      <alignment/>
    </xf>
    <xf numFmtId="10" fontId="0" fillId="0" borderId="0" xfId="19" applyNumberFormat="1" applyFont="1" applyAlignment="1">
      <alignment/>
    </xf>
    <xf numFmtId="9" fontId="0" fillId="0" borderId="0" xfId="19" applyAlignment="1">
      <alignment/>
    </xf>
    <xf numFmtId="10" fontId="1" fillId="0" borderId="0" xfId="19" applyNumberFormat="1" applyFont="1" applyAlignment="1">
      <alignment/>
    </xf>
    <xf numFmtId="171" fontId="0" fillId="0" borderId="0" xfId="15" applyNumberFormat="1" applyAlignment="1">
      <alignment/>
    </xf>
    <xf numFmtId="0" fontId="2" fillId="0" borderId="0" xfId="0" applyFont="1" applyAlignment="1">
      <alignment/>
    </xf>
    <xf numFmtId="171" fontId="0" fillId="0" borderId="1" xfId="15" applyNumberForma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19" applyNumberFormat="1" applyFont="1" applyAlignment="1">
      <alignment/>
    </xf>
    <xf numFmtId="0" fontId="4" fillId="0" borderId="0" xfId="0" applyFont="1" applyAlignment="1">
      <alignment/>
    </xf>
    <xf numFmtId="168" fontId="3" fillId="0" borderId="0" xfId="17" applyNumberFormat="1" applyFont="1" applyAlignment="1">
      <alignment/>
    </xf>
    <xf numFmtId="0" fontId="3" fillId="0" borderId="0" xfId="0" applyFont="1" applyBorder="1" applyAlignment="1">
      <alignment horizontal="right"/>
    </xf>
    <xf numFmtId="168" fontId="3" fillId="0" borderId="0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168" fontId="4" fillId="0" borderId="0" xfId="17" applyNumberFormat="1" applyFont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8" fontId="3" fillId="0" borderId="0" xfId="0" applyNumberFormat="1" applyFont="1" applyFill="1" applyBorder="1" applyAlignment="1">
      <alignment/>
    </xf>
    <xf numFmtId="168" fontId="3" fillId="0" borderId="3" xfId="17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44" fontId="3" fillId="0" borderId="0" xfId="17" applyFont="1" applyAlignment="1">
      <alignment/>
    </xf>
    <xf numFmtId="168" fontId="3" fillId="0" borderId="0" xfId="17" applyNumberFormat="1" applyFont="1" applyFill="1" applyBorder="1" applyAlignment="1">
      <alignment/>
    </xf>
    <xf numFmtId="0" fontId="3" fillId="0" borderId="0" xfId="0" applyFont="1" applyAlignment="1" quotePrefix="1">
      <alignment horizontal="right"/>
    </xf>
    <xf numFmtId="16" fontId="3" fillId="0" borderId="0" xfId="0" applyNumberFormat="1" applyFont="1" applyAlignment="1">
      <alignment horizontal="center"/>
    </xf>
    <xf numFmtId="170" fontId="3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0" fontId="3" fillId="0" borderId="0" xfId="19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D10" sqref="D10"/>
    </sheetView>
  </sheetViews>
  <sheetFormatPr defaultColWidth="9.140625" defaultRowHeight="12.75"/>
  <cols>
    <col min="1" max="1" width="3.00390625" style="0" customWidth="1"/>
    <col min="2" max="2" width="38.00390625" style="0" customWidth="1"/>
    <col min="3" max="3" width="12.28125" style="0" bestFit="1" customWidth="1"/>
    <col min="4" max="4" width="14.00390625" style="0" bestFit="1" customWidth="1"/>
    <col min="5" max="5" width="16.7109375" style="0" bestFit="1" customWidth="1"/>
    <col min="8" max="8" width="12.00390625" style="0" customWidth="1"/>
  </cols>
  <sheetData>
    <row r="1" spans="1:5" ht="15">
      <c r="A1" s="12"/>
      <c r="B1" s="12"/>
      <c r="C1" s="12"/>
      <c r="D1" s="12"/>
      <c r="E1" s="12"/>
    </row>
    <row r="2" spans="1:5" ht="15">
      <c r="A2" s="12"/>
      <c r="B2" s="12"/>
      <c r="C2" s="12"/>
      <c r="D2" s="12"/>
      <c r="E2" s="12"/>
    </row>
    <row r="3" spans="1:5" ht="15">
      <c r="A3" s="12"/>
      <c r="B3" s="12"/>
      <c r="C3" s="12"/>
      <c r="D3" s="12"/>
      <c r="E3" s="12"/>
    </row>
    <row r="4" spans="1:5" ht="15">
      <c r="A4" s="12"/>
      <c r="B4" s="12"/>
      <c r="C4" s="12"/>
      <c r="D4" s="12"/>
      <c r="E4" s="12"/>
    </row>
    <row r="5" spans="1:5" ht="15">
      <c r="A5" s="12"/>
      <c r="B5" s="37" t="s">
        <v>47</v>
      </c>
      <c r="C5" s="37"/>
      <c r="D5" s="37"/>
      <c r="E5" s="38"/>
    </row>
    <row r="6" spans="1:8" ht="15">
      <c r="A6" s="12"/>
      <c r="B6" s="37" t="s">
        <v>48</v>
      </c>
      <c r="C6" s="37"/>
      <c r="D6" s="37"/>
      <c r="E6" s="38"/>
      <c r="H6" t="s">
        <v>68</v>
      </c>
    </row>
    <row r="7" spans="1:12" ht="15">
      <c r="A7" s="12"/>
      <c r="B7" s="12"/>
      <c r="C7" s="12"/>
      <c r="D7" s="12"/>
      <c r="E7" s="12"/>
      <c r="G7" s="2"/>
      <c r="I7" t="s">
        <v>27</v>
      </c>
      <c r="J7" t="s">
        <v>28</v>
      </c>
      <c r="K7" t="s">
        <v>29</v>
      </c>
      <c r="L7" t="s">
        <v>30</v>
      </c>
    </row>
    <row r="8" spans="1:12" ht="15">
      <c r="A8" s="12">
        <v>1</v>
      </c>
      <c r="B8" s="33" t="s">
        <v>5</v>
      </c>
      <c r="C8" s="14">
        <v>0.6629</v>
      </c>
      <c r="D8" s="12"/>
      <c r="E8" s="12"/>
      <c r="G8" s="2"/>
      <c r="H8" s="2" t="s">
        <v>31</v>
      </c>
      <c r="I8" s="1">
        <v>0.45</v>
      </c>
      <c r="J8" s="1">
        <v>0.0877</v>
      </c>
      <c r="K8" s="1">
        <f>ROUND(J8*I8,4)</f>
        <v>0.0395</v>
      </c>
      <c r="L8" s="1">
        <f>ROUND(K8*0.65,4)</f>
        <v>0.0257</v>
      </c>
    </row>
    <row r="9" spans="1:12" ht="15">
      <c r="A9" s="12">
        <v>2</v>
      </c>
      <c r="B9" s="33" t="s">
        <v>6</v>
      </c>
      <c r="C9" s="14">
        <v>0.65697</v>
      </c>
      <c r="D9" s="12"/>
      <c r="E9" s="12"/>
      <c r="G9" s="4"/>
      <c r="H9" s="2" t="s">
        <v>32</v>
      </c>
      <c r="I9" s="1">
        <v>0.04</v>
      </c>
      <c r="J9" s="1">
        <v>0.0845</v>
      </c>
      <c r="K9" s="1">
        <f>ROUND(J9*I9,4)</f>
        <v>0.0034</v>
      </c>
      <c r="L9" s="1">
        <f>ROUND(K9*0.65,4)</f>
        <v>0.0022</v>
      </c>
    </row>
    <row r="10" spans="1:12" ht="15">
      <c r="A10" s="12">
        <v>3</v>
      </c>
      <c r="B10" s="12"/>
      <c r="C10" s="14"/>
      <c r="G10" s="4"/>
      <c r="H10" s="4" t="s">
        <v>33</v>
      </c>
      <c r="I10" s="5">
        <v>0.075</v>
      </c>
      <c r="J10" s="1">
        <v>0.0835</v>
      </c>
      <c r="K10" s="1">
        <f>ROUND(J10*I10,4)</f>
        <v>0.0063</v>
      </c>
      <c r="L10" s="1">
        <f>ROUND(K10*0.65,4)</f>
        <v>0.0041</v>
      </c>
    </row>
    <row r="11" spans="1:12" ht="15">
      <c r="A11" s="12">
        <v>4</v>
      </c>
      <c r="B11" s="12"/>
      <c r="C11" s="13" t="s">
        <v>7</v>
      </c>
      <c r="D11" s="13" t="s">
        <v>50</v>
      </c>
      <c r="E11" s="13" t="s">
        <v>51</v>
      </c>
      <c r="G11" s="4"/>
      <c r="H11" s="4" t="s">
        <v>34</v>
      </c>
      <c r="I11" s="5">
        <v>0.015</v>
      </c>
      <c r="J11" s="1">
        <v>0.0739</v>
      </c>
      <c r="K11" s="1">
        <f>ROUND(J11*I11,4)</f>
        <v>0.0011</v>
      </c>
      <c r="L11" s="1">
        <f>ROUND(K11*1,4)</f>
        <v>0.0011</v>
      </c>
    </row>
    <row r="12" spans="1:12" ht="15">
      <c r="A12" s="12">
        <v>5</v>
      </c>
      <c r="B12" s="15" t="s">
        <v>10</v>
      </c>
      <c r="C12" s="13" t="s">
        <v>9</v>
      </c>
      <c r="D12" s="13" t="s">
        <v>8</v>
      </c>
      <c r="E12" s="13" t="s">
        <v>52</v>
      </c>
      <c r="G12" s="4"/>
      <c r="H12" s="4" t="s">
        <v>35</v>
      </c>
      <c r="I12" s="1">
        <v>0.42</v>
      </c>
      <c r="J12" s="1">
        <v>0.1116</v>
      </c>
      <c r="K12" s="1">
        <f>ROUND(J12*I12,4)</f>
        <v>0.0469</v>
      </c>
      <c r="L12" s="1">
        <f>ROUND(K12*1,4)</f>
        <v>0.0469</v>
      </c>
    </row>
    <row r="13" spans="1:12" ht="15">
      <c r="A13" s="12">
        <v>6</v>
      </c>
      <c r="B13" s="12" t="s">
        <v>1</v>
      </c>
      <c r="C13" s="16">
        <v>3979</v>
      </c>
      <c r="D13" s="16">
        <f>+C$8*C13</f>
        <v>2637.6791000000003</v>
      </c>
      <c r="E13" s="12"/>
      <c r="G13" s="3"/>
      <c r="H13" s="4" t="s">
        <v>36</v>
      </c>
      <c r="I13" s="6">
        <f>SUM(I8:I12)</f>
        <v>1</v>
      </c>
      <c r="J13" s="6"/>
      <c r="K13" s="7">
        <f>SUM(K8:K12)</f>
        <v>0.0972</v>
      </c>
      <c r="L13" s="7">
        <f>SUM(L8:L12)</f>
        <v>0.07999999999999999</v>
      </c>
    </row>
    <row r="14" spans="1:7" ht="15">
      <c r="A14" s="12">
        <v>7</v>
      </c>
      <c r="B14" s="12" t="s">
        <v>2</v>
      </c>
      <c r="C14" s="16">
        <v>69</v>
      </c>
      <c r="D14" s="16">
        <f>+C$8*C14</f>
        <v>45.740100000000005</v>
      </c>
      <c r="E14" s="12"/>
      <c r="G14" s="3"/>
    </row>
    <row r="15" spans="1:8" ht="15">
      <c r="A15" s="12">
        <v>8</v>
      </c>
      <c r="B15" s="12" t="s">
        <v>3</v>
      </c>
      <c r="C15" s="16">
        <v>2828</v>
      </c>
      <c r="D15" s="16">
        <f>+C$8*C15</f>
        <v>1874.6812000000002</v>
      </c>
      <c r="E15" s="12"/>
      <c r="G15" s="3"/>
      <c r="H15" t="s">
        <v>37</v>
      </c>
    </row>
    <row r="16" spans="1:10" ht="15">
      <c r="A16" s="12">
        <v>9</v>
      </c>
      <c r="B16" s="15" t="s">
        <v>4</v>
      </c>
      <c r="C16" s="20">
        <v>251</v>
      </c>
      <c r="D16" s="20">
        <f>+C9*C16</f>
        <v>164.89947</v>
      </c>
      <c r="E16" s="12"/>
      <c r="G16" s="3"/>
      <c r="H16" t="s">
        <v>38</v>
      </c>
      <c r="J16" s="8">
        <v>1</v>
      </c>
    </row>
    <row r="17" spans="1:10" ht="15">
      <c r="A17" s="12">
        <v>10</v>
      </c>
      <c r="B17" s="17" t="s">
        <v>49</v>
      </c>
      <c r="C17" s="18">
        <f>SUM(C13:C16)</f>
        <v>7127</v>
      </c>
      <c r="D17" s="18">
        <f>SUM(D13:D16)</f>
        <v>4722.999870000001</v>
      </c>
      <c r="E17" s="24">
        <f>+D17/2</f>
        <v>2361.4999350000003</v>
      </c>
      <c r="G17" s="3"/>
      <c r="H17" t="s">
        <v>39</v>
      </c>
      <c r="J17" s="8">
        <v>0.002299</v>
      </c>
    </row>
    <row r="18" spans="1:10" ht="15">
      <c r="A18" s="12">
        <v>11</v>
      </c>
      <c r="B18" s="12"/>
      <c r="C18" s="21"/>
      <c r="D18" s="21"/>
      <c r="E18" s="12"/>
      <c r="G18" s="3"/>
      <c r="H18" t="s">
        <v>40</v>
      </c>
      <c r="J18" s="8">
        <v>0.002</v>
      </c>
    </row>
    <row r="19" spans="1:10" ht="15">
      <c r="A19" s="12">
        <v>12</v>
      </c>
      <c r="B19" s="17"/>
      <c r="C19" s="18"/>
      <c r="D19" s="18"/>
      <c r="E19" s="12"/>
      <c r="G19" s="3"/>
      <c r="H19" t="s">
        <v>41</v>
      </c>
      <c r="J19" s="8">
        <v>0.038641</v>
      </c>
    </row>
    <row r="20" spans="1:10" ht="15">
      <c r="A20" s="12">
        <v>13</v>
      </c>
      <c r="B20" s="12" t="s">
        <v>64</v>
      </c>
      <c r="C20" s="12"/>
      <c r="D20" s="12"/>
      <c r="E20" s="12"/>
      <c r="G20" s="3"/>
      <c r="H20" t="s">
        <v>42</v>
      </c>
      <c r="J20" s="8">
        <v>0.00034</v>
      </c>
    </row>
    <row r="21" spans="1:10" ht="15">
      <c r="A21" s="12">
        <v>14</v>
      </c>
      <c r="B21" s="12" t="s">
        <v>0</v>
      </c>
      <c r="C21" s="16">
        <v>93934</v>
      </c>
      <c r="D21" s="16">
        <f>+C$8*C21</f>
        <v>62268.848600000005</v>
      </c>
      <c r="E21" s="12"/>
      <c r="G21" s="3"/>
      <c r="H21" s="9" t="s">
        <v>43</v>
      </c>
      <c r="J21" s="10">
        <f>SUM(J17:J20)</f>
        <v>0.04328</v>
      </c>
    </row>
    <row r="22" spans="1:10" ht="15">
      <c r="A22" s="12">
        <v>15</v>
      </c>
      <c r="B22" s="35" t="s">
        <v>65</v>
      </c>
      <c r="C22" s="28">
        <v>-1426</v>
      </c>
      <c r="D22" s="16">
        <f>+C$8*C22</f>
        <v>-945.2954000000001</v>
      </c>
      <c r="E22" s="23"/>
      <c r="G22" s="3"/>
      <c r="H22" t="s">
        <v>44</v>
      </c>
      <c r="J22" s="8">
        <f>J16-J21</f>
        <v>0.95672</v>
      </c>
    </row>
    <row r="23" spans="1:10" ht="15">
      <c r="A23" s="12">
        <v>16</v>
      </c>
      <c r="B23" s="15" t="s">
        <v>66</v>
      </c>
      <c r="C23" s="20">
        <v>-4311</v>
      </c>
      <c r="D23" s="20">
        <f>+C$8*C23</f>
        <v>-2857.7619</v>
      </c>
      <c r="E23" s="12"/>
      <c r="G23" s="3"/>
      <c r="H23" t="s">
        <v>45</v>
      </c>
      <c r="J23" s="8">
        <f>J22*0.35</f>
        <v>0.334852</v>
      </c>
    </row>
    <row r="24" spans="1:10" ht="15.75" thickBot="1">
      <c r="A24" s="12">
        <v>17</v>
      </c>
      <c r="B24" s="12" t="s">
        <v>73</v>
      </c>
      <c r="C24" s="16">
        <f>+C21+C22+C23</f>
        <v>88197</v>
      </c>
      <c r="D24" s="16">
        <f>+D21+D22+D23</f>
        <v>58465.791300000004</v>
      </c>
      <c r="E24" s="12"/>
      <c r="H24" t="s">
        <v>46</v>
      </c>
      <c r="J24" s="11">
        <f>J22-J23</f>
        <v>0.6218680000000001</v>
      </c>
    </row>
    <row r="25" spans="1:5" ht="15.75" thickTop="1">
      <c r="A25" s="12">
        <v>18</v>
      </c>
      <c r="B25" s="12"/>
      <c r="C25" s="12"/>
      <c r="D25" s="12"/>
      <c r="E25" s="12"/>
    </row>
    <row r="26" spans="1:5" ht="15">
      <c r="A26" s="12">
        <v>19</v>
      </c>
      <c r="B26" s="12" t="s">
        <v>67</v>
      </c>
      <c r="C26" s="12"/>
      <c r="D26" s="26">
        <f>+L13</f>
        <v>0.07999999999999999</v>
      </c>
      <c r="E26" s="12"/>
    </row>
    <row r="27" spans="1:5" ht="15">
      <c r="A27" s="12">
        <v>20</v>
      </c>
      <c r="B27" s="12" t="s">
        <v>11</v>
      </c>
      <c r="C27" s="12"/>
      <c r="D27" s="16">
        <f>+D24*D26</f>
        <v>4677.263304</v>
      </c>
      <c r="E27" s="24">
        <f>+D27/2</f>
        <v>2338.631652</v>
      </c>
    </row>
    <row r="28" spans="1:5" ht="15">
      <c r="A28" s="12">
        <v>21</v>
      </c>
      <c r="B28" s="9" t="s">
        <v>71</v>
      </c>
      <c r="C28" s="12"/>
      <c r="D28" s="12"/>
      <c r="E28" s="12"/>
    </row>
    <row r="29" ht="15">
      <c r="A29" s="12">
        <v>22</v>
      </c>
    </row>
    <row r="30" spans="1:5" ht="15">
      <c r="A30" s="12">
        <v>23</v>
      </c>
      <c r="B30" s="12"/>
      <c r="C30" s="12"/>
      <c r="D30" s="12"/>
      <c r="E30" s="12"/>
    </row>
    <row r="31" spans="1:5" ht="15">
      <c r="A31" s="12">
        <v>24</v>
      </c>
      <c r="B31" s="12" t="s">
        <v>53</v>
      </c>
      <c r="C31" s="16">
        <f>+Sheet2!C15/1000</f>
        <v>19213.146</v>
      </c>
      <c r="D31" s="16">
        <f>+C$8*C31</f>
        <v>12736.394483400001</v>
      </c>
      <c r="E31" s="24">
        <f>+Sheet2!C33*Sheet1!C8/1000</f>
        <v>7139.0133843</v>
      </c>
    </row>
    <row r="32" spans="1:5" ht="15">
      <c r="A32" s="12">
        <v>25</v>
      </c>
      <c r="B32" s="9" t="s">
        <v>18</v>
      </c>
      <c r="C32" s="12"/>
      <c r="D32" s="12"/>
      <c r="E32" s="12"/>
    </row>
    <row r="33" spans="1:5" ht="15">
      <c r="A33" s="12">
        <v>26</v>
      </c>
      <c r="B33" s="12"/>
      <c r="C33" s="12"/>
      <c r="D33" s="12"/>
      <c r="E33" s="12"/>
    </row>
    <row r="34" spans="1:5" ht="15">
      <c r="A34" s="12">
        <v>27</v>
      </c>
      <c r="B34" s="12"/>
      <c r="C34" s="12"/>
      <c r="D34" s="12"/>
      <c r="E34" s="12"/>
    </row>
    <row r="35" spans="1:5" ht="15">
      <c r="A35" s="12">
        <v>28</v>
      </c>
      <c r="B35" s="12"/>
      <c r="C35" s="12"/>
      <c r="D35" s="12"/>
      <c r="E35" s="12"/>
    </row>
    <row r="36" spans="1:5" ht="15">
      <c r="A36" s="12">
        <v>29</v>
      </c>
      <c r="B36" s="12"/>
      <c r="C36" s="12"/>
      <c r="D36" s="12"/>
      <c r="E36" s="12"/>
    </row>
    <row r="37" spans="1:5" ht="15">
      <c r="A37" s="12">
        <v>30</v>
      </c>
      <c r="B37" s="12"/>
      <c r="C37" s="12"/>
      <c r="D37" s="12"/>
      <c r="E37" s="12"/>
    </row>
    <row r="38" spans="1:5" ht="15">
      <c r="A38" s="12">
        <v>31</v>
      </c>
      <c r="B38" s="12"/>
      <c r="C38" s="12"/>
      <c r="D38" s="12"/>
      <c r="E38" s="12"/>
    </row>
    <row r="39" spans="1:5" ht="15">
      <c r="A39" s="12">
        <v>32</v>
      </c>
      <c r="B39" s="12"/>
      <c r="C39" s="12"/>
      <c r="D39" s="12"/>
      <c r="E39" s="12"/>
    </row>
    <row r="40" spans="1:5" ht="15">
      <c r="A40" s="12">
        <v>33</v>
      </c>
      <c r="B40" s="12"/>
      <c r="C40" s="12"/>
      <c r="D40" s="12"/>
      <c r="E40" s="12"/>
    </row>
    <row r="41" spans="2:5" ht="15">
      <c r="B41" s="12"/>
      <c r="C41" s="12"/>
      <c r="D41" s="12"/>
      <c r="E41" s="12"/>
    </row>
    <row r="42" spans="1:5" ht="15">
      <c r="A42" s="12"/>
      <c r="B42" s="12"/>
      <c r="C42" s="12"/>
      <c r="D42" s="12"/>
      <c r="E42" s="12"/>
    </row>
    <row r="43" spans="1:5" ht="15">
      <c r="A43" s="12"/>
      <c r="B43" s="12"/>
      <c r="C43" s="12"/>
      <c r="D43" s="12"/>
      <c r="E43" s="12"/>
    </row>
    <row r="44" spans="1:5" ht="15">
      <c r="A44" s="12"/>
      <c r="B44" s="12"/>
      <c r="C44" s="12"/>
      <c r="D44" s="12"/>
      <c r="E44" s="12"/>
    </row>
    <row r="45" spans="1:5" ht="15">
      <c r="A45" s="12"/>
      <c r="B45" s="12"/>
      <c r="C45" s="12"/>
      <c r="D45" s="12"/>
      <c r="E45" s="12"/>
    </row>
    <row r="46" spans="1:5" ht="12.75">
      <c r="A46" s="22"/>
      <c r="B46" s="22"/>
      <c r="C46" s="22"/>
      <c r="D46" s="22"/>
      <c r="E46" s="22"/>
    </row>
    <row r="47" spans="1:5" ht="12.75">
      <c r="A47" s="22"/>
      <c r="B47" s="22"/>
      <c r="C47" s="22"/>
      <c r="D47" s="22"/>
      <c r="E47" s="22"/>
    </row>
    <row r="48" spans="1:5" ht="12.75">
      <c r="A48" s="22"/>
      <c r="B48" s="22"/>
      <c r="C48" s="22"/>
      <c r="D48" s="22"/>
      <c r="E48" s="22"/>
    </row>
    <row r="49" spans="1:5" ht="12.75">
      <c r="A49" s="22"/>
      <c r="B49" s="22"/>
      <c r="C49" s="22"/>
      <c r="D49" s="22"/>
      <c r="E49" s="22"/>
    </row>
    <row r="50" spans="1:5" ht="12.75">
      <c r="A50" s="22"/>
      <c r="B50" s="22"/>
      <c r="C50" s="22"/>
      <c r="D50" s="22"/>
      <c r="E50" s="22"/>
    </row>
  </sheetData>
  <mergeCells count="2">
    <mergeCell ref="B5:E5"/>
    <mergeCell ref="B6:E6"/>
  </mergeCells>
  <printOptions horizontalCentered="1"/>
  <pageMargins left="1.5" right="0.75" top="1.5" bottom="1" header="0.5" footer="0.5"/>
  <pageSetup fitToHeight="1" fitToWidth="1" horizontalDpi="600" verticalDpi="600" orientation="portrait" scale="96" r:id="rId1"/>
  <headerFooter alignWithMargins="0">
    <oddHeader>&amp;R&amp;"Palatino Linotype,Regular"Avista ERM Review
Docket No. UE-030751
Exhibit ____ (APB- 3 )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.00390625" style="0" bestFit="1" customWidth="1"/>
    <col min="2" max="2" width="36.8515625" style="0" customWidth="1"/>
    <col min="3" max="3" width="19.28125" style="0" customWidth="1"/>
    <col min="4" max="7" width="11.28125" style="0" customWidth="1"/>
    <col min="8" max="9" width="11.28125" style="0" bestFit="1" customWidth="1"/>
    <col min="10" max="10" width="11.28125" style="0" customWidth="1"/>
    <col min="11" max="15" width="11.28125" style="0" bestFit="1" customWidth="1"/>
  </cols>
  <sheetData>
    <row r="1" spans="1:16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12"/>
      <c r="B5" s="12" t="s">
        <v>69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">
      <c r="A8" s="12">
        <v>1</v>
      </c>
      <c r="B8" s="33"/>
      <c r="C8" s="32" t="s">
        <v>61</v>
      </c>
      <c r="D8" s="13" t="s">
        <v>55</v>
      </c>
      <c r="E8" s="13" t="s">
        <v>56</v>
      </c>
      <c r="F8" s="13" t="s">
        <v>57</v>
      </c>
      <c r="G8" s="13" t="s">
        <v>58</v>
      </c>
      <c r="H8" s="13" t="s">
        <v>59</v>
      </c>
      <c r="I8" s="13" t="s">
        <v>60</v>
      </c>
      <c r="J8" s="12"/>
      <c r="K8" s="12"/>
      <c r="L8" s="12"/>
      <c r="M8" s="12"/>
      <c r="N8" s="12"/>
      <c r="O8" s="12"/>
      <c r="P8" s="12"/>
    </row>
    <row r="9" spans="1:16" ht="15">
      <c r="A9" s="12">
        <v>2</v>
      </c>
      <c r="B9" s="33" t="s">
        <v>63</v>
      </c>
      <c r="C9" s="34">
        <v>0.6629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5">
      <c r="A10" s="12">
        <v>3</v>
      </c>
      <c r="B10" s="12" t="s">
        <v>13</v>
      </c>
      <c r="C10" s="19">
        <f>SUM(D10:I10)+SUM(D28:I28)</f>
        <v>13562746</v>
      </c>
      <c r="D10" s="19">
        <v>710303</v>
      </c>
      <c r="E10" s="19">
        <v>316562</v>
      </c>
      <c r="F10" s="19">
        <v>952732</v>
      </c>
      <c r="G10" s="19">
        <v>1128831</v>
      </c>
      <c r="H10" s="19">
        <v>579604</v>
      </c>
      <c r="I10" s="19">
        <v>245506</v>
      </c>
      <c r="J10" s="12"/>
      <c r="K10" s="12"/>
      <c r="L10" s="12"/>
      <c r="M10" s="12"/>
      <c r="N10" s="12"/>
      <c r="O10" s="12"/>
      <c r="P10" s="12"/>
    </row>
    <row r="11" spans="1:16" ht="15">
      <c r="A11" s="12">
        <v>4</v>
      </c>
      <c r="B11" s="12" t="s">
        <v>14</v>
      </c>
      <c r="C11" s="19">
        <f>SUM(D11:I11)+SUM(D29:I29)</f>
        <v>370326</v>
      </c>
      <c r="D11" s="19">
        <v>16248</v>
      </c>
      <c r="E11" s="19">
        <v>7152</v>
      </c>
      <c r="F11" s="19">
        <v>25071</v>
      </c>
      <c r="G11" s="19">
        <v>35276</v>
      </c>
      <c r="H11" s="19">
        <v>18697</v>
      </c>
      <c r="I11" s="19">
        <v>8936</v>
      </c>
      <c r="J11" s="12"/>
      <c r="K11" s="12"/>
      <c r="L11" s="12"/>
      <c r="M11" s="12"/>
      <c r="N11" s="12"/>
      <c r="O11" s="12"/>
      <c r="P11" s="12"/>
    </row>
    <row r="12" spans="1:16" ht="15">
      <c r="A12" s="12">
        <v>5</v>
      </c>
      <c r="B12" s="12" t="s">
        <v>15</v>
      </c>
      <c r="C12" s="27">
        <f aca="true" t="shared" si="0" ref="C12:I12">+C10/C11</f>
        <v>36.62380173144743</v>
      </c>
      <c r="D12" s="27">
        <f t="shared" si="0"/>
        <v>43.71633431806992</v>
      </c>
      <c r="E12" s="27">
        <f t="shared" si="0"/>
        <v>44.26202460850112</v>
      </c>
      <c r="F12" s="27">
        <f t="shared" si="0"/>
        <v>38.00135614853815</v>
      </c>
      <c r="G12" s="27">
        <f t="shared" si="0"/>
        <v>31.999971652114752</v>
      </c>
      <c r="H12" s="27">
        <f t="shared" si="0"/>
        <v>30.9998395464513</v>
      </c>
      <c r="I12" s="27">
        <f t="shared" si="0"/>
        <v>27.473813786929274</v>
      </c>
      <c r="J12" s="12"/>
      <c r="K12" s="12"/>
      <c r="L12" s="12"/>
      <c r="M12" s="12"/>
      <c r="N12" s="12"/>
      <c r="O12" s="12"/>
      <c r="P12" s="12"/>
    </row>
    <row r="13" spans="1:16" ht="15">
      <c r="A13" s="12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5">
      <c r="A14" s="12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5">
      <c r="A15" s="12">
        <v>8</v>
      </c>
      <c r="B15" s="12" t="s">
        <v>25</v>
      </c>
      <c r="C15" s="19">
        <f>SUM(D15:I15)+SUM(D33:I33)</f>
        <v>19213146</v>
      </c>
      <c r="D15" s="19">
        <v>2153417</v>
      </c>
      <c r="E15" s="19">
        <v>1795254</v>
      </c>
      <c r="F15" s="19">
        <v>1900516</v>
      </c>
      <c r="G15" s="19">
        <v>1202983</v>
      </c>
      <c r="H15" s="19">
        <v>475064</v>
      </c>
      <c r="I15" s="19">
        <v>916545</v>
      </c>
      <c r="J15" s="12"/>
      <c r="K15" s="12"/>
      <c r="L15" s="12"/>
      <c r="M15" s="12"/>
      <c r="N15" s="12"/>
      <c r="O15" s="12"/>
      <c r="P15" s="12"/>
    </row>
    <row r="16" spans="1:16" ht="15">
      <c r="A16" s="12">
        <v>9</v>
      </c>
      <c r="B16" s="12" t="s">
        <v>16</v>
      </c>
      <c r="C16" s="19">
        <f>SUM(D16:I16)+SUM(D34:I34)</f>
        <v>766131</v>
      </c>
      <c r="D16" s="19">
        <v>82201</v>
      </c>
      <c r="E16" s="19">
        <v>69792</v>
      </c>
      <c r="F16" s="19">
        <v>76631</v>
      </c>
      <c r="G16" s="19">
        <v>48112</v>
      </c>
      <c r="H16" s="19">
        <v>18532</v>
      </c>
      <c r="I16" s="19">
        <v>36306</v>
      </c>
      <c r="J16" s="12"/>
      <c r="K16" s="12"/>
      <c r="L16" s="12"/>
      <c r="M16" s="12"/>
      <c r="N16" s="12"/>
      <c r="O16" s="12"/>
      <c r="P16" s="12"/>
    </row>
    <row r="17" spans="1:16" ht="15">
      <c r="A17" s="12">
        <v>10</v>
      </c>
      <c r="B17" s="12" t="s">
        <v>17</v>
      </c>
      <c r="C17" s="27">
        <f aca="true" t="shared" si="1" ref="C17:I17">+C15/C16</f>
        <v>25.078147209811377</v>
      </c>
      <c r="D17" s="27">
        <f t="shared" si="1"/>
        <v>26.19696840671038</v>
      </c>
      <c r="E17" s="27">
        <f t="shared" si="1"/>
        <v>25.72291953232462</v>
      </c>
      <c r="F17" s="27">
        <f t="shared" si="1"/>
        <v>24.800876929702078</v>
      </c>
      <c r="G17" s="27">
        <f t="shared" si="1"/>
        <v>25.003803624875292</v>
      </c>
      <c r="H17" s="27">
        <f t="shared" si="1"/>
        <v>25.634793870062595</v>
      </c>
      <c r="I17" s="27">
        <f t="shared" si="1"/>
        <v>25.245000826309703</v>
      </c>
      <c r="J17" s="12"/>
      <c r="K17" s="12"/>
      <c r="L17" s="12"/>
      <c r="M17" s="12"/>
      <c r="N17" s="12"/>
      <c r="O17" s="12"/>
      <c r="P17" s="12"/>
    </row>
    <row r="18" spans="1:16" ht="15">
      <c r="A18" s="12">
        <v>11</v>
      </c>
      <c r="B18" s="12" t="s">
        <v>72</v>
      </c>
      <c r="C18" s="19">
        <f>SUM(D18:I18)+SUM(D36:I36)</f>
        <v>12736394.4834</v>
      </c>
      <c r="D18" s="16">
        <f aca="true" t="shared" si="2" ref="D18:I18">+D15*$C$9</f>
        <v>1427500.1293000001</v>
      </c>
      <c r="E18" s="16">
        <f t="shared" si="2"/>
        <v>1190073.8766</v>
      </c>
      <c r="F18" s="16">
        <f t="shared" si="2"/>
        <v>1259852.0564000001</v>
      </c>
      <c r="G18" s="16">
        <f t="shared" si="2"/>
        <v>797457.4307</v>
      </c>
      <c r="H18" s="16">
        <f t="shared" si="2"/>
        <v>314919.9256</v>
      </c>
      <c r="I18" s="16">
        <f t="shared" si="2"/>
        <v>607577.6805</v>
      </c>
      <c r="J18" s="12"/>
      <c r="K18" s="12"/>
      <c r="L18" s="12"/>
      <c r="M18" s="12"/>
      <c r="N18" s="12"/>
      <c r="O18" s="12"/>
      <c r="P18" s="12"/>
    </row>
    <row r="19" spans="1:16" ht="15">
      <c r="A19" s="12">
        <v>12</v>
      </c>
      <c r="B19" s="9" t="s">
        <v>18</v>
      </c>
      <c r="C19" s="12"/>
      <c r="D19" s="9"/>
      <c r="E19" s="9"/>
      <c r="F19" s="9"/>
      <c r="G19" s="9"/>
      <c r="H19" s="9"/>
      <c r="I19" s="9"/>
      <c r="J19" s="12"/>
      <c r="K19" s="12"/>
      <c r="L19" s="12"/>
      <c r="M19" s="12"/>
      <c r="N19" s="12"/>
      <c r="O19" s="12"/>
      <c r="P19" s="12"/>
    </row>
    <row r="20" spans="1:16" ht="15">
      <c r="A20" s="12">
        <v>13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5">
      <c r="A21" s="12">
        <v>14</v>
      </c>
      <c r="B21" s="12" t="s">
        <v>54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5">
      <c r="A22" s="12">
        <v>15</v>
      </c>
      <c r="B22" s="36" t="s">
        <v>7</v>
      </c>
      <c r="C22" s="19">
        <f>SUM(D22:I22)+SUM(D40:I40)</f>
        <v>28936021.500612233</v>
      </c>
      <c r="D22" s="19">
        <f aca="true" t="shared" si="3" ref="D22:I22">+D16*D12</f>
        <v>3593526.3972796653</v>
      </c>
      <c r="E22" s="19">
        <f t="shared" si="3"/>
        <v>3089135.22147651</v>
      </c>
      <c r="F22" s="19">
        <f t="shared" si="3"/>
        <v>2912081.923018627</v>
      </c>
      <c r="G22" s="19">
        <f t="shared" si="3"/>
        <v>1539582.636126545</v>
      </c>
      <c r="H22" s="19">
        <f t="shared" si="3"/>
        <v>574489.0264748355</v>
      </c>
      <c r="I22" s="19">
        <f t="shared" si="3"/>
        <v>997464.2833482542</v>
      </c>
      <c r="J22" s="12"/>
      <c r="K22" s="12"/>
      <c r="L22" s="12"/>
      <c r="M22" s="12"/>
      <c r="N22" s="12"/>
      <c r="O22" s="12"/>
      <c r="P22" s="12"/>
    </row>
    <row r="23" spans="1:16" ht="15">
      <c r="A23" s="12">
        <v>16</v>
      </c>
      <c r="B23" s="12" t="s">
        <v>26</v>
      </c>
      <c r="C23" s="19">
        <f>SUM(D23:I23)+SUM(D41:I41)</f>
        <v>19181688.65275585</v>
      </c>
      <c r="D23" s="16">
        <f aca="true" t="shared" si="4" ref="D23:I23">+D22*$C$9</f>
        <v>2382148.6487566903</v>
      </c>
      <c r="E23" s="16">
        <f t="shared" si="4"/>
        <v>2047787.7383167788</v>
      </c>
      <c r="F23" s="16">
        <f t="shared" si="4"/>
        <v>1930419.106769048</v>
      </c>
      <c r="G23" s="16">
        <f t="shared" si="4"/>
        <v>1020589.3294882867</v>
      </c>
      <c r="H23" s="16">
        <f t="shared" si="4"/>
        <v>380828.7756501685</v>
      </c>
      <c r="I23" s="16">
        <f t="shared" si="4"/>
        <v>661219.0734315577</v>
      </c>
      <c r="J23" s="12"/>
      <c r="K23" s="12"/>
      <c r="L23" s="12"/>
      <c r="M23" s="12"/>
      <c r="N23" s="12"/>
      <c r="O23" s="12"/>
      <c r="P23" s="12"/>
    </row>
    <row r="24" spans="1:16" ht="15">
      <c r="A24" s="12">
        <v>17</v>
      </c>
      <c r="B24" s="14" t="s">
        <v>73</v>
      </c>
      <c r="C24" s="12"/>
      <c r="D24" s="12"/>
      <c r="E24" s="12"/>
      <c r="F24" s="12"/>
      <c r="G24" s="12"/>
      <c r="H24" s="12"/>
      <c r="I24" s="12"/>
      <c r="J24" s="19"/>
      <c r="K24" s="19"/>
      <c r="L24" s="19"/>
      <c r="M24" s="19"/>
      <c r="N24" s="19"/>
      <c r="O24" s="19"/>
      <c r="P24" s="12"/>
    </row>
    <row r="25" spans="1:16" ht="15">
      <c r="A25" s="12">
        <v>18</v>
      </c>
      <c r="B25" s="29" t="s">
        <v>70</v>
      </c>
      <c r="C25" s="1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5">
      <c r="A26" s="12">
        <v>19</v>
      </c>
      <c r="B26" s="12" t="s">
        <v>12</v>
      </c>
      <c r="C26" s="32" t="s">
        <v>62</v>
      </c>
      <c r="D26" s="30" t="s">
        <v>19</v>
      </c>
      <c r="E26" s="13" t="s">
        <v>20</v>
      </c>
      <c r="F26" s="13" t="s">
        <v>21</v>
      </c>
      <c r="G26" s="13" t="s">
        <v>22</v>
      </c>
      <c r="H26" s="13" t="s">
        <v>23</v>
      </c>
      <c r="I26" s="13" t="s">
        <v>24</v>
      </c>
      <c r="J26" s="16"/>
      <c r="K26" s="16"/>
      <c r="L26" s="16"/>
      <c r="M26" s="16"/>
      <c r="N26" s="16"/>
      <c r="O26" s="16"/>
      <c r="P26" s="12"/>
    </row>
    <row r="27" spans="1:16" ht="15">
      <c r="A27" s="12">
        <v>20</v>
      </c>
      <c r="B27" s="12" t="s">
        <v>63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5">
      <c r="A28" s="12">
        <v>21</v>
      </c>
      <c r="B28" s="12" t="s">
        <v>13</v>
      </c>
      <c r="C28" s="19">
        <f>SUM(D28:I28)</f>
        <v>9629208</v>
      </c>
      <c r="D28" s="16">
        <v>896190</v>
      </c>
      <c r="E28" s="16">
        <v>2834829</v>
      </c>
      <c r="F28" s="16">
        <v>1718059</v>
      </c>
      <c r="G28" s="16">
        <v>1853274</v>
      </c>
      <c r="H28" s="16">
        <v>1295059</v>
      </c>
      <c r="I28" s="16">
        <v>1031797</v>
      </c>
      <c r="J28" s="12"/>
      <c r="K28" s="12"/>
      <c r="L28" s="12"/>
      <c r="M28" s="12"/>
      <c r="N28" s="12"/>
      <c r="O28" s="12"/>
      <c r="P28" s="12"/>
    </row>
    <row r="29" spans="1:16" ht="15">
      <c r="A29" s="12">
        <v>22</v>
      </c>
      <c r="B29" s="12" t="s">
        <v>14</v>
      </c>
      <c r="C29" s="19">
        <f>SUM(D29:I29)</f>
        <v>258946</v>
      </c>
      <c r="D29" s="31">
        <v>19888</v>
      </c>
      <c r="E29" s="31">
        <v>66180</v>
      </c>
      <c r="F29" s="31">
        <v>45584</v>
      </c>
      <c r="G29" s="31">
        <v>54321</v>
      </c>
      <c r="H29" s="31">
        <v>40218</v>
      </c>
      <c r="I29" s="31">
        <v>32755</v>
      </c>
      <c r="J29" s="12"/>
      <c r="K29" s="12"/>
      <c r="L29" s="12"/>
      <c r="M29" s="12"/>
      <c r="N29" s="12"/>
      <c r="O29" s="12"/>
      <c r="P29" s="12"/>
    </row>
    <row r="30" spans="1:16" ht="15">
      <c r="A30" s="12">
        <v>23</v>
      </c>
      <c r="B30" s="12" t="s">
        <v>15</v>
      </c>
      <c r="C30" s="27">
        <f aca="true" t="shared" si="5" ref="C30:I30">+C28/C29</f>
        <v>37.18616236589868</v>
      </c>
      <c r="D30" s="27">
        <f t="shared" si="5"/>
        <v>45.06184633950121</v>
      </c>
      <c r="E30" s="27">
        <f t="shared" si="5"/>
        <v>42.835131459655486</v>
      </c>
      <c r="F30" s="27">
        <f t="shared" si="5"/>
        <v>37.689957002457</v>
      </c>
      <c r="G30" s="27">
        <f t="shared" si="5"/>
        <v>34.11708179157232</v>
      </c>
      <c r="H30" s="27">
        <f t="shared" si="5"/>
        <v>32.200979660848375</v>
      </c>
      <c r="I30" s="27">
        <f t="shared" si="5"/>
        <v>31.500442680506794</v>
      </c>
      <c r="J30" s="12"/>
      <c r="K30" s="12"/>
      <c r="L30" s="12"/>
      <c r="M30" s="12"/>
      <c r="N30" s="12"/>
      <c r="O30" s="12"/>
      <c r="P30" s="12"/>
    </row>
    <row r="31" spans="1:16" ht="15">
      <c r="A31" s="12">
        <v>24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">
      <c r="A32" s="12">
        <v>25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5">
      <c r="A33" s="12">
        <v>26</v>
      </c>
      <c r="B33" s="12" t="s">
        <v>25</v>
      </c>
      <c r="C33" s="18">
        <f>SUM(D33:I33)</f>
        <v>10769367</v>
      </c>
      <c r="D33" s="16">
        <v>1776247</v>
      </c>
      <c r="E33" s="16">
        <v>1860281</v>
      </c>
      <c r="F33" s="16">
        <v>1870811</v>
      </c>
      <c r="G33" s="16">
        <v>1794608</v>
      </c>
      <c r="H33" s="16">
        <v>1699013</v>
      </c>
      <c r="I33" s="16">
        <v>1768407</v>
      </c>
      <c r="J33" s="12"/>
      <c r="K33" s="12"/>
      <c r="L33" s="12"/>
      <c r="M33" s="12"/>
      <c r="N33" s="12"/>
      <c r="O33" s="12"/>
      <c r="P33" s="12"/>
    </row>
    <row r="34" spans="1:16" ht="15">
      <c r="A34" s="12">
        <v>27</v>
      </c>
      <c r="B34" s="12" t="s">
        <v>16</v>
      </c>
      <c r="C34" s="19">
        <f>SUM(D34:I34)</f>
        <v>434557</v>
      </c>
      <c r="D34" s="31">
        <v>72458</v>
      </c>
      <c r="E34" s="31">
        <v>75227</v>
      </c>
      <c r="F34" s="31">
        <v>75810</v>
      </c>
      <c r="G34" s="31">
        <v>71445</v>
      </c>
      <c r="H34" s="31">
        <v>70695</v>
      </c>
      <c r="I34" s="31">
        <v>68922</v>
      </c>
      <c r="J34" s="12"/>
      <c r="K34" s="12"/>
      <c r="L34" s="12"/>
      <c r="M34" s="12"/>
      <c r="N34" s="12"/>
      <c r="O34" s="12"/>
      <c r="P34" s="12"/>
    </row>
    <row r="35" spans="1:16" ht="15">
      <c r="A35" s="12">
        <v>28</v>
      </c>
      <c r="B35" s="12" t="s">
        <v>17</v>
      </c>
      <c r="C35" s="27">
        <f aca="true" t="shared" si="6" ref="C35:I35">+C33/C34</f>
        <v>24.782403689274364</v>
      </c>
      <c r="D35" s="27">
        <f t="shared" si="6"/>
        <v>24.5141599271302</v>
      </c>
      <c r="E35" s="27">
        <f t="shared" si="6"/>
        <v>24.72890052773605</v>
      </c>
      <c r="F35" s="27">
        <f t="shared" si="6"/>
        <v>24.67762828122939</v>
      </c>
      <c r="G35" s="27">
        <f t="shared" si="6"/>
        <v>25.118734691021064</v>
      </c>
      <c r="H35" s="27">
        <f t="shared" si="6"/>
        <v>24.033000919442678</v>
      </c>
      <c r="I35" s="27">
        <f t="shared" si="6"/>
        <v>25.65809175589797</v>
      </c>
      <c r="J35" s="12"/>
      <c r="K35" s="12"/>
      <c r="L35" s="12"/>
      <c r="M35" s="12"/>
      <c r="N35" s="12"/>
      <c r="O35" s="12"/>
      <c r="P35" s="12"/>
    </row>
    <row r="36" spans="1:16" ht="15">
      <c r="A36" s="12">
        <v>29</v>
      </c>
      <c r="B36" s="12" t="s">
        <v>72</v>
      </c>
      <c r="C36" s="25">
        <f>SUM(D36:I36)</f>
        <v>7139013.3843</v>
      </c>
      <c r="D36" s="16">
        <f aca="true" t="shared" si="7" ref="D36:I36">+D33*$C$9</f>
        <v>1177474.1363000001</v>
      </c>
      <c r="E36" s="16">
        <f t="shared" si="7"/>
        <v>1233180.2749</v>
      </c>
      <c r="F36" s="16">
        <f t="shared" si="7"/>
        <v>1240160.6119000001</v>
      </c>
      <c r="G36" s="16">
        <f t="shared" si="7"/>
        <v>1189645.6432</v>
      </c>
      <c r="H36" s="16">
        <f t="shared" si="7"/>
        <v>1126275.7177000002</v>
      </c>
      <c r="I36" s="16">
        <f t="shared" si="7"/>
        <v>1172277.0003000002</v>
      </c>
      <c r="J36" s="12"/>
      <c r="K36" s="12"/>
      <c r="L36" s="12"/>
      <c r="M36" s="12"/>
      <c r="N36" s="12"/>
      <c r="O36" s="12"/>
      <c r="P36" s="12"/>
    </row>
    <row r="37" spans="1:16" ht="15">
      <c r="A37" s="12">
        <v>30</v>
      </c>
      <c r="B37" s="9" t="s">
        <v>18</v>
      </c>
      <c r="C37" s="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5">
      <c r="A38" s="12">
        <v>31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5">
      <c r="A39" s="12">
        <v>32</v>
      </c>
      <c r="B39" s="12" t="s">
        <v>54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5">
      <c r="A40" s="12">
        <v>33</v>
      </c>
      <c r="B40" s="12" t="s">
        <v>7</v>
      </c>
      <c r="C40" s="19">
        <f>SUM(D40:I40)</f>
        <v>16229742.012887796</v>
      </c>
      <c r="D40" s="19">
        <f aca="true" t="shared" si="8" ref="D40:I40">+D34*D30</f>
        <v>3265091.2620675787</v>
      </c>
      <c r="E40" s="19">
        <f t="shared" si="8"/>
        <v>3222358.434315503</v>
      </c>
      <c r="F40" s="19">
        <f t="shared" si="8"/>
        <v>2857275.640356265</v>
      </c>
      <c r="G40" s="19">
        <f t="shared" si="8"/>
        <v>2437494.908598884</v>
      </c>
      <c r="H40" s="19">
        <f t="shared" si="8"/>
        <v>2276448.257123676</v>
      </c>
      <c r="I40" s="19">
        <f t="shared" si="8"/>
        <v>2171073.5104258894</v>
      </c>
      <c r="J40" s="12"/>
      <c r="K40" s="12"/>
      <c r="L40" s="12"/>
      <c r="M40" s="12"/>
      <c r="N40" s="12"/>
      <c r="O40" s="12"/>
      <c r="P40" s="12"/>
    </row>
    <row r="41" spans="1:16" ht="15">
      <c r="A41" s="12">
        <v>34</v>
      </c>
      <c r="B41" s="12" t="s">
        <v>26</v>
      </c>
      <c r="C41" s="25">
        <f>SUM(D41:I41)</f>
        <v>10758695.980343321</v>
      </c>
      <c r="D41" s="16">
        <f aca="true" t="shared" si="9" ref="D41:I41">+D40*$C$9</f>
        <v>2164428.997624598</v>
      </c>
      <c r="E41" s="16">
        <f t="shared" si="9"/>
        <v>2136101.406107747</v>
      </c>
      <c r="F41" s="16">
        <f t="shared" si="9"/>
        <v>1894088.0219921682</v>
      </c>
      <c r="G41" s="16">
        <f t="shared" si="9"/>
        <v>1615815.3749102002</v>
      </c>
      <c r="H41" s="16">
        <f t="shared" si="9"/>
        <v>1509057.549647285</v>
      </c>
      <c r="I41" s="16">
        <f t="shared" si="9"/>
        <v>1439204.6300613221</v>
      </c>
      <c r="J41" s="12"/>
      <c r="K41" s="12"/>
      <c r="L41" s="12"/>
      <c r="M41" s="12"/>
      <c r="N41" s="12"/>
      <c r="O41" s="12"/>
      <c r="P41" s="12"/>
    </row>
    <row r="42" spans="1:16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</sheetData>
  <printOptions horizontalCentered="1"/>
  <pageMargins left="1" right="0.75" top="1.5" bottom="1" header="1" footer="0.5"/>
  <pageSetup fitToHeight="1" fitToWidth="1" horizontalDpi="600" verticalDpi="600" orientation="landscape" scale="80" r:id="rId1"/>
  <headerFooter alignWithMargins="0">
    <oddHeader>&amp;R&amp;"Palatino Linotype,Regular"Avista ERM Review
Docket No. UE-030751
Exhibit ____ (APB-3 )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TSchoole</dc:creator>
  <cp:keywords/>
  <dc:description/>
  <cp:lastModifiedBy>SBurrell</cp:lastModifiedBy>
  <cp:lastPrinted>2003-08-22T18:19:44Z</cp:lastPrinted>
  <dcterms:created xsi:type="dcterms:W3CDTF">2003-08-12T18:44:54Z</dcterms:created>
  <dcterms:modified xsi:type="dcterms:W3CDTF">2003-08-26T15:59:00Z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030751</vt:lpwstr>
  </property>
  <property fmtid="{D5CDD505-2E9C-101B-9397-08002B2CF9AE}" pid="6" name="IsConfidenti">
    <vt:lpwstr>0</vt:lpwstr>
  </property>
  <property fmtid="{D5CDD505-2E9C-101B-9397-08002B2CF9AE}" pid="7" name="Dat">
    <vt:lpwstr>2003-08-25T00:00:00Z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2003-05-23T00:00:00Z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