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6"/>
  </bookViews>
  <sheets>
    <sheet name="KJB-8" sheetId="1" r:id="rId1"/>
  </sheets>
  <externalReferences>
    <externalReference r:id="rId2"/>
  </externalReferences>
  <calcPr calcId="145621" calcMode="autoNoTable" calcOnSave="0"/>
</workbook>
</file>

<file path=xl/calcChain.xml><?xml version="1.0" encoding="utf-8"?>
<calcChain xmlns="http://schemas.openxmlformats.org/spreadsheetml/2006/main">
  <c r="D56" i="1" l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F48" i="1"/>
  <c r="C40" i="1"/>
  <c r="F37" i="1"/>
  <c r="G37" i="1" s="1"/>
  <c r="D37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33" i="1"/>
  <c r="D33" i="1"/>
  <c r="F32" i="1"/>
  <c r="D32" i="1"/>
  <c r="C32" i="1"/>
  <c r="C31" i="1"/>
  <c r="D31" i="1" s="1"/>
  <c r="C30" i="1"/>
  <c r="G30" i="1" s="1"/>
  <c r="G29" i="1"/>
  <c r="C29" i="1"/>
  <c r="D29" i="1" s="1"/>
  <c r="F28" i="1"/>
  <c r="D28" i="1"/>
  <c r="C28" i="1"/>
  <c r="C27" i="1"/>
  <c r="D27" i="1" s="1"/>
  <c r="C26" i="1"/>
  <c r="G26" i="1" s="1"/>
  <c r="G25" i="1"/>
  <c r="C25" i="1"/>
  <c r="D25" i="1" s="1"/>
  <c r="G24" i="1"/>
  <c r="D24" i="1"/>
  <c r="C24" i="1"/>
  <c r="C23" i="1"/>
  <c r="D23" i="1" s="1"/>
  <c r="C22" i="1"/>
  <c r="G22" i="1" s="1"/>
  <c r="F21" i="1"/>
  <c r="C21" i="1"/>
  <c r="D21" i="1" s="1"/>
  <c r="F20" i="1"/>
  <c r="D20" i="1"/>
  <c r="C20" i="1"/>
  <c r="C19" i="1"/>
  <c r="F19" i="1" s="1"/>
  <c r="C18" i="1"/>
  <c r="G18" i="1" s="1"/>
  <c r="G17" i="1"/>
  <c r="C17" i="1"/>
  <c r="D17" i="1" s="1"/>
  <c r="C15" i="1"/>
  <c r="F15" i="1" s="1"/>
  <c r="C14" i="1"/>
  <c r="G14" i="1" s="1"/>
  <c r="G36" i="1" s="1"/>
  <c r="F13" i="1"/>
  <c r="C13" i="1"/>
  <c r="D13" i="1" s="1"/>
  <c r="C7" i="1"/>
  <c r="C8" i="1" s="1"/>
  <c r="C5" i="1"/>
  <c r="G42" i="1" l="1"/>
  <c r="G38" i="1"/>
  <c r="G43" i="1" s="1"/>
  <c r="F57" i="1"/>
  <c r="D15" i="1"/>
  <c r="D19" i="1"/>
  <c r="D14" i="1"/>
  <c r="D18" i="1"/>
  <c r="D22" i="1"/>
  <c r="F23" i="1"/>
  <c r="D26" i="1"/>
  <c r="F27" i="1"/>
  <c r="D30" i="1"/>
  <c r="F31" i="1"/>
  <c r="D57" i="1"/>
  <c r="D58" i="1" s="1"/>
  <c r="C16" i="1"/>
  <c r="F58" i="1" l="1"/>
  <c r="C34" i="1"/>
  <c r="F16" i="1"/>
  <c r="D16" i="1"/>
  <c r="D36" i="1" l="1"/>
  <c r="D38" i="1" s="1"/>
  <c r="F36" i="1"/>
  <c r="F34" i="1"/>
  <c r="D34" i="1"/>
  <c r="C36" i="1"/>
  <c r="C38" i="1" s="1"/>
  <c r="F42" i="1" l="1"/>
  <c r="D42" i="1" s="1"/>
  <c r="F38" i="1"/>
  <c r="F43" i="1" s="1"/>
  <c r="D43" i="1" s="1"/>
</calcChain>
</file>

<file path=xl/sharedStrings.xml><?xml version="1.0" encoding="utf-8"?>
<sst xmlns="http://schemas.openxmlformats.org/spreadsheetml/2006/main" count="101" uniqueCount="79">
  <si>
    <t>Exhibit A-1 Power Cost Baseline Rate</t>
  </si>
  <si>
    <t>2017 GRC</t>
  </si>
  <si>
    <t>Page 1 of 1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</si>
  <si>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</si>
  <si>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</si>
  <si>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</si>
  <si>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</si>
  <si>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</si>
  <si>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</si>
  <si>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</si>
  <si>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</si>
  <si>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</si>
  <si>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</si>
  <si>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</si>
  <si>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</si>
  <si>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</si>
  <si>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</si>
  <si>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</si>
  <si>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</si>
  <si>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</si>
  <si>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</si>
  <si>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</si>
  <si>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</si>
  <si>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</si>
  <si>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</si>
  <si>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</si>
  <si>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</si>
  <si>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</si>
  <si>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</si>
  <si>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</si>
  <si>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r>
      <t xml:space="preserve">501-Steam Fuel </t>
    </r>
    <r>
      <rPr>
        <sz val="9"/>
        <color rgb="FFFF0000"/>
        <rFont val="Arial"/>
        <family val="2"/>
      </rPr>
      <t>Incl PC Reg Amort</t>
    </r>
  </si>
  <si>
    <r>
      <t xml:space="preserve">555-Purchased power </t>
    </r>
    <r>
      <rPr>
        <sz val="9"/>
        <color rgb="FFFF0000"/>
        <rFont val="Arial"/>
        <family val="2"/>
      </rPr>
      <t>Incl PC Reg Amort</t>
    </r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</si>
  <si>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</si>
  <si>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</si>
  <si>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</si>
  <si>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</si>
  <si>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</si>
  <si>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</si>
  <si>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</si>
  <si>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</si>
  <si>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</si>
  <si>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</si>
  <si>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</si>
  <si>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r>
      <t xml:space="preserve">547-Fuel </t>
    </r>
    <r>
      <rPr>
        <sz val="9"/>
        <color rgb="FFFF0000"/>
        <rFont val="Arial"/>
        <family val="2"/>
      </rPr>
      <t>Incl PC Reg Amort</t>
    </r>
  </si>
  <si>
    <r>
      <t xml:space="preserve">565-Wheeling </t>
    </r>
    <r>
      <rPr>
        <sz val="9"/>
        <color rgb="FFFF0000"/>
        <rFont val="Arial"/>
        <family val="2"/>
      </rPr>
      <t>Incl PC Reg Amort</t>
    </r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</si>
  <si>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</si>
  <si>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</si>
  <si>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</si>
  <si>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</si>
  <si>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</si>
  <si>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</si>
  <si>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</si>
  <si>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r>
      <t xml:space="preserve">Amortization  - Regulatory Assets &amp; Liab - </t>
    </r>
    <r>
      <rPr>
        <sz val="9"/>
        <color rgb="FFFF0000"/>
        <rFont val="Arial"/>
        <family val="2"/>
      </rPr>
      <t>Non PC Only</t>
    </r>
    <r>
      <rPr>
        <sz val="9"/>
        <rFont val="Arial"/>
        <family val="2"/>
      </rPr>
      <t xml:space="preserve"> (1)</t>
    </r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</si>
  <si>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</si>
  <si>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</si>
  <si>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</si>
  <si>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</si>
  <si>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</si>
  <si>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</si>
  <si>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Total</t>
  </si>
  <si>
    <t>Variable</t>
  </si>
  <si>
    <t>Baseline Rate Summarized</t>
  </si>
  <si>
    <t>BLR Before RSI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</si>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</sst>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0.000000"/>
    <numFmt numFmtId="169" formatCode="0.00000"/>
  </numFmts>
  <fonts count="22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3" fillId="0" borderId="0" xfId="0" applyNumberFormat="1" applyFont="1" applyAlignment="1"/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/>
    <xf numFmtId="0" fontId="11" fillId="0" borderId="0" xfId="0" applyNumberFormat="1" applyFont="1" applyAlignment="1"/>
    <xf numFmtId="165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10" fontId="11" fillId="0" borderId="0" xfId="0" applyNumberFormat="1" applyFont="1" applyAlignment="1"/>
    <xf numFmtId="43" fontId="11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43" fontId="9" fillId="0" borderId="0" xfId="0" applyNumberFormat="1" applyFont="1" applyFill="1" applyAlignment="1">
      <alignment horizontal="left"/>
    </xf>
    <xf numFmtId="165" fontId="10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/>
    <xf numFmtId="165" fontId="10" fillId="0" borderId="0" xfId="0" applyNumberFormat="1" applyFont="1" applyFill="1" applyAlignment="1">
      <alignment horizontal="center"/>
    </xf>
    <xf numFmtId="164" fontId="11" fillId="0" borderId="0" xfId="0" applyNumberFormat="1" applyFont="1" applyAlignment="1"/>
    <xf numFmtId="165" fontId="11" fillId="0" borderId="0" xfId="0" applyNumberFormat="1" applyFont="1" applyAlignment="1"/>
    <xf numFmtId="165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indent="1"/>
    </xf>
    <xf numFmtId="41" fontId="3" fillId="0" borderId="0" xfId="0" applyNumberFormat="1" applyFont="1" applyAlignment="1"/>
    <xf numFmtId="43" fontId="3" fillId="0" borderId="0" xfId="0" applyNumberFormat="1" applyFont="1" applyAlignment="1"/>
    <xf numFmtId="0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vertical="top"/>
    </xf>
    <xf numFmtId="0" fontId="9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>
      <alignment horizontal="left" vertical="center" indent="1"/>
    </xf>
    <xf numFmtId="164" fontId="9" fillId="0" borderId="1" xfId="0" applyNumberFormat="1" applyFont="1" applyFill="1" applyBorder="1" applyAlignment="1"/>
    <xf numFmtId="166" fontId="11" fillId="0" borderId="1" xfId="0" applyNumberFormat="1" applyFont="1" applyBorder="1" applyAlignment="1"/>
    <xf numFmtId="167" fontId="9" fillId="0" borderId="0" xfId="0" applyNumberFormat="1" applyFont="1" applyFill="1" applyAlignment="1">
      <alignment horizontal="right"/>
    </xf>
    <xf numFmtId="167" fontId="11" fillId="0" borderId="0" xfId="0" applyNumberFormat="1" applyFont="1" applyAlignment="1"/>
    <xf numFmtId="165" fontId="9" fillId="0" borderId="0" xfId="1" applyNumberFormat="1" applyFont="1" applyFill="1" applyBorder="1"/>
    <xf numFmtId="0" fontId="15" fillId="0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center" wrapText="1"/>
    </xf>
    <xf numFmtId="164" fontId="8" fillId="0" borderId="0" xfId="0" applyNumberFormat="1" applyFont="1" applyAlignment="1"/>
    <xf numFmtId="166" fontId="11" fillId="0" borderId="0" xfId="0" applyNumberFormat="1" applyFont="1" applyBorder="1" applyAlignment="1"/>
    <xf numFmtId="168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168" fontId="18" fillId="0" borderId="2" xfId="0" applyNumberFormat="1" applyFont="1" applyFill="1" applyBorder="1" applyAlignment="1">
      <alignment horizontal="left"/>
    </xf>
    <xf numFmtId="0" fontId="19" fillId="0" borderId="3" xfId="0" applyNumberFormat="1" applyFont="1" applyFill="1" applyBorder="1" applyAlignment="1"/>
    <xf numFmtId="0" fontId="18" fillId="0" borderId="3" xfId="0" applyNumberFormat="1" applyFont="1" applyFill="1" applyBorder="1" applyAlignment="1">
      <alignment horizontal="center"/>
    </xf>
    <xf numFmtId="169" fontId="18" fillId="0" borderId="4" xfId="0" applyNumberFormat="1" applyFont="1" applyFill="1" applyBorder="1" applyAlignment="1"/>
    <xf numFmtId="168" fontId="17" fillId="0" borderId="5" xfId="0" applyNumberFormat="1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/>
    <xf numFmtId="165" fontId="17" fillId="0" borderId="6" xfId="0" applyNumberFormat="1" applyFont="1" applyFill="1" applyBorder="1" applyAlignment="1"/>
    <xf numFmtId="168" fontId="17" fillId="0" borderId="7" xfId="0" applyNumberFormat="1" applyFont="1" applyFill="1" applyBorder="1" applyAlignment="1">
      <alignment horizontal="left"/>
    </xf>
    <xf numFmtId="41" fontId="17" fillId="0" borderId="0" xfId="0" applyNumberFormat="1" applyFont="1" applyFill="1" applyBorder="1" applyAlignment="1"/>
    <xf numFmtId="41" fontId="17" fillId="0" borderId="8" xfId="0" applyNumberFormat="1" applyFont="1" applyFill="1" applyBorder="1" applyAlignment="1"/>
    <xf numFmtId="0" fontId="17" fillId="0" borderId="7" xfId="0" applyNumberFormat="1" applyFont="1" applyFill="1" applyBorder="1" applyAlignment="1"/>
    <xf numFmtId="41" fontId="17" fillId="0" borderId="9" xfId="0" applyNumberFormat="1" applyFont="1" applyFill="1" applyBorder="1" applyAlignment="1"/>
    <xf numFmtId="41" fontId="17" fillId="0" borderId="10" xfId="0" applyNumberFormat="1" applyFont="1" applyFill="1" applyBorder="1" applyAlignment="1"/>
    <xf numFmtId="0" fontId="19" fillId="0" borderId="0" xfId="0" applyNumberFormat="1" applyFont="1" applyFill="1" applyBorder="1" applyAlignment="1"/>
    <xf numFmtId="41" fontId="20" fillId="0" borderId="0" xfId="0" applyNumberFormat="1" applyFont="1" applyAlignment="1"/>
    <xf numFmtId="0" fontId="21" fillId="0" borderId="11" xfId="0" applyNumberFormat="1" applyFont="1" applyBorder="1" applyAlignment="1">
      <alignment horizontal="left"/>
    </xf>
    <xf numFmtId="0" fontId="19" fillId="0" borderId="12" xfId="0" applyNumberFormat="1" applyFont="1" applyBorder="1" applyAlignment="1"/>
    <xf numFmtId="0" fontId="21" fillId="0" borderId="11" xfId="0" applyNumberFormat="1" applyFont="1" applyBorder="1" applyAlignment="1">
      <alignment horizontal="right"/>
    </xf>
    <xf numFmtId="41" fontId="21" fillId="0" borderId="11" xfId="0" applyNumberFormat="1" applyFont="1" applyBorder="1" applyAlignment="1"/>
    <xf numFmtId="10" fontId="21" fillId="0" borderId="13" xfId="0" applyNumberFormat="1" applyFont="1" applyBorder="1" applyAlignment="1"/>
    <xf numFmtId="0" fontId="0" fillId="0" borderId="0" xfId="0" applyNumberFormat="1" applyAlignment="1"/>
    <xf numFmtId="0" fontId="17" fillId="0" borderId="0" xfId="0" applyNumberFormat="1" applyFont="1" applyBorder="1" applyAlignment="1"/>
    <xf numFmtId="0" fontId="2" fillId="0" borderId="0" xfId="0" applyNumberFormat="1" applyFont="1" applyBorder="1" applyAlignment="1"/>
  </cellXfs>
  <cellStyles count="2">
    <cellStyle name="Comma 10 2 2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KJB%203%20-%2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 Def"/>
      <sheetName val="KJB-4 Sum"/>
      <sheetName val="KJB-5.01 IS"/>
      <sheetName val="KJB 5.02 BS"/>
      <sheetName val="KJB 5.03 ERB"/>
      <sheetName val="KJB 5.04 WC"/>
      <sheetName val="KJB 5.05 AM"/>
      <sheetName val="KJB-6 Cmn Adj"/>
      <sheetName val="KJB-7 El Adj"/>
      <sheetName val="KJB-7 7.01 p 2"/>
      <sheetName val="KJB-8"/>
      <sheetName val="KJB-9"/>
    </sheetNames>
    <sheetDataSet>
      <sheetData sheetId="0"/>
      <sheetData sheetId="1">
        <row r="19">
          <cell r="AQ19">
            <v>28431646.319339484</v>
          </cell>
        </row>
        <row r="32">
          <cell r="AQ32">
            <v>135758889.74024761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AW14">
            <v>-6666.8782031258452</v>
          </cell>
          <cell r="CC14">
            <v>146755.4545638822</v>
          </cell>
        </row>
      </sheetData>
      <sheetData sheetId="8">
        <row r="16">
          <cell r="BL16">
            <v>-3550.8251450160915</v>
          </cell>
        </row>
        <row r="18">
          <cell r="BK18">
            <v>8209825.3455938548</v>
          </cell>
          <cell r="BL18">
            <v>-208094.44303476744</v>
          </cell>
        </row>
        <row r="20">
          <cell r="BK20">
            <v>2763777.09</v>
          </cell>
          <cell r="BL20">
            <v>-70053.457900230002</v>
          </cell>
        </row>
        <row r="22">
          <cell r="BB22">
            <v>6689176.5497812955</v>
          </cell>
        </row>
        <row r="27">
          <cell r="BK27">
            <v>161583689.16694248</v>
          </cell>
          <cell r="BL27">
            <v>-4095661.7693144912</v>
          </cell>
        </row>
        <row r="30">
          <cell r="BK30">
            <v>1471072.9800129717</v>
          </cell>
          <cell r="BL30">
            <v>-56480.375994618029</v>
          </cell>
        </row>
        <row r="31">
          <cell r="BK31">
            <v>2097013.8763986793</v>
          </cell>
          <cell r="BL31">
            <v>-53153.010725077329</v>
          </cell>
        </row>
        <row r="39">
          <cell r="AC39">
            <v>2885052</v>
          </cell>
        </row>
        <row r="44">
          <cell r="AC44">
            <v>687420</v>
          </cell>
        </row>
        <row r="46">
          <cell r="AC46">
            <v>561126.34087998548</v>
          </cell>
          <cell r="BK46">
            <v>19551068.153878618</v>
          </cell>
        </row>
        <row r="47">
          <cell r="AC47">
            <v>2203436.1529896799</v>
          </cell>
        </row>
        <row r="48">
          <cell r="AC48">
            <v>4520422.508572978</v>
          </cell>
        </row>
        <row r="49">
          <cell r="AC49">
            <v>-400021.52129608387</v>
          </cell>
        </row>
        <row r="50">
          <cell r="AC50">
            <v>-1381851.7170492394</v>
          </cell>
        </row>
        <row r="51">
          <cell r="AC51">
            <v>3786307.8400000003</v>
          </cell>
        </row>
        <row r="52">
          <cell r="AC52">
            <v>19551068.153878614</v>
          </cell>
        </row>
        <row r="72">
          <cell r="BM72">
            <v>1911730858.7378278</v>
          </cell>
        </row>
        <row r="93">
          <cell r="BM93">
            <v>194247637.93357426</v>
          </cell>
        </row>
      </sheetData>
      <sheetData sheetId="9">
        <row r="9">
          <cell r="N9">
            <v>0.97465299999999999</v>
          </cell>
        </row>
        <row r="15">
          <cell r="N15">
            <v>79063626.165677711</v>
          </cell>
        </row>
        <row r="16">
          <cell r="N16">
            <v>128580540.49475974</v>
          </cell>
        </row>
        <row r="17">
          <cell r="N17">
            <v>433414852.98348427</v>
          </cell>
        </row>
        <row r="18">
          <cell r="N18">
            <v>9191550.0672554821</v>
          </cell>
        </row>
        <row r="19">
          <cell r="N19">
            <v>313332.07420681993</v>
          </cell>
        </row>
        <row r="20">
          <cell r="N20">
            <v>108574737.55890049</v>
          </cell>
        </row>
        <row r="22">
          <cell r="N22">
            <v>-15588634.390200933</v>
          </cell>
        </row>
        <row r="26">
          <cell r="N26">
            <v>645351.73745011003</v>
          </cell>
        </row>
        <row r="27">
          <cell r="N27">
            <v>-9692025.729682086</v>
          </cell>
        </row>
        <row r="28">
          <cell r="N28">
            <v>4769481.1386719989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K18" sqref="K18"/>
    </sheetView>
  </sheetViews>
  <sheetFormatPr defaultColWidth="7.21875" defaultRowHeight="14.4" x14ac:dyDescent="0.3"/>
  <cols>
    <col min="1" max="1" width="5.21875" style="3" customWidth="1"/>
    <col min="2" max="2" width="43.21875" style="3" customWidth="1"/>
    <col min="3" max="3" width="13.5546875" style="3" customWidth="1"/>
    <col min="4" max="4" width="9.88671875" style="3" customWidth="1"/>
    <col min="5" max="5" width="4" style="3" bestFit="1" customWidth="1"/>
    <col min="6" max="6" width="11.5546875" style="3" customWidth="1"/>
    <col min="7" max="7" width="12.44140625" style="3" customWidth="1"/>
    <col min="8" max="8" width="11.109375" style="3" bestFit="1" customWidth="1"/>
    <col min="9" max="16384" width="7.21875" style="3"/>
  </cols>
  <sheetData>
    <row r="1" spans="1:7" ht="17.399999999999999" x14ac:dyDescent="0.3">
      <c r="A1" s="1" t="s">
        <v>0</v>
      </c>
      <c r="B1" s="2"/>
      <c r="G1" s="4"/>
    </row>
    <row r="2" spans="1:7" ht="17.399999999999999" x14ac:dyDescent="0.3">
      <c r="A2" s="5" t="s">
        <v>1</v>
      </c>
      <c r="B2" s="6"/>
      <c r="G2" s="4" t="s">
        <v>2</v>
      </c>
    </row>
    <row r="3" spans="1:7" ht="15.6" x14ac:dyDescent="0.3">
      <c r="A3" s="7"/>
      <c r="B3" s="6"/>
      <c r="G3" s="8"/>
    </row>
    <row r="4" spans="1:7" x14ac:dyDescent="0.3">
      <c r="A4" s="9" t="s">
        <v>3</v>
      </c>
      <c r="B4" s="10"/>
      <c r="C4" s="11" t="s">
        <v>4</v>
      </c>
      <c r="D4" s="8"/>
      <c r="E4" s="8"/>
      <c r="F4" s="8"/>
      <c r="G4" s="8"/>
    </row>
    <row r="5" spans="1:7" x14ac:dyDescent="0.3">
      <c r="A5" s="9">
        <v>3</v>
      </c>
      <c r="B5" s="12" t="s">
        <v>5</v>
      </c>
      <c r="C5" s="13">
        <f>+'[1]KJB-7 El Adj'!BM93</f>
        <v>194247637.93357426</v>
      </c>
      <c r="D5" s="14"/>
      <c r="E5" s="14"/>
      <c r="F5" s="14"/>
      <c r="G5" s="14"/>
    </row>
    <row r="6" spans="1:7" x14ac:dyDescent="0.3">
      <c r="A6" s="9">
        <v>4</v>
      </c>
      <c r="B6" s="12" t="s">
        <v>6</v>
      </c>
      <c r="C6" s="15">
        <v>85738601.034227908</v>
      </c>
      <c r="D6" s="14"/>
      <c r="E6" s="14"/>
      <c r="F6" s="14"/>
      <c r="G6" s="14"/>
    </row>
    <row r="7" spans="1:7" x14ac:dyDescent="0.3">
      <c r="A7" s="9">
        <v>5</v>
      </c>
      <c r="B7" s="12" t="s">
        <v>7</v>
      </c>
      <c r="C7" s="16">
        <f>+'[1]KJB-7 El Adj'!BM72</f>
        <v>1911730858.7378278</v>
      </c>
      <c r="D7" s="14"/>
      <c r="E7" s="14"/>
      <c r="F7" s="14"/>
      <c r="G7" s="14"/>
    </row>
    <row r="8" spans="1:7" x14ac:dyDescent="0.3">
      <c r="A8" s="9">
        <v>6</v>
      </c>
      <c r="B8" s="17"/>
      <c r="C8" s="18">
        <f>SUM(C5:C7)</f>
        <v>2191717097.7056298</v>
      </c>
      <c r="D8" s="19"/>
      <c r="E8" s="20"/>
      <c r="F8" s="20"/>
      <c r="G8" s="8"/>
    </row>
    <row r="9" spans="1:7" x14ac:dyDescent="0.3">
      <c r="A9" s="9">
        <v>7</v>
      </c>
      <c r="B9" s="12" t="s">
        <v>8</v>
      </c>
      <c r="C9" s="21">
        <v>6.6900000000000001E-2</v>
      </c>
      <c r="D9" s="22"/>
      <c r="E9" s="20"/>
      <c r="F9" s="20" t="s">
        <v>9</v>
      </c>
      <c r="G9" s="20" t="s">
        <v>10</v>
      </c>
    </row>
    <row r="10" spans="1:7" x14ac:dyDescent="0.3">
      <c r="A10" s="9">
        <v>8</v>
      </c>
      <c r="B10" s="23"/>
      <c r="C10" s="14"/>
      <c r="D10" s="24" t="s">
        <v>11</v>
      </c>
      <c r="E10" s="20"/>
      <c r="F10" s="20" t="s">
        <v>12</v>
      </c>
      <c r="G10" s="20" t="s">
        <v>12</v>
      </c>
    </row>
    <row r="11" spans="1:7" x14ac:dyDescent="0.3">
      <c r="A11" s="9">
        <v>9</v>
      </c>
      <c r="B11" s="25"/>
      <c r="C11" s="14"/>
      <c r="D11" s="11" t="s">
        <v>13</v>
      </c>
      <c r="E11" s="26" t="s">
        <v>14</v>
      </c>
      <c r="F11" s="26" t="s">
        <v>15</v>
      </c>
      <c r="G11" s="26" t="s">
        <v>16</v>
      </c>
    </row>
    <row r="12" spans="1:7" x14ac:dyDescent="0.3">
      <c r="A12" s="9" t="s">
        <v>17</v>
      </c>
      <c r="B12" s="12"/>
      <c r="C12" s="27" t="s">
        <v>18</v>
      </c>
      <c r="D12" s="11" t="s">
        <v>19</v>
      </c>
      <c r="E12" s="11" t="s">
        <v>20</v>
      </c>
      <c r="F12" s="28" t="s">
        <v>21</v>
      </c>
      <c r="G12" s="26" t="s">
        <v>22</v>
      </c>
    </row>
    <row r="13" spans="1:7" x14ac:dyDescent="0.3">
      <c r="A13" s="9">
        <v>10</v>
      </c>
      <c r="B13" s="12" t="s">
        <v>23</v>
      </c>
      <c r="C13" s="13">
        <f>C5*$C$9/0.65</f>
        <v>19992564.581163257</v>
      </c>
      <c r="D13" s="29">
        <f t="shared" ref="D13:D34" si="0">+C13/$C$39</f>
        <v>0.96474283859183074</v>
      </c>
      <c r="E13" s="30" t="s">
        <v>24</v>
      </c>
      <c r="F13" s="31">
        <f>+C13</f>
        <v>19992564.581163257</v>
      </c>
      <c r="G13" s="31">
        <v>0</v>
      </c>
    </row>
    <row r="14" spans="1:7" x14ac:dyDescent="0.3">
      <c r="A14" s="9" t="s">
        <v>25</v>
      </c>
      <c r="B14" s="12" t="s">
        <v>26</v>
      </c>
      <c r="C14" s="15">
        <f>+'[1]KJB-7 7.01 p 2'!N28</f>
        <v>4769481.1386719989</v>
      </c>
      <c r="D14" s="29">
        <f t="shared" si="0"/>
        <v>0.23015170233177235</v>
      </c>
      <c r="E14" s="30" t="s">
        <v>27</v>
      </c>
      <c r="F14" s="14"/>
      <c r="G14" s="32">
        <f>+C14</f>
        <v>4769481.1386719989</v>
      </c>
    </row>
    <row r="15" spans="1:7" x14ac:dyDescent="0.3">
      <c r="A15" s="9">
        <v>11</v>
      </c>
      <c r="B15" s="17" t="s">
        <v>28</v>
      </c>
      <c r="C15" s="33">
        <f>+C6*C9/0.65</f>
        <v>8824480.6295228414</v>
      </c>
      <c r="D15" s="29">
        <f t="shared" si="0"/>
        <v>0.42582603432706512</v>
      </c>
      <c r="E15" s="30" t="s">
        <v>24</v>
      </c>
      <c r="F15" s="32">
        <f>+C15</f>
        <v>8824480.6295228414</v>
      </c>
      <c r="G15" s="14"/>
    </row>
    <row r="16" spans="1:7" x14ac:dyDescent="0.3">
      <c r="A16" s="9">
        <v>12</v>
      </c>
      <c r="B16" s="17" t="s">
        <v>29</v>
      </c>
      <c r="C16" s="15">
        <f>C7*$C$9/0.65</f>
        <v>196761222.23009336</v>
      </c>
      <c r="D16" s="29">
        <f t="shared" si="0"/>
        <v>9.4947288672463781</v>
      </c>
      <c r="E16" s="30" t="s">
        <v>24</v>
      </c>
      <c r="F16" s="32">
        <f>+C16</f>
        <v>196761222.23009336</v>
      </c>
      <c r="G16" s="14"/>
    </row>
    <row r="17" spans="1:8" x14ac:dyDescent="0.3">
      <c r="A17" s="9">
        <v>13</v>
      </c>
      <c r="B17" s="17" t="s">
        <v>30</v>
      </c>
      <c r="C17" s="15">
        <f>+'[1]KJB-7 7.01 p 2'!N15</f>
        <v>79063626.165677711</v>
      </c>
      <c r="D17" s="29">
        <f t="shared" si="0"/>
        <v>3.8152217454035688</v>
      </c>
      <c r="E17" s="30" t="s">
        <v>27</v>
      </c>
      <c r="F17" s="14"/>
      <c r="G17" s="32">
        <f>+C17</f>
        <v>79063626.165677711</v>
      </c>
    </row>
    <row r="18" spans="1:8" x14ac:dyDescent="0.3">
      <c r="A18" s="9">
        <v>14</v>
      </c>
      <c r="B18" s="17" t="s">
        <v>31</v>
      </c>
      <c r="C18" s="15">
        <f>+'[1]KJB-7 7.01 p 2'!N17</f>
        <v>433414852.98348427</v>
      </c>
      <c r="D18" s="29">
        <f t="shared" si="0"/>
        <v>20.914469169658606</v>
      </c>
      <c r="E18" s="30" t="s">
        <v>27</v>
      </c>
      <c r="F18" s="14"/>
      <c r="G18" s="32">
        <f>+C18</f>
        <v>433414852.98348427</v>
      </c>
    </row>
    <row r="19" spans="1:8" x14ac:dyDescent="0.3">
      <c r="A19" s="9">
        <v>15</v>
      </c>
      <c r="B19" s="17" t="s">
        <v>32</v>
      </c>
      <c r="C19" s="15">
        <f>+'[1]KJB-7 7.01 p 2'!N18+'[1]KJB-6 Cmn Adj'!AW14+'[1]KJB-6 Cmn Adj'!CC14+'[1]KJB-7 El Adj'!BL16</f>
        <v>9328087.8184712231</v>
      </c>
      <c r="D19" s="29">
        <f t="shared" si="0"/>
        <v>0.45012764040811171</v>
      </c>
      <c r="E19" s="30" t="s">
        <v>24</v>
      </c>
      <c r="F19" s="32">
        <f>+C19</f>
        <v>9328087.8184712231</v>
      </c>
      <c r="G19" s="14"/>
    </row>
    <row r="20" spans="1:8" x14ac:dyDescent="0.3">
      <c r="A20" s="9" t="s">
        <v>33</v>
      </c>
      <c r="B20" s="34" t="s">
        <v>34</v>
      </c>
      <c r="C20" s="15">
        <f>SUM('[1]KJB-7 El Adj'!BK18:BL18)</f>
        <v>8001730.9025590876</v>
      </c>
      <c r="D20" s="29">
        <f t="shared" si="0"/>
        <v>0.38612417897882634</v>
      </c>
      <c r="E20" s="30" t="s">
        <v>24</v>
      </c>
      <c r="F20" s="32">
        <f>+C20</f>
        <v>8001730.9025590876</v>
      </c>
      <c r="G20" s="14"/>
    </row>
    <row r="21" spans="1:8" x14ac:dyDescent="0.3">
      <c r="A21" s="9" t="s">
        <v>35</v>
      </c>
      <c r="B21" s="34" t="s">
        <v>36</v>
      </c>
      <c r="C21" s="15">
        <f>SUM('[1]KJB-7 El Adj'!BK20:BL20)</f>
        <v>2693723.63209977</v>
      </c>
      <c r="D21" s="29">
        <f t="shared" si="0"/>
        <v>0.12998585412410463</v>
      </c>
      <c r="E21" s="30" t="s">
        <v>24</v>
      </c>
      <c r="F21" s="32">
        <f>+C21</f>
        <v>2693723.63209977</v>
      </c>
      <c r="G21" s="14"/>
    </row>
    <row r="22" spans="1:8" x14ac:dyDescent="0.3">
      <c r="A22" s="9" t="s">
        <v>37</v>
      </c>
      <c r="B22" s="34" t="s">
        <v>38</v>
      </c>
      <c r="C22" s="15">
        <f>SUM('[1]KJB-7 El Adj'!BK30:BL30)</f>
        <v>1414592.6040183536</v>
      </c>
      <c r="D22" s="29">
        <f t="shared" si="0"/>
        <v>6.8261281773599775E-2</v>
      </c>
      <c r="E22" s="30" t="s">
        <v>27</v>
      </c>
      <c r="F22" s="14"/>
      <c r="G22" s="32">
        <f>+C22</f>
        <v>1414592.6040183536</v>
      </c>
    </row>
    <row r="23" spans="1:8" x14ac:dyDescent="0.3">
      <c r="A23" s="9" t="s">
        <v>39</v>
      </c>
      <c r="B23" s="34" t="s">
        <v>40</v>
      </c>
      <c r="C23" s="15">
        <f>SUM('[1]KJB-7 El Adj'!BK31:BL31)</f>
        <v>2043860.8656736021</v>
      </c>
      <c r="D23" s="29">
        <f t="shared" si="0"/>
        <v>9.8626673193018599E-2</v>
      </c>
      <c r="E23" s="30" t="s">
        <v>24</v>
      </c>
      <c r="F23" s="32">
        <f>+C23</f>
        <v>2043860.8656736021</v>
      </c>
      <c r="G23" s="14"/>
    </row>
    <row r="24" spans="1:8" x14ac:dyDescent="0.3">
      <c r="A24" s="9" t="s">
        <v>41</v>
      </c>
      <c r="B24" s="34" t="s">
        <v>42</v>
      </c>
      <c r="C24" s="15">
        <f>+'[1]KJB-7 7.01 p 2'!N19</f>
        <v>313332.07420681993</v>
      </c>
      <c r="D24" s="29">
        <f t="shared" si="0"/>
        <v>1.5119864861007507E-2</v>
      </c>
      <c r="E24" s="30" t="s">
        <v>27</v>
      </c>
      <c r="F24" s="14"/>
      <c r="G24" s="32">
        <f>+C24</f>
        <v>313332.07420681993</v>
      </c>
    </row>
    <row r="25" spans="1:8" x14ac:dyDescent="0.3">
      <c r="A25" s="9">
        <v>16</v>
      </c>
      <c r="B25" s="17" t="s">
        <v>43</v>
      </c>
      <c r="C25" s="15">
        <f>+'[1]KJB-7 7.01 p 2'!N16</f>
        <v>128580540.49475974</v>
      </c>
      <c r="D25" s="29">
        <f t="shared" si="0"/>
        <v>6.2046644951924783</v>
      </c>
      <c r="E25" s="30" t="s">
        <v>27</v>
      </c>
      <c r="F25" s="14"/>
      <c r="G25" s="32">
        <f>+C25</f>
        <v>128580540.49475974</v>
      </c>
    </row>
    <row r="26" spans="1:8" x14ac:dyDescent="0.3">
      <c r="A26" s="9">
        <v>17</v>
      </c>
      <c r="B26" s="17" t="s">
        <v>44</v>
      </c>
      <c r="C26" s="15">
        <f>+'[1]KJB-7 7.01 p 2'!N20</f>
        <v>108574737.55890049</v>
      </c>
      <c r="D26" s="29">
        <f t="shared" si="0"/>
        <v>5.2392828387123345</v>
      </c>
      <c r="E26" s="30" t="s">
        <v>27</v>
      </c>
      <c r="F26" s="14"/>
      <c r="G26" s="32">
        <f>+C26</f>
        <v>108574737.55890049</v>
      </c>
    </row>
    <row r="27" spans="1:8" x14ac:dyDescent="0.3">
      <c r="A27" s="9">
        <v>18</v>
      </c>
      <c r="B27" s="17" t="s">
        <v>45</v>
      </c>
      <c r="C27" s="15">
        <f>+'[1]KJB-7 7.01 p 2'!N27</f>
        <v>-9692025.729682086</v>
      </c>
      <c r="D27" s="29">
        <f t="shared" si="0"/>
        <v>-0.46768949407162608</v>
      </c>
      <c r="E27" s="30" t="s">
        <v>24</v>
      </c>
      <c r="F27" s="32">
        <f>+C27</f>
        <v>-9692025.729682086</v>
      </c>
      <c r="G27" s="14"/>
    </row>
    <row r="28" spans="1:8" x14ac:dyDescent="0.3">
      <c r="A28" s="9">
        <v>19</v>
      </c>
      <c r="B28" s="17" t="s">
        <v>46</v>
      </c>
      <c r="C28" s="15">
        <f>+'[1]KJB-4 Sum'!AQ32</f>
        <v>135758889.74024761</v>
      </c>
      <c r="D28" s="29">
        <f t="shared" si="0"/>
        <v>6.5510563249840592</v>
      </c>
      <c r="E28" s="30" t="s">
        <v>24</v>
      </c>
      <c r="F28" s="32">
        <f>+C28</f>
        <v>135758889.74024761</v>
      </c>
      <c r="G28" s="14"/>
      <c r="H28" s="35"/>
    </row>
    <row r="29" spans="1:8" x14ac:dyDescent="0.3">
      <c r="A29" s="9">
        <v>20</v>
      </c>
      <c r="B29" s="17" t="s">
        <v>47</v>
      </c>
      <c r="C29" s="15">
        <f>-'[1]KJB-4 Sum'!AQ19</f>
        <v>-28431646.319339484</v>
      </c>
      <c r="D29" s="29">
        <f t="shared" si="0"/>
        <v>-1.3719714179041353</v>
      </c>
      <c r="E29" s="30" t="s">
        <v>27</v>
      </c>
      <c r="F29" s="14"/>
      <c r="G29" s="32">
        <f>+C29</f>
        <v>-28431646.319339484</v>
      </c>
      <c r="H29" s="36"/>
    </row>
    <row r="30" spans="1:8" x14ac:dyDescent="0.3">
      <c r="A30" s="37">
        <v>21</v>
      </c>
      <c r="B30" s="38" t="s">
        <v>48</v>
      </c>
      <c r="C30" s="15">
        <f>+'[1]KJB-7 7.01 p 2'!N22</f>
        <v>-15588634.390200933</v>
      </c>
      <c r="D30" s="29">
        <f t="shared" si="0"/>
        <v>-0.75223082713171574</v>
      </c>
      <c r="E30" s="30" t="s">
        <v>27</v>
      </c>
      <c r="F30" s="14"/>
      <c r="G30" s="32">
        <f>+C30</f>
        <v>-15588634.390200933</v>
      </c>
    </row>
    <row r="31" spans="1:8" x14ac:dyDescent="0.3">
      <c r="A31" s="9">
        <v>22</v>
      </c>
      <c r="B31" s="17" t="s">
        <v>49</v>
      </c>
      <c r="C31" s="15">
        <f>+'[1]KJB-7 7.01 p 2'!N26</f>
        <v>645351.73745011003</v>
      </c>
      <c r="D31" s="29">
        <f t="shared" si="0"/>
        <v>3.1141500858994021E-2</v>
      </c>
      <c r="E31" s="30" t="s">
        <v>24</v>
      </c>
      <c r="F31" s="32">
        <f>+C31</f>
        <v>645351.73745011003</v>
      </c>
      <c r="G31" s="14"/>
    </row>
    <row r="32" spans="1:8" x14ac:dyDescent="0.3">
      <c r="A32" s="9">
        <v>23</v>
      </c>
      <c r="B32" s="39" t="s">
        <v>50</v>
      </c>
      <c r="C32" s="15">
        <f>SUM('[1]KJB-7 El Adj'!BK27:BL27)</f>
        <v>157488027.39762798</v>
      </c>
      <c r="D32" s="29">
        <f t="shared" si="0"/>
        <v>7.5995976393627505</v>
      </c>
      <c r="E32" s="30" t="s">
        <v>24</v>
      </c>
      <c r="F32" s="32">
        <f>+C32</f>
        <v>157488027.39762798</v>
      </c>
      <c r="G32" s="14"/>
    </row>
    <row r="33" spans="1:7" x14ac:dyDescent="0.3">
      <c r="A33" s="9">
        <v>24</v>
      </c>
      <c r="B33" s="10" t="s">
        <v>51</v>
      </c>
      <c r="C33" s="15">
        <v>3490805.0455442886</v>
      </c>
      <c r="D33" s="29">
        <f t="shared" si="0"/>
        <v>0.16844908290465715</v>
      </c>
      <c r="E33" s="30" t="s">
        <v>24</v>
      </c>
      <c r="F33" s="32">
        <f>+C33</f>
        <v>3490805.0455442886</v>
      </c>
      <c r="G33" s="14"/>
    </row>
    <row r="34" spans="1:7" x14ac:dyDescent="0.3">
      <c r="A34" s="9">
        <f t="shared" ref="A34:A45" si="1">+A33+1</f>
        <v>25</v>
      </c>
      <c r="B34" s="10" t="s">
        <v>52</v>
      </c>
      <c r="C34" s="15">
        <f>+F57</f>
        <v>19055507.229382258</v>
      </c>
      <c r="D34" s="29">
        <f t="shared" si="0"/>
        <v>0.91952505946146834</v>
      </c>
      <c r="E34" s="30" t="s">
        <v>24</v>
      </c>
      <c r="F34" s="32">
        <f>+C34</f>
        <v>19055507.229382258</v>
      </c>
      <c r="G34" s="14"/>
    </row>
    <row r="35" spans="1:7" x14ac:dyDescent="0.3">
      <c r="A35" s="9">
        <f t="shared" si="1"/>
        <v>26</v>
      </c>
      <c r="B35" s="40" t="s">
        <v>53</v>
      </c>
      <c r="C35" s="41"/>
      <c r="D35" s="41"/>
      <c r="E35" s="30"/>
      <c r="F35" s="41"/>
      <c r="G35" s="41"/>
    </row>
    <row r="36" spans="1:7" x14ac:dyDescent="0.3">
      <c r="A36" s="9">
        <f t="shared" si="1"/>
        <v>27</v>
      </c>
      <c r="B36" s="42" t="s">
        <v>54</v>
      </c>
      <c r="C36" s="43">
        <f>SUM(C13:C35)</f>
        <v>1266503108.3903325</v>
      </c>
      <c r="D36" s="44">
        <f>SUM(D13:D35)</f>
        <v>61.115211053267153</v>
      </c>
      <c r="E36" s="44"/>
      <c r="F36" s="43">
        <f>SUM(F13:F35)</f>
        <v>554392226.08015335</v>
      </c>
      <c r="G36" s="43">
        <f>SUM(G13:G35)</f>
        <v>712110882.31017888</v>
      </c>
    </row>
    <row r="37" spans="1:7" x14ac:dyDescent="0.3">
      <c r="A37" s="9">
        <f t="shared" si="1"/>
        <v>28</v>
      </c>
      <c r="B37" s="17" t="s">
        <v>55</v>
      </c>
      <c r="C37" s="45">
        <v>0.95238599999999995</v>
      </c>
      <c r="D37" s="45">
        <f>+C37</f>
        <v>0.95238599999999995</v>
      </c>
      <c r="E37" s="45"/>
      <c r="F37" s="46">
        <f>+D37</f>
        <v>0.95238599999999995</v>
      </c>
      <c r="G37" s="46">
        <f>+F37</f>
        <v>0.95238599999999995</v>
      </c>
    </row>
    <row r="38" spans="1:7" x14ac:dyDescent="0.3">
      <c r="A38" s="9">
        <f t="shared" si="1"/>
        <v>29</v>
      </c>
      <c r="B38" s="17" t="s">
        <v>56</v>
      </c>
      <c r="C38" s="43">
        <f>+C36/C37</f>
        <v>1329821215.7574055</v>
      </c>
      <c r="D38" s="44">
        <f>+D36/C37</f>
        <v>64.170631501583557</v>
      </c>
      <c r="E38" s="44"/>
      <c r="F38" s="43">
        <f>+F36/F37</f>
        <v>582108752.20777428</v>
      </c>
      <c r="G38" s="43">
        <f>+G36/G37</f>
        <v>747712463.549631</v>
      </c>
    </row>
    <row r="39" spans="1:7" x14ac:dyDescent="0.3">
      <c r="A39" s="9">
        <f t="shared" si="1"/>
        <v>30</v>
      </c>
      <c r="B39" s="17" t="s">
        <v>57</v>
      </c>
      <c r="C39" s="33">
        <v>20723206</v>
      </c>
      <c r="D39" s="47" t="s">
        <v>58</v>
      </c>
      <c r="E39" s="47"/>
      <c r="F39" s="14"/>
      <c r="G39" s="14"/>
    </row>
    <row r="40" spans="1:7" x14ac:dyDescent="0.3">
      <c r="A40" s="9">
        <f t="shared" si="1"/>
        <v>31</v>
      </c>
      <c r="B40" s="48"/>
      <c r="C40" s="31">
        <f>+'[1]KJB-7 El Adj'!BK46</f>
        <v>19551068.153878618</v>
      </c>
      <c r="D40" s="49" t="s">
        <v>59</v>
      </c>
      <c r="E40" s="49"/>
      <c r="F40" s="49" t="s">
        <v>9</v>
      </c>
      <c r="G40" s="49" t="s">
        <v>60</v>
      </c>
    </row>
    <row r="41" spans="1:7" x14ac:dyDescent="0.3">
      <c r="A41" s="9">
        <f t="shared" si="1"/>
        <v>32</v>
      </c>
      <c r="B41" s="17" t="s">
        <v>61</v>
      </c>
      <c r="C41" s="8"/>
      <c r="D41" s="8"/>
      <c r="E41" s="8"/>
      <c r="F41" s="8"/>
      <c r="G41" s="8"/>
    </row>
    <row r="42" spans="1:7" x14ac:dyDescent="0.3">
      <c r="A42" s="9">
        <f t="shared" si="1"/>
        <v>33</v>
      </c>
      <c r="B42" s="17" t="s">
        <v>62</v>
      </c>
      <c r="C42" s="50"/>
      <c r="D42" s="51">
        <f>+F42+G42</f>
        <v>61.11521105326716</v>
      </c>
      <c r="E42" s="51"/>
      <c r="F42" s="51">
        <f>+F36/$C$39</f>
        <v>26.75224220036964</v>
      </c>
      <c r="G42" s="51">
        <f>+G36/$C$39</f>
        <v>34.362968852897517</v>
      </c>
    </row>
    <row r="43" spans="1:7" x14ac:dyDescent="0.3">
      <c r="A43" s="9">
        <f t="shared" si="1"/>
        <v>34</v>
      </c>
      <c r="B43" s="17" t="s">
        <v>63</v>
      </c>
      <c r="C43" s="8"/>
      <c r="D43" s="51">
        <f>+F43+G43</f>
        <v>64.170631501583557</v>
      </c>
      <c r="E43" s="51"/>
      <c r="F43" s="51">
        <f>+F38/$C$39</f>
        <v>28.089705434949316</v>
      </c>
      <c r="G43" s="51">
        <f>+G38/$C$39</f>
        <v>36.080926066634234</v>
      </c>
    </row>
    <row r="44" spans="1:7" x14ac:dyDescent="0.3">
      <c r="A44" s="9">
        <f t="shared" si="1"/>
        <v>35</v>
      </c>
      <c r="B44" s="17"/>
      <c r="C44" s="8"/>
      <c r="D44" s="8"/>
      <c r="E44" s="8"/>
      <c r="F44" s="8"/>
      <c r="G44" s="8"/>
    </row>
    <row r="45" spans="1:7" x14ac:dyDescent="0.3">
      <c r="A45" s="9">
        <f t="shared" si="1"/>
        <v>36</v>
      </c>
      <c r="B45" s="17" t="s">
        <v>64</v>
      </c>
      <c r="C45" s="8"/>
      <c r="D45" s="8"/>
      <c r="E45" s="8"/>
      <c r="F45" s="8"/>
      <c r="G45" s="8"/>
    </row>
    <row r="47" spans="1:7" ht="15" thickBot="1" x14ac:dyDescent="0.35">
      <c r="B47" s="52"/>
      <c r="C47" s="53"/>
      <c r="D47" s="54" t="s">
        <v>65</v>
      </c>
      <c r="E47" s="54"/>
      <c r="F47" s="54" t="s">
        <v>66</v>
      </c>
    </row>
    <row r="48" spans="1:7" x14ac:dyDescent="0.3">
      <c r="B48" s="55" t="s">
        <v>67</v>
      </c>
      <c r="C48" s="56"/>
      <c r="D48" s="57" t="s">
        <v>68</v>
      </c>
      <c r="E48" s="57"/>
      <c r="F48" s="58">
        <f>+'[1]KJB-7 7.01 p 2'!N9</f>
        <v>0.97465299999999999</v>
      </c>
    </row>
    <row r="49" spans="1:8" x14ac:dyDescent="0.3">
      <c r="B49" s="59" t="s">
        <v>69</v>
      </c>
      <c r="C49" s="60">
        <v>407</v>
      </c>
      <c r="D49" s="61">
        <f>+'[1]KJB-7 El Adj'!BB22</f>
        <v>6689176.5497812955</v>
      </c>
      <c r="E49" s="61"/>
      <c r="F49" s="62">
        <f t="shared" ref="F49:F56" si="2">+D49*$F$48</f>
        <v>6519625.9917739891</v>
      </c>
      <c r="G49" s="35"/>
    </row>
    <row r="50" spans="1:8" x14ac:dyDescent="0.3">
      <c r="B50" s="63" t="s">
        <v>70</v>
      </c>
      <c r="C50" s="54">
        <v>407.3</v>
      </c>
      <c r="D50" s="64">
        <f>+'[1]KJB-7 El Adj'!AC44</f>
        <v>687420</v>
      </c>
      <c r="E50" s="64"/>
      <c r="F50" s="65">
        <f t="shared" si="2"/>
        <v>669995.96525999997</v>
      </c>
      <c r="G50" s="35"/>
    </row>
    <row r="51" spans="1:8" x14ac:dyDescent="0.3">
      <c r="B51" s="63" t="s">
        <v>71</v>
      </c>
      <c r="C51" s="54">
        <v>407.3</v>
      </c>
      <c r="D51" s="64">
        <f>+'[1]KJB-7 El Adj'!AC39</f>
        <v>2885052</v>
      </c>
      <c r="E51" s="64"/>
      <c r="F51" s="65">
        <f t="shared" si="2"/>
        <v>2811924.586956</v>
      </c>
      <c r="G51" s="35"/>
    </row>
    <row r="52" spans="1:8" x14ac:dyDescent="0.3">
      <c r="B52" s="66" t="s">
        <v>72</v>
      </c>
      <c r="C52" s="54">
        <v>407.3</v>
      </c>
      <c r="D52" s="64">
        <f>+'[1]KJB-7 El Adj'!AC48</f>
        <v>4520422.508572978</v>
      </c>
      <c r="E52" s="64"/>
      <c r="F52" s="65">
        <f t="shared" si="2"/>
        <v>4405843.359248179</v>
      </c>
      <c r="G52" s="35"/>
    </row>
    <row r="53" spans="1:8" x14ac:dyDescent="0.3">
      <c r="B53" s="66" t="s">
        <v>73</v>
      </c>
      <c r="C53" s="54">
        <v>407.3</v>
      </c>
      <c r="D53" s="64">
        <f>+'[1]KJB-7 El Adj'!AC46</f>
        <v>561126.34087998548</v>
      </c>
      <c r="E53" s="64"/>
      <c r="F53" s="65">
        <f t="shared" si="2"/>
        <v>546903.47151770047</v>
      </c>
      <c r="G53" s="35"/>
    </row>
    <row r="54" spans="1:8" x14ac:dyDescent="0.3">
      <c r="B54" s="66" t="s">
        <v>74</v>
      </c>
      <c r="C54" s="54">
        <v>407.3</v>
      </c>
      <c r="D54" s="64">
        <f>+'[1]KJB-7 El Adj'!AC47</f>
        <v>2203436.1529896799</v>
      </c>
      <c r="E54" s="64"/>
      <c r="F54" s="65">
        <f t="shared" si="2"/>
        <v>2147585.6568198507</v>
      </c>
      <c r="G54" s="35"/>
    </row>
    <row r="55" spans="1:8" x14ac:dyDescent="0.3">
      <c r="B55" s="66" t="s">
        <v>75</v>
      </c>
      <c r="C55" s="54">
        <v>407.4</v>
      </c>
      <c r="D55" s="64">
        <f>+'[1]KJB-7 El Adj'!AC49+'[1]KJB-7 El Adj'!AC50</f>
        <v>-1781873.2383453234</v>
      </c>
      <c r="E55" s="64"/>
      <c r="F55" s="65">
        <f t="shared" si="2"/>
        <v>-1736708.0973729845</v>
      </c>
      <c r="G55" s="35"/>
    </row>
    <row r="56" spans="1:8" x14ac:dyDescent="0.3">
      <c r="B56" s="66" t="s">
        <v>76</v>
      </c>
      <c r="C56" s="54">
        <v>407</v>
      </c>
      <c r="D56" s="67">
        <f>+'[1]KJB-7 El Adj'!AC51</f>
        <v>3786307.8400000003</v>
      </c>
      <c r="E56" s="67"/>
      <c r="F56" s="68">
        <f t="shared" si="2"/>
        <v>3690336.2951795203</v>
      </c>
      <c r="G56" s="35"/>
    </row>
    <row r="57" spans="1:8" ht="15" thickBot="1" x14ac:dyDescent="0.35">
      <c r="B57" s="63" t="s">
        <v>77</v>
      </c>
      <c r="C57" s="69"/>
      <c r="D57" s="67">
        <f>SUM(D49:D56)</f>
        <v>19551068.153878618</v>
      </c>
      <c r="E57" s="67"/>
      <c r="F57" s="68">
        <f>SUM(F49:F56)</f>
        <v>19055507.229382258</v>
      </c>
      <c r="G57" s="70"/>
      <c r="H57" s="71"/>
    </row>
    <row r="58" spans="1:8" ht="15" thickBot="1" x14ac:dyDescent="0.35">
      <c r="B58" s="72"/>
      <c r="C58" s="73" t="s">
        <v>78</v>
      </c>
      <c r="D58" s="74">
        <f>+'[1]KJB-7 El Adj'!AC52-D57</f>
        <v>0</v>
      </c>
      <c r="E58" s="74"/>
      <c r="F58" s="75">
        <f>+F57/D57-F48</f>
        <v>0</v>
      </c>
    </row>
    <row r="59" spans="1:8" x14ac:dyDescent="0.3">
      <c r="A59" s="76"/>
      <c r="B59" s="76"/>
      <c r="C59" s="76"/>
      <c r="D59" s="76"/>
      <c r="E59" s="76"/>
      <c r="F59" s="76"/>
    </row>
    <row r="60" spans="1:8" x14ac:dyDescent="0.3">
      <c r="A60" s="76"/>
      <c r="B60" s="76"/>
      <c r="C60" s="76"/>
      <c r="D60" s="76"/>
      <c r="E60" s="76"/>
      <c r="F60" s="76"/>
    </row>
    <row r="61" spans="1:8" x14ac:dyDescent="0.3">
      <c r="B61" s="77"/>
      <c r="C61" s="78"/>
      <c r="D61" s="78"/>
      <c r="E61" s="78"/>
      <c r="F61" s="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E39BEC6-81E5-4B1D-B2D2-2CCE8B8414C0}"/>
</file>

<file path=customXml/itemProps2.xml><?xml version="1.0" encoding="utf-8"?>
<ds:datastoreItem xmlns:ds="http://schemas.openxmlformats.org/officeDocument/2006/customXml" ds:itemID="{B982C9C2-531A-4DD7-9605-28DE89F2D838}"/>
</file>

<file path=customXml/itemProps3.xml><?xml version="1.0" encoding="utf-8"?>
<ds:datastoreItem xmlns:ds="http://schemas.openxmlformats.org/officeDocument/2006/customXml" ds:itemID="{E226A468-EE17-4033-B289-16BD25435DBF}"/>
</file>

<file path=customXml/itemProps4.xml><?xml version="1.0" encoding="utf-8"?>
<ds:datastoreItem xmlns:ds="http://schemas.openxmlformats.org/officeDocument/2006/customXml" ds:itemID="{00C71F1D-40A4-4347-AD15-ADF7F0FAF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KJB-8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2017-01-05T17:05:29Z</dcterms:created>
  <dcterms:modified xsi:type="dcterms:W3CDTF">2017-01-05T17:06:15Z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