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025" windowWidth="21660" windowHeight="5070" tabRatio="727"/>
  </bookViews>
  <sheets>
    <sheet name="ROR (3.1)" sheetId="20" r:id="rId1"/>
    <sheet name="Cap. Str. Adj. (3.2)" sheetId="34" r:id="rId2"/>
    <sheet name="FFO(19.1)" sheetId="2" r:id="rId3"/>
    <sheet name="Pre-Tax ROR (19.2)" sheetId="21" r:id="rId4"/>
    <sheet name="Fin. Cap. Str. (19.3)" sheetId="6" r:id="rId5"/>
    <sheet name="FERC-BS" sheetId="31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WRK1" localSheetId="1">#REF!</definedName>
    <definedName name="_WRK1" localSheetId="3">#REF!</definedName>
    <definedName name="_WRK1">#REF!</definedName>
    <definedName name="_WRK2" localSheetId="1">#REF!</definedName>
    <definedName name="_WRK2" localSheetId="3">#REF!</definedName>
    <definedName name="_WRK2">#REF!</definedName>
    <definedName name="AcctGrp">[1]Amort!$O$34</definedName>
    <definedName name="ActualsDate">[2]Sheet2!$B$1</definedName>
    <definedName name="CurrDte">[3]Debt!$C$1</definedName>
    <definedName name="d">[4]Sheet2!$B$8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fadf">[5]Sheet2!$B$8</definedName>
    <definedName name="DollarType">[1]Amort!$R$1</definedName>
    <definedName name="EndAR">#N/A</definedName>
    <definedName name="EndCash">#N/A</definedName>
    <definedName name="EndCashTCI">#N/A</definedName>
    <definedName name="EndSTDebt">#N/A</definedName>
    <definedName name="EndTCI">#N/A</definedName>
    <definedName name="EV__LASTREFTIME__" hidden="1">39198.5712152778</definedName>
    <definedName name="fasd">[5]Sheet2!$B$8</definedName>
    <definedName name="MaxAR">#N/A</definedName>
    <definedName name="MaxCash">#N/A</definedName>
    <definedName name="MaxTCI">#N/A</definedName>
    <definedName name="MinAR">#N/A</definedName>
    <definedName name="MinCash">#N/A</definedName>
    <definedName name="MinTCI">#N/A</definedName>
    <definedName name="NetCash">#N/A</definedName>
    <definedName name="NOTBALANCED" localSheetId="1">#REF!</definedName>
    <definedName name="NOTBALANCED" localSheetId="3">#REF!</definedName>
    <definedName name="NOTBALANCED" localSheetId="0">#REF!</definedName>
    <definedName name="NOTBALANCED">#REF!</definedName>
    <definedName name="NvsASD">"V1999-12-31"</definedName>
    <definedName name="NvsAutoDrillOk">"VN"</definedName>
    <definedName name="NvsElapsedTime">0.0136769675955293</definedName>
    <definedName name="NvsEndTime">36546.4462868056</definedName>
    <definedName name="NvsInstSpec">"%"</definedName>
    <definedName name="NvsLayoutType">"M3"</definedName>
    <definedName name="NvsNplSpec">"%,X,RZF..,CZF.."</definedName>
    <definedName name="NvsPanelEffdt">"V1990-01-01"</definedName>
    <definedName name="NvsPanelSetid">"VAEP"</definedName>
    <definedName name="NvsReqBU">"VX60"</definedName>
    <definedName name="NvsReqBUOnly">"VN"</definedName>
    <definedName name="NvsTransLed">"VN"</definedName>
    <definedName name="NvsTreeASD">"V2020-01-01"</definedName>
    <definedName name="NvsValTbl.CURRENCY_CD">"CURRENCY_CD_TBL"</definedName>
    <definedName name="PAGE3" localSheetId="1">#REF!</definedName>
    <definedName name="PAGE3" localSheetId="3">#REF!</definedName>
    <definedName name="PAGE3" localSheetId="0">#REF!</definedName>
    <definedName name="PAGE3">#REF!</definedName>
    <definedName name="PAGE4" localSheetId="1">#REF!</definedName>
    <definedName name="PAGE4" localSheetId="3">#REF!</definedName>
    <definedName name="PAGE4">#REF!</definedName>
    <definedName name="PriceDate_E">[2]Sheet2!$B$5</definedName>
    <definedName name="PriceDate_G">[2]Sheet2!$B$6</definedName>
    <definedName name="_xlnm.Print_Area" localSheetId="5">'FERC-BS'!$A$1:$I$164</definedName>
    <definedName name="_xlnm.Print_Area" localSheetId="3">'Pre-Tax ROR (19.2)'!$A$1:$H$24</definedName>
    <definedName name="Print_ScenDate">[2]Sheet2!$B$2</definedName>
    <definedName name="PRINTJE1" localSheetId="1">#REF!</definedName>
    <definedName name="PRINTJE1" localSheetId="3">#REF!</definedName>
    <definedName name="PRINTJE1" localSheetId="0">#REF!</definedName>
    <definedName name="PRINTJE1">#REF!</definedName>
    <definedName name="PRINTJE2" localSheetId="1">#REF!</definedName>
    <definedName name="PRINTJE2" localSheetId="3">#REF!</definedName>
    <definedName name="PRINTJE2">#REF!</definedName>
    <definedName name="PRTWORK" localSheetId="1">#REF!</definedName>
    <definedName name="PRTWORK" localSheetId="3">#REF!</definedName>
    <definedName name="PRTWORK">#REF!</definedName>
    <definedName name="Scenario_Name">[2]Sheet2!$B$8</definedName>
    <definedName name="Start_Page">[2]Sheet2!$B$10</definedName>
    <definedName name="WORKSHEET" localSheetId="1">#REF!</definedName>
    <definedName name="WORKSHEET" localSheetId="3">#REF!</definedName>
    <definedName name="WORKSHEET">#REF!</definedName>
    <definedName name="wrn.All._.Sheets." hidden="1">{"IncSt",#N/A,FALSE,"IS";"BalSht",#N/A,FALSE,"BS";"IntCash",#N/A,FALSE,"Int. Cash";"Stats",#N/A,FALSE,"Stats"}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Pivot1." hidden="1">{"Pivot1",#N/A,FALSE,"Redemption_Maturity Extract"}</definedName>
    <definedName name="wrn.Pivot2." hidden="1">{"Pivot2",#N/A,FALSE,"Redemption_Maturity Extract"}</definedName>
  </definedNames>
  <calcPr calcId="125725"/>
</workbook>
</file>

<file path=xl/calcChain.xml><?xml version="1.0" encoding="utf-8"?>
<calcChain xmlns="http://schemas.openxmlformats.org/spreadsheetml/2006/main">
  <c r="E17" i="34"/>
  <c r="G13" i="20" l="1"/>
  <c r="E28" i="34" l="1"/>
  <c r="A27"/>
  <c r="A28" s="1"/>
  <c r="F15"/>
  <c r="F14"/>
  <c r="D16"/>
  <c r="D18" s="1"/>
  <c r="F16" l="1"/>
  <c r="D13" i="20" s="1"/>
  <c r="E26" i="34"/>
  <c r="E25"/>
  <c r="E24"/>
  <c r="A1"/>
  <c r="A14" s="1"/>
  <c r="A15" l="1"/>
  <c r="H108" i="31"/>
  <c r="F108"/>
  <c r="G108"/>
  <c r="E108"/>
  <c r="F17" i="34" l="1"/>
  <c r="A16"/>
  <c r="D14" i="20" l="1"/>
  <c r="F18" i="34"/>
  <c r="A17"/>
  <c r="A18" l="1"/>
  <c r="A24" l="1"/>
  <c r="A25" l="1"/>
  <c r="A26" l="1"/>
  <c r="D21" i="2" l="1"/>
  <c r="H18" i="21" l="1"/>
  <c r="B23" i="6"/>
  <c r="B22" i="21" l="1"/>
  <c r="F15" l="1"/>
  <c r="F14" l="1"/>
  <c r="D15"/>
  <c r="D17" i="6" s="1"/>
  <c r="D14" i="21"/>
  <c r="D13" i="6" s="1"/>
  <c r="D15" i="20"/>
  <c r="D16" i="21" l="1"/>
  <c r="A1" i="2" l="1"/>
  <c r="A1" i="21" s="1"/>
  <c r="B15"/>
  <c r="B17" i="6" s="1"/>
  <c r="B14" i="21"/>
  <c r="A5" l="1"/>
  <c r="D15" i="6" l="1"/>
  <c r="D18" s="1"/>
  <c r="A5"/>
  <c r="B13"/>
  <c r="E16" i="21"/>
  <c r="A14"/>
  <c r="E14" i="6" l="1"/>
  <c r="E17"/>
  <c r="E13"/>
  <c r="E15" i="20"/>
  <c r="E14"/>
  <c r="E13"/>
  <c r="E14" i="21"/>
  <c r="G14" s="1"/>
  <c r="H14" s="1"/>
  <c r="E15"/>
  <c r="G15" s="1"/>
  <c r="D15" i="2" s="1"/>
  <c r="G14" i="20" l="1"/>
  <c r="E15" i="6"/>
  <c r="D26" i="2" s="1"/>
  <c r="H15" i="21"/>
  <c r="H16" s="1"/>
  <c r="D16" i="2" s="1"/>
  <c r="D18" s="1"/>
  <c r="D17"/>
  <c r="G16" i="21"/>
  <c r="A16"/>
  <c r="A18" s="1"/>
  <c r="G15" i="20" l="1"/>
  <c r="E18" i="6"/>
  <c r="D22" i="2"/>
  <c r="D28" s="1"/>
  <c r="D24"/>
  <c r="D27" s="1"/>
  <c r="A13" i="6"/>
  <c r="A14" l="1"/>
  <c r="A15"/>
  <c r="A14" i="2"/>
  <c r="A15" s="1"/>
  <c r="A16" s="1"/>
  <c r="A17" l="1"/>
  <c r="A1" i="6"/>
  <c r="A17" l="1"/>
  <c r="A18" i="2"/>
  <c r="A18" i="6" l="1"/>
  <c r="A19" i="2"/>
  <c r="A20" l="1"/>
  <c r="A21" s="1"/>
  <c r="A22" l="1"/>
  <c r="A23" l="1"/>
  <c r="A24" l="1"/>
  <c r="A26" l="1"/>
  <c r="A27" s="1"/>
  <c r="A28" l="1"/>
</calcChain>
</file>

<file path=xl/sharedStrings.xml><?xml version="1.0" encoding="utf-8"?>
<sst xmlns="http://schemas.openxmlformats.org/spreadsheetml/2006/main" count="283" uniqueCount="238">
  <si>
    <t>Rate of Return</t>
  </si>
  <si>
    <t>Line</t>
  </si>
  <si>
    <t>Description</t>
  </si>
  <si>
    <t>Weight</t>
  </si>
  <si>
    <t>Cost</t>
  </si>
  <si>
    <t>Weighted</t>
  </si>
  <si>
    <t>Pre-Tax</t>
  </si>
  <si>
    <t>Total</t>
  </si>
  <si>
    <t>Significant</t>
  </si>
  <si>
    <t>Reference</t>
  </si>
  <si>
    <t>Rate Base</t>
  </si>
  <si>
    <t>Weighted Common Return</t>
  </si>
  <si>
    <t>Pre-Tax Rate of Return</t>
  </si>
  <si>
    <t>Income to Common</t>
  </si>
  <si>
    <t>Line 1 x Line 2.</t>
  </si>
  <si>
    <t>EBIT</t>
  </si>
  <si>
    <t>Line 1 x Line 3.</t>
  </si>
  <si>
    <t>Depreciation &amp; Amortization</t>
  </si>
  <si>
    <t>Deferred Income Taxes &amp; ITC</t>
  </si>
  <si>
    <t>Funds from Operations (FFO)</t>
  </si>
  <si>
    <t>Sum of Line 4 and Lines 6 through 8.</t>
  </si>
  <si>
    <t>EBITDA</t>
  </si>
  <si>
    <t>Sum of Lines 5 through 7 and Line 10.</t>
  </si>
  <si>
    <t>Total Debt Ratio</t>
  </si>
  <si>
    <t>45% - 50%</t>
  </si>
  <si>
    <t>Debt to EBITDA</t>
  </si>
  <si>
    <t>3.0x - 4.0x</t>
  </si>
  <si>
    <t>(Line 1 x Line 12) / Line 11.</t>
  </si>
  <si>
    <t>FFO to Total Debt</t>
  </si>
  <si>
    <t>20% - 30%</t>
  </si>
  <si>
    <t>Line 9 / (Line 1 x Line 12).</t>
  </si>
  <si>
    <t>Sources:</t>
  </si>
  <si>
    <t>Common Equity</t>
  </si>
  <si>
    <t>(1)</t>
  </si>
  <si>
    <t>(2)</t>
  </si>
  <si>
    <t>(3)</t>
  </si>
  <si>
    <t>(4)</t>
  </si>
  <si>
    <r>
      <t>S&amp;P Benchmark</t>
    </r>
    <r>
      <rPr>
        <b/>
        <vertAlign val="superscript"/>
        <sz val="12"/>
        <rFont val="Arial"/>
        <family val="2"/>
      </rPr>
      <t>1/2</t>
    </r>
  </si>
  <si>
    <t>(Financial Capital Structure)</t>
  </si>
  <si>
    <t>Long-Term Debt</t>
  </si>
  <si>
    <t>Source:</t>
  </si>
  <si>
    <t>Tax Conversion Factor*</t>
  </si>
  <si>
    <t>Standard &amp; Poor's Credit Metrics</t>
  </si>
  <si>
    <t>(Pre-Tax Rate of Return)</t>
  </si>
  <si>
    <t>Amount (000)</t>
  </si>
  <si>
    <t>Note:</t>
  </si>
  <si>
    <t>Retail</t>
  </si>
  <si>
    <t>Cost of Service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</si>
  <si>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Hadaway Direct, Schedule SCH2010-2, page 8 of 16.</t>
    </r>
  </si>
  <si>
    <t>(5)</t>
  </si>
  <si>
    <t>Off Balance Sheet Debt*</t>
  </si>
  <si>
    <t>Short-Term Debt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</si>
  <si>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Standard &amp; Poor's: "Criteria Methodology: Business Risk/Financial Risk Matrix Expanded," May 27, 2009.</t>
    </r>
  </si>
  <si>
    <t>03/12 Q</t>
  </si>
  <si>
    <t>Date Ended</t>
  </si>
  <si>
    <r>
      <t>Utility Plant ($000)</t>
    </r>
    <r>
      <rPr>
        <sz val="10"/>
        <color indexed="9"/>
        <rFont val="Arial"/>
        <family val="2"/>
      </rPr>
      <t xml:space="preserve"> </t>
    </r>
  </si>
  <si>
    <t>Utility Plant</t>
  </si>
  <si>
    <t>Construction Work in Progress</t>
  </si>
  <si>
    <t>Total Utility Plant</t>
  </si>
  <si>
    <t>Less: Accum Provision for Depr, Amort, &amp; Depl</t>
  </si>
  <si>
    <t>Net Utility Plant (excluding Nuclear Fuel)</t>
  </si>
  <si>
    <t>Nuclear Fuel</t>
  </si>
  <si>
    <t>Less: Accum Prov for Amort of Nuclear Assembly</t>
  </si>
  <si>
    <t>Nuclear Fuel - Net</t>
  </si>
  <si>
    <t>Net Utility Plant Including Nuclear Fuel</t>
  </si>
  <si>
    <r>
      <t>Other Property and Investments ($000)</t>
    </r>
    <r>
      <rPr>
        <sz val="10"/>
        <color indexed="9"/>
        <rFont val="Arial"/>
        <family val="2"/>
      </rPr>
      <t xml:space="preserve"> </t>
    </r>
  </si>
  <si>
    <t>Non Utility Property</t>
  </si>
  <si>
    <t>Less: Accum Provision for Nonutility Depreciation</t>
  </si>
  <si>
    <t>Investment In Associated Companies</t>
  </si>
  <si>
    <t>Investment In Subsidiary Companies</t>
  </si>
  <si>
    <t>Noncurrent Portion of Allowances</t>
  </si>
  <si>
    <t>Other Investments</t>
  </si>
  <si>
    <t>Special Funds</t>
  </si>
  <si>
    <t>LT Portion of Deriv Assets</t>
  </si>
  <si>
    <t>LT Portion of Hedge Deriv Assets</t>
  </si>
  <si>
    <t>Total Other Property and Investments</t>
  </si>
  <si>
    <r>
      <t>Current and Accrued Assets ($000)</t>
    </r>
    <r>
      <rPr>
        <sz val="10"/>
        <color indexed="9"/>
        <rFont val="Arial"/>
        <family val="2"/>
      </rPr>
      <t xml:space="preserve"> </t>
    </r>
  </si>
  <si>
    <t>Cash</t>
  </si>
  <si>
    <t>Special Deposits</t>
  </si>
  <si>
    <t>Working Funds</t>
  </si>
  <si>
    <t>Temporary Cash Investment</t>
  </si>
  <si>
    <t>Notes Receivable</t>
  </si>
  <si>
    <t>Customer Accounts Receivable</t>
  </si>
  <si>
    <t>Other Accounts Receivable</t>
  </si>
  <si>
    <t>Less: Accumulated Provision for Uncollectibles</t>
  </si>
  <si>
    <t>Accounts Receivable from Associated Companies</t>
  </si>
  <si>
    <t>Notes Receivable From Associated Companies</t>
  </si>
  <si>
    <t>Interest and Dividends Receivable</t>
  </si>
  <si>
    <t>Rents Receivable</t>
  </si>
  <si>
    <t>Fuel Stock</t>
  </si>
  <si>
    <t>Fuel Stock Expense Undistributed</t>
  </si>
  <si>
    <t>Residuals (electric) &amp; Extracted Products (gas)</t>
  </si>
  <si>
    <t>Plant Materials and Operating Supplies</t>
  </si>
  <si>
    <t>Merchandise</t>
  </si>
  <si>
    <t>Other Material and Supplies</t>
  </si>
  <si>
    <t>Nuclear Materials Held for Sale</t>
  </si>
  <si>
    <t>Accrued Utility Revenue</t>
  </si>
  <si>
    <t>Allowances</t>
  </si>
  <si>
    <t>Stores Expense Undistributed</t>
  </si>
  <si>
    <t>Gas Stored Underground - Current</t>
  </si>
  <si>
    <t>Liquified Natural Gas Held for Processing</t>
  </si>
  <si>
    <t>Prepayments</t>
  </si>
  <si>
    <t>Advances for Gas Explor, Development &amp; Production</t>
  </si>
  <si>
    <t>Miscellaneous Current and Accrued Assets</t>
  </si>
  <si>
    <t>Derivative Assets Other than Hedges</t>
  </si>
  <si>
    <t>Less: LT Portion of Deriv Assets</t>
  </si>
  <si>
    <t>Derivative Assets: Hedges</t>
  </si>
  <si>
    <t>Less: LT of Hedge Deriv Assets</t>
  </si>
  <si>
    <t>Total Current and Accrued Assets</t>
  </si>
  <si>
    <r>
      <t>Deferred Debits ($000)</t>
    </r>
    <r>
      <rPr>
        <sz val="10"/>
        <color indexed="9"/>
        <rFont val="Arial"/>
        <family val="2"/>
      </rPr>
      <t xml:space="preserve"> </t>
    </r>
  </si>
  <si>
    <t>Unamortized Debt Expense</t>
  </si>
  <si>
    <t>Extraordinary Property Losses</t>
  </si>
  <si>
    <t>Unrecovered Plant &amp; Regulatory Study Costs</t>
  </si>
  <si>
    <t>Other Regulatory Assets</t>
  </si>
  <si>
    <t>Preliminary Survey &amp; Investigation Charges</t>
  </si>
  <si>
    <t>Prelim Survey &amp; Investigation (gas)</t>
  </si>
  <si>
    <t>Other Preliminary Survey</t>
  </si>
  <si>
    <t>Clearing Accounts</t>
  </si>
  <si>
    <t>Temporary Facilities</t>
  </si>
  <si>
    <t>Miscellaneous Deferred Debits</t>
  </si>
  <si>
    <t>Deferred Losses From Disposition of Utility Plant</t>
  </si>
  <si>
    <t>Research &amp; Development Expenditures</t>
  </si>
  <si>
    <t>Unamortized Loss on Reacquired Debt</t>
  </si>
  <si>
    <t>Accumulated Deferred Income Taxes - Asset</t>
  </si>
  <si>
    <t>Unrecovered Purchased Gas Costs</t>
  </si>
  <si>
    <t>Total Deferred Debits</t>
  </si>
  <si>
    <t>Total Assets and Other Debits</t>
  </si>
  <si>
    <r>
      <t>Capital &amp; Long Term Debt ($000)</t>
    </r>
    <r>
      <rPr>
        <sz val="10"/>
        <color indexed="9"/>
        <rFont val="Arial"/>
        <family val="2"/>
      </rPr>
      <t xml:space="preserve"> </t>
    </r>
  </si>
  <si>
    <t>Common Stock Issued</t>
  </si>
  <si>
    <t>Preferred Stock Issued</t>
  </si>
  <si>
    <t>Capital Stock Subscribed</t>
  </si>
  <si>
    <t>Stock Liability for Conversion</t>
  </si>
  <si>
    <t>Premium on Capital Stock</t>
  </si>
  <si>
    <t>Other Paid In Capital</t>
  </si>
  <si>
    <t>Installments Received on Capital Stock</t>
  </si>
  <si>
    <t>Less: Discount on Capital Stock</t>
  </si>
  <si>
    <t>Less: Capital Stock Expense</t>
  </si>
  <si>
    <t>Retained Earnings</t>
  </si>
  <si>
    <t>Unappropriated Undistributed Subsidiary Earnings</t>
  </si>
  <si>
    <t>Less: Reacquired Capital Stock</t>
  </si>
  <si>
    <t>Accumulated Other Comprehensive Income</t>
  </si>
  <si>
    <t>Total Proprietary Capital</t>
  </si>
  <si>
    <t>Bonds</t>
  </si>
  <si>
    <t>Less: Reacquired Bonds</t>
  </si>
  <si>
    <t>Advances From Associated Companies</t>
  </si>
  <si>
    <t>Other Long-term Debt</t>
  </si>
  <si>
    <t>Unamortized Premium on Long-term Debt</t>
  </si>
  <si>
    <t>Less: Unamortized Discount on LTD: Dr</t>
  </si>
  <si>
    <t>Total Long-term Debt</t>
  </si>
  <si>
    <t>Total Capitalization, at Book Value</t>
  </si>
  <si>
    <r>
      <t>Other Noncurrent Liabilities ($000)</t>
    </r>
    <r>
      <rPr>
        <sz val="10"/>
        <color indexed="9"/>
        <rFont val="Arial"/>
        <family val="2"/>
      </rPr>
      <t xml:space="preserve"> </t>
    </r>
  </si>
  <si>
    <t>Obligations Under Capital Leases-Noncurrent</t>
  </si>
  <si>
    <t>Accumulated Provision for Property Insurance</t>
  </si>
  <si>
    <t>Accumulated Provision for Injuries &amp; Damages</t>
  </si>
  <si>
    <t>Accumulated Provision for Pensions &amp; Benefits</t>
  </si>
  <si>
    <t>Accumulated Miscellaneous Operating Provisions</t>
  </si>
  <si>
    <t>Accumulated Provision for Rate Refunds</t>
  </si>
  <si>
    <t>Asset Retirement Obligations</t>
  </si>
  <si>
    <t>LT Portion of Deriv Liabilities</t>
  </si>
  <si>
    <t>LT Portion of Hedge Deriv Liab</t>
  </si>
  <si>
    <t>Total Other Noncurrent Liabilities</t>
  </si>
  <si>
    <r>
      <t>Current and Accrued Liabilities ($000)</t>
    </r>
    <r>
      <rPr>
        <sz val="10"/>
        <color indexed="9"/>
        <rFont val="Arial"/>
        <family val="2"/>
      </rPr>
      <t xml:space="preserve"> </t>
    </r>
  </si>
  <si>
    <t>Notes Payable</t>
  </si>
  <si>
    <t>Accounts Payable</t>
  </si>
  <si>
    <t>Notes Payable to Associated Companies</t>
  </si>
  <si>
    <t>Accounts Payable to Associated Companies</t>
  </si>
  <si>
    <t>Customer Deposits</t>
  </si>
  <si>
    <t>Taxes Accrued</t>
  </si>
  <si>
    <t>Interest Accrued</t>
  </si>
  <si>
    <t>Dividends Declared</t>
  </si>
  <si>
    <t>Matured Long-term Debt</t>
  </si>
  <si>
    <t>Tax Collections Payable</t>
  </si>
  <si>
    <t>Miscellaneous Current and Accrued Liabilities</t>
  </si>
  <si>
    <t>Obligations Under Capital Leases-Current</t>
  </si>
  <si>
    <t>Derivative Liabilities Other than Hedges</t>
  </si>
  <si>
    <t>Less: LT Portion of Deriv Liab</t>
  </si>
  <si>
    <t>Derivative Liabilities: Hedges</t>
  </si>
  <si>
    <t>Less: LT of Hedge Deriv Liab</t>
  </si>
  <si>
    <t>Total Current and Accrued Liabilities</t>
  </si>
  <si>
    <r>
      <t>Deferred Credits ($000)</t>
    </r>
    <r>
      <rPr>
        <sz val="10"/>
        <color indexed="9"/>
        <rFont val="Arial"/>
        <family val="2"/>
      </rPr>
      <t xml:space="preserve"> </t>
    </r>
  </si>
  <si>
    <t>Customer Advances for Construction</t>
  </si>
  <si>
    <t>Accumulated Deferred Investment Tax Credits</t>
  </si>
  <si>
    <t>Deferred Gains From Disposal of Utility Plant</t>
  </si>
  <si>
    <t>Other Deferred Credits</t>
  </si>
  <si>
    <t>Other Regulatory Liabilities</t>
  </si>
  <si>
    <t>Unamortized Gain on Reacquired Debt</t>
  </si>
  <si>
    <t>Accumulated Deferred Income Taxes - Liabilities</t>
  </si>
  <si>
    <t>Total Deferred Credits</t>
  </si>
  <si>
    <t>Total Liabilities and Other Credits</t>
  </si>
  <si>
    <t>Adjusted Capital Structure</t>
  </si>
  <si>
    <t>Proposed</t>
  </si>
  <si>
    <t>Amount ($000)</t>
  </si>
  <si>
    <t>Total Debt</t>
  </si>
  <si>
    <t>2007 Y</t>
  </si>
  <si>
    <t>2008 Y</t>
  </si>
  <si>
    <t>2009 Y</t>
  </si>
  <si>
    <t>2010 Y</t>
  </si>
  <si>
    <r>
      <t>Imputed Amortization</t>
    </r>
    <r>
      <rPr>
        <vertAlign val="superscript"/>
        <sz val="12"/>
        <color theme="1"/>
        <rFont val="Arial"/>
        <family val="2"/>
      </rPr>
      <t>3</t>
    </r>
  </si>
  <si>
    <r>
      <t>Imputed Interest Expense</t>
    </r>
    <r>
      <rPr>
        <vertAlign val="superscript"/>
        <sz val="12"/>
        <color theme="1"/>
        <rFont val="Arial"/>
        <family val="2"/>
      </rPr>
      <t>3</t>
    </r>
  </si>
  <si>
    <t>Aggressive</t>
  </si>
  <si>
    <t>12% - 20%</t>
  </si>
  <si>
    <t>4.0x - 5.0x</t>
  </si>
  <si>
    <t>50% - 60%</t>
  </si>
  <si>
    <t>Page 3, Line 3, Col. 2.</t>
  </si>
  <si>
    <t xml:space="preserve">Weighted </t>
  </si>
  <si>
    <t>Avista Corporation</t>
  </si>
  <si>
    <t>Thies Direct at 26.</t>
  </si>
  <si>
    <t>Amount</t>
  </si>
  <si>
    <t>* Avista's Response to ICNU - 2.5.</t>
  </si>
  <si>
    <t>* Exhibit No.___(EMA-2), Page 2.</t>
  </si>
  <si>
    <t>Exhibit No.___(EMA-2), Page 1.</t>
  </si>
  <si>
    <t>Page 2, Line 2, Col. 4.</t>
  </si>
  <si>
    <t>Page 2, Line 3, Col. 5.</t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</si>
  <si>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S&amp;P RatingsDirect: "U.S. Regulated Electric Utilities, Strongest to Weakest," April 20, 2012.</t>
    </r>
  </si>
  <si>
    <t>Avista's Response to ICNU - 2.5.</t>
  </si>
  <si>
    <t>Based on the July 2012 S&amp;P report, Avista has an "Excellent" business profile and an "Aggressive" financial profile.</t>
  </si>
  <si>
    <t>Avista Corporation (NYSE: AVA)</t>
  </si>
  <si>
    <t>Diversified Utility Balance Sheet</t>
  </si>
  <si>
    <t>SNL Institution Key: 4057075</t>
  </si>
  <si>
    <t>2011 Y</t>
  </si>
  <si>
    <t>Utility Plant Adjustments</t>
  </si>
  <si>
    <t>Gas Stored - Noncurrent</t>
  </si>
  <si>
    <t>Matured Interests</t>
  </si>
  <si>
    <r>
      <t>For diversified utility holding companies, SNL</t>
    </r>
    <r>
      <rPr>
        <sz val="10"/>
        <color indexed="9"/>
        <rFont val="Arial"/>
        <family val="2"/>
      </rPr>
      <t xml:space="preserve"> </t>
    </r>
  </si>
  <si>
    <r>
      <t>aggregates financial statement data from regulated</t>
    </r>
    <r>
      <rPr>
        <sz val="10"/>
        <color indexed="9"/>
        <rFont val="Arial"/>
        <family val="2"/>
      </rPr>
      <t xml:space="preserve"> </t>
    </r>
  </si>
  <si>
    <r>
      <t>electric and diversified subsidiaries; and operating</t>
    </r>
    <r>
      <rPr>
        <sz val="10"/>
        <color indexed="9"/>
        <rFont val="Arial"/>
        <family val="2"/>
      </rPr>
      <t xml:space="preserve"> </t>
    </r>
  </si>
  <si>
    <r>
      <t>detail from regulated electric activities.</t>
    </r>
    <r>
      <rPr>
        <sz val="10"/>
        <color indexed="9"/>
        <rFont val="Arial"/>
        <family val="2"/>
      </rPr>
      <t xml:space="preserve"> </t>
    </r>
  </si>
  <si>
    <t>Adjustments</t>
  </si>
  <si>
    <t>Adjusted</t>
  </si>
  <si>
    <r>
      <t>Amount ($000)</t>
    </r>
    <r>
      <rPr>
        <b/>
        <u/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</si>
  <si>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 xml:space="preserve">1 </t>
    </r>
    <r>
      <rPr>
        <sz val="11"/>
        <rFont val="Arial"/>
        <family val="2"/>
      </rPr>
      <t>Thies Direct at 26.</t>
    </r>
  </si>
  <si>
    <r>
      <t>Non Utility Investments</t>
    </r>
    <r>
      <rPr>
        <b/>
        <u/>
        <vertAlign val="superscript"/>
        <sz val="11"/>
        <color theme="1"/>
        <rFont val="Arial"/>
        <family val="2"/>
      </rPr>
      <t>2</t>
    </r>
  </si>
  <si>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FERC Form 3-Q, Page 110.</t>
    </r>
  </si>
  <si>
    <t>Common Equity*</t>
  </si>
  <si>
    <t>* Page 2.</t>
  </si>
  <si>
    <t>Less: Accum Provision for Nonutility Depr.</t>
  </si>
  <si>
    <t>(December 31, 2012)</t>
  </si>
  <si>
    <t>STD Reverse</t>
  </si>
</sst>
</file>

<file path=xl/styles.xml><?xml version="1.0" encoding="utf-8"?>
<styleSheet xmlns="http://schemas.openxmlformats.org/spreadsheetml/2006/main">
  <numFmts count="2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\x"/>
    <numFmt numFmtId="166" formatCode="_(* #,##0_);_(* \(#,##0\);_(* &quot;-&quot;??_);_(@_)"/>
    <numFmt numFmtId="167" formatCode="0.0000"/>
    <numFmt numFmtId="168" formatCode="0.0"/>
    <numFmt numFmtId="169" formatCode="0.000%"/>
    <numFmt numFmtId="170" formatCode="_(* #,##0.0000_);_(* \(#,##0.0000\);_(* &quot;-&quot;??_);_(@_)"/>
    <numFmt numFmtId="171" formatCode="#,##0;\(#,##0\)"/>
    <numFmt numFmtId="172" formatCode="0.0%"/>
    <numFmt numFmtId="173" formatCode="&quot;$&quot;\ #,##0_);\(&quot;$&quot;\ #,##0\)"/>
    <numFmt numFmtId="174" formatCode="&quot;$&quot;\ #,##0.00_);\(&quot;$&quot;\ #,##0.00\)"/>
    <numFmt numFmtId="175" formatCode="@*."/>
    <numFmt numFmtId="176" formatCode="[$-409]mmm\-yy;@"/>
    <numFmt numFmtId="177" formatCode="0.00_)"/>
    <numFmt numFmtId="178" formatCode="#,##0.00;[Red]\(#,##0.00\)"/>
    <numFmt numFmtId="179" formatCode="#,##0,_);\(#,##0,\)"/>
  </numFmts>
  <fonts count="84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24"/>
      <color theme="1"/>
      <name val="Arial"/>
      <family val="2"/>
    </font>
    <font>
      <b/>
      <u/>
      <sz val="18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 val="singleAccounting"/>
      <sz val="11"/>
      <name val="Arial"/>
      <family val="2"/>
    </font>
    <font>
      <u val="singleAccounting"/>
      <sz val="11"/>
      <color theme="1"/>
      <name val="Arial"/>
      <family val="2"/>
    </font>
    <font>
      <u/>
      <sz val="11"/>
      <name val="Arial"/>
      <family val="2"/>
    </font>
    <font>
      <u/>
      <sz val="11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u/>
      <vertAlign val="superscript"/>
      <sz val="11"/>
      <name val="Arial"/>
      <family val="2"/>
    </font>
    <font>
      <vertAlign val="superscript"/>
      <sz val="11"/>
      <name val="Arial"/>
      <family val="2"/>
    </font>
    <font>
      <b/>
      <u/>
      <vertAlign val="superscript"/>
      <sz val="11"/>
      <color theme="1"/>
      <name val="Arial"/>
      <family val="2"/>
    </font>
    <font>
      <sz val="10"/>
      <name val="Geneva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name val="Helv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2"/>
      <name val="Times New Roman"/>
      <family val="1"/>
    </font>
    <font>
      <sz val="10"/>
      <color indexed="12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2"/>
      <color indexed="10"/>
      <name val="Times New Roman"/>
      <family val="1"/>
    </font>
    <font>
      <b/>
      <sz val="11"/>
      <name val="Helv"/>
    </font>
    <font>
      <sz val="10"/>
      <color indexed="60"/>
      <name val="Arial"/>
      <family val="2"/>
    </font>
    <font>
      <b/>
      <i/>
      <sz val="16"/>
      <name val="Helv"/>
    </font>
    <font>
      <sz val="12"/>
      <name val="Tms Rmn"/>
    </font>
    <font>
      <sz val="10"/>
      <name val="Tms Rmn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b/>
      <sz val="18"/>
      <color indexed="56"/>
      <name val="Cambria"/>
      <family val="2"/>
    </font>
    <font>
      <sz val="8"/>
      <color indexed="8"/>
      <name val="Wingdings"/>
      <charset val="2"/>
    </font>
    <font>
      <sz val="10"/>
      <color indexed="10"/>
      <name val="Arial"/>
      <family val="2"/>
    </font>
    <font>
      <b/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">
      <alignment horizontal="center"/>
    </xf>
    <xf numFmtId="3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horizontal="justify" vertical="top" wrapText="1"/>
    </xf>
    <xf numFmtId="0" fontId="27" fillId="5" borderId="0" applyNumberFormat="0" applyBorder="0" applyAlignment="0" applyProtection="0"/>
    <xf numFmtId="0" fontId="28" fillId="5" borderId="0" applyNumberFormat="0" applyBorder="0" applyAlignment="0" applyProtection="0"/>
    <xf numFmtId="0" fontId="2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Protection="0">
      <alignment horizontal="center"/>
    </xf>
    <xf numFmtId="0" fontId="30" fillId="6" borderId="0" applyNumberFormat="0" applyBorder="0" applyAlignment="0" applyProtection="0"/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left"/>
    </xf>
    <xf numFmtId="0" fontId="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7" borderId="0" applyNumberFormat="0" applyFont="0" applyBorder="0" applyAlignment="0" applyProtection="0"/>
    <xf numFmtId="167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1" applyNumberFormat="0" applyFont="0" applyFill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41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39" fontId="49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0" fontId="48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5" borderId="0" applyNumberFormat="0" applyBorder="0" applyAlignment="0" applyProtection="0"/>
    <xf numFmtId="0" fontId="50" fillId="9" borderId="0" applyNumberFormat="0" applyBorder="0" applyAlignment="0" applyProtection="0"/>
    <xf numFmtId="0" fontId="51" fillId="26" borderId="9" applyNumberFormat="0" applyAlignment="0" applyProtection="0"/>
    <xf numFmtId="0" fontId="52" fillId="0" borderId="0"/>
    <xf numFmtId="0" fontId="29" fillId="27" borderId="10" applyNumberFormat="0" applyAlignment="0" applyProtection="0"/>
    <xf numFmtId="0" fontId="53" fillId="28" borderId="0">
      <alignment horizontal="left"/>
    </xf>
    <xf numFmtId="0" fontId="54" fillId="28" borderId="0">
      <alignment horizontal="right"/>
    </xf>
    <xf numFmtId="0" fontId="54" fillId="28" borderId="0">
      <alignment horizontal="center"/>
    </xf>
    <xf numFmtId="0" fontId="54" fillId="28" borderId="0">
      <alignment horizontal="right"/>
    </xf>
    <xf numFmtId="0" fontId="55" fillId="28" borderId="0">
      <alignment horizontal="left"/>
    </xf>
    <xf numFmtId="41" fontId="5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42" fontId="5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173" fontId="49" fillId="0" borderId="0" applyFont="0" applyFill="0" applyBorder="0" applyAlignment="0" applyProtection="0"/>
    <xf numFmtId="5" fontId="57" fillId="0" borderId="0" applyFont="0" applyFill="0" applyBorder="0" applyAlignment="0" applyProtection="0"/>
    <xf numFmtId="174" fontId="4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10" borderId="0" applyNumberFormat="0" applyBorder="0" applyAlignment="0" applyProtection="0"/>
    <xf numFmtId="38" fontId="4" fillId="2" borderId="0" applyNumberFormat="0" applyBorder="0" applyAlignment="0" applyProtection="0"/>
    <xf numFmtId="0" fontId="60" fillId="0" borderId="0">
      <alignment horizontal="left"/>
    </xf>
    <xf numFmtId="0" fontId="61" fillId="0" borderId="11" applyNumberFormat="0" applyFill="0" applyAlignment="0" applyProtection="0"/>
    <xf numFmtId="0" fontId="62" fillId="0" borderId="12" applyNumberFormat="0" applyFill="0" applyAlignment="0" applyProtection="0"/>
    <xf numFmtId="0" fontId="63" fillId="0" borderId="13" applyNumberFormat="0" applyFill="0" applyAlignment="0" applyProtection="0"/>
    <xf numFmtId="0" fontId="63" fillId="0" borderId="0" applyNumberFormat="0" applyFill="0" applyBorder="0" applyAlignment="0" applyProtection="0"/>
    <xf numFmtId="10" fontId="4" fillId="29" borderId="14" applyNumberFormat="0" applyBorder="0" applyAlignment="0" applyProtection="0"/>
    <xf numFmtId="0" fontId="64" fillId="13" borderId="9" applyNumberFormat="0" applyAlignment="0" applyProtection="0"/>
    <xf numFmtId="175" fontId="49" fillId="0" borderId="0" applyFont="0" applyFill="0" applyBorder="0" applyAlignment="0" applyProtection="0">
      <alignment horizontal="left" indent="1"/>
    </xf>
    <xf numFmtId="0" fontId="53" fillId="28" borderId="0">
      <alignment horizontal="left"/>
    </xf>
    <xf numFmtId="0" fontId="53" fillId="28" borderId="0">
      <alignment horizontal="left"/>
    </xf>
    <xf numFmtId="0" fontId="65" fillId="0" borderId="15" applyNumberFormat="0" applyFill="0" applyAlignment="0" applyProtection="0"/>
    <xf numFmtId="0" fontId="66" fillId="30" borderId="0"/>
    <xf numFmtId="0" fontId="67" fillId="0" borderId="1"/>
    <xf numFmtId="176" fontId="49" fillId="31" borderId="0" applyFont="0" applyFill="0" applyBorder="0" applyAlignment="0" applyProtection="0"/>
    <xf numFmtId="0" fontId="68" fillId="32" borderId="0" applyNumberFormat="0" applyBorder="0" applyAlignment="0" applyProtection="0"/>
    <xf numFmtId="177" fontId="6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47" fillId="0" borderId="0"/>
    <xf numFmtId="0" fontId="2" fillId="0" borderId="0"/>
    <xf numFmtId="0" fontId="47" fillId="0" borderId="0"/>
    <xf numFmtId="0" fontId="2" fillId="0" borderId="0"/>
    <xf numFmtId="0" fontId="47" fillId="0" borderId="0"/>
    <xf numFmtId="0" fontId="47" fillId="0" borderId="0"/>
    <xf numFmtId="0" fontId="2" fillId="0" borderId="0"/>
    <xf numFmtId="0" fontId="70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49" fillId="0" borderId="0"/>
    <xf numFmtId="0" fontId="71" fillId="0" borderId="0"/>
    <xf numFmtId="0" fontId="71" fillId="0" borderId="0"/>
    <xf numFmtId="0" fontId="47" fillId="0" borderId="0"/>
    <xf numFmtId="37" fontId="49" fillId="0" borderId="0"/>
    <xf numFmtId="0" fontId="71" fillId="0" borderId="0"/>
    <xf numFmtId="0" fontId="71" fillId="0" borderId="0"/>
    <xf numFmtId="0" fontId="56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48" fillId="33" borderId="16" applyNumberFormat="0" applyFont="0" applyAlignment="0" applyProtection="0"/>
    <xf numFmtId="0" fontId="72" fillId="26" borderId="17" applyNumberFormat="0" applyAlignment="0" applyProtection="0"/>
    <xf numFmtId="178" fontId="48" fillId="28" borderId="0" applyBorder="0">
      <alignment horizontal="right"/>
    </xf>
    <xf numFmtId="178" fontId="48" fillId="28" borderId="0">
      <alignment horizontal="right"/>
    </xf>
    <xf numFmtId="40" fontId="73" fillId="34" borderId="0">
      <alignment horizontal="right"/>
    </xf>
    <xf numFmtId="40" fontId="73" fillId="34" borderId="0">
      <alignment horizontal="right"/>
    </xf>
    <xf numFmtId="0" fontId="74" fillId="34" borderId="0">
      <alignment horizontal="right"/>
    </xf>
    <xf numFmtId="0" fontId="75" fillId="34" borderId="18"/>
    <xf numFmtId="0" fontId="75" fillId="0" borderId="0" applyBorder="0">
      <alignment horizontal="centerContinuous"/>
    </xf>
    <xf numFmtId="0" fontId="76" fillId="0" borderId="0" applyBorder="0">
      <alignment horizontal="centerContinuous"/>
    </xf>
    <xf numFmtId="10" fontId="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3" fillId="28" borderId="0">
      <alignment horizontal="center"/>
    </xf>
    <xf numFmtId="49" fontId="77" fillId="28" borderId="0">
      <alignment horizontal="center"/>
    </xf>
    <xf numFmtId="0" fontId="54" fillId="28" borderId="0">
      <alignment horizontal="center"/>
    </xf>
    <xf numFmtId="0" fontId="54" fillId="28" borderId="0">
      <alignment horizontal="centerContinuous"/>
    </xf>
    <xf numFmtId="0" fontId="78" fillId="28" borderId="0">
      <alignment horizontal="left"/>
    </xf>
    <xf numFmtId="49" fontId="78" fillId="28" borderId="0">
      <alignment horizontal="center"/>
    </xf>
    <xf numFmtId="0" fontId="53" fillId="28" borderId="0">
      <alignment horizontal="left"/>
    </xf>
    <xf numFmtId="49" fontId="78" fillId="28" borderId="0">
      <alignment horizontal="left"/>
    </xf>
    <xf numFmtId="0" fontId="53" fillId="28" borderId="0">
      <alignment horizontal="centerContinuous"/>
    </xf>
    <xf numFmtId="0" fontId="53" fillId="28" borderId="0">
      <alignment horizontal="right"/>
    </xf>
    <xf numFmtId="49" fontId="53" fillId="28" borderId="0">
      <alignment horizontal="left"/>
    </xf>
    <xf numFmtId="0" fontId="54" fillId="28" borderId="0">
      <alignment horizontal="right"/>
    </xf>
    <xf numFmtId="0" fontId="78" fillId="35" borderId="0">
      <alignment horizontal="center"/>
    </xf>
    <xf numFmtId="0" fontId="79" fillId="35" borderId="0">
      <alignment horizontal="center"/>
    </xf>
    <xf numFmtId="0" fontId="67" fillId="0" borderId="0"/>
    <xf numFmtId="179" fontId="4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53" fillId="0" borderId="19" applyNumberFormat="0" applyFill="0" applyAlignment="0" applyProtection="0"/>
    <xf numFmtId="0" fontId="81" fillId="28" borderId="0">
      <alignment horizontal="center"/>
    </xf>
    <xf numFmtId="0" fontId="82" fillId="0" borderId="0" applyNumberFormat="0" applyFill="0" applyBorder="0" applyAlignment="0" applyProtection="0"/>
    <xf numFmtId="0" fontId="83" fillId="0" borderId="0" applyFill="0" applyBorder="0" applyAlignment="0" applyProtection="0"/>
  </cellStyleXfs>
  <cellXfs count="15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2" xfId="0" applyBorder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1" applyNumberFormat="1" applyFont="1"/>
    <xf numFmtId="0" fontId="18" fillId="0" borderId="0" xfId="0" applyFont="1"/>
    <xf numFmtId="10" fontId="15" fillId="0" borderId="0" xfId="0" applyNumberFormat="1" applyFont="1"/>
    <xf numFmtId="0" fontId="15" fillId="0" borderId="0" xfId="0" applyFont="1" applyFill="1"/>
    <xf numFmtId="0" fontId="15" fillId="0" borderId="2" xfId="0" applyFont="1" applyBorder="1"/>
    <xf numFmtId="0" fontId="15" fillId="0" borderId="2" xfId="0" applyFont="1" applyFill="1" applyBorder="1"/>
    <xf numFmtId="0" fontId="15" fillId="0" borderId="0" xfId="0" applyFont="1" applyAlignment="1"/>
    <xf numFmtId="0" fontId="15" fillId="0" borderId="0" xfId="0" applyFont="1" applyFill="1" applyAlignment="1"/>
    <xf numFmtId="49" fontId="32" fillId="0" borderId="0" xfId="0" applyNumberFormat="1" applyFont="1" applyAlignment="1">
      <alignment horizontal="center"/>
    </xf>
    <xf numFmtId="49" fontId="32" fillId="0" borderId="0" xfId="0" applyNumberFormat="1" applyFont="1"/>
    <xf numFmtId="2" fontId="32" fillId="0" borderId="0" xfId="0" applyNumberFormat="1" applyFont="1" applyAlignment="1">
      <alignment horizontal="center"/>
    </xf>
    <xf numFmtId="2" fontId="33" fillId="0" borderId="0" xfId="0" applyNumberFormat="1" applyFont="1" applyAlignment="1">
      <alignment horizontal="center"/>
    </xf>
    <xf numFmtId="164" fontId="32" fillId="0" borderId="0" xfId="1" quotePrefix="1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/>
    <xf numFmtId="164" fontId="34" fillId="0" borderId="0" xfId="1" applyNumberFormat="1" applyFont="1"/>
    <xf numFmtId="10" fontId="34" fillId="0" borderId="0" xfId="2" applyNumberFormat="1" applyFont="1" applyAlignment="1">
      <alignment horizontal="center"/>
    </xf>
    <xf numFmtId="2" fontId="34" fillId="0" borderId="0" xfId="0" applyNumberFormat="1" applyFont="1" applyAlignment="1">
      <alignment horizontal="center"/>
    </xf>
    <xf numFmtId="1" fontId="34" fillId="0" borderId="0" xfId="0" applyNumberFormat="1" applyFont="1" applyAlignment="1">
      <alignment horizontal="center"/>
    </xf>
    <xf numFmtId="10" fontId="34" fillId="0" borderId="0" xfId="0" applyNumberFormat="1" applyFont="1" applyAlignment="1">
      <alignment horizontal="center"/>
    </xf>
    <xf numFmtId="169" fontId="32" fillId="0" borderId="0" xfId="2" applyNumberFormat="1" applyFont="1" applyAlignment="1">
      <alignment horizontal="center"/>
    </xf>
    <xf numFmtId="169" fontId="34" fillId="0" borderId="0" xfId="2" applyNumberFormat="1" applyFont="1" applyAlignment="1">
      <alignment horizontal="center"/>
    </xf>
    <xf numFmtId="167" fontId="34" fillId="0" borderId="0" xfId="0" applyNumberFormat="1" applyFont="1" applyAlignment="1">
      <alignment horizontal="center"/>
    </xf>
    <xf numFmtId="0" fontId="34" fillId="0" borderId="2" xfId="0" applyFont="1" applyBorder="1"/>
    <xf numFmtId="164" fontId="15" fillId="0" borderId="0" xfId="1" applyNumberFormat="1" applyFont="1" applyFill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0" fontId="0" fillId="0" borderId="0" xfId="2" applyNumberFormat="1" applyFont="1" applyAlignment="1">
      <alignment horizontal="center" vertical="center"/>
    </xf>
    <xf numFmtId="10" fontId="36" fillId="0" borderId="0" xfId="2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0" fontId="9" fillId="0" borderId="0" xfId="2" applyNumberFormat="1" applyFont="1" applyAlignment="1">
      <alignment horizontal="center" vertical="center"/>
    </xf>
    <xf numFmtId="0" fontId="34" fillId="0" borderId="0" xfId="0" applyFont="1" applyAlignment="1">
      <alignment vertical="center"/>
    </xf>
    <xf numFmtId="164" fontId="34" fillId="0" borderId="0" xfId="1" applyNumberFormat="1" applyFont="1" applyAlignment="1">
      <alignment vertical="center"/>
    </xf>
    <xf numFmtId="10" fontId="34" fillId="0" borderId="0" xfId="2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0" fontId="32" fillId="0" borderId="0" xfId="2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3" fillId="0" borderId="0" xfId="0" applyNumberFormat="1" applyFont="1" applyAlignment="1">
      <alignment horizontal="center"/>
    </xf>
    <xf numFmtId="0" fontId="0" fillId="4" borderId="0" xfId="0" applyFill="1"/>
    <xf numFmtId="0" fontId="34" fillId="0" borderId="0" xfId="0" applyFont="1" applyAlignment="1">
      <alignment horizontal="left" vertical="center"/>
    </xf>
    <xf numFmtId="10" fontId="34" fillId="0" borderId="0" xfId="55" applyNumberFormat="1" applyFont="1" applyAlignment="1">
      <alignment horizontal="center" vertical="center"/>
    </xf>
    <xf numFmtId="10" fontId="37" fillId="0" borderId="0" xfId="55" applyNumberFormat="1" applyFont="1" applyAlignment="1">
      <alignment horizontal="center" vertical="center"/>
    </xf>
    <xf numFmtId="10" fontId="32" fillId="0" borderId="0" xfId="55" applyNumberFormat="1" applyFont="1" applyBorder="1" applyAlignment="1">
      <alignment horizontal="center" vertical="center"/>
    </xf>
    <xf numFmtId="10" fontId="37" fillId="0" borderId="0" xfId="2" applyNumberFormat="1" applyFont="1" applyAlignment="1">
      <alignment horizontal="center" vertical="center"/>
    </xf>
    <xf numFmtId="10" fontId="34" fillId="0" borderId="0" xfId="0" applyNumberFormat="1" applyFont="1" applyAlignment="1">
      <alignment horizontal="center" vertical="center"/>
    </xf>
    <xf numFmtId="169" fontId="32" fillId="0" borderId="0" xfId="2" applyNumberFormat="1" applyFont="1" applyAlignment="1">
      <alignment horizontal="center" vertical="center"/>
    </xf>
    <xf numFmtId="0" fontId="34" fillId="4" borderId="0" xfId="0" applyFont="1" applyFill="1"/>
    <xf numFmtId="0" fontId="0" fillId="0" borderId="0" xfId="0" applyFill="1"/>
    <xf numFmtId="167" fontId="0" fillId="0" borderId="0" xfId="0" applyNumberFormat="1"/>
    <xf numFmtId="0" fontId="34" fillId="0" borderId="0" xfId="0" applyFont="1" applyFill="1"/>
    <xf numFmtId="0" fontId="0" fillId="0" borderId="0" xfId="0" applyAlignment="1">
      <alignment horizontal="right"/>
    </xf>
    <xf numFmtId="0" fontId="38" fillId="0" borderId="0" xfId="0" applyFont="1" applyAlignment="1">
      <alignment horizontal="center"/>
    </xf>
    <xf numFmtId="166" fontId="0" fillId="0" borderId="0" xfId="29" applyNumberFormat="1" applyFont="1"/>
    <xf numFmtId="170" fontId="0" fillId="0" borderId="0" xfId="29" applyNumberFormat="1" applyFont="1"/>
    <xf numFmtId="1" fontId="34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164" fontId="34" fillId="0" borderId="0" xfId="1" applyNumberFormat="1" applyFont="1" applyFill="1" applyAlignment="1">
      <alignment vertical="center"/>
    </xf>
    <xf numFmtId="10" fontId="34" fillId="0" borderId="0" xfId="2" applyNumberFormat="1" applyFont="1" applyFill="1" applyAlignment="1">
      <alignment horizontal="center" vertical="center"/>
    </xf>
    <xf numFmtId="169" fontId="34" fillId="0" borderId="0" xfId="2" applyNumberFormat="1" applyFont="1" applyFill="1" applyAlignment="1">
      <alignment horizontal="center" vertical="center"/>
    </xf>
    <xf numFmtId="167" fontId="34" fillId="0" borderId="0" xfId="0" applyNumberFormat="1" applyFont="1" applyFill="1" applyAlignment="1">
      <alignment horizontal="center" vertical="center"/>
    </xf>
    <xf numFmtId="0" fontId="9" fillId="0" borderId="0" xfId="0" applyFont="1"/>
    <xf numFmtId="0" fontId="15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4" fontId="32" fillId="0" borderId="0" xfId="1" applyNumberFormat="1" applyFont="1" applyFill="1" applyAlignment="1">
      <alignment horizontal="center"/>
    </xf>
    <xf numFmtId="49" fontId="33" fillId="0" borderId="0" xfId="0" applyNumberFormat="1" applyFont="1" applyFill="1" applyAlignment="1">
      <alignment horizontal="center"/>
    </xf>
    <xf numFmtId="164" fontId="34" fillId="0" borderId="0" xfId="1" applyNumberFormat="1" applyFont="1" applyFill="1"/>
    <xf numFmtId="164" fontId="34" fillId="0" borderId="0" xfId="54" applyNumberFormat="1" applyFont="1" applyFill="1" applyAlignment="1">
      <alignment vertical="center"/>
    </xf>
    <xf numFmtId="166" fontId="34" fillId="0" borderId="0" xfId="29" applyNumberFormat="1" applyFont="1" applyFill="1" applyAlignment="1">
      <alignment vertical="center"/>
    </xf>
    <xf numFmtId="166" fontId="35" fillId="0" borderId="0" xfId="29" applyNumberFormat="1" applyFont="1" applyFill="1" applyAlignment="1">
      <alignment vertical="center"/>
    </xf>
    <xf numFmtId="164" fontId="3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164" fontId="0" fillId="0" borderId="0" xfId="1" applyNumberFormat="1" applyFont="1" applyFill="1" applyAlignment="1">
      <alignment vertical="center"/>
    </xf>
    <xf numFmtId="164" fontId="9" fillId="0" borderId="0" xfId="1" applyNumberFormat="1" applyFont="1" applyFill="1" applyAlignment="1">
      <alignment vertical="center"/>
    </xf>
    <xf numFmtId="166" fontId="36" fillId="0" borderId="0" xfId="1" applyNumberFormat="1" applyFont="1" applyFill="1" applyAlignment="1">
      <alignment vertical="center"/>
    </xf>
    <xf numFmtId="166" fontId="36" fillId="0" borderId="0" xfId="29" applyNumberFormat="1" applyFont="1" applyFill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166" fontId="15" fillId="0" borderId="0" xfId="29" applyNumberFormat="1" applyFont="1"/>
    <xf numFmtId="10" fontId="15" fillId="0" borderId="0" xfId="2" applyNumberFormat="1" applyFont="1"/>
    <xf numFmtId="10" fontId="15" fillId="0" borderId="0" xfId="2" applyNumberFormat="1" applyFont="1" applyFill="1"/>
    <xf numFmtId="0" fontId="15" fillId="0" borderId="3" xfId="0" applyFont="1" applyBorder="1" applyAlignment="1">
      <alignment horizontal="center" vertical="center"/>
    </xf>
    <xf numFmtId="3" fontId="9" fillId="0" borderId="0" xfId="0" applyNumberFormat="1" applyFont="1"/>
    <xf numFmtId="0" fontId="18" fillId="0" borderId="0" xfId="0" applyFont="1" applyFill="1" applyAlignment="1"/>
    <xf numFmtId="0" fontId="17" fillId="0" borderId="0" xfId="0" applyFont="1" applyAlignment="1">
      <alignment horizontal="center"/>
    </xf>
    <xf numFmtId="14" fontId="33" fillId="0" borderId="0" xfId="0" quotePrefix="1" applyNumberFormat="1" applyFont="1" applyFill="1" applyAlignment="1">
      <alignment horizontal="center"/>
    </xf>
    <xf numFmtId="164" fontId="9" fillId="0" borderId="0" xfId="1" applyNumberFormat="1" applyFont="1"/>
    <xf numFmtId="0" fontId="13" fillId="0" borderId="0" xfId="0" applyFont="1"/>
    <xf numFmtId="0" fontId="17" fillId="0" borderId="0" xfId="0" applyFont="1" applyAlignment="1">
      <alignment horizontal="center"/>
    </xf>
    <xf numFmtId="0" fontId="24" fillId="0" borderId="0" xfId="35"/>
    <xf numFmtId="0" fontId="2" fillId="0" borderId="0" xfId="34"/>
    <xf numFmtId="0" fontId="25" fillId="0" borderId="0" xfId="36"/>
    <xf numFmtId="0" fontId="26" fillId="0" borderId="0" xfId="34" applyFont="1" applyAlignment="1">
      <alignment horizontal="left"/>
    </xf>
    <xf numFmtId="0" fontId="2" fillId="0" borderId="0" xfId="34" applyAlignment="1">
      <alignment horizontal="left"/>
    </xf>
    <xf numFmtId="14" fontId="2" fillId="0" borderId="0" xfId="34" applyNumberFormat="1" applyAlignment="1">
      <alignment horizontal="right"/>
    </xf>
    <xf numFmtId="171" fontId="2" fillId="0" borderId="0" xfId="34" applyNumberFormat="1" applyAlignment="1">
      <alignment horizontal="right"/>
    </xf>
    <xf numFmtId="0" fontId="2" fillId="4" borderId="0" xfId="34" applyFill="1"/>
    <xf numFmtId="0" fontId="26" fillId="4" borderId="0" xfId="34" applyFont="1" applyFill="1" applyAlignment="1">
      <alignment horizontal="left"/>
    </xf>
    <xf numFmtId="14" fontId="2" fillId="4" borderId="0" xfId="34" applyNumberFormat="1" applyFill="1" applyAlignment="1">
      <alignment horizontal="right"/>
    </xf>
    <xf numFmtId="171" fontId="2" fillId="4" borderId="0" xfId="34" applyNumberFormat="1" applyFill="1" applyAlignment="1">
      <alignment horizontal="right"/>
    </xf>
    <xf numFmtId="0" fontId="2" fillId="4" borderId="0" xfId="34" applyFill="1" applyAlignment="1">
      <alignment horizontal="left"/>
    </xf>
    <xf numFmtId="166" fontId="0" fillId="0" borderId="0" xfId="0" applyNumberFormat="1"/>
    <xf numFmtId="0" fontId="0" fillId="0" borderId="0" xfId="0" applyAlignment="1">
      <alignment horizontal="left" indent="1"/>
    </xf>
    <xf numFmtId="9" fontId="18" fillId="0" borderId="6" xfId="6" applyNumberFormat="1" applyFont="1" applyFill="1" applyBorder="1" applyAlignment="1">
      <alignment horizontal="center" vertical="center"/>
    </xf>
    <xf numFmtId="165" fontId="18" fillId="0" borderId="7" xfId="16" applyNumberFormat="1" applyFont="1" applyBorder="1" applyAlignment="1">
      <alignment horizontal="center" vertical="center"/>
    </xf>
    <xf numFmtId="9" fontId="18" fillId="0" borderId="8" xfId="6" applyNumberFormat="1" applyFont="1" applyFill="1" applyBorder="1" applyAlignment="1">
      <alignment horizontal="center" vertical="center"/>
    </xf>
    <xf numFmtId="49" fontId="3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2" fontId="33" fillId="0" borderId="0" xfId="0" applyNumberFormat="1" applyFont="1" applyBorder="1" applyAlignment="1">
      <alignment horizontal="center"/>
    </xf>
    <xf numFmtId="172" fontId="34" fillId="0" borderId="0" xfId="55" applyNumberFormat="1" applyFont="1" applyAlignment="1">
      <alignment horizontal="center" vertical="center"/>
    </xf>
    <xf numFmtId="172" fontId="37" fillId="0" borderId="0" xfId="55" applyNumberFormat="1" applyFont="1" applyAlignment="1">
      <alignment horizontal="center" vertical="center"/>
    </xf>
    <xf numFmtId="172" fontId="32" fillId="0" borderId="0" xfId="55" applyNumberFormat="1" applyFont="1" applyAlignment="1">
      <alignment horizontal="center" vertical="center"/>
    </xf>
    <xf numFmtId="14" fontId="33" fillId="0" borderId="0" xfId="0" applyNumberFormat="1" applyFont="1" applyFill="1" applyAlignment="1">
      <alignment horizontal="center"/>
    </xf>
    <xf numFmtId="171" fontId="2" fillId="0" borderId="0" xfId="34" applyNumberFormat="1"/>
    <xf numFmtId="164" fontId="0" fillId="0" borderId="0" xfId="1" applyNumberFormat="1" applyFont="1" applyFill="1"/>
    <xf numFmtId="164" fontId="9" fillId="0" borderId="0" xfId="1" applyNumberFormat="1" applyFont="1" applyFill="1"/>
    <xf numFmtId="0" fontId="26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171" fontId="0" fillId="0" borderId="0" xfId="0" applyNumberFormat="1" applyAlignment="1">
      <alignment horizontal="right"/>
    </xf>
    <xf numFmtId="171" fontId="0" fillId="4" borderId="0" xfId="0" applyNumberFormat="1" applyFill="1" applyAlignment="1">
      <alignment horizontal="right"/>
    </xf>
    <xf numFmtId="164" fontId="35" fillId="0" borderId="0" xfId="54" applyNumberFormat="1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32" fillId="0" borderId="0" xfId="0" applyFont="1" applyAlignment="1">
      <alignment horizontal="left" vertical="center"/>
    </xf>
    <xf numFmtId="0" fontId="22" fillId="0" borderId="0" xfId="0" applyFont="1" applyAlignment="1"/>
    <xf numFmtId="0" fontId="23" fillId="0" borderId="0" xfId="0" applyFont="1" applyAlignment="1"/>
    <xf numFmtId="164" fontId="34" fillId="0" borderId="0" xfId="1" applyNumberFormat="1" applyFont="1" applyFill="1" applyAlignment="1">
      <alignment horizontal="center" vertical="center"/>
    </xf>
    <xf numFmtId="0" fontId="12" fillId="0" borderId="0" xfId="0" applyFont="1" applyAlignment="1"/>
    <xf numFmtId="164" fontId="36" fillId="0" borderId="0" xfId="1" applyNumberFormat="1" applyFont="1" applyFill="1"/>
    <xf numFmtId="0" fontId="34" fillId="0" borderId="0" xfId="34" applyFont="1" applyFill="1" applyAlignment="1">
      <alignment horizontal="left"/>
    </xf>
    <xf numFmtId="0" fontId="1" fillId="0" borderId="0" xfId="0" applyFont="1"/>
    <xf numFmtId="49" fontId="3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300">
    <cellStyle name="20% - Accent1 2" xfId="73"/>
    <cellStyle name="20% - Accent2 2" xfId="74"/>
    <cellStyle name="20% - Accent3 2" xfId="75"/>
    <cellStyle name="20% - Accent4 2" xfId="76"/>
    <cellStyle name="20% - Accent5 2" xfId="77"/>
    <cellStyle name="20% - Accent6 2" xfId="78"/>
    <cellStyle name="2decimal" xfId="79"/>
    <cellStyle name="40% - Accent1 2" xfId="80"/>
    <cellStyle name="40% - Accent2 2" xfId="81"/>
    <cellStyle name="40% - Accent3 2" xfId="82"/>
    <cellStyle name="40% - Accent4 2" xfId="83"/>
    <cellStyle name="40% - Accent5 2" xfId="84"/>
    <cellStyle name="40% - Accent6 2" xfId="85"/>
    <cellStyle name="60% - Accent1 2" xfId="86"/>
    <cellStyle name="60% - Accent2 2" xfId="87"/>
    <cellStyle name="60% - Accent3 2" xfId="88"/>
    <cellStyle name="60% - Accent4 2" xfId="89"/>
    <cellStyle name="60% - Accent5 2" xfId="90"/>
    <cellStyle name="60% - Accent6 2" xfId="91"/>
    <cellStyle name="Accent1 2" xfId="92"/>
    <cellStyle name="Accent2 2" xfId="93"/>
    <cellStyle name="Accent3 2" xfId="94"/>
    <cellStyle name="Accent4 2" xfId="95"/>
    <cellStyle name="Accent5 2" xfId="96"/>
    <cellStyle name="Accent6 2" xfId="97"/>
    <cellStyle name="Bad 2" xfId="98"/>
    <cellStyle name="Calculation 2" xfId="99"/>
    <cellStyle name="category" xfId="100"/>
    <cellStyle name="Check Cell 2" xfId="101"/>
    <cellStyle name="ColumnAttributeAbovePrompt" xfId="102"/>
    <cellStyle name="ColumnAttributePrompt" xfId="103"/>
    <cellStyle name="ColumnAttributeValue" xfId="104"/>
    <cellStyle name="ColumnHeadingPrompt" xfId="105"/>
    <cellStyle name="ColumnHeadingValue" xfId="106"/>
    <cellStyle name="Comma" xfId="29" builtinId="3"/>
    <cellStyle name="Comma [0] 2" xfId="107"/>
    <cellStyle name="Comma 10" xfId="108"/>
    <cellStyle name="Comma 11" xfId="109"/>
    <cellStyle name="Comma 12" xfId="110"/>
    <cellStyle name="Comma 13" xfId="111"/>
    <cellStyle name="Comma 14" xfId="112"/>
    <cellStyle name="Comma 15" xfId="113"/>
    <cellStyle name="Comma 16" xfId="114"/>
    <cellStyle name="Comma 17" xfId="115"/>
    <cellStyle name="Comma 18" xfId="116"/>
    <cellStyle name="Comma 19" xfId="117"/>
    <cellStyle name="Comma 2" xfId="8"/>
    <cellStyle name="Comma 2 2" xfId="118"/>
    <cellStyle name="Comma 2 2 2" xfId="119"/>
    <cellStyle name="Comma 2 2 3" xfId="120"/>
    <cellStyle name="Comma 2 3" xfId="121"/>
    <cellStyle name="Comma 2 4" xfId="122"/>
    <cellStyle name="Comma 20" xfId="123"/>
    <cellStyle name="Comma 21" xfId="124"/>
    <cellStyle name="Comma 3" xfId="31"/>
    <cellStyle name="Comma 3 2" xfId="125"/>
    <cellStyle name="Comma 3 2 2" xfId="126"/>
    <cellStyle name="Comma 3 2 3" xfId="127"/>
    <cellStyle name="Comma 3 3" xfId="128"/>
    <cellStyle name="Comma 3 3 2" xfId="129"/>
    <cellStyle name="Comma 3 4" xfId="130"/>
    <cellStyle name="Comma 3 5" xfId="131"/>
    <cellStyle name="Comma 4" xfId="59"/>
    <cellStyle name="Comma 4 2" xfId="132"/>
    <cellStyle name="Comma 4 2 2" xfId="133"/>
    <cellStyle name="Comma 4 2 3" xfId="134"/>
    <cellStyle name="Comma 4 3" xfId="135"/>
    <cellStyle name="Comma 4 4" xfId="136"/>
    <cellStyle name="Comma 4 5" xfId="137"/>
    <cellStyle name="Comma 4 6" xfId="138"/>
    <cellStyle name="Comma 5" xfId="139"/>
    <cellStyle name="Comma 5 2" xfId="140"/>
    <cellStyle name="Comma 5 2 2" xfId="141"/>
    <cellStyle name="Comma 5 2 3" xfId="142"/>
    <cellStyle name="Comma 5 3" xfId="143"/>
    <cellStyle name="Comma 5 4" xfId="144"/>
    <cellStyle name="Comma 5 5" xfId="145"/>
    <cellStyle name="Comma 6" xfId="146"/>
    <cellStyle name="Comma 7" xfId="65"/>
    <cellStyle name="Comma 8" xfId="147"/>
    <cellStyle name="Comma 9" xfId="148"/>
    <cellStyle name="Currency" xfId="1" builtinId="4"/>
    <cellStyle name="Currency [0] 2" xfId="149"/>
    <cellStyle name="Currency 10" xfId="9"/>
    <cellStyle name="Currency 11" xfId="10"/>
    <cellStyle name="Currency 2" xfId="7"/>
    <cellStyle name="Currency 2 2" xfId="150"/>
    <cellStyle name="Currency 2 3" xfId="151"/>
    <cellStyle name="Currency 3" xfId="11"/>
    <cellStyle name="Currency 3 2" xfId="152"/>
    <cellStyle name="Currency 3 2 2" xfId="153"/>
    <cellStyle name="Currency 3 2 3" xfId="154"/>
    <cellStyle name="Currency 3 3" xfId="155"/>
    <cellStyle name="Currency 3 4" xfId="156"/>
    <cellStyle name="Currency 3 5" xfId="157"/>
    <cellStyle name="Currency 4" xfId="12"/>
    <cellStyle name="Currency 5" xfId="13"/>
    <cellStyle name="Currency 6" xfId="4"/>
    <cellStyle name="Currency 7" xfId="32"/>
    <cellStyle name="Currency 8" xfId="54"/>
    <cellStyle name="Currency0" xfId="158"/>
    <cellStyle name="Currency0nospace" xfId="159"/>
    <cellStyle name="Currency2" xfId="160"/>
    <cellStyle name="Explanatory Text 2" xfId="161"/>
    <cellStyle name="Good 2" xfId="162"/>
    <cellStyle name="Grey" xfId="163"/>
    <cellStyle name="HEADER" xfId="164"/>
    <cellStyle name="Heading 1 2" xfId="165"/>
    <cellStyle name="Heading 2 2" xfId="166"/>
    <cellStyle name="Heading 3 2" xfId="167"/>
    <cellStyle name="Heading 4 2" xfId="168"/>
    <cellStyle name="HeadlineStyle" xfId="37"/>
    <cellStyle name="HeadlineStyleJustified" xfId="38"/>
    <cellStyle name="Input [yellow]" xfId="169"/>
    <cellStyle name="Input 2" xfId="170"/>
    <cellStyle name="LabelWithTotals" xfId="171"/>
    <cellStyle name="LineItemPrompt" xfId="172"/>
    <cellStyle name="LineItemValue" xfId="173"/>
    <cellStyle name="Lines" xfId="14"/>
    <cellStyle name="Linked Cell 2" xfId="174"/>
    <cellStyle name="Manual-Input" xfId="175"/>
    <cellStyle name="Model" xfId="176"/>
    <cellStyle name="MonthHeader" xfId="177"/>
    <cellStyle name="Neutral 2" xfId="178"/>
    <cellStyle name="Normal" xfId="0" builtinId="0"/>
    <cellStyle name="Normal - Style1" xfId="179"/>
    <cellStyle name="Normal 10" xfId="180"/>
    <cellStyle name="Normal 10 2" xfId="181"/>
    <cellStyle name="Normal 10 2 2" xfId="182"/>
    <cellStyle name="Normal 10 2 3" xfId="183"/>
    <cellStyle name="Normal 10 3" xfId="184"/>
    <cellStyle name="Normal 10 4" xfId="185"/>
    <cellStyle name="Normal 10 5" xfId="186"/>
    <cellStyle name="Normal 11" xfId="187"/>
    <cellStyle name="Normal 11 2" xfId="188"/>
    <cellStyle name="Normal 11 2 2" xfId="189"/>
    <cellStyle name="Normal 11 2 3" xfId="190"/>
    <cellStyle name="Normal 11 3" xfId="191"/>
    <cellStyle name="Normal 11 4" xfId="192"/>
    <cellStyle name="Normal 11 5" xfId="193"/>
    <cellStyle name="Normal 12" xfId="194"/>
    <cellStyle name="Normal 12 2" xfId="195"/>
    <cellStyle name="Normal 12 2 2" xfId="196"/>
    <cellStyle name="Normal 12 2 3" xfId="197"/>
    <cellStyle name="Normal 12 3" xfId="198"/>
    <cellStyle name="Normal 12 4" xfId="199"/>
    <cellStyle name="Normal 12 5" xfId="200"/>
    <cellStyle name="Normal 13" xfId="201"/>
    <cellStyle name="Normal 13 2" xfId="202"/>
    <cellStyle name="Normal 14" xfId="203"/>
    <cellStyle name="Normal 15" xfId="204"/>
    <cellStyle name="Normal 16" xfId="205"/>
    <cellStyle name="Normal 16 2" xfId="206"/>
    <cellStyle name="Normal 17" xfId="207"/>
    <cellStyle name="Normal 17 2" xfId="208"/>
    <cellStyle name="Normal 18" xfId="209"/>
    <cellStyle name="Normal 18 2" xfId="210"/>
    <cellStyle name="Normal 19" xfId="211"/>
    <cellStyle name="Normal 2" xfId="15"/>
    <cellStyle name="Normal 2 2" xfId="16"/>
    <cellStyle name="Normal 2 2 2" xfId="61"/>
    <cellStyle name="Normal 2 2 3" xfId="212"/>
    <cellStyle name="Normal 2 3" xfId="27"/>
    <cellStyle name="Normal 2 3 2" xfId="213"/>
    <cellStyle name="Normal 2 4" xfId="34"/>
    <cellStyle name="Normal 2 5" xfId="214"/>
    <cellStyle name="Normal 2 6" xfId="215"/>
    <cellStyle name="Normal 20" xfId="216"/>
    <cellStyle name="Normal 21" xfId="217"/>
    <cellStyle name="Normal 22" xfId="218"/>
    <cellStyle name="Normal 23" xfId="219"/>
    <cellStyle name="Normal 24" xfId="220"/>
    <cellStyle name="Normal 25" xfId="221"/>
    <cellStyle name="Normal 26" xfId="222"/>
    <cellStyle name="Normal 27" xfId="223"/>
    <cellStyle name="Normal 28" xfId="224"/>
    <cellStyle name="Normal 29" xfId="225"/>
    <cellStyle name="Normal 3" xfId="17"/>
    <cellStyle name="Normal 3 2" xfId="226"/>
    <cellStyle name="Normal 3 3" xfId="227"/>
    <cellStyle name="Normal 3 4" xfId="228"/>
    <cellStyle name="Normal 30" xfId="72"/>
    <cellStyle name="Normal 31" xfId="71"/>
    <cellStyle name="Normal 32" xfId="68"/>
    <cellStyle name="Normal 33" xfId="69"/>
    <cellStyle name="Normal 34" xfId="66"/>
    <cellStyle name="Normal 35" xfId="67"/>
    <cellStyle name="Normal 36" xfId="63"/>
    <cellStyle name="Normal 37" xfId="229"/>
    <cellStyle name="Normal 38" xfId="70"/>
    <cellStyle name="Normal 4" xfId="3"/>
    <cellStyle name="Normal 4 2" xfId="230"/>
    <cellStyle name="Normal 4 3" xfId="231"/>
    <cellStyle name="Normal 4 4" xfId="232"/>
    <cellStyle name="Normal 4 5" xfId="233"/>
    <cellStyle name="Normal 5" xfId="30"/>
    <cellStyle name="Normal 5 2" xfId="60"/>
    <cellStyle name="Normal 6" xfId="57"/>
    <cellStyle name="Normal 6 2" xfId="234"/>
    <cellStyle name="Normal 6 2 2" xfId="235"/>
    <cellStyle name="Normal 6 2 3" xfId="236"/>
    <cellStyle name="Normal 6 3" xfId="237"/>
    <cellStyle name="Normal 6 4" xfId="238"/>
    <cellStyle name="Normal 6 5" xfId="239"/>
    <cellStyle name="Normal 7" xfId="240"/>
    <cellStyle name="Normal 7 2" xfId="241"/>
    <cellStyle name="Normal 7 2 2" xfId="242"/>
    <cellStyle name="Normal 7 2 3" xfId="243"/>
    <cellStyle name="Normal 7 3" xfId="244"/>
    <cellStyle name="Normal 7 4" xfId="245"/>
    <cellStyle name="Normal 7 5" xfId="246"/>
    <cellStyle name="Normal 8" xfId="247"/>
    <cellStyle name="Normal 8 2" xfId="248"/>
    <cellStyle name="Normal 8 2 2" xfId="249"/>
    <cellStyle name="Normal 8 2 3" xfId="250"/>
    <cellStyle name="Normal 8 3" xfId="251"/>
    <cellStyle name="Normal 8 4" xfId="252"/>
    <cellStyle name="Normal 8 5" xfId="253"/>
    <cellStyle name="Normal 9" xfId="254"/>
    <cellStyle name="Note 2" xfId="255"/>
    <cellStyle name="Output 2" xfId="256"/>
    <cellStyle name="OUTPUT AMOUNTS" xfId="257"/>
    <cellStyle name="OUTPUT AMOUNTS 2" xfId="258"/>
    <cellStyle name="Output Amounts 3" xfId="259"/>
    <cellStyle name="Output Amounts 4" xfId="260"/>
    <cellStyle name="Output Column Headings" xfId="261"/>
    <cellStyle name="Output Line Items" xfId="262"/>
    <cellStyle name="Output Report Heading" xfId="263"/>
    <cellStyle name="Output Report Title" xfId="264"/>
    <cellStyle name="Percent" xfId="2" builtinId="5"/>
    <cellStyle name="Percent [2]" xfId="265"/>
    <cellStyle name="Percent 10" xfId="64"/>
    <cellStyle name="Percent 11" xfId="266"/>
    <cellStyle name="Percent 12" xfId="267"/>
    <cellStyle name="Percent 2" xfId="6"/>
    <cellStyle name="Percent 2 2" xfId="28"/>
    <cellStyle name="Percent 2 2 2" xfId="62"/>
    <cellStyle name="Percent 2 3" xfId="268"/>
    <cellStyle name="Percent 3" xfId="18"/>
    <cellStyle name="Percent 3 2" xfId="269"/>
    <cellStyle name="Percent 3 3" xfId="270"/>
    <cellStyle name="Percent 4" xfId="19"/>
    <cellStyle name="Percent 4 2" xfId="271"/>
    <cellStyle name="Percent 4 2 2" xfId="272"/>
    <cellStyle name="Percent 4 2 3" xfId="273"/>
    <cellStyle name="Percent 4 3" xfId="274"/>
    <cellStyle name="Percent 4 4" xfId="275"/>
    <cellStyle name="Percent 4 5" xfId="276"/>
    <cellStyle name="Percent 5" xfId="20"/>
    <cellStyle name="Percent 6" xfId="5"/>
    <cellStyle name="Percent 7" xfId="33"/>
    <cellStyle name="Percent 8" xfId="55"/>
    <cellStyle name="Percent 9" xfId="277"/>
    <cellStyle name="PSChar" xfId="21"/>
    <cellStyle name="PSDate" xfId="22"/>
    <cellStyle name="PSDec" xfId="23"/>
    <cellStyle name="PSHeading" xfId="24"/>
    <cellStyle name="PSInt" xfId="25"/>
    <cellStyle name="PSSpacer" xfId="26"/>
    <cellStyle name="QtrHeader" xfId="278"/>
    <cellStyle name="ReportTitlePrompt" xfId="279"/>
    <cellStyle name="ReportTitleValue" xfId="280"/>
    <cellStyle name="RowAcctAbovePrompt" xfId="281"/>
    <cellStyle name="RowAcctSOBAbovePrompt" xfId="282"/>
    <cellStyle name="RowAcctSOBValue" xfId="283"/>
    <cellStyle name="RowAcctValue" xfId="284"/>
    <cellStyle name="RowAttrAbovePrompt" xfId="285"/>
    <cellStyle name="RowAttrValue" xfId="286"/>
    <cellStyle name="RowColSetAbovePrompt" xfId="287"/>
    <cellStyle name="RowColSetLeftPrompt" xfId="288"/>
    <cellStyle name="RowColSetValue" xfId="289"/>
    <cellStyle name="RowLeftPrompt" xfId="290"/>
    <cellStyle name="SampleUsingFormatMask" xfId="291"/>
    <cellStyle name="SampleWithNoFormatMask" xfId="292"/>
    <cellStyle name="Style 21" xfId="39"/>
    <cellStyle name="Style 22" xfId="35"/>
    <cellStyle name="Style 22 2" xfId="56"/>
    <cellStyle name="Style 23" xfId="40"/>
    <cellStyle name="Style 24" xfId="36"/>
    <cellStyle name="Style 24 2" xfId="58"/>
    <cellStyle name="Style 25" xfId="41"/>
    <cellStyle name="Style 26" xfId="42"/>
    <cellStyle name="Style 27" xfId="43"/>
    <cellStyle name="Style 28" xfId="44"/>
    <cellStyle name="Style 29" xfId="45"/>
    <cellStyle name="Style 30" xfId="46"/>
    <cellStyle name="Style 31" xfId="47"/>
    <cellStyle name="Style 32" xfId="48"/>
    <cellStyle name="Style 33" xfId="49"/>
    <cellStyle name="Style 34" xfId="50"/>
    <cellStyle name="Style 35" xfId="51"/>
    <cellStyle name="Style 36" xfId="52"/>
    <cellStyle name="Style 39" xfId="53"/>
    <cellStyle name="subhead" xfId="293"/>
    <cellStyle name="Thousands" xfId="294"/>
    <cellStyle name="Title 2" xfId="295"/>
    <cellStyle name="Total 2" xfId="296"/>
    <cellStyle name="UploadThisRowValue" xfId="297"/>
    <cellStyle name="Warning Text 2" xfId="298"/>
    <cellStyle name="YrHeader" xfId="299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09%20Forecast/10%20Oct/Debt%20Database%2010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I2B9FWRI/RA%20OCT3%2011-19-09%20(7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%20&amp;%20Trust/Journals/Treasury%20Analyst%20III/Database/2011/Debt%20Data%20Base%202011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10%20Forecast/04%20Apr/RA%20APR6%206-08-1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10%20Forecast/01%20Jan/RA%20JAN4%203-1-10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mpact"/>
      <sheetName val="Debt import"/>
      <sheetName val="Maturity Schedule"/>
      <sheetName val="Invoice Check"/>
      <sheetName val="Accrual"/>
      <sheetName val="Accrued Interest"/>
      <sheetName val="2008 Outstanding"/>
      <sheetName val="Repurchases"/>
      <sheetName val="Amort"/>
      <sheetName val="Debt Strat(SWAPS)"/>
      <sheetName val="TOPrS"/>
      <sheetName val="PCB"/>
      <sheetName val="SMTNB"/>
      <sheetName val="SMTNA"/>
      <sheetName val="MTNC"/>
      <sheetName val="MTNB"/>
      <sheetName val="7.25"/>
      <sheetName val="5.125"/>
      <sheetName val="5.95"/>
      <sheetName val="5.70"/>
      <sheetName val="5.45"/>
      <sheetName val="6.25"/>
      <sheetName val="6.125"/>
      <sheetName val="18196Rathdrum"/>
      <sheetName val="AR"/>
      <sheetName val="CR"/>
      <sheetName val="Average Maturity"/>
      <sheetName val="Sheet1"/>
      <sheetName val="9.7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R1">
            <v>1</v>
          </cell>
        </row>
        <row r="34">
          <cell r="O34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COC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40087</v>
          </cell>
        </row>
        <row r="2">
          <cell r="B2">
            <v>40136</v>
          </cell>
        </row>
        <row r="5">
          <cell r="B5">
            <v>40133</v>
          </cell>
        </row>
        <row r="6">
          <cell r="B6">
            <v>40101</v>
          </cell>
        </row>
        <row r="8">
          <cell r="B8" t="str">
            <v>OCT3</v>
          </cell>
        </row>
        <row r="10">
          <cell r="B10">
            <v>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bt"/>
      <sheetName val="Int-CR Fees Accrued Input page"/>
      <sheetName val="Amortization Input Page"/>
      <sheetName val="Amortization Pivot Table"/>
      <sheetName val="Current Balance"/>
      <sheetName val="655 GL Entry"/>
      <sheetName val="Current Portion of LT Debt"/>
      <sheetName val="Interest Expense Accrual"/>
      <sheetName val="Interest Income Accrual"/>
      <sheetName val="AR Interest-Fee Accrual"/>
      <sheetName val="Interest Accrued-Paid"/>
      <sheetName val="Interest Variance"/>
      <sheetName val="FAS 107-Market COD"/>
      <sheetName val="Cost of Capital Calculation"/>
      <sheetName val="Cost of Debt for WA"/>
      <sheetName val="Cost of Debt for Idaho"/>
      <sheetName val="Cost of Debt for Oregon"/>
      <sheetName val="Short-Term"/>
      <sheetName val="Var. Rate Long-Term"/>
      <sheetName val="ST Borrowing Actuals"/>
      <sheetName val="AFUDC Master Sheet"/>
      <sheetName val="CWIP Balances"/>
    </sheetNames>
    <sheetDataSet>
      <sheetData sheetId="0">
        <row r="1">
          <cell r="C1">
            <v>40908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Jurisdictional Equity Ratio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APR6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Jurisdictional Equity Ratio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JAN4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tabSelected="1" zoomScale="80" zoomScaleNormal="80" workbookViewId="0">
      <selection sqref="A1:G1"/>
    </sheetView>
  </sheetViews>
  <sheetFormatPr defaultRowHeight="14.25"/>
  <cols>
    <col min="1" max="1" width="6.375" customWidth="1"/>
    <col min="3" max="3" width="12.25" customWidth="1"/>
    <col min="4" max="4" width="13" bestFit="1" customWidth="1"/>
    <col min="5" max="7" width="10.625" customWidth="1"/>
  </cols>
  <sheetData>
    <row r="1" spans="1:8" ht="26.25">
      <c r="A1" s="145" t="s">
        <v>205</v>
      </c>
      <c r="B1" s="145"/>
      <c r="C1" s="145"/>
      <c r="D1" s="145"/>
      <c r="E1" s="145"/>
      <c r="F1" s="145"/>
      <c r="G1" s="145"/>
    </row>
    <row r="5" spans="1:8" ht="20.25">
      <c r="A5" s="146" t="s">
        <v>0</v>
      </c>
      <c r="B5" s="146"/>
      <c r="C5" s="146"/>
      <c r="D5" s="146"/>
      <c r="E5" s="146"/>
      <c r="F5" s="146"/>
      <c r="G5" s="146"/>
    </row>
    <row r="6" spans="1:8" ht="20.25">
      <c r="A6" s="147" t="s">
        <v>236</v>
      </c>
      <c r="B6" s="147"/>
      <c r="C6" s="147"/>
      <c r="D6" s="147"/>
      <c r="E6" s="147"/>
      <c r="F6" s="147"/>
      <c r="G6" s="147"/>
      <c r="H6" s="140"/>
    </row>
    <row r="8" spans="1:8" ht="15">
      <c r="A8" s="20"/>
      <c r="B8" s="21"/>
      <c r="C8" s="21"/>
      <c r="D8" s="78"/>
      <c r="E8" s="20"/>
      <c r="F8" s="22"/>
      <c r="G8" s="22"/>
    </row>
    <row r="9" spans="1:8" ht="15">
      <c r="A9" s="20"/>
      <c r="B9" s="21"/>
      <c r="C9" s="21"/>
      <c r="D9" s="78"/>
      <c r="E9" s="20"/>
      <c r="G9" s="4" t="s">
        <v>204</v>
      </c>
    </row>
    <row r="10" spans="1:8" ht="15">
      <c r="A10" s="52" t="s">
        <v>1</v>
      </c>
      <c r="B10" s="144" t="s">
        <v>2</v>
      </c>
      <c r="C10" s="144"/>
      <c r="D10" s="79" t="s">
        <v>44</v>
      </c>
      <c r="E10" s="52" t="s">
        <v>3</v>
      </c>
      <c r="F10" s="122" t="s">
        <v>4</v>
      </c>
      <c r="G10" s="122" t="s">
        <v>4</v>
      </c>
    </row>
    <row r="11" spans="1:8" ht="15">
      <c r="A11" s="20"/>
      <c r="B11" s="20"/>
      <c r="C11" s="20"/>
      <c r="D11" s="24" t="s">
        <v>33</v>
      </c>
      <c r="E11" s="24" t="s">
        <v>34</v>
      </c>
      <c r="F11" s="24" t="s">
        <v>35</v>
      </c>
      <c r="G11" s="24" t="s">
        <v>36</v>
      </c>
    </row>
    <row r="12" spans="1:8">
      <c r="A12" s="25"/>
      <c r="B12" s="26"/>
      <c r="C12" s="26"/>
      <c r="D12" s="80"/>
      <c r="E12" s="25"/>
      <c r="F12" s="28"/>
      <c r="G12" s="29"/>
    </row>
    <row r="13" spans="1:8" ht="21" customHeight="1">
      <c r="A13" s="50">
        <v>1</v>
      </c>
      <c r="B13" s="54" t="s">
        <v>192</v>
      </c>
      <c r="C13" s="45"/>
      <c r="D13" s="81">
        <f>'Cap. Str. Adj. (3.2)'!F16</f>
        <v>1340787</v>
      </c>
      <c r="E13" s="123">
        <f>D13/$D$15</f>
        <v>0.52743532088582301</v>
      </c>
      <c r="F13" s="55">
        <v>5.7599999999999998E-2</v>
      </c>
      <c r="G13" s="55">
        <f>+E13*F13</f>
        <v>3.0380274483023405E-2</v>
      </c>
    </row>
    <row r="14" spans="1:8" ht="21" customHeight="1">
      <c r="A14" s="50">
        <v>2</v>
      </c>
      <c r="B14" s="54" t="s">
        <v>233</v>
      </c>
      <c r="C14" s="45"/>
      <c r="D14" s="83">
        <f>'Cap. Str. Adj. (3.2)'!F17</f>
        <v>1201301</v>
      </c>
      <c r="E14" s="124">
        <f>D14/$D$15</f>
        <v>0.47256467911417699</v>
      </c>
      <c r="F14" s="57">
        <v>9.4E-2</v>
      </c>
      <c r="G14" s="56">
        <f t="shared" ref="G14" si="0">+E14*F14</f>
        <v>4.4421079836732637E-2</v>
      </c>
    </row>
    <row r="15" spans="1:8" ht="21" customHeight="1">
      <c r="A15" s="50">
        <v>3</v>
      </c>
      <c r="B15" s="48" t="s">
        <v>7</v>
      </c>
      <c r="C15" s="48"/>
      <c r="D15" s="84">
        <f>SUM(D13:D14)</f>
        <v>2542088</v>
      </c>
      <c r="E15" s="125">
        <f>D15/$D$15</f>
        <v>1</v>
      </c>
      <c r="F15" s="47"/>
      <c r="G15" s="49">
        <f>SUM(G13:G14)</f>
        <v>7.4801354319756042E-2</v>
      </c>
    </row>
    <row r="16" spans="1:8" ht="15">
      <c r="A16" s="30"/>
      <c r="B16" s="26"/>
      <c r="C16" s="26"/>
      <c r="D16" s="27"/>
      <c r="E16" s="31"/>
      <c r="F16" s="28"/>
      <c r="G16" s="32"/>
    </row>
    <row r="17" spans="1:7">
      <c r="A17" s="30"/>
      <c r="B17" s="26"/>
      <c r="C17" s="26"/>
      <c r="D17" s="27"/>
      <c r="E17" s="28"/>
      <c r="F17" s="28"/>
      <c r="G17" s="33"/>
    </row>
    <row r="18" spans="1:7">
      <c r="A18" s="30"/>
      <c r="B18" s="35"/>
      <c r="C18" s="26"/>
      <c r="D18" s="27"/>
      <c r="E18" s="28"/>
      <c r="F18" s="28"/>
      <c r="G18" s="33"/>
    </row>
    <row r="19" spans="1:7">
      <c r="B19" s="26" t="s">
        <v>40</v>
      </c>
    </row>
    <row r="20" spans="1:7">
      <c r="B20" s="64" t="s">
        <v>206</v>
      </c>
      <c r="C20" s="62"/>
    </row>
    <row r="21" spans="1:7">
      <c r="B21" t="s">
        <v>234</v>
      </c>
    </row>
  </sheetData>
  <mergeCells count="4">
    <mergeCell ref="B10:C10"/>
    <mergeCell ref="A1:G1"/>
    <mergeCell ref="A5:G5"/>
    <mergeCell ref="A6:G6"/>
  </mergeCells>
  <printOptions horizontalCentered="1"/>
  <pageMargins left="0.7" right="0.7" top="1" bottom="0.75" header="0.3" footer="0.55000000000000004"/>
  <pageSetup orientation="portrait" r:id="rId1"/>
  <headerFooter>
    <oddHeader>&amp;RExhibit No.___(MPG-3)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zoomScale="80" zoomScaleNormal="80" workbookViewId="0">
      <selection sqref="A1:F1"/>
    </sheetView>
  </sheetViews>
  <sheetFormatPr defaultRowHeight="14.25"/>
  <cols>
    <col min="1" max="1" width="9.125" style="2" bestFit="1" customWidth="1"/>
    <col min="2" max="2" width="14.375" customWidth="1"/>
    <col min="4" max="4" width="15.125" customWidth="1"/>
    <col min="5" max="5" width="12.75" bestFit="1" customWidth="1"/>
    <col min="6" max="6" width="15.125" style="62" bestFit="1" customWidth="1"/>
    <col min="7" max="7" width="15.875" bestFit="1" customWidth="1"/>
    <col min="8" max="8" width="15" bestFit="1" customWidth="1"/>
    <col min="9" max="9" width="10" bestFit="1" customWidth="1"/>
  </cols>
  <sheetData>
    <row r="1" spans="1:9" ht="30">
      <c r="A1" s="148" t="str">
        <f>'ROR (3.1)'!A1:G1</f>
        <v>Avista Corporation</v>
      </c>
      <c r="B1" s="148"/>
      <c r="C1" s="148"/>
      <c r="D1" s="148"/>
      <c r="E1" s="148"/>
      <c r="F1" s="148"/>
      <c r="G1" s="137"/>
      <c r="H1" s="137"/>
    </row>
    <row r="5" spans="1:9" ht="23.25">
      <c r="A5" s="149" t="s">
        <v>189</v>
      </c>
      <c r="B5" s="149"/>
      <c r="C5" s="149"/>
      <c r="D5" s="149"/>
      <c r="E5" s="149"/>
      <c r="F5" s="149"/>
      <c r="G5" s="138"/>
      <c r="H5" s="138"/>
    </row>
    <row r="9" spans="1:9" ht="15">
      <c r="H9" s="75"/>
    </row>
    <row r="10" spans="1:9" ht="15">
      <c r="D10" s="4" t="s">
        <v>190</v>
      </c>
      <c r="F10" s="135" t="s">
        <v>228</v>
      </c>
      <c r="G10" s="4"/>
      <c r="H10" s="4"/>
    </row>
    <row r="11" spans="1:9" ht="17.25">
      <c r="A11" s="120" t="s">
        <v>1</v>
      </c>
      <c r="B11" s="144" t="s">
        <v>2</v>
      </c>
      <c r="C11" s="144"/>
      <c r="D11" s="126" t="s">
        <v>229</v>
      </c>
      <c r="E11" s="126" t="s">
        <v>227</v>
      </c>
      <c r="F11" s="126" t="s">
        <v>207</v>
      </c>
      <c r="G11" s="99"/>
      <c r="H11" s="121"/>
    </row>
    <row r="12" spans="1:9" ht="15">
      <c r="A12" s="25"/>
      <c r="B12" s="26"/>
      <c r="C12" s="26"/>
      <c r="D12" s="24" t="s">
        <v>33</v>
      </c>
      <c r="E12" s="24" t="s">
        <v>34</v>
      </c>
      <c r="F12" s="24" t="s">
        <v>35</v>
      </c>
      <c r="I12" s="115"/>
    </row>
    <row r="13" spans="1:9">
      <c r="A13" s="25"/>
      <c r="B13" s="26"/>
      <c r="C13" s="26"/>
      <c r="D13" s="80"/>
      <c r="I13" s="115"/>
    </row>
    <row r="14" spans="1:9">
      <c r="A14" s="50">
        <f>MAX(A1:A12)+1</f>
        <v>1</v>
      </c>
      <c r="B14" s="54" t="s">
        <v>39</v>
      </c>
      <c r="C14" s="45"/>
      <c r="D14" s="81">
        <v>1292100</v>
      </c>
      <c r="E14" s="81"/>
      <c r="F14" s="81">
        <f>SUM(D14:E14)</f>
        <v>1292100</v>
      </c>
      <c r="G14" s="1"/>
      <c r="H14" s="1"/>
      <c r="I14" s="115"/>
    </row>
    <row r="15" spans="1:9" ht="16.5">
      <c r="A15" s="50">
        <f>MAX(A2:A14)+1</f>
        <v>2</v>
      </c>
      <c r="B15" s="54" t="s">
        <v>51</v>
      </c>
      <c r="C15" s="45"/>
      <c r="D15" s="83">
        <v>48687</v>
      </c>
      <c r="E15" s="83"/>
      <c r="F15" s="134">
        <f t="shared" ref="F15:F17" si="0">SUM(D15:E15)</f>
        <v>48687</v>
      </c>
      <c r="G15" s="1"/>
      <c r="H15" s="1"/>
      <c r="I15" s="115"/>
    </row>
    <row r="16" spans="1:9" ht="15">
      <c r="A16" s="50">
        <f>MAX(A3:A15)+1</f>
        <v>3</v>
      </c>
      <c r="B16" s="136" t="s">
        <v>192</v>
      </c>
      <c r="C16" s="45"/>
      <c r="D16" s="82">
        <f>SUM(D14:D15)</f>
        <v>1340787</v>
      </c>
      <c r="E16" s="82"/>
      <c r="F16" s="81">
        <f t="shared" si="0"/>
        <v>1340787</v>
      </c>
      <c r="G16" s="1"/>
      <c r="H16" s="1"/>
      <c r="I16" s="115"/>
    </row>
    <row r="17" spans="1:9" ht="16.5">
      <c r="A17" s="50">
        <f>MAX(A4:A16)+1</f>
        <v>4</v>
      </c>
      <c r="B17" s="54" t="s">
        <v>32</v>
      </c>
      <c r="C17" s="45"/>
      <c r="D17" s="83">
        <v>1256706</v>
      </c>
      <c r="E17" s="139">
        <f>-E28</f>
        <v>-55405</v>
      </c>
      <c r="F17" s="134">
        <f t="shared" si="0"/>
        <v>1201301</v>
      </c>
      <c r="G17" s="83"/>
      <c r="H17" s="83"/>
      <c r="I17" s="115"/>
    </row>
    <row r="18" spans="1:9" ht="15">
      <c r="A18" s="50">
        <f>MAX(A5:A17)+1</f>
        <v>5</v>
      </c>
      <c r="B18" s="48" t="s">
        <v>7</v>
      </c>
      <c r="C18" s="48"/>
      <c r="D18" s="84">
        <f>SUM(D16:D17)</f>
        <v>2597493</v>
      </c>
      <c r="E18" s="84"/>
      <c r="F18" s="84">
        <f>SUM(F16:F17)</f>
        <v>2542088</v>
      </c>
      <c r="G18" s="84"/>
      <c r="H18" s="1"/>
      <c r="I18" s="115"/>
    </row>
    <row r="19" spans="1:9">
      <c r="A19" s="50"/>
    </row>
    <row r="20" spans="1:9">
      <c r="A20" s="50"/>
    </row>
    <row r="21" spans="1:9">
      <c r="A21" s="50"/>
    </row>
    <row r="22" spans="1:9" ht="17.25">
      <c r="A22" s="50"/>
      <c r="B22" s="101" t="s">
        <v>231</v>
      </c>
    </row>
    <row r="23" spans="1:9" ht="7.5" customHeight="1">
      <c r="A23" s="50"/>
      <c r="B23" s="101"/>
    </row>
    <row r="24" spans="1:9">
      <c r="A24" s="50">
        <f t="shared" ref="A24:A28" si="1">MAX(A14:A23)+1</f>
        <v>6</v>
      </c>
      <c r="B24" s="142" t="s">
        <v>66</v>
      </c>
      <c r="E24" s="128">
        <f>'FERC-BS'!I24</f>
        <v>5537</v>
      </c>
      <c r="F24" s="1"/>
      <c r="G24" s="1"/>
    </row>
    <row r="25" spans="1:9">
      <c r="A25" s="50">
        <f t="shared" si="1"/>
        <v>7</v>
      </c>
      <c r="B25" s="142" t="s">
        <v>235</v>
      </c>
      <c r="E25" s="128">
        <f>-'FERC-BS'!I25</f>
        <v>-917</v>
      </c>
      <c r="F25" s="1"/>
      <c r="G25" s="1"/>
    </row>
    <row r="26" spans="1:9">
      <c r="A26" s="50">
        <f t="shared" si="1"/>
        <v>8</v>
      </c>
      <c r="B26" s="143" t="s">
        <v>69</v>
      </c>
      <c r="E26" s="128">
        <f>'FERC-BS'!I27</f>
        <v>85785</v>
      </c>
      <c r="F26" s="1"/>
      <c r="G26" s="1"/>
    </row>
    <row r="27" spans="1:9" ht="16.5">
      <c r="A27" s="50">
        <f t="shared" si="1"/>
        <v>9</v>
      </c>
      <c r="B27" s="143" t="s">
        <v>237</v>
      </c>
      <c r="E27" s="141">
        <v>-35000</v>
      </c>
      <c r="F27" s="1"/>
      <c r="G27" s="1"/>
    </row>
    <row r="28" spans="1:9" ht="15">
      <c r="A28" s="50">
        <f t="shared" si="1"/>
        <v>10</v>
      </c>
      <c r="B28" s="48" t="s">
        <v>7</v>
      </c>
      <c r="E28" s="129">
        <f>SUM(E24:E27)</f>
        <v>55405</v>
      </c>
      <c r="F28" s="100"/>
      <c r="G28" s="100"/>
    </row>
    <row r="34" spans="2:2">
      <c r="B34" s="35"/>
    </row>
    <row r="35" spans="2:2">
      <c r="B35" s="26" t="s">
        <v>31</v>
      </c>
    </row>
    <row r="36" spans="2:2" ht="16.5">
      <c r="B36" s="64" t="s">
        <v>230</v>
      </c>
    </row>
    <row r="37" spans="2:2" ht="16.5">
      <c r="B37" s="64" t="s">
        <v>232</v>
      </c>
    </row>
  </sheetData>
  <mergeCells count="3">
    <mergeCell ref="B11:C11"/>
    <mergeCell ref="A1:F1"/>
    <mergeCell ref="A5:F5"/>
  </mergeCells>
  <printOptions horizontalCentered="1"/>
  <pageMargins left="0.7" right="0.7" top="1" bottom="0.75" header="0.3" footer="0.3"/>
  <pageSetup orientation="portrait" r:id="rId1"/>
  <headerFooter>
    <oddHeader>&amp;RExhibit No.___(MPG-3)
Page 2 of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zoomScale="80" zoomScaleNormal="80" workbookViewId="0">
      <selection sqref="A1:H1"/>
    </sheetView>
  </sheetViews>
  <sheetFormatPr defaultRowHeight="14.25"/>
  <cols>
    <col min="1" max="1" width="6.125" customWidth="1"/>
    <col min="3" max="3" width="19.5" customWidth="1"/>
    <col min="4" max="4" width="17.875" bestFit="1" customWidth="1"/>
    <col min="5" max="5" width="13.875" customWidth="1"/>
    <col min="6" max="6" width="15.125" customWidth="1"/>
    <col min="7" max="7" width="1.875" customWidth="1"/>
    <col min="8" max="8" width="37.375" customWidth="1"/>
  </cols>
  <sheetData>
    <row r="1" spans="1:8" ht="30">
      <c r="A1" s="148" t="str">
        <f>'ROR (3.1)'!A1:G1</f>
        <v>Avista Corporation</v>
      </c>
      <c r="B1" s="148"/>
      <c r="C1" s="148"/>
      <c r="D1" s="148"/>
      <c r="E1" s="148"/>
      <c r="F1" s="148"/>
      <c r="G1" s="148"/>
      <c r="H1" s="148"/>
    </row>
    <row r="5" spans="1:8" ht="23.25">
      <c r="A5" s="149" t="s">
        <v>42</v>
      </c>
      <c r="B5" s="149"/>
      <c r="C5" s="149"/>
      <c r="D5" s="149"/>
      <c r="E5" s="149"/>
      <c r="F5" s="149"/>
      <c r="G5" s="149"/>
      <c r="H5" s="149"/>
    </row>
    <row r="9" spans="1:8" ht="15.75">
      <c r="A9" s="7"/>
      <c r="B9" s="7"/>
      <c r="C9" s="7"/>
      <c r="D9" s="7" t="s">
        <v>46</v>
      </c>
      <c r="E9" s="7"/>
      <c r="F9" s="8"/>
      <c r="G9" s="7"/>
      <c r="H9" s="7"/>
    </row>
    <row r="10" spans="1:8" ht="18.75">
      <c r="A10" s="7"/>
      <c r="B10" s="7"/>
      <c r="C10" s="7"/>
      <c r="D10" s="7" t="s">
        <v>47</v>
      </c>
      <c r="E10" s="151" t="s">
        <v>37</v>
      </c>
      <c r="F10" s="151"/>
      <c r="G10" s="7"/>
      <c r="H10" s="7"/>
    </row>
    <row r="11" spans="1:8" ht="15.75">
      <c r="A11" s="9" t="s">
        <v>1</v>
      </c>
      <c r="B11" s="150" t="s">
        <v>2</v>
      </c>
      <c r="C11" s="150"/>
      <c r="D11" s="98" t="s">
        <v>191</v>
      </c>
      <c r="E11" s="102" t="s">
        <v>8</v>
      </c>
      <c r="F11" s="102" t="s">
        <v>199</v>
      </c>
      <c r="G11" s="9"/>
      <c r="H11" s="9" t="s">
        <v>9</v>
      </c>
    </row>
    <row r="12" spans="1:8" ht="15.75">
      <c r="A12" s="8"/>
      <c r="B12" s="8"/>
      <c r="C12" s="8"/>
      <c r="D12" s="10" t="s">
        <v>33</v>
      </c>
      <c r="E12" s="10" t="s">
        <v>34</v>
      </c>
      <c r="F12" s="10" t="s">
        <v>35</v>
      </c>
      <c r="G12" s="7"/>
      <c r="H12" s="10" t="s">
        <v>36</v>
      </c>
    </row>
    <row r="13" spans="1:8" ht="15">
      <c r="A13" s="8"/>
      <c r="B13" s="8"/>
      <c r="C13" s="8"/>
      <c r="D13" s="8"/>
      <c r="E13" s="8"/>
      <c r="F13" s="8"/>
      <c r="G13" s="8"/>
      <c r="H13" s="8"/>
    </row>
    <row r="14" spans="1:8" ht="23.25" customHeight="1">
      <c r="A14" s="11">
        <f>MAX(A9:A13)+1</f>
        <v>1</v>
      </c>
      <c r="B14" s="8" t="s">
        <v>10</v>
      </c>
      <c r="C14" s="8"/>
      <c r="D14" s="12">
        <v>1222625</v>
      </c>
      <c r="E14" s="8"/>
      <c r="F14" s="8"/>
      <c r="G14" s="8"/>
      <c r="H14" s="97" t="s">
        <v>210</v>
      </c>
    </row>
    <row r="15" spans="1:8" ht="23.25" customHeight="1">
      <c r="A15" s="11">
        <f t="shared" ref="A15:A28" si="0">MAX(A10:A14)+1</f>
        <v>2</v>
      </c>
      <c r="B15" s="8" t="s">
        <v>11</v>
      </c>
      <c r="C15" s="8"/>
      <c r="D15" s="14">
        <f>'Pre-Tax ROR (19.2)'!G15</f>
        <v>4.4421079836732637E-2</v>
      </c>
      <c r="E15" s="8"/>
      <c r="F15" s="8"/>
      <c r="G15" s="8"/>
      <c r="H15" s="19" t="s">
        <v>211</v>
      </c>
    </row>
    <row r="16" spans="1:8" ht="23.25" customHeight="1">
      <c r="A16" s="11">
        <f t="shared" si="0"/>
        <v>3</v>
      </c>
      <c r="B16" s="8" t="s">
        <v>12</v>
      </c>
      <c r="C16" s="8"/>
      <c r="D16" s="14">
        <f>'Pre-Tax ROR (19.2)'!H16</f>
        <v>0.10193254379898073</v>
      </c>
      <c r="E16" s="8"/>
      <c r="F16" s="8"/>
      <c r="G16" s="8"/>
      <c r="H16" s="19" t="s">
        <v>212</v>
      </c>
    </row>
    <row r="17" spans="1:8" ht="23.25" customHeight="1">
      <c r="A17" s="11">
        <f t="shared" si="0"/>
        <v>4</v>
      </c>
      <c r="B17" s="8" t="s">
        <v>13</v>
      </c>
      <c r="C17" s="8"/>
      <c r="D17" s="12">
        <f>D14*D15</f>
        <v>54310.322735385242</v>
      </c>
      <c r="E17" s="8"/>
      <c r="F17" s="8"/>
      <c r="G17" s="8"/>
      <c r="H17" s="18" t="s">
        <v>14</v>
      </c>
    </row>
    <row r="18" spans="1:8" ht="23.25" customHeight="1">
      <c r="A18" s="11">
        <f t="shared" si="0"/>
        <v>5</v>
      </c>
      <c r="B18" s="8" t="s">
        <v>15</v>
      </c>
      <c r="C18" s="8"/>
      <c r="D18" s="12">
        <f>D14*D16</f>
        <v>124625.27636222882</v>
      </c>
      <c r="E18" s="8"/>
      <c r="F18" s="8"/>
      <c r="G18" s="8"/>
      <c r="H18" s="18" t="s">
        <v>16</v>
      </c>
    </row>
    <row r="19" spans="1:8" ht="23.25" customHeight="1">
      <c r="A19" s="11">
        <f t="shared" si="0"/>
        <v>6</v>
      </c>
      <c r="B19" s="8" t="s">
        <v>17</v>
      </c>
      <c r="C19" s="8"/>
      <c r="D19" s="36">
        <v>17021</v>
      </c>
      <c r="E19" s="94"/>
      <c r="F19" s="94"/>
      <c r="G19" s="15"/>
      <c r="H19" s="97" t="s">
        <v>210</v>
      </c>
    </row>
    <row r="20" spans="1:8" ht="23.25" customHeight="1">
      <c r="A20" s="11">
        <f t="shared" si="0"/>
        <v>7</v>
      </c>
      <c r="B20" s="8" t="s">
        <v>197</v>
      </c>
      <c r="C20" s="8"/>
      <c r="D20" s="36">
        <v>8712</v>
      </c>
      <c r="E20" s="15"/>
      <c r="F20" s="15"/>
      <c r="G20" s="15"/>
      <c r="H20" s="19" t="s">
        <v>214</v>
      </c>
    </row>
    <row r="21" spans="1:8" ht="23.25" customHeight="1">
      <c r="A21" s="11">
        <f t="shared" si="0"/>
        <v>8</v>
      </c>
      <c r="B21" s="8" t="s">
        <v>18</v>
      </c>
      <c r="C21" s="8"/>
      <c r="D21" s="36">
        <f>16402-141</f>
        <v>16261</v>
      </c>
      <c r="E21" s="15"/>
      <c r="F21" s="15"/>
      <c r="G21" s="15"/>
      <c r="H21" s="97" t="s">
        <v>210</v>
      </c>
    </row>
    <row r="22" spans="1:8" ht="23.25" customHeight="1">
      <c r="A22" s="11">
        <f t="shared" si="0"/>
        <v>9</v>
      </c>
      <c r="B22" s="8" t="s">
        <v>19</v>
      </c>
      <c r="C22" s="8"/>
      <c r="D22" s="12">
        <f>D17+SUM(D19:D21)</f>
        <v>96304.322735385242</v>
      </c>
      <c r="E22" s="8"/>
      <c r="F22" s="8"/>
      <c r="G22" s="8"/>
      <c r="H22" s="18" t="s">
        <v>20</v>
      </c>
    </row>
    <row r="23" spans="1:8" ht="23.25" customHeight="1">
      <c r="A23" s="11">
        <f t="shared" si="0"/>
        <v>10</v>
      </c>
      <c r="B23" s="8" t="s">
        <v>198</v>
      </c>
      <c r="C23" s="8"/>
      <c r="D23" s="36">
        <v>5235</v>
      </c>
      <c r="E23" s="15"/>
      <c r="F23" s="15"/>
      <c r="G23" s="15"/>
      <c r="H23" s="19" t="s">
        <v>214</v>
      </c>
    </row>
    <row r="24" spans="1:8" ht="23.25" customHeight="1">
      <c r="A24" s="11">
        <f t="shared" si="0"/>
        <v>11</v>
      </c>
      <c r="B24" s="8" t="s">
        <v>21</v>
      </c>
      <c r="C24" s="8"/>
      <c r="D24" s="12">
        <f>SUM(D18:D20)+D23</f>
        <v>155593.27636222882</v>
      </c>
      <c r="E24" s="8"/>
      <c r="F24" s="8"/>
      <c r="G24" s="8"/>
      <c r="H24" s="18" t="s">
        <v>22</v>
      </c>
    </row>
    <row r="25" spans="1:8" ht="9.75" customHeight="1" thickBot="1">
      <c r="A25" s="11"/>
      <c r="B25" s="8"/>
      <c r="C25" s="8"/>
      <c r="D25" s="12"/>
      <c r="E25" s="8"/>
      <c r="F25" s="8"/>
      <c r="G25" s="8"/>
      <c r="H25" s="8"/>
    </row>
    <row r="26" spans="1:8" s="40" customFormat="1" ht="23.25" customHeight="1">
      <c r="A26" s="37">
        <f t="shared" si="0"/>
        <v>12</v>
      </c>
      <c r="B26" s="38" t="s">
        <v>23</v>
      </c>
      <c r="C26" s="38"/>
      <c r="D26" s="117">
        <f>'Fin. Cap. Str. (19.3)'!E15</f>
        <v>0.54304182573144444</v>
      </c>
      <c r="E26" s="95" t="s">
        <v>24</v>
      </c>
      <c r="F26" s="95" t="s">
        <v>202</v>
      </c>
      <c r="G26" s="38"/>
      <c r="H26" s="39" t="s">
        <v>203</v>
      </c>
    </row>
    <row r="27" spans="1:8" s="40" customFormat="1" ht="23.25" customHeight="1">
      <c r="A27" s="37">
        <f t="shared" si="0"/>
        <v>13</v>
      </c>
      <c r="B27" s="38" t="s">
        <v>25</v>
      </c>
      <c r="C27" s="38"/>
      <c r="D27" s="118">
        <f>(D14*D26)/D24</f>
        <v>4.2671285527739018</v>
      </c>
      <c r="E27" s="76" t="s">
        <v>26</v>
      </c>
      <c r="F27" s="76" t="s">
        <v>201</v>
      </c>
      <c r="G27" s="38"/>
      <c r="H27" s="38" t="s">
        <v>27</v>
      </c>
    </row>
    <row r="28" spans="1:8" s="40" customFormat="1" ht="23.25" customHeight="1" thickBot="1">
      <c r="A28" s="37">
        <f t="shared" si="0"/>
        <v>14</v>
      </c>
      <c r="B28" s="38" t="s">
        <v>28</v>
      </c>
      <c r="C28" s="38"/>
      <c r="D28" s="119">
        <f>D22/(D14*D26)</f>
        <v>0.14505049951005611</v>
      </c>
      <c r="E28" s="91" t="s">
        <v>29</v>
      </c>
      <c r="F28" s="91" t="s">
        <v>200</v>
      </c>
      <c r="G28" s="39"/>
      <c r="H28" s="38" t="s">
        <v>30</v>
      </c>
    </row>
    <row r="29" spans="1:8" ht="15">
      <c r="A29" s="8"/>
      <c r="B29" s="8"/>
      <c r="C29" s="8"/>
      <c r="D29" s="8"/>
      <c r="E29" s="8"/>
      <c r="F29" s="8"/>
      <c r="G29" s="8"/>
      <c r="H29" s="8"/>
    </row>
    <row r="30" spans="1:8" ht="15">
      <c r="A30" s="8"/>
      <c r="B30" s="8"/>
      <c r="C30" s="8"/>
      <c r="D30" s="92"/>
      <c r="E30" s="92"/>
      <c r="F30" s="8"/>
      <c r="G30" s="8"/>
      <c r="H30" s="8"/>
    </row>
    <row r="31" spans="1:8" ht="15">
      <c r="A31" s="8"/>
      <c r="B31" s="16"/>
      <c r="C31" s="8"/>
      <c r="D31" s="92"/>
      <c r="E31" s="92"/>
      <c r="F31" s="93"/>
      <c r="G31" s="8"/>
      <c r="H31" s="8"/>
    </row>
    <row r="32" spans="1:8" ht="15">
      <c r="A32" s="8"/>
      <c r="B32" s="8" t="s">
        <v>31</v>
      </c>
      <c r="C32" s="8"/>
      <c r="D32" s="8"/>
      <c r="E32" s="8"/>
      <c r="F32" s="8"/>
      <c r="G32" s="8"/>
      <c r="H32" s="8"/>
    </row>
    <row r="33" spans="1:8" ht="18">
      <c r="A33" s="8"/>
      <c r="B33" s="13" t="s">
        <v>52</v>
      </c>
      <c r="C33" s="8"/>
      <c r="D33" s="8"/>
      <c r="E33" s="8"/>
      <c r="F33" s="8"/>
      <c r="G33" s="8"/>
      <c r="H33" s="8"/>
    </row>
    <row r="34" spans="1:8" ht="18">
      <c r="A34" s="8"/>
      <c r="B34" s="15" t="s">
        <v>213</v>
      </c>
      <c r="C34" s="8"/>
      <c r="D34" s="8"/>
      <c r="E34" s="8"/>
      <c r="F34" s="8"/>
      <c r="G34" s="8"/>
      <c r="H34" s="8"/>
    </row>
    <row r="35" spans="1:8" ht="15">
      <c r="A35" s="8"/>
      <c r="B35" s="15"/>
      <c r="C35" s="8"/>
      <c r="D35" s="8"/>
      <c r="E35" s="8"/>
      <c r="F35" s="8"/>
      <c r="G35" s="8"/>
      <c r="H35" s="8"/>
    </row>
    <row r="36" spans="1:8" ht="15">
      <c r="A36" s="15"/>
      <c r="B36" s="17"/>
      <c r="C36" s="15"/>
      <c r="E36" s="15"/>
      <c r="F36" s="15"/>
      <c r="G36" s="15"/>
      <c r="H36" s="15"/>
    </row>
    <row r="37" spans="1:8" ht="15">
      <c r="A37" s="15"/>
      <c r="B37" s="15" t="s">
        <v>45</v>
      </c>
      <c r="C37" s="15"/>
      <c r="D37" s="15"/>
      <c r="E37" s="15"/>
      <c r="F37" s="15"/>
      <c r="G37" s="15"/>
      <c r="H37" s="15"/>
    </row>
    <row r="38" spans="1:8" ht="15">
      <c r="A38" s="15"/>
      <c r="B38" s="15" t="s">
        <v>215</v>
      </c>
      <c r="C38" s="15"/>
      <c r="D38" s="15"/>
      <c r="E38" s="15"/>
      <c r="F38" s="15"/>
      <c r="G38" s="15"/>
      <c r="H38" s="15"/>
    </row>
  </sheetData>
  <mergeCells count="4">
    <mergeCell ref="A1:H1"/>
    <mergeCell ref="A5:H5"/>
    <mergeCell ref="B11:C11"/>
    <mergeCell ref="E10:F10"/>
  </mergeCells>
  <printOptions horizontalCentered="1"/>
  <pageMargins left="0.7" right="0.7" top="1" bottom="0.75" header="0.3" footer="0.55000000000000004"/>
  <pageSetup scale="69" orientation="portrait" r:id="rId1"/>
  <headerFooter>
    <oddHeader>&amp;RExhibit No.___(MPG-19)
Page 1 of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zoomScale="80" zoomScaleNormal="80" zoomScalePageLayoutView="90" workbookViewId="0">
      <selection activeCell="F15" sqref="F15"/>
    </sheetView>
  </sheetViews>
  <sheetFormatPr defaultRowHeight="14.25"/>
  <cols>
    <col min="1" max="1" width="9.125" bestFit="1" customWidth="1"/>
    <col min="3" max="3" width="11.5" customWidth="1"/>
    <col min="4" max="4" width="13.75" customWidth="1"/>
    <col min="5" max="5" width="8.625" customWidth="1"/>
    <col min="6" max="8" width="12.5" customWidth="1"/>
    <col min="10" max="10" width="10.875" bestFit="1" customWidth="1"/>
    <col min="11" max="11" width="9.875" bestFit="1" customWidth="1"/>
    <col min="12" max="14" width="14.875" bestFit="1" customWidth="1"/>
  </cols>
  <sheetData>
    <row r="1" spans="1:12" ht="26.25">
      <c r="A1" s="145" t="str">
        <f>'FFO(19.1)'!A1:H1</f>
        <v>Avista Corporation</v>
      </c>
      <c r="B1" s="145"/>
      <c r="C1" s="145"/>
      <c r="D1" s="145"/>
      <c r="E1" s="145"/>
      <c r="F1" s="145"/>
      <c r="G1" s="145"/>
      <c r="H1" s="145"/>
    </row>
    <row r="5" spans="1:12" ht="20.25">
      <c r="A5" s="146" t="str">
        <f>'FFO(19.1)'!A5:H5</f>
        <v>Standard &amp; Poor's Credit Metrics</v>
      </c>
      <c r="B5" s="146"/>
      <c r="C5" s="146"/>
      <c r="D5" s="146"/>
      <c r="E5" s="146"/>
      <c r="F5" s="146"/>
      <c r="G5" s="146"/>
      <c r="H5" s="146"/>
    </row>
    <row r="6" spans="1:12" ht="18">
      <c r="A6" s="147" t="s">
        <v>43</v>
      </c>
      <c r="B6" s="147"/>
      <c r="C6" s="147"/>
      <c r="D6" s="147"/>
      <c r="E6" s="147"/>
      <c r="F6" s="147"/>
      <c r="G6" s="147"/>
      <c r="H6" s="147"/>
    </row>
    <row r="9" spans="1:12" ht="15">
      <c r="A9" s="20"/>
      <c r="B9" s="21"/>
      <c r="C9" s="21"/>
      <c r="D9" s="78"/>
      <c r="E9" s="20"/>
      <c r="F9" s="22"/>
      <c r="G9" s="22"/>
      <c r="H9" s="20" t="s">
        <v>6</v>
      </c>
    </row>
    <row r="10" spans="1:12" ht="15">
      <c r="A10" s="20"/>
      <c r="B10" s="21"/>
      <c r="C10" s="21"/>
      <c r="D10" s="78"/>
      <c r="E10" s="20"/>
      <c r="F10" s="22"/>
      <c r="G10" s="22" t="s">
        <v>5</v>
      </c>
      <c r="H10" s="20" t="s">
        <v>5</v>
      </c>
    </row>
    <row r="11" spans="1:12" ht="15">
      <c r="A11" s="52" t="s">
        <v>1</v>
      </c>
      <c r="B11" s="144" t="s">
        <v>2</v>
      </c>
      <c r="C11" s="144"/>
      <c r="D11" s="79" t="s">
        <v>44</v>
      </c>
      <c r="E11" s="52" t="s">
        <v>3</v>
      </c>
      <c r="F11" s="23" t="s">
        <v>4</v>
      </c>
      <c r="G11" s="23" t="s">
        <v>4</v>
      </c>
      <c r="H11" s="52" t="s">
        <v>4</v>
      </c>
    </row>
    <row r="12" spans="1:12" ht="15">
      <c r="A12" s="20"/>
      <c r="B12" s="20"/>
      <c r="C12" s="20"/>
      <c r="D12" s="24" t="s">
        <v>33</v>
      </c>
      <c r="E12" s="24" t="s">
        <v>34</v>
      </c>
      <c r="F12" s="24" t="s">
        <v>35</v>
      </c>
      <c r="G12" s="24" t="s">
        <v>36</v>
      </c>
      <c r="H12" s="24" t="s">
        <v>49</v>
      </c>
    </row>
    <row r="13" spans="1:12">
      <c r="A13" s="25"/>
      <c r="B13" s="26"/>
      <c r="C13" s="26"/>
      <c r="D13" s="80"/>
      <c r="E13" s="25"/>
      <c r="F13" s="28"/>
      <c r="G13" s="29"/>
      <c r="H13" s="25"/>
    </row>
    <row r="14" spans="1:12" ht="21" customHeight="1">
      <c r="A14" s="50">
        <f>MAX(A3:A13)+1</f>
        <v>1</v>
      </c>
      <c r="B14" s="54" t="str">
        <f>'ROR (3.1)'!B13</f>
        <v>Total Debt</v>
      </c>
      <c r="C14" s="45"/>
      <c r="D14" s="81">
        <f>'ROR (3.1)'!D13</f>
        <v>1340787</v>
      </c>
      <c r="E14" s="123">
        <f>D14/$D$16</f>
        <v>0.52743532088582301</v>
      </c>
      <c r="F14" s="55">
        <f>'ROR (3.1)'!F13</f>
        <v>5.7599999999999998E-2</v>
      </c>
      <c r="G14" s="55">
        <f>+E14*F14</f>
        <v>3.0380274483023405E-2</v>
      </c>
      <c r="H14" s="47">
        <f>G14</f>
        <v>3.0380274483023405E-2</v>
      </c>
    </row>
    <row r="15" spans="1:12" ht="21" customHeight="1">
      <c r="A15" s="50">
        <v>2</v>
      </c>
      <c r="B15" s="54" t="str">
        <f>'ROR (3.1)'!B14</f>
        <v>Common Equity*</v>
      </c>
      <c r="C15" s="45"/>
      <c r="D15" s="83">
        <f>'ROR (3.1)'!D14</f>
        <v>1201301</v>
      </c>
      <c r="E15" s="124">
        <f>D15/$D$16</f>
        <v>0.47256467911417699</v>
      </c>
      <c r="F15" s="57">
        <f>'ROR (3.1)'!F14</f>
        <v>9.4E-2</v>
      </c>
      <c r="G15" s="56">
        <f>+E15*F15</f>
        <v>4.4421079836732637E-2</v>
      </c>
      <c r="H15" s="58">
        <f>G15*$H$18</f>
        <v>7.1552269315957331E-2</v>
      </c>
    </row>
    <row r="16" spans="1:12" ht="21" customHeight="1">
      <c r="A16" s="50">
        <f>MAX(A8:A15)+1</f>
        <v>3</v>
      </c>
      <c r="B16" s="48" t="s">
        <v>7</v>
      </c>
      <c r="C16" s="48"/>
      <c r="D16" s="84">
        <f>SUM(D14:D15)</f>
        <v>2542088</v>
      </c>
      <c r="E16" s="125">
        <f>D16/$D$16</f>
        <v>1</v>
      </c>
      <c r="F16" s="47"/>
      <c r="G16" s="49">
        <f>SUM(G14:G15)</f>
        <v>7.4801354319756042E-2</v>
      </c>
      <c r="H16" s="49">
        <f>SUM(H14:H15)</f>
        <v>0.10193254379898073</v>
      </c>
      <c r="K16" s="96"/>
      <c r="L16" s="75"/>
    </row>
    <row r="17" spans="1:14" ht="21" customHeight="1">
      <c r="A17" s="50"/>
      <c r="B17" s="45"/>
      <c r="C17" s="45"/>
      <c r="D17" s="46"/>
      <c r="E17" s="59"/>
      <c r="F17" s="47"/>
      <c r="G17" s="60"/>
      <c r="H17" s="49"/>
      <c r="K17" s="96"/>
      <c r="L17" s="75"/>
    </row>
    <row r="18" spans="1:14" ht="21" customHeight="1">
      <c r="A18" s="69">
        <f>MAX(A10:A17)+1</f>
        <v>4</v>
      </c>
      <c r="B18" s="70" t="s">
        <v>41</v>
      </c>
      <c r="C18" s="70"/>
      <c r="D18" s="71"/>
      <c r="E18" s="72"/>
      <c r="F18" s="72"/>
      <c r="G18" s="73"/>
      <c r="H18" s="74">
        <f>1/0.62082</f>
        <v>1.6107728488128603</v>
      </c>
    </row>
    <row r="19" spans="1:14">
      <c r="A19" s="50"/>
      <c r="C19" s="26"/>
      <c r="D19" s="27"/>
      <c r="E19" s="28"/>
      <c r="F19" s="28"/>
      <c r="G19" s="33"/>
      <c r="H19" s="63"/>
    </row>
    <row r="20" spans="1:14">
      <c r="B20" s="35"/>
      <c r="H20" s="34"/>
      <c r="L20" s="66"/>
      <c r="M20" s="66"/>
      <c r="N20" s="66"/>
    </row>
    <row r="21" spans="1:14">
      <c r="B21" s="26" t="s">
        <v>31</v>
      </c>
      <c r="H21" s="63"/>
      <c r="K21" s="65"/>
      <c r="L21" s="67"/>
      <c r="M21" s="67"/>
      <c r="N21" s="67"/>
    </row>
    <row r="22" spans="1:14">
      <c r="B22" s="64" t="str">
        <f>'ROR (3.1)'!B20</f>
        <v>Thies Direct at 26.</v>
      </c>
      <c r="K22" s="65"/>
      <c r="L22" s="67"/>
      <c r="M22" s="67"/>
      <c r="N22" s="67"/>
    </row>
    <row r="23" spans="1:14" hidden="1">
      <c r="B23" s="61"/>
      <c r="C23" s="53"/>
      <c r="D23" s="53"/>
      <c r="E23" s="53"/>
      <c r="L23" s="67"/>
      <c r="M23" s="67"/>
      <c r="N23" s="67"/>
    </row>
    <row r="24" spans="1:14">
      <c r="A24" s="62"/>
      <c r="B24" s="64" t="s">
        <v>209</v>
      </c>
      <c r="C24" s="62"/>
      <c r="D24" s="62"/>
      <c r="E24" s="62"/>
      <c r="F24" s="62"/>
      <c r="G24" s="62"/>
      <c r="H24" s="62"/>
      <c r="K24" s="65"/>
      <c r="L24" s="68"/>
      <c r="M24" s="68"/>
      <c r="N24" s="68"/>
    </row>
  </sheetData>
  <mergeCells count="4">
    <mergeCell ref="B11:C11"/>
    <mergeCell ref="A1:H1"/>
    <mergeCell ref="A5:H5"/>
    <mergeCell ref="A6:H6"/>
  </mergeCells>
  <printOptions horizontalCentered="1"/>
  <pageMargins left="0.7" right="0.7" top="1" bottom="0.75" header="0.3" footer="0.55000000000000004"/>
  <pageSetup scale="93" orientation="portrait" r:id="rId1"/>
  <headerFooter>
    <oddHeader>&amp;RExhibit No.___(MPG-19)
Page 2 of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zoomScale="80" zoomScaleNormal="80" workbookViewId="0">
      <selection sqref="A1:E1"/>
    </sheetView>
  </sheetViews>
  <sheetFormatPr defaultRowHeight="14.25"/>
  <cols>
    <col min="2" max="2" width="11.5" customWidth="1"/>
    <col min="3" max="3" width="14.375" customWidth="1"/>
    <col min="4" max="4" width="14.25" customWidth="1"/>
    <col min="5" max="5" width="12" customWidth="1"/>
  </cols>
  <sheetData>
    <row r="1" spans="1:5" ht="26.25">
      <c r="A1" s="145" t="str">
        <f>'FFO(19.1)'!A1:H1</f>
        <v>Avista Corporation</v>
      </c>
      <c r="B1" s="145"/>
      <c r="C1" s="145"/>
      <c r="D1" s="145"/>
      <c r="E1" s="145"/>
    </row>
    <row r="5" spans="1:5" ht="20.25">
      <c r="A5" s="146" t="str">
        <f>'Pre-Tax ROR (19.2)'!A5:H5</f>
        <v>Standard &amp; Poor's Credit Metrics</v>
      </c>
      <c r="B5" s="146"/>
      <c r="C5" s="146"/>
      <c r="D5" s="146"/>
      <c r="E5" s="146"/>
    </row>
    <row r="6" spans="1:5" ht="18">
      <c r="A6" s="147" t="s">
        <v>38</v>
      </c>
      <c r="B6" s="147"/>
      <c r="C6" s="147"/>
      <c r="D6" s="147"/>
      <c r="E6" s="147"/>
    </row>
    <row r="8" spans="1:5" ht="15">
      <c r="D8" s="78"/>
    </row>
    <row r="9" spans="1:5" ht="15">
      <c r="A9" s="4"/>
      <c r="B9" s="4"/>
      <c r="C9" s="4"/>
      <c r="D9" s="78"/>
      <c r="E9" s="4"/>
    </row>
    <row r="10" spans="1:5" ht="15">
      <c r="A10" s="5" t="s">
        <v>1</v>
      </c>
      <c r="B10" s="152" t="s">
        <v>2</v>
      </c>
      <c r="C10" s="152"/>
      <c r="D10" s="85" t="s">
        <v>44</v>
      </c>
      <c r="E10" s="77" t="s">
        <v>3</v>
      </c>
    </row>
    <row r="11" spans="1:5" ht="15">
      <c r="A11" s="4"/>
      <c r="B11" s="4"/>
      <c r="C11" s="4"/>
      <c r="D11" s="86" t="s">
        <v>33</v>
      </c>
      <c r="E11" s="6" t="s">
        <v>34</v>
      </c>
    </row>
    <row r="12" spans="1:5">
      <c r="D12" s="62"/>
    </row>
    <row r="13" spans="1:5" ht="22.5" customHeight="1">
      <c r="A13" s="51">
        <f>MAX(A9:A12)+1</f>
        <v>1</v>
      </c>
      <c r="B13" s="40" t="str">
        <f>'Pre-Tax ROR (19.2)'!B14</f>
        <v>Total Debt</v>
      </c>
      <c r="C13" s="40"/>
      <c r="D13" s="87">
        <f>'Pre-Tax ROR (19.2)'!D14</f>
        <v>1340787</v>
      </c>
      <c r="E13" s="41">
        <f>D13/$D$18</f>
        <v>0.51001670655648657</v>
      </c>
    </row>
    <row r="14" spans="1:5" ht="22.5" customHeight="1">
      <c r="A14" s="51">
        <f>MAX(A11:A13)+1</f>
        <v>2</v>
      </c>
      <c r="B14" s="40" t="s">
        <v>50</v>
      </c>
      <c r="C14" s="40"/>
      <c r="D14" s="90">
        <v>86820</v>
      </c>
      <c r="E14" s="42">
        <f>D14/$D$18</f>
        <v>3.3025119174957818E-2</v>
      </c>
    </row>
    <row r="15" spans="1:5" ht="22.5" customHeight="1">
      <c r="A15" s="51">
        <f>MAX(A12:A14)+1</f>
        <v>3</v>
      </c>
      <c r="B15" s="43" t="s">
        <v>192</v>
      </c>
      <c r="C15" s="43"/>
      <c r="D15" s="88">
        <f>SUM(D13:D14)</f>
        <v>1427607</v>
      </c>
      <c r="E15" s="44">
        <f>SUM(E13:E14)</f>
        <v>0.54304182573144444</v>
      </c>
    </row>
    <row r="16" spans="1:5" ht="11.25" customHeight="1">
      <c r="A16" s="51"/>
      <c r="B16" s="40"/>
      <c r="C16" s="40"/>
      <c r="D16" s="87"/>
      <c r="E16" s="41"/>
    </row>
    <row r="17" spans="1:5" ht="22.5" customHeight="1">
      <c r="A17" s="51">
        <f>MAX(A14:A16)+1</f>
        <v>4</v>
      </c>
      <c r="B17" s="40" t="str">
        <f>'Pre-Tax ROR (19.2)'!B15</f>
        <v>Common Equity*</v>
      </c>
      <c r="C17" s="40"/>
      <c r="D17" s="89">
        <f>'Pre-Tax ROR (19.2)'!D15</f>
        <v>1201301</v>
      </c>
      <c r="E17" s="42">
        <f>D17/$D$18</f>
        <v>0.45695817426855562</v>
      </c>
    </row>
    <row r="18" spans="1:5" ht="22.5" customHeight="1">
      <c r="A18" s="51">
        <f>MAX(A15:A17)+1</f>
        <v>5</v>
      </c>
      <c r="B18" s="43" t="s">
        <v>7</v>
      </c>
      <c r="C18" s="43"/>
      <c r="D18" s="88">
        <f>SUM(D15:D17)</f>
        <v>2628908</v>
      </c>
      <c r="E18" s="44">
        <f>SUM(E15:E17)</f>
        <v>1</v>
      </c>
    </row>
    <row r="19" spans="1:5">
      <c r="E19" s="2"/>
    </row>
    <row r="21" spans="1:5">
      <c r="B21" s="3"/>
    </row>
    <row r="22" spans="1:5">
      <c r="B22" t="s">
        <v>31</v>
      </c>
    </row>
    <row r="23" spans="1:5">
      <c r="B23" s="64" t="str">
        <f>'ROR (3.1)'!B20</f>
        <v>Thies Direct at 26.</v>
      </c>
      <c r="C23" s="62"/>
      <c r="D23" s="62"/>
    </row>
    <row r="24" spans="1:5" ht="16.5" hidden="1">
      <c r="B24" s="53" t="s">
        <v>48</v>
      </c>
      <c r="C24" s="53"/>
      <c r="D24" s="53"/>
      <c r="E24" s="53"/>
    </row>
    <row r="25" spans="1:5">
      <c r="B25" t="s">
        <v>208</v>
      </c>
    </row>
    <row r="26" spans="1:5">
      <c r="B26" s="116"/>
    </row>
  </sheetData>
  <mergeCells count="4">
    <mergeCell ref="B10:C10"/>
    <mergeCell ref="A1:E1"/>
    <mergeCell ref="A5:E5"/>
    <mergeCell ref="A6:E6"/>
  </mergeCells>
  <printOptions horizontalCentered="1"/>
  <pageMargins left="0.7" right="0.7" top="1" bottom="0.75" header="0.3" footer="0.55000000000000004"/>
  <pageSetup orientation="portrait" r:id="rId1"/>
  <headerFooter>
    <oddHeader>&amp;RExhibit No.___(MPG-19)
Page 1 of 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173"/>
  <sheetViews>
    <sheetView view="pageBreakPreview" zoomScale="60" zoomScaleNormal="100" workbookViewId="0"/>
  </sheetViews>
  <sheetFormatPr defaultRowHeight="12.75" customHeight="1"/>
  <cols>
    <col min="1" max="2" width="4.25" style="104" customWidth="1"/>
    <col min="3" max="3" width="40.5" style="104" customWidth="1"/>
    <col min="4" max="4" width="9.875" style="104" bestFit="1" customWidth="1"/>
    <col min="5" max="6" width="10.125" style="104" bestFit="1" customWidth="1"/>
    <col min="7" max="7" width="9.75" style="104" bestFit="1" customWidth="1"/>
    <col min="8" max="8" width="9.25" style="110" bestFit="1" customWidth="1"/>
    <col min="9" max="9" width="9.5" bestFit="1" customWidth="1"/>
    <col min="10" max="14" width="16.375" style="104" customWidth="1"/>
    <col min="15" max="256" width="9" style="104"/>
    <col min="257" max="258" width="4.25" style="104" customWidth="1"/>
    <col min="259" max="259" width="40.5" style="104" customWidth="1"/>
    <col min="260" max="270" width="16.375" style="104" customWidth="1"/>
    <col min="271" max="512" width="9" style="104"/>
    <col min="513" max="514" width="4.25" style="104" customWidth="1"/>
    <col min="515" max="515" width="40.5" style="104" customWidth="1"/>
    <col min="516" max="526" width="16.375" style="104" customWidth="1"/>
    <col min="527" max="768" width="9" style="104"/>
    <col min="769" max="770" width="4.25" style="104" customWidth="1"/>
    <col min="771" max="771" width="40.5" style="104" customWidth="1"/>
    <col min="772" max="782" width="16.375" style="104" customWidth="1"/>
    <col min="783" max="1024" width="9" style="104"/>
    <col min="1025" max="1026" width="4.25" style="104" customWidth="1"/>
    <col min="1027" max="1027" width="40.5" style="104" customWidth="1"/>
    <col min="1028" max="1038" width="16.375" style="104" customWidth="1"/>
    <col min="1039" max="1280" width="9" style="104"/>
    <col min="1281" max="1282" width="4.25" style="104" customWidth="1"/>
    <col min="1283" max="1283" width="40.5" style="104" customWidth="1"/>
    <col min="1284" max="1294" width="16.375" style="104" customWidth="1"/>
    <col min="1295" max="1536" width="9" style="104"/>
    <col min="1537" max="1538" width="4.25" style="104" customWidth="1"/>
    <col min="1539" max="1539" width="40.5" style="104" customWidth="1"/>
    <col min="1540" max="1550" width="16.375" style="104" customWidth="1"/>
    <col min="1551" max="1792" width="9" style="104"/>
    <col min="1793" max="1794" width="4.25" style="104" customWidth="1"/>
    <col min="1795" max="1795" width="40.5" style="104" customWidth="1"/>
    <col min="1796" max="1806" width="16.375" style="104" customWidth="1"/>
    <col min="1807" max="2048" width="9" style="104"/>
    <col min="2049" max="2050" width="4.25" style="104" customWidth="1"/>
    <col min="2051" max="2051" width="40.5" style="104" customWidth="1"/>
    <col min="2052" max="2062" width="16.375" style="104" customWidth="1"/>
    <col min="2063" max="2304" width="9" style="104"/>
    <col min="2305" max="2306" width="4.25" style="104" customWidth="1"/>
    <col min="2307" max="2307" width="40.5" style="104" customWidth="1"/>
    <col min="2308" max="2318" width="16.375" style="104" customWidth="1"/>
    <col min="2319" max="2560" width="9" style="104"/>
    <col min="2561" max="2562" width="4.25" style="104" customWidth="1"/>
    <col min="2563" max="2563" width="40.5" style="104" customWidth="1"/>
    <col min="2564" max="2574" width="16.375" style="104" customWidth="1"/>
    <col min="2575" max="2816" width="9" style="104"/>
    <col min="2817" max="2818" width="4.25" style="104" customWidth="1"/>
    <col min="2819" max="2819" width="40.5" style="104" customWidth="1"/>
    <col min="2820" max="2830" width="16.375" style="104" customWidth="1"/>
    <col min="2831" max="3072" width="9" style="104"/>
    <col min="3073" max="3074" width="4.25" style="104" customWidth="1"/>
    <col min="3075" max="3075" width="40.5" style="104" customWidth="1"/>
    <col min="3076" max="3086" width="16.375" style="104" customWidth="1"/>
    <col min="3087" max="3328" width="9" style="104"/>
    <col min="3329" max="3330" width="4.25" style="104" customWidth="1"/>
    <col min="3331" max="3331" width="40.5" style="104" customWidth="1"/>
    <col min="3332" max="3342" width="16.375" style="104" customWidth="1"/>
    <col min="3343" max="3584" width="9" style="104"/>
    <col min="3585" max="3586" width="4.25" style="104" customWidth="1"/>
    <col min="3587" max="3587" width="40.5" style="104" customWidth="1"/>
    <col min="3588" max="3598" width="16.375" style="104" customWidth="1"/>
    <col min="3599" max="3840" width="9" style="104"/>
    <col min="3841" max="3842" width="4.25" style="104" customWidth="1"/>
    <col min="3843" max="3843" width="40.5" style="104" customWidth="1"/>
    <col min="3844" max="3854" width="16.375" style="104" customWidth="1"/>
    <col min="3855" max="4096" width="9" style="104"/>
    <col min="4097" max="4098" width="4.25" style="104" customWidth="1"/>
    <col min="4099" max="4099" width="40.5" style="104" customWidth="1"/>
    <col min="4100" max="4110" width="16.375" style="104" customWidth="1"/>
    <col min="4111" max="4352" width="9" style="104"/>
    <col min="4353" max="4354" width="4.25" style="104" customWidth="1"/>
    <col min="4355" max="4355" width="40.5" style="104" customWidth="1"/>
    <col min="4356" max="4366" width="16.375" style="104" customWidth="1"/>
    <col min="4367" max="4608" width="9" style="104"/>
    <col min="4609" max="4610" width="4.25" style="104" customWidth="1"/>
    <col min="4611" max="4611" width="40.5" style="104" customWidth="1"/>
    <col min="4612" max="4622" width="16.375" style="104" customWidth="1"/>
    <col min="4623" max="4864" width="9" style="104"/>
    <col min="4865" max="4866" width="4.25" style="104" customWidth="1"/>
    <col min="4867" max="4867" width="40.5" style="104" customWidth="1"/>
    <col min="4868" max="4878" width="16.375" style="104" customWidth="1"/>
    <col min="4879" max="5120" width="9" style="104"/>
    <col min="5121" max="5122" width="4.25" style="104" customWidth="1"/>
    <col min="5123" max="5123" width="40.5" style="104" customWidth="1"/>
    <col min="5124" max="5134" width="16.375" style="104" customWidth="1"/>
    <col min="5135" max="5376" width="9" style="104"/>
    <col min="5377" max="5378" width="4.25" style="104" customWidth="1"/>
    <col min="5379" max="5379" width="40.5" style="104" customWidth="1"/>
    <col min="5380" max="5390" width="16.375" style="104" customWidth="1"/>
    <col min="5391" max="5632" width="9" style="104"/>
    <col min="5633" max="5634" width="4.25" style="104" customWidth="1"/>
    <col min="5635" max="5635" width="40.5" style="104" customWidth="1"/>
    <col min="5636" max="5646" width="16.375" style="104" customWidth="1"/>
    <col min="5647" max="5888" width="9" style="104"/>
    <col min="5889" max="5890" width="4.25" style="104" customWidth="1"/>
    <col min="5891" max="5891" width="40.5" style="104" customWidth="1"/>
    <col min="5892" max="5902" width="16.375" style="104" customWidth="1"/>
    <col min="5903" max="6144" width="9" style="104"/>
    <col min="6145" max="6146" width="4.25" style="104" customWidth="1"/>
    <col min="6147" max="6147" width="40.5" style="104" customWidth="1"/>
    <col min="6148" max="6158" width="16.375" style="104" customWidth="1"/>
    <col min="6159" max="6400" width="9" style="104"/>
    <col min="6401" max="6402" width="4.25" style="104" customWidth="1"/>
    <col min="6403" max="6403" width="40.5" style="104" customWidth="1"/>
    <col min="6404" max="6414" width="16.375" style="104" customWidth="1"/>
    <col min="6415" max="6656" width="9" style="104"/>
    <col min="6657" max="6658" width="4.25" style="104" customWidth="1"/>
    <col min="6659" max="6659" width="40.5" style="104" customWidth="1"/>
    <col min="6660" max="6670" width="16.375" style="104" customWidth="1"/>
    <col min="6671" max="6912" width="9" style="104"/>
    <col min="6913" max="6914" width="4.25" style="104" customWidth="1"/>
    <col min="6915" max="6915" width="40.5" style="104" customWidth="1"/>
    <col min="6916" max="6926" width="16.375" style="104" customWidth="1"/>
    <col min="6927" max="7168" width="9" style="104"/>
    <col min="7169" max="7170" width="4.25" style="104" customWidth="1"/>
    <col min="7171" max="7171" width="40.5" style="104" customWidth="1"/>
    <col min="7172" max="7182" width="16.375" style="104" customWidth="1"/>
    <col min="7183" max="7424" width="9" style="104"/>
    <col min="7425" max="7426" width="4.25" style="104" customWidth="1"/>
    <col min="7427" max="7427" width="40.5" style="104" customWidth="1"/>
    <col min="7428" max="7438" width="16.375" style="104" customWidth="1"/>
    <col min="7439" max="7680" width="9" style="104"/>
    <col min="7681" max="7682" width="4.25" style="104" customWidth="1"/>
    <col min="7683" max="7683" width="40.5" style="104" customWidth="1"/>
    <col min="7684" max="7694" width="16.375" style="104" customWidth="1"/>
    <col min="7695" max="7936" width="9" style="104"/>
    <col min="7937" max="7938" width="4.25" style="104" customWidth="1"/>
    <col min="7939" max="7939" width="40.5" style="104" customWidth="1"/>
    <col min="7940" max="7950" width="16.375" style="104" customWidth="1"/>
    <col min="7951" max="8192" width="9" style="104"/>
    <col min="8193" max="8194" width="4.25" style="104" customWidth="1"/>
    <col min="8195" max="8195" width="40.5" style="104" customWidth="1"/>
    <col min="8196" max="8206" width="16.375" style="104" customWidth="1"/>
    <col min="8207" max="8448" width="9" style="104"/>
    <col min="8449" max="8450" width="4.25" style="104" customWidth="1"/>
    <col min="8451" max="8451" width="40.5" style="104" customWidth="1"/>
    <col min="8452" max="8462" width="16.375" style="104" customWidth="1"/>
    <col min="8463" max="8704" width="9" style="104"/>
    <col min="8705" max="8706" width="4.25" style="104" customWidth="1"/>
    <col min="8707" max="8707" width="40.5" style="104" customWidth="1"/>
    <col min="8708" max="8718" width="16.375" style="104" customWidth="1"/>
    <col min="8719" max="8960" width="9" style="104"/>
    <col min="8961" max="8962" width="4.25" style="104" customWidth="1"/>
    <col min="8963" max="8963" width="40.5" style="104" customWidth="1"/>
    <col min="8964" max="8974" width="16.375" style="104" customWidth="1"/>
    <col min="8975" max="9216" width="9" style="104"/>
    <col min="9217" max="9218" width="4.25" style="104" customWidth="1"/>
    <col min="9219" max="9219" width="40.5" style="104" customWidth="1"/>
    <col min="9220" max="9230" width="16.375" style="104" customWidth="1"/>
    <col min="9231" max="9472" width="9" style="104"/>
    <col min="9473" max="9474" width="4.25" style="104" customWidth="1"/>
    <col min="9475" max="9475" width="40.5" style="104" customWidth="1"/>
    <col min="9476" max="9486" width="16.375" style="104" customWidth="1"/>
    <col min="9487" max="9728" width="9" style="104"/>
    <col min="9729" max="9730" width="4.25" style="104" customWidth="1"/>
    <col min="9731" max="9731" width="40.5" style="104" customWidth="1"/>
    <col min="9732" max="9742" width="16.375" style="104" customWidth="1"/>
    <col min="9743" max="9984" width="9" style="104"/>
    <col min="9985" max="9986" width="4.25" style="104" customWidth="1"/>
    <col min="9987" max="9987" width="40.5" style="104" customWidth="1"/>
    <col min="9988" max="9998" width="16.375" style="104" customWidth="1"/>
    <col min="9999" max="10240" width="9" style="104"/>
    <col min="10241" max="10242" width="4.25" style="104" customWidth="1"/>
    <col min="10243" max="10243" width="40.5" style="104" customWidth="1"/>
    <col min="10244" max="10254" width="16.375" style="104" customWidth="1"/>
    <col min="10255" max="10496" width="9" style="104"/>
    <col min="10497" max="10498" width="4.25" style="104" customWidth="1"/>
    <col min="10499" max="10499" width="40.5" style="104" customWidth="1"/>
    <col min="10500" max="10510" width="16.375" style="104" customWidth="1"/>
    <col min="10511" max="10752" width="9" style="104"/>
    <col min="10753" max="10754" width="4.25" style="104" customWidth="1"/>
    <col min="10755" max="10755" width="40.5" style="104" customWidth="1"/>
    <col min="10756" max="10766" width="16.375" style="104" customWidth="1"/>
    <col min="10767" max="11008" width="9" style="104"/>
    <col min="11009" max="11010" width="4.25" style="104" customWidth="1"/>
    <col min="11011" max="11011" width="40.5" style="104" customWidth="1"/>
    <col min="11012" max="11022" width="16.375" style="104" customWidth="1"/>
    <col min="11023" max="11264" width="9" style="104"/>
    <col min="11265" max="11266" width="4.25" style="104" customWidth="1"/>
    <col min="11267" max="11267" width="40.5" style="104" customWidth="1"/>
    <col min="11268" max="11278" width="16.375" style="104" customWidth="1"/>
    <col min="11279" max="11520" width="9" style="104"/>
    <col min="11521" max="11522" width="4.25" style="104" customWidth="1"/>
    <col min="11523" max="11523" width="40.5" style="104" customWidth="1"/>
    <col min="11524" max="11534" width="16.375" style="104" customWidth="1"/>
    <col min="11535" max="11776" width="9" style="104"/>
    <col min="11777" max="11778" width="4.25" style="104" customWidth="1"/>
    <col min="11779" max="11779" width="40.5" style="104" customWidth="1"/>
    <col min="11780" max="11790" width="16.375" style="104" customWidth="1"/>
    <col min="11791" max="12032" width="9" style="104"/>
    <col min="12033" max="12034" width="4.25" style="104" customWidth="1"/>
    <col min="12035" max="12035" width="40.5" style="104" customWidth="1"/>
    <col min="12036" max="12046" width="16.375" style="104" customWidth="1"/>
    <col min="12047" max="12288" width="9" style="104"/>
    <col min="12289" max="12290" width="4.25" style="104" customWidth="1"/>
    <col min="12291" max="12291" width="40.5" style="104" customWidth="1"/>
    <col min="12292" max="12302" width="16.375" style="104" customWidth="1"/>
    <col min="12303" max="12544" width="9" style="104"/>
    <col min="12545" max="12546" width="4.25" style="104" customWidth="1"/>
    <col min="12547" max="12547" width="40.5" style="104" customWidth="1"/>
    <col min="12548" max="12558" width="16.375" style="104" customWidth="1"/>
    <col min="12559" max="12800" width="9" style="104"/>
    <col min="12801" max="12802" width="4.25" style="104" customWidth="1"/>
    <col min="12803" max="12803" width="40.5" style="104" customWidth="1"/>
    <col min="12804" max="12814" width="16.375" style="104" customWidth="1"/>
    <col min="12815" max="13056" width="9" style="104"/>
    <col min="13057" max="13058" width="4.25" style="104" customWidth="1"/>
    <col min="13059" max="13059" width="40.5" style="104" customWidth="1"/>
    <col min="13060" max="13070" width="16.375" style="104" customWidth="1"/>
    <col min="13071" max="13312" width="9" style="104"/>
    <col min="13313" max="13314" width="4.25" style="104" customWidth="1"/>
    <col min="13315" max="13315" width="40.5" style="104" customWidth="1"/>
    <col min="13316" max="13326" width="16.375" style="104" customWidth="1"/>
    <col min="13327" max="13568" width="9" style="104"/>
    <col min="13569" max="13570" width="4.25" style="104" customWidth="1"/>
    <col min="13571" max="13571" width="40.5" style="104" customWidth="1"/>
    <col min="13572" max="13582" width="16.375" style="104" customWidth="1"/>
    <col min="13583" max="13824" width="9" style="104"/>
    <col min="13825" max="13826" width="4.25" style="104" customWidth="1"/>
    <col min="13827" max="13827" width="40.5" style="104" customWidth="1"/>
    <col min="13828" max="13838" width="16.375" style="104" customWidth="1"/>
    <col min="13839" max="14080" width="9" style="104"/>
    <col min="14081" max="14082" width="4.25" style="104" customWidth="1"/>
    <col min="14083" max="14083" width="40.5" style="104" customWidth="1"/>
    <col min="14084" max="14094" width="16.375" style="104" customWidth="1"/>
    <col min="14095" max="14336" width="9" style="104"/>
    <col min="14337" max="14338" width="4.25" style="104" customWidth="1"/>
    <col min="14339" max="14339" width="40.5" style="104" customWidth="1"/>
    <col min="14340" max="14350" width="16.375" style="104" customWidth="1"/>
    <col min="14351" max="14592" width="9" style="104"/>
    <col min="14593" max="14594" width="4.25" style="104" customWidth="1"/>
    <col min="14595" max="14595" width="40.5" style="104" customWidth="1"/>
    <col min="14596" max="14606" width="16.375" style="104" customWidth="1"/>
    <col min="14607" max="14848" width="9" style="104"/>
    <col min="14849" max="14850" width="4.25" style="104" customWidth="1"/>
    <col min="14851" max="14851" width="40.5" style="104" customWidth="1"/>
    <col min="14852" max="14862" width="16.375" style="104" customWidth="1"/>
    <col min="14863" max="15104" width="9" style="104"/>
    <col min="15105" max="15106" width="4.25" style="104" customWidth="1"/>
    <col min="15107" max="15107" width="40.5" style="104" customWidth="1"/>
    <col min="15108" max="15118" width="16.375" style="104" customWidth="1"/>
    <col min="15119" max="15360" width="9" style="104"/>
    <col min="15361" max="15362" width="4.25" style="104" customWidth="1"/>
    <col min="15363" max="15363" width="40.5" style="104" customWidth="1"/>
    <col min="15364" max="15374" width="16.375" style="104" customWidth="1"/>
    <col min="15375" max="15616" width="9" style="104"/>
    <col min="15617" max="15618" width="4.25" style="104" customWidth="1"/>
    <col min="15619" max="15619" width="40.5" style="104" customWidth="1"/>
    <col min="15620" max="15630" width="16.375" style="104" customWidth="1"/>
    <col min="15631" max="15872" width="9" style="104"/>
    <col min="15873" max="15874" width="4.25" style="104" customWidth="1"/>
    <col min="15875" max="15875" width="40.5" style="104" customWidth="1"/>
    <col min="15876" max="15886" width="16.375" style="104" customWidth="1"/>
    <col min="15887" max="16128" width="9" style="104"/>
    <col min="16129" max="16130" width="4.25" style="104" customWidth="1"/>
    <col min="16131" max="16131" width="40.5" style="104" customWidth="1"/>
    <col min="16132" max="16142" width="16.375" style="104" customWidth="1"/>
    <col min="16143" max="16384" width="9" style="104"/>
  </cols>
  <sheetData>
    <row r="1" spans="1:9" ht="18" customHeight="1">
      <c r="A1" s="103" t="s">
        <v>216</v>
      </c>
    </row>
    <row r="2" spans="1:9" ht="15.75" customHeight="1">
      <c r="A2" s="105" t="s">
        <v>217</v>
      </c>
    </row>
    <row r="3" spans="1:9" ht="14.25">
      <c r="A3" s="104" t="s">
        <v>218</v>
      </c>
    </row>
    <row r="5" spans="1:9">
      <c r="D5" s="106" t="s">
        <v>193</v>
      </c>
      <c r="E5" s="106" t="s">
        <v>194</v>
      </c>
      <c r="F5" s="106" t="s">
        <v>195</v>
      </c>
      <c r="G5" s="106" t="s">
        <v>196</v>
      </c>
      <c r="H5" s="111" t="s">
        <v>219</v>
      </c>
      <c r="I5" s="130" t="s">
        <v>53</v>
      </c>
    </row>
    <row r="6" spans="1:9" ht="14.25">
      <c r="A6" s="107" t="s">
        <v>54</v>
      </c>
      <c r="D6" s="108">
        <v>39447</v>
      </c>
      <c r="E6" s="108">
        <v>39813</v>
      </c>
      <c r="F6" s="108">
        <v>40178</v>
      </c>
      <c r="G6" s="108">
        <v>40543</v>
      </c>
      <c r="H6" s="112">
        <v>40908</v>
      </c>
      <c r="I6" s="131">
        <v>40999</v>
      </c>
    </row>
    <row r="9" spans="1:9" ht="14.25">
      <c r="A9" s="106" t="s">
        <v>55</v>
      </c>
    </row>
    <row r="10" spans="1:9" ht="14.25">
      <c r="C10" s="107" t="s">
        <v>56</v>
      </c>
      <c r="D10" s="109">
        <v>3131916</v>
      </c>
      <c r="E10" s="109">
        <v>3340068</v>
      </c>
      <c r="F10" s="109">
        <v>3546192</v>
      </c>
      <c r="G10" s="109">
        <v>3707841</v>
      </c>
      <c r="H10" s="113">
        <v>3876925</v>
      </c>
      <c r="I10" s="132">
        <v>3910695</v>
      </c>
    </row>
    <row r="11" spans="1:9" ht="14.25">
      <c r="C11" s="107" t="s">
        <v>57</v>
      </c>
      <c r="D11" s="109">
        <v>75680</v>
      </c>
      <c r="E11" s="109">
        <v>75568</v>
      </c>
      <c r="F11" s="109">
        <v>57217</v>
      </c>
      <c r="G11" s="109">
        <v>60766</v>
      </c>
      <c r="H11" s="113">
        <v>78182</v>
      </c>
      <c r="I11" s="132">
        <v>79465</v>
      </c>
    </row>
    <row r="12" spans="1:9" ht="14.25">
      <c r="B12" s="107" t="s">
        <v>58</v>
      </c>
      <c r="D12" s="109">
        <v>3207596</v>
      </c>
      <c r="E12" s="109">
        <v>3415636</v>
      </c>
      <c r="F12" s="109">
        <v>3603410</v>
      </c>
      <c r="G12" s="109">
        <v>3768607</v>
      </c>
      <c r="H12" s="113">
        <v>3955107</v>
      </c>
      <c r="I12" s="132">
        <v>3990160</v>
      </c>
    </row>
    <row r="13" spans="1:9" ht="14.25">
      <c r="B13" s="107" t="s">
        <v>59</v>
      </c>
      <c r="D13" s="109">
        <v>1090037</v>
      </c>
      <c r="E13" s="109">
        <v>1142578</v>
      </c>
      <c r="F13" s="109">
        <v>1219878</v>
      </c>
      <c r="G13" s="109">
        <v>1284830</v>
      </c>
      <c r="H13" s="113">
        <v>1333212</v>
      </c>
      <c r="I13" s="132">
        <v>1356675</v>
      </c>
    </row>
    <row r="14" spans="1:9" ht="14.25">
      <c r="A14" s="107" t="s">
        <v>60</v>
      </c>
      <c r="D14" s="109">
        <v>2117559</v>
      </c>
      <c r="E14" s="109">
        <v>2273058</v>
      </c>
      <c r="F14" s="109">
        <v>2383532</v>
      </c>
      <c r="G14" s="109">
        <v>2483777</v>
      </c>
      <c r="H14" s="113">
        <v>2621895</v>
      </c>
      <c r="I14" s="132">
        <v>2633485</v>
      </c>
    </row>
    <row r="15" spans="1:9" ht="14.25">
      <c r="C15" s="107" t="s">
        <v>61</v>
      </c>
      <c r="D15" s="109">
        <v>0</v>
      </c>
      <c r="E15" s="109">
        <v>0</v>
      </c>
      <c r="F15" s="109">
        <v>0</v>
      </c>
      <c r="G15" s="109">
        <v>0</v>
      </c>
      <c r="H15" s="113">
        <v>0</v>
      </c>
      <c r="I15" s="132">
        <v>0</v>
      </c>
    </row>
    <row r="16" spans="1:9" ht="14.25">
      <c r="C16" s="107" t="s">
        <v>62</v>
      </c>
      <c r="D16" s="109">
        <v>0</v>
      </c>
      <c r="E16" s="109">
        <v>0</v>
      </c>
      <c r="F16" s="109">
        <v>0</v>
      </c>
      <c r="G16" s="109">
        <v>0</v>
      </c>
      <c r="H16" s="113">
        <v>0</v>
      </c>
      <c r="I16" s="132">
        <v>0</v>
      </c>
    </row>
    <row r="17" spans="1:9" ht="14.25">
      <c r="B17" s="107" t="s">
        <v>63</v>
      </c>
      <c r="D17" s="109">
        <v>0</v>
      </c>
      <c r="E17" s="109">
        <v>0</v>
      </c>
      <c r="F17" s="109">
        <v>0</v>
      </c>
      <c r="G17" s="109">
        <v>0</v>
      </c>
      <c r="H17" s="113">
        <v>0</v>
      </c>
      <c r="I17" s="132">
        <v>0</v>
      </c>
    </row>
    <row r="18" spans="1:9" ht="14.25">
      <c r="A18" s="107" t="s">
        <v>64</v>
      </c>
      <c r="D18" s="109">
        <v>2117559</v>
      </c>
      <c r="E18" s="109">
        <v>2273058</v>
      </c>
      <c r="F18" s="109">
        <v>2383532</v>
      </c>
      <c r="G18" s="109">
        <v>2483777</v>
      </c>
      <c r="H18" s="113">
        <v>2621895</v>
      </c>
      <c r="I18" s="132">
        <v>2633485</v>
      </c>
    </row>
    <row r="19" spans="1:9" ht="14.25">
      <c r="A19" s="107" t="s">
        <v>220</v>
      </c>
      <c r="D19" s="109">
        <v>0</v>
      </c>
      <c r="E19" s="109">
        <v>0</v>
      </c>
      <c r="F19" s="109">
        <v>0</v>
      </c>
      <c r="G19" s="109">
        <v>0</v>
      </c>
      <c r="H19" s="113">
        <v>0</v>
      </c>
      <c r="I19" s="132">
        <v>0</v>
      </c>
    </row>
    <row r="20" spans="1:9" ht="14.25">
      <c r="A20" s="107" t="s">
        <v>221</v>
      </c>
      <c r="D20" s="109">
        <v>0</v>
      </c>
      <c r="E20" s="109">
        <v>0</v>
      </c>
      <c r="F20" s="109">
        <v>0</v>
      </c>
      <c r="G20" s="109">
        <v>2577</v>
      </c>
      <c r="H20" s="113">
        <v>6992</v>
      </c>
      <c r="I20" s="132">
        <v>6992</v>
      </c>
    </row>
    <row r="23" spans="1:9" ht="14.25">
      <c r="A23" s="106" t="s">
        <v>65</v>
      </c>
    </row>
    <row r="24" spans="1:9" s="110" customFormat="1" ht="14.25">
      <c r="B24" s="114" t="s">
        <v>66</v>
      </c>
      <c r="D24" s="113">
        <v>4671</v>
      </c>
      <c r="E24" s="113">
        <v>4992</v>
      </c>
      <c r="F24" s="113">
        <v>5032</v>
      </c>
      <c r="G24" s="113">
        <v>5403</v>
      </c>
      <c r="H24" s="113">
        <v>6022</v>
      </c>
      <c r="I24" s="133">
        <v>5537</v>
      </c>
    </row>
    <row r="25" spans="1:9" s="110" customFormat="1" ht="14.25">
      <c r="B25" s="114" t="s">
        <v>67</v>
      </c>
      <c r="D25" s="113">
        <v>897</v>
      </c>
      <c r="E25" s="113">
        <v>891</v>
      </c>
      <c r="F25" s="113">
        <v>898</v>
      </c>
      <c r="G25" s="113">
        <v>908</v>
      </c>
      <c r="H25" s="113">
        <v>915</v>
      </c>
      <c r="I25" s="133">
        <v>917</v>
      </c>
    </row>
    <row r="26" spans="1:9" ht="14.25">
      <c r="B26" s="107" t="s">
        <v>68</v>
      </c>
      <c r="D26" s="109">
        <v>13903</v>
      </c>
      <c r="E26" s="109">
        <v>13903</v>
      </c>
      <c r="F26" s="109">
        <v>12047</v>
      </c>
      <c r="G26" s="109">
        <v>12047</v>
      </c>
      <c r="H26" s="113">
        <v>12047</v>
      </c>
      <c r="I26" s="132">
        <v>12047</v>
      </c>
    </row>
    <row r="27" spans="1:9" s="110" customFormat="1" ht="14.25">
      <c r="B27" s="114" t="s">
        <v>69</v>
      </c>
      <c r="D27" s="113">
        <v>71371</v>
      </c>
      <c r="E27" s="113">
        <v>77488</v>
      </c>
      <c r="F27" s="113">
        <v>81243</v>
      </c>
      <c r="G27" s="113">
        <v>77734</v>
      </c>
      <c r="H27" s="113">
        <v>71971</v>
      </c>
      <c r="I27" s="133">
        <v>85785</v>
      </c>
    </row>
    <row r="28" spans="1:9" ht="14.25">
      <c r="B28" s="107" t="s">
        <v>70</v>
      </c>
      <c r="D28" s="109">
        <v>0</v>
      </c>
      <c r="E28" s="109">
        <v>0</v>
      </c>
      <c r="F28" s="109">
        <v>0</v>
      </c>
      <c r="G28" s="109">
        <v>0</v>
      </c>
      <c r="H28" s="113">
        <v>0</v>
      </c>
      <c r="I28" s="132">
        <v>0</v>
      </c>
    </row>
    <row r="29" spans="1:9" s="110" customFormat="1" ht="14.25">
      <c r="B29" s="114" t="s">
        <v>71</v>
      </c>
      <c r="D29" s="113">
        <v>28692</v>
      </c>
      <c r="E29" s="113">
        <v>26241</v>
      </c>
      <c r="F29" s="113">
        <v>23798</v>
      </c>
      <c r="G29" s="113">
        <v>21347</v>
      </c>
      <c r="H29" s="113">
        <v>18889</v>
      </c>
      <c r="I29" s="133">
        <v>18279</v>
      </c>
    </row>
    <row r="30" spans="1:9" ht="14.25">
      <c r="B30" s="107" t="s">
        <v>72</v>
      </c>
      <c r="D30" s="109">
        <v>15879</v>
      </c>
      <c r="E30" s="109">
        <v>10235</v>
      </c>
      <c r="F30" s="109">
        <v>11558</v>
      </c>
      <c r="G30" s="109">
        <v>12398</v>
      </c>
      <c r="H30" s="113">
        <v>13288</v>
      </c>
      <c r="I30" s="132">
        <v>14754</v>
      </c>
    </row>
    <row r="31" spans="1:9" ht="14.25">
      <c r="B31" s="107" t="s">
        <v>73</v>
      </c>
      <c r="D31" s="109">
        <v>55313</v>
      </c>
      <c r="E31" s="109">
        <v>49313</v>
      </c>
      <c r="F31" s="109">
        <v>45483</v>
      </c>
      <c r="G31" s="109">
        <v>15261</v>
      </c>
      <c r="H31" s="113">
        <v>185</v>
      </c>
      <c r="I31" s="132">
        <v>2183</v>
      </c>
    </row>
    <row r="32" spans="1:9" ht="14.25">
      <c r="B32" s="107" t="s">
        <v>74</v>
      </c>
      <c r="D32" s="109">
        <v>0</v>
      </c>
      <c r="E32" s="109">
        <v>0</v>
      </c>
      <c r="F32" s="109">
        <v>0</v>
      </c>
      <c r="G32" s="109">
        <v>0</v>
      </c>
      <c r="H32" s="113">
        <v>0</v>
      </c>
      <c r="I32" s="132">
        <v>0</v>
      </c>
    </row>
    <row r="33" spans="1:9" ht="14.25">
      <c r="A33" s="107" t="s">
        <v>75</v>
      </c>
      <c r="D33" s="109">
        <v>188931</v>
      </c>
      <c r="E33" s="109">
        <v>181280</v>
      </c>
      <c r="F33" s="109">
        <v>178264</v>
      </c>
      <c r="G33" s="109">
        <v>143280</v>
      </c>
      <c r="H33" s="113">
        <v>121488</v>
      </c>
      <c r="I33" s="132">
        <v>137668</v>
      </c>
    </row>
    <row r="36" spans="1:9" ht="14.25">
      <c r="A36" s="106" t="s">
        <v>76</v>
      </c>
    </row>
    <row r="37" spans="1:9" ht="14.25">
      <c r="B37" s="107" t="s">
        <v>77</v>
      </c>
      <c r="D37" s="109">
        <v>5264</v>
      </c>
      <c r="E37" s="109">
        <v>1674</v>
      </c>
      <c r="F37" s="109">
        <v>2462</v>
      </c>
      <c r="G37" s="109">
        <v>1722</v>
      </c>
      <c r="H37" s="113">
        <v>945</v>
      </c>
      <c r="I37" s="132">
        <v>1998</v>
      </c>
    </row>
    <row r="38" spans="1:9" ht="14.25">
      <c r="B38" s="107" t="s">
        <v>78</v>
      </c>
      <c r="D38" s="109">
        <v>5668</v>
      </c>
      <c r="E38" s="109">
        <v>1600</v>
      </c>
      <c r="F38" s="109">
        <v>1630</v>
      </c>
      <c r="G38" s="109">
        <v>7982</v>
      </c>
      <c r="H38" s="113">
        <v>22216</v>
      </c>
      <c r="I38" s="132">
        <v>12465</v>
      </c>
    </row>
    <row r="39" spans="1:9" ht="14.25">
      <c r="B39" s="107" t="s">
        <v>79</v>
      </c>
      <c r="D39" s="109">
        <v>680</v>
      </c>
      <c r="E39" s="109">
        <v>620</v>
      </c>
      <c r="F39" s="109">
        <v>849</v>
      </c>
      <c r="G39" s="109">
        <v>763</v>
      </c>
      <c r="H39" s="113">
        <v>861</v>
      </c>
      <c r="I39" s="132">
        <v>804</v>
      </c>
    </row>
    <row r="40" spans="1:9" ht="14.25">
      <c r="B40" s="107" t="s">
        <v>80</v>
      </c>
      <c r="D40" s="109">
        <v>2608</v>
      </c>
      <c r="E40" s="109">
        <v>2684</v>
      </c>
      <c r="F40" s="109">
        <v>652</v>
      </c>
      <c r="G40" s="109">
        <v>17456</v>
      </c>
      <c r="H40" s="113">
        <v>61</v>
      </c>
      <c r="I40" s="132">
        <v>761</v>
      </c>
    </row>
    <row r="41" spans="1:9" ht="14.25">
      <c r="B41" s="107" t="s">
        <v>81</v>
      </c>
      <c r="D41" s="109">
        <v>0</v>
      </c>
      <c r="E41" s="109">
        <v>63</v>
      </c>
      <c r="F41" s="109">
        <v>630</v>
      </c>
      <c r="G41" s="109">
        <v>227</v>
      </c>
      <c r="H41" s="113">
        <v>284</v>
      </c>
      <c r="I41" s="132">
        <v>509</v>
      </c>
    </row>
    <row r="42" spans="1:9" ht="14.25">
      <c r="B42" s="107" t="s">
        <v>82</v>
      </c>
      <c r="D42" s="109">
        <v>87238</v>
      </c>
      <c r="E42" s="109">
        <v>207868</v>
      </c>
      <c r="F42" s="109">
        <v>188272</v>
      </c>
      <c r="G42" s="109">
        <v>197907</v>
      </c>
      <c r="H42" s="113">
        <v>173558</v>
      </c>
      <c r="I42" s="132">
        <v>156026</v>
      </c>
    </row>
    <row r="43" spans="1:9" ht="14.25">
      <c r="B43" s="107" t="s">
        <v>83</v>
      </c>
      <c r="D43" s="109">
        <v>9920</v>
      </c>
      <c r="E43" s="109">
        <v>6189</v>
      </c>
      <c r="F43" s="109">
        <v>6485</v>
      </c>
      <c r="G43" s="109">
        <v>8919</v>
      </c>
      <c r="H43" s="113">
        <v>7943</v>
      </c>
      <c r="I43" s="132">
        <v>6310</v>
      </c>
    </row>
    <row r="44" spans="1:9" ht="14.25">
      <c r="B44" s="107" t="s">
        <v>84</v>
      </c>
      <c r="D44" s="109">
        <v>2966</v>
      </c>
      <c r="E44" s="109">
        <v>5845</v>
      </c>
      <c r="F44" s="109">
        <v>3711</v>
      </c>
      <c r="G44" s="109">
        <v>3847</v>
      </c>
      <c r="H44" s="113">
        <v>4498</v>
      </c>
      <c r="I44" s="132">
        <v>5667</v>
      </c>
    </row>
    <row r="45" spans="1:9" ht="14.25">
      <c r="B45" s="107" t="s">
        <v>85</v>
      </c>
      <c r="D45" s="109">
        <v>503</v>
      </c>
      <c r="E45" s="109">
        <v>120</v>
      </c>
      <c r="F45" s="109">
        <v>101</v>
      </c>
      <c r="G45" s="109">
        <v>211</v>
      </c>
      <c r="H45" s="113">
        <v>29</v>
      </c>
      <c r="I45" s="132">
        <v>277</v>
      </c>
    </row>
    <row r="46" spans="1:9" ht="14.25">
      <c r="B46" s="107" t="s">
        <v>86</v>
      </c>
      <c r="D46" s="109">
        <v>0</v>
      </c>
      <c r="E46" s="109">
        <v>0</v>
      </c>
      <c r="F46" s="109">
        <v>0</v>
      </c>
      <c r="G46" s="109">
        <v>0</v>
      </c>
      <c r="H46" s="113">
        <v>0</v>
      </c>
      <c r="I46" s="132">
        <v>0</v>
      </c>
    </row>
    <row r="47" spans="1:9" ht="14.25">
      <c r="B47" s="107" t="s">
        <v>87</v>
      </c>
      <c r="D47" s="109">
        <v>0</v>
      </c>
      <c r="E47" s="109">
        <v>11</v>
      </c>
      <c r="F47" s="109">
        <v>197</v>
      </c>
      <c r="G47" s="109">
        <v>0</v>
      </c>
      <c r="H47" s="113">
        <v>85</v>
      </c>
      <c r="I47" s="132">
        <v>52</v>
      </c>
    </row>
    <row r="48" spans="1:9" ht="14.25">
      <c r="B48" s="107" t="s">
        <v>88</v>
      </c>
      <c r="D48" s="109">
        <v>510</v>
      </c>
      <c r="E48" s="109">
        <v>646</v>
      </c>
      <c r="F48" s="109">
        <v>553</v>
      </c>
      <c r="G48" s="109">
        <v>1489</v>
      </c>
      <c r="H48" s="113">
        <v>1569</v>
      </c>
      <c r="I48" s="132">
        <v>1167</v>
      </c>
    </row>
    <row r="49" spans="2:9" ht="14.25">
      <c r="B49" s="107" t="s">
        <v>89</v>
      </c>
      <c r="D49" s="109">
        <v>2214</v>
      </c>
      <c r="E49" s="109">
        <v>3673</v>
      </c>
      <c r="F49" s="109">
        <v>4294</v>
      </c>
      <c r="G49" s="109">
        <v>6289</v>
      </c>
      <c r="H49" s="113">
        <v>4248</v>
      </c>
      <c r="I49" s="132">
        <v>4259</v>
      </c>
    </row>
    <row r="50" spans="2:9" ht="14.25">
      <c r="B50" s="107" t="s">
        <v>90</v>
      </c>
      <c r="D50" s="109">
        <v>0</v>
      </c>
      <c r="E50" s="109">
        <v>0</v>
      </c>
      <c r="F50" s="109">
        <v>0</v>
      </c>
      <c r="G50" s="109">
        <v>0</v>
      </c>
      <c r="H50" s="113">
        <v>0</v>
      </c>
      <c r="I50" s="132">
        <v>0</v>
      </c>
    </row>
    <row r="51" spans="2:9" ht="14.25">
      <c r="B51" s="107" t="s">
        <v>91</v>
      </c>
      <c r="D51" s="109">
        <v>0</v>
      </c>
      <c r="E51" s="109">
        <v>0</v>
      </c>
      <c r="F51" s="109">
        <v>0</v>
      </c>
      <c r="G51" s="109">
        <v>0</v>
      </c>
      <c r="H51" s="113">
        <v>0</v>
      </c>
      <c r="I51" s="132">
        <v>0</v>
      </c>
    </row>
    <row r="52" spans="2:9" ht="14.25">
      <c r="B52" s="107" t="s">
        <v>92</v>
      </c>
      <c r="D52" s="109">
        <v>17365</v>
      </c>
      <c r="E52" s="109">
        <v>17456</v>
      </c>
      <c r="F52" s="109">
        <v>18387</v>
      </c>
      <c r="G52" s="109">
        <v>23335</v>
      </c>
      <c r="H52" s="113">
        <v>21746</v>
      </c>
      <c r="I52" s="132">
        <v>23952</v>
      </c>
    </row>
    <row r="53" spans="2:9" ht="14.25">
      <c r="B53" s="107" t="s">
        <v>93</v>
      </c>
      <c r="D53" s="109">
        <v>0</v>
      </c>
      <c r="E53" s="109">
        <v>0</v>
      </c>
      <c r="F53" s="109">
        <v>0</v>
      </c>
      <c r="G53" s="109">
        <v>0</v>
      </c>
      <c r="H53" s="113">
        <v>0</v>
      </c>
      <c r="I53" s="132">
        <v>0</v>
      </c>
    </row>
    <row r="54" spans="2:9" ht="14.25">
      <c r="B54" s="107" t="s">
        <v>94</v>
      </c>
      <c r="D54" s="109">
        <v>0</v>
      </c>
      <c r="E54" s="109">
        <v>0</v>
      </c>
      <c r="F54" s="109">
        <v>0</v>
      </c>
      <c r="G54" s="109">
        <v>0</v>
      </c>
      <c r="H54" s="113">
        <v>0</v>
      </c>
      <c r="I54" s="132">
        <v>0</v>
      </c>
    </row>
    <row r="55" spans="2:9" ht="14.25">
      <c r="B55" s="107" t="s">
        <v>95</v>
      </c>
      <c r="D55" s="109">
        <v>0</v>
      </c>
      <c r="E55" s="109">
        <v>0</v>
      </c>
      <c r="F55" s="109">
        <v>0</v>
      </c>
      <c r="G55" s="109">
        <v>0</v>
      </c>
      <c r="H55" s="113">
        <v>0</v>
      </c>
      <c r="I55" s="132">
        <v>0</v>
      </c>
    </row>
    <row r="56" spans="2:9" ht="14.25">
      <c r="B56" s="107" t="s">
        <v>96</v>
      </c>
      <c r="D56" s="109">
        <v>0</v>
      </c>
      <c r="E56" s="109">
        <v>0</v>
      </c>
      <c r="F56" s="109">
        <v>0</v>
      </c>
      <c r="G56" s="109">
        <v>0</v>
      </c>
      <c r="H56" s="113">
        <v>0</v>
      </c>
      <c r="I56" s="132">
        <v>0</v>
      </c>
    </row>
    <row r="57" spans="2:9" ht="14.25">
      <c r="B57" s="107" t="s">
        <v>97</v>
      </c>
      <c r="D57" s="109">
        <v>0</v>
      </c>
      <c r="E57" s="109">
        <v>0</v>
      </c>
      <c r="F57" s="109">
        <v>0</v>
      </c>
      <c r="G57" s="109">
        <v>0</v>
      </c>
      <c r="H57" s="113">
        <v>0</v>
      </c>
      <c r="I57" s="132">
        <v>0</v>
      </c>
    </row>
    <row r="58" spans="2:9" ht="14.25">
      <c r="B58" s="107" t="s">
        <v>70</v>
      </c>
      <c r="D58" s="109">
        <v>0</v>
      </c>
      <c r="E58" s="109">
        <v>0</v>
      </c>
      <c r="F58" s="109">
        <v>0</v>
      </c>
      <c r="G58" s="109">
        <v>0</v>
      </c>
      <c r="H58" s="113">
        <v>0</v>
      </c>
      <c r="I58" s="132">
        <v>0</v>
      </c>
    </row>
    <row r="59" spans="2:9" ht="14.25">
      <c r="B59" s="107" t="s">
        <v>98</v>
      </c>
      <c r="D59" s="109">
        <v>0</v>
      </c>
      <c r="E59" s="109">
        <v>0</v>
      </c>
      <c r="F59" s="109">
        <v>13</v>
      </c>
      <c r="G59" s="109">
        <v>0</v>
      </c>
      <c r="H59" s="113">
        <v>0</v>
      </c>
      <c r="I59" s="132">
        <v>0</v>
      </c>
    </row>
    <row r="60" spans="2:9" ht="14.25">
      <c r="B60" s="107" t="s">
        <v>99</v>
      </c>
      <c r="D60" s="109">
        <v>13414</v>
      </c>
      <c r="E60" s="109">
        <v>30720</v>
      </c>
      <c r="F60" s="109">
        <v>12707</v>
      </c>
      <c r="G60" s="109">
        <v>17243</v>
      </c>
      <c r="H60" s="113">
        <v>23609</v>
      </c>
      <c r="I60" s="132">
        <v>6049</v>
      </c>
    </row>
    <row r="61" spans="2:9" ht="14.25">
      <c r="B61" s="107" t="s">
        <v>100</v>
      </c>
      <c r="D61" s="109">
        <v>0</v>
      </c>
      <c r="E61" s="109">
        <v>0</v>
      </c>
      <c r="F61" s="109">
        <v>0</v>
      </c>
      <c r="G61" s="109">
        <v>0</v>
      </c>
      <c r="H61" s="113">
        <v>0</v>
      </c>
      <c r="I61" s="132">
        <v>0</v>
      </c>
    </row>
    <row r="62" spans="2:9" ht="14.25">
      <c r="B62" s="107" t="s">
        <v>101</v>
      </c>
      <c r="D62" s="109">
        <v>6439</v>
      </c>
      <c r="E62" s="109">
        <v>8416</v>
      </c>
      <c r="F62" s="109">
        <v>9986</v>
      </c>
      <c r="G62" s="109">
        <v>10754</v>
      </c>
      <c r="H62" s="113">
        <v>16555</v>
      </c>
      <c r="I62" s="132">
        <v>9155</v>
      </c>
    </row>
    <row r="63" spans="2:9" ht="14.25">
      <c r="B63" s="107" t="s">
        <v>102</v>
      </c>
      <c r="D63" s="109">
        <v>0</v>
      </c>
      <c r="E63" s="109">
        <v>0</v>
      </c>
      <c r="F63" s="109">
        <v>0</v>
      </c>
      <c r="G63" s="109">
        <v>0</v>
      </c>
      <c r="H63" s="113">
        <v>0</v>
      </c>
      <c r="I63" s="132">
        <v>0</v>
      </c>
    </row>
    <row r="64" spans="2:9" ht="14.25">
      <c r="B64" s="107" t="s">
        <v>103</v>
      </c>
      <c r="D64" s="109">
        <v>6154</v>
      </c>
      <c r="E64" s="109">
        <v>195</v>
      </c>
      <c r="F64" s="109">
        <v>454</v>
      </c>
      <c r="G64" s="109">
        <v>213</v>
      </c>
      <c r="H64" s="113">
        <v>254</v>
      </c>
      <c r="I64" s="132">
        <v>596</v>
      </c>
    </row>
    <row r="65" spans="1:9" ht="14.25">
      <c r="B65" s="107" t="s">
        <v>104</v>
      </c>
      <c r="D65" s="109">
        <v>67390</v>
      </c>
      <c r="E65" s="109">
        <v>60546</v>
      </c>
      <c r="F65" s="109">
        <v>53240</v>
      </c>
      <c r="G65" s="109">
        <v>17853</v>
      </c>
      <c r="H65" s="113">
        <v>1324</v>
      </c>
      <c r="I65" s="132">
        <v>4465</v>
      </c>
    </row>
    <row r="66" spans="1:9" ht="14.25">
      <c r="B66" s="107" t="s">
        <v>105</v>
      </c>
      <c r="D66" s="109">
        <v>55313</v>
      </c>
      <c r="E66" s="109">
        <v>49313</v>
      </c>
      <c r="F66" s="109">
        <v>45483</v>
      </c>
      <c r="G66" s="109">
        <v>15261</v>
      </c>
      <c r="H66" s="113">
        <v>185</v>
      </c>
      <c r="I66" s="132">
        <v>2183</v>
      </c>
    </row>
    <row r="67" spans="1:9" ht="14.25">
      <c r="B67" s="107" t="s">
        <v>106</v>
      </c>
      <c r="D67" s="109">
        <v>0</v>
      </c>
      <c r="E67" s="109">
        <v>875</v>
      </c>
      <c r="F67" s="109">
        <v>0</v>
      </c>
      <c r="G67" s="109">
        <v>243</v>
      </c>
      <c r="H67" s="113">
        <v>32</v>
      </c>
      <c r="I67" s="132">
        <v>5084</v>
      </c>
    </row>
    <row r="68" spans="1:9" ht="14.25">
      <c r="B68" s="107" t="s">
        <v>107</v>
      </c>
      <c r="D68" s="109">
        <v>0</v>
      </c>
      <c r="E68" s="109">
        <v>0</v>
      </c>
      <c r="F68" s="109">
        <v>0</v>
      </c>
      <c r="G68" s="109">
        <v>0</v>
      </c>
      <c r="H68" s="113">
        <v>0</v>
      </c>
      <c r="I68" s="132">
        <v>0</v>
      </c>
    </row>
    <row r="69" spans="1:9" ht="14.25">
      <c r="A69" s="107" t="s">
        <v>108</v>
      </c>
      <c r="D69" s="109">
        <v>167089</v>
      </c>
      <c r="E69" s="109">
        <v>288200</v>
      </c>
      <c r="F69" s="109">
        <v>251718</v>
      </c>
      <c r="G69" s="109">
        <v>293498</v>
      </c>
      <c r="H69" s="113">
        <v>270637</v>
      </c>
      <c r="I69" s="132">
        <v>226080</v>
      </c>
    </row>
    <row r="72" spans="1:9" ht="14.25">
      <c r="A72" s="106" t="s">
        <v>109</v>
      </c>
    </row>
    <row r="73" spans="1:9" ht="14.25">
      <c r="B73" s="107" t="s">
        <v>110</v>
      </c>
      <c r="D73" s="109">
        <v>11576</v>
      </c>
      <c r="E73" s="109">
        <v>15853</v>
      </c>
      <c r="F73" s="109">
        <v>15733</v>
      </c>
      <c r="G73" s="109">
        <v>12855</v>
      </c>
      <c r="H73" s="113">
        <v>14333</v>
      </c>
      <c r="I73" s="132">
        <v>13987</v>
      </c>
    </row>
    <row r="74" spans="1:9" ht="14.25">
      <c r="B74" s="107" t="s">
        <v>111</v>
      </c>
      <c r="D74" s="109">
        <v>0</v>
      </c>
      <c r="E74" s="109">
        <v>0</v>
      </c>
      <c r="F74" s="109">
        <v>0</v>
      </c>
      <c r="G74" s="109">
        <v>0</v>
      </c>
      <c r="H74" s="113">
        <v>0</v>
      </c>
      <c r="I74" s="132">
        <v>0</v>
      </c>
    </row>
    <row r="75" spans="1:9" ht="14.25">
      <c r="B75" s="107" t="s">
        <v>112</v>
      </c>
      <c r="D75" s="109">
        <v>0</v>
      </c>
      <c r="E75" s="109">
        <v>0</v>
      </c>
      <c r="F75" s="109">
        <v>0</v>
      </c>
      <c r="G75" s="109">
        <v>0</v>
      </c>
      <c r="H75" s="113">
        <v>0</v>
      </c>
      <c r="I75" s="132">
        <v>0</v>
      </c>
    </row>
    <row r="76" spans="1:9" ht="14.25">
      <c r="B76" s="107" t="s">
        <v>113</v>
      </c>
      <c r="D76" s="109">
        <v>281621</v>
      </c>
      <c r="E76" s="109">
        <v>455581</v>
      </c>
      <c r="F76" s="109">
        <v>352617</v>
      </c>
      <c r="G76" s="109">
        <v>429833</v>
      </c>
      <c r="H76" s="113">
        <v>524250</v>
      </c>
      <c r="I76" s="132">
        <v>526321</v>
      </c>
    </row>
    <row r="77" spans="1:9" ht="14.25">
      <c r="B77" s="107" t="s">
        <v>114</v>
      </c>
      <c r="D77" s="109">
        <v>235</v>
      </c>
      <c r="E77" s="109">
        <v>3089</v>
      </c>
      <c r="F77" s="109">
        <v>3346</v>
      </c>
      <c r="G77" s="109">
        <v>3946</v>
      </c>
      <c r="H77" s="113">
        <v>4181</v>
      </c>
      <c r="I77" s="132">
        <v>4498</v>
      </c>
    </row>
    <row r="78" spans="1:9" ht="14.25">
      <c r="B78" s="107" t="s">
        <v>115</v>
      </c>
      <c r="D78" s="109">
        <v>0</v>
      </c>
      <c r="E78" s="109">
        <v>0</v>
      </c>
      <c r="F78" s="109">
        <v>0</v>
      </c>
      <c r="G78" s="109">
        <v>0</v>
      </c>
      <c r="H78" s="113">
        <v>0</v>
      </c>
      <c r="I78" s="132">
        <v>0</v>
      </c>
    </row>
    <row r="79" spans="1:9" ht="14.25">
      <c r="B79" s="107" t="s">
        <v>116</v>
      </c>
      <c r="D79" s="109">
        <v>0</v>
      </c>
      <c r="E79" s="109">
        <v>0</v>
      </c>
      <c r="F79" s="109">
        <v>0</v>
      </c>
      <c r="G79" s="109">
        <v>0</v>
      </c>
      <c r="H79" s="113">
        <v>0</v>
      </c>
      <c r="I79" s="132">
        <v>0</v>
      </c>
    </row>
    <row r="80" spans="1:9" ht="14.25">
      <c r="B80" s="107" t="s">
        <v>117</v>
      </c>
      <c r="D80" s="109">
        <v>0</v>
      </c>
      <c r="E80" s="109">
        <v>0</v>
      </c>
      <c r="F80" s="109">
        <v>0</v>
      </c>
      <c r="G80" s="109">
        <v>0</v>
      </c>
      <c r="H80" s="113">
        <v>0</v>
      </c>
      <c r="I80" s="132">
        <v>0</v>
      </c>
    </row>
    <row r="81" spans="1:9" ht="14.25">
      <c r="B81" s="107" t="s">
        <v>118</v>
      </c>
      <c r="D81" s="109">
        <v>0</v>
      </c>
      <c r="E81" s="109">
        <v>0</v>
      </c>
      <c r="F81" s="109">
        <v>0</v>
      </c>
      <c r="G81" s="109">
        <v>0</v>
      </c>
      <c r="H81" s="113">
        <v>0</v>
      </c>
      <c r="I81" s="132">
        <v>0</v>
      </c>
    </row>
    <row r="82" spans="1:9" ht="14.25">
      <c r="B82" s="107" t="s">
        <v>119</v>
      </c>
      <c r="D82" s="109">
        <v>40642</v>
      </c>
      <c r="E82" s="109">
        <v>32009</v>
      </c>
      <c r="F82" s="109">
        <v>26106</v>
      </c>
      <c r="G82" s="109">
        <v>17415</v>
      </c>
      <c r="H82" s="113">
        <v>34001</v>
      </c>
      <c r="I82" s="132">
        <v>23677</v>
      </c>
    </row>
    <row r="83" spans="1:9" ht="14.25">
      <c r="B83" s="107" t="s">
        <v>120</v>
      </c>
      <c r="D83" s="109">
        <v>0</v>
      </c>
      <c r="E83" s="109">
        <v>0</v>
      </c>
      <c r="F83" s="109">
        <v>0</v>
      </c>
      <c r="G83" s="109">
        <v>0</v>
      </c>
      <c r="H83" s="113">
        <v>0</v>
      </c>
      <c r="I83" s="132">
        <v>0</v>
      </c>
    </row>
    <row r="84" spans="1:9" ht="14.25">
      <c r="B84" s="107" t="s">
        <v>121</v>
      </c>
      <c r="D84" s="109">
        <v>0</v>
      </c>
      <c r="E84" s="109">
        <v>0</v>
      </c>
      <c r="F84" s="109">
        <v>0</v>
      </c>
      <c r="G84" s="109">
        <v>0</v>
      </c>
      <c r="H84" s="113">
        <v>0</v>
      </c>
      <c r="I84" s="132">
        <v>0</v>
      </c>
    </row>
    <row r="85" spans="1:9" ht="14.25">
      <c r="B85" s="107" t="s">
        <v>122</v>
      </c>
      <c r="D85" s="109">
        <v>20966</v>
      </c>
      <c r="E85" s="109">
        <v>17152</v>
      </c>
      <c r="F85" s="109">
        <v>15196</v>
      </c>
      <c r="G85" s="109">
        <v>25454</v>
      </c>
      <c r="H85" s="113">
        <v>23831</v>
      </c>
      <c r="I85" s="132">
        <v>23254</v>
      </c>
    </row>
    <row r="86" spans="1:9" ht="14.25">
      <c r="B86" s="107" t="s">
        <v>123</v>
      </c>
      <c r="D86" s="109">
        <v>90823</v>
      </c>
      <c r="E86" s="109">
        <v>131056</v>
      </c>
      <c r="F86" s="109">
        <v>91976</v>
      </c>
      <c r="G86" s="109">
        <v>119988</v>
      </c>
      <c r="H86" s="113">
        <v>153408</v>
      </c>
      <c r="I86" s="132">
        <v>161633</v>
      </c>
    </row>
    <row r="87" spans="1:9" ht="14.25">
      <c r="B87" s="107" t="s">
        <v>124</v>
      </c>
      <c r="D87" s="109">
        <v>2374</v>
      </c>
      <c r="E87" s="109">
        <v>-18646</v>
      </c>
      <c r="F87" s="109">
        <v>-39952</v>
      </c>
      <c r="G87" s="109">
        <v>-22074</v>
      </c>
      <c r="H87" s="113">
        <v>-12140</v>
      </c>
      <c r="I87" s="132">
        <v>-15221</v>
      </c>
    </row>
    <row r="88" spans="1:9" ht="14.25">
      <c r="A88" s="107" t="s">
        <v>125</v>
      </c>
      <c r="D88" s="109">
        <v>448237</v>
      </c>
      <c r="E88" s="109">
        <v>636092</v>
      </c>
      <c r="F88" s="109">
        <v>465021</v>
      </c>
      <c r="G88" s="109">
        <v>587417</v>
      </c>
      <c r="H88" s="113">
        <v>741864</v>
      </c>
      <c r="I88" s="132">
        <v>738148</v>
      </c>
    </row>
    <row r="90" spans="1:9" ht="14.25">
      <c r="A90" s="107" t="s">
        <v>126</v>
      </c>
      <c r="D90" s="109">
        <v>2921815</v>
      </c>
      <c r="E90" s="109">
        <v>3378630</v>
      </c>
      <c r="F90" s="109">
        <v>3278534</v>
      </c>
      <c r="G90" s="109">
        <v>3510549</v>
      </c>
      <c r="H90" s="113">
        <v>3762876</v>
      </c>
      <c r="I90" s="132">
        <v>3742373</v>
      </c>
    </row>
    <row r="93" spans="1:9" ht="14.25">
      <c r="A93" s="106" t="s">
        <v>127</v>
      </c>
    </row>
    <row r="94" spans="1:9" ht="14.25">
      <c r="B94" s="107" t="s">
        <v>128</v>
      </c>
      <c r="D94" s="109">
        <v>727946</v>
      </c>
      <c r="E94" s="109">
        <v>755903</v>
      </c>
      <c r="F94" s="109">
        <v>759058</v>
      </c>
      <c r="G94" s="109">
        <v>805657</v>
      </c>
      <c r="H94" s="113">
        <v>832414</v>
      </c>
      <c r="I94" s="132">
        <v>834493</v>
      </c>
    </row>
    <row r="95" spans="1:9" s="110" customFormat="1" ht="14.25">
      <c r="B95" s="114" t="s">
        <v>129</v>
      </c>
      <c r="D95" s="113">
        <v>0</v>
      </c>
      <c r="E95" s="113">
        <v>0</v>
      </c>
      <c r="F95" s="113">
        <v>0</v>
      </c>
      <c r="G95" s="113">
        <v>0</v>
      </c>
      <c r="H95" s="113">
        <v>0</v>
      </c>
      <c r="I95" s="132">
        <v>0</v>
      </c>
    </row>
    <row r="96" spans="1:9" ht="14.25">
      <c r="B96" s="107" t="s">
        <v>130</v>
      </c>
      <c r="D96" s="109">
        <v>0</v>
      </c>
      <c r="E96" s="109">
        <v>0</v>
      </c>
      <c r="F96" s="109">
        <v>0</v>
      </c>
      <c r="G96" s="109">
        <v>0</v>
      </c>
      <c r="H96" s="113">
        <v>0</v>
      </c>
      <c r="I96" s="132">
        <v>0</v>
      </c>
    </row>
    <row r="97" spans="1:9" ht="14.25">
      <c r="B97" s="107" t="s">
        <v>131</v>
      </c>
      <c r="D97" s="109">
        <v>0</v>
      </c>
      <c r="E97" s="109">
        <v>0</v>
      </c>
      <c r="F97" s="109">
        <v>0</v>
      </c>
      <c r="G97" s="109">
        <v>0</v>
      </c>
      <c r="H97" s="113">
        <v>0</v>
      </c>
      <c r="I97" s="132">
        <v>0</v>
      </c>
    </row>
    <row r="98" spans="1:9" ht="14.25">
      <c r="B98" s="107" t="s">
        <v>132</v>
      </c>
      <c r="D98" s="109">
        <v>0</v>
      </c>
      <c r="E98" s="109">
        <v>0</v>
      </c>
      <c r="F98" s="109">
        <v>0</v>
      </c>
      <c r="G98" s="109">
        <v>0</v>
      </c>
      <c r="H98" s="113">
        <v>0</v>
      </c>
      <c r="I98" s="132">
        <v>0</v>
      </c>
    </row>
    <row r="99" spans="1:9" ht="14.25">
      <c r="B99" s="107" t="s">
        <v>133</v>
      </c>
      <c r="D99" s="109">
        <v>2282</v>
      </c>
      <c r="E99" s="109">
        <v>19171</v>
      </c>
      <c r="F99" s="109">
        <v>17499</v>
      </c>
      <c r="G99" s="109">
        <v>15798</v>
      </c>
      <c r="H99" s="113">
        <v>11687</v>
      </c>
      <c r="I99" s="132">
        <v>11351</v>
      </c>
    </row>
    <row r="100" spans="1:9" ht="14.25">
      <c r="B100" s="107" t="s">
        <v>134</v>
      </c>
      <c r="D100" s="109">
        <v>0</v>
      </c>
      <c r="E100" s="109">
        <v>0</v>
      </c>
      <c r="F100" s="109">
        <v>0</v>
      </c>
      <c r="G100" s="109">
        <v>0</v>
      </c>
      <c r="H100" s="113">
        <v>0</v>
      </c>
      <c r="I100" s="132">
        <v>0</v>
      </c>
    </row>
    <row r="101" spans="1:9" ht="14.25">
      <c r="B101" s="107" t="s">
        <v>135</v>
      </c>
      <c r="D101" s="109">
        <v>0</v>
      </c>
      <c r="E101" s="109">
        <v>0</v>
      </c>
      <c r="F101" s="109">
        <v>0</v>
      </c>
      <c r="G101" s="109">
        <v>0</v>
      </c>
      <c r="H101" s="113">
        <v>0</v>
      </c>
      <c r="I101" s="132">
        <v>0</v>
      </c>
    </row>
    <row r="102" spans="1:9" ht="14.25">
      <c r="B102" s="107" t="s">
        <v>136</v>
      </c>
      <c r="D102" s="109">
        <v>3295</v>
      </c>
      <c r="E102" s="109">
        <v>87</v>
      </c>
      <c r="F102" s="109">
        <v>-2091</v>
      </c>
      <c r="G102" s="109">
        <v>-6137</v>
      </c>
      <c r="H102" s="113">
        <v>-11087</v>
      </c>
      <c r="I102" s="132">
        <v>-11903</v>
      </c>
    </row>
    <row r="103" spans="1:9" ht="14.25">
      <c r="B103" s="107" t="s">
        <v>137</v>
      </c>
      <c r="D103" s="109">
        <v>221314</v>
      </c>
      <c r="E103" s="109">
        <v>253478</v>
      </c>
      <c r="F103" s="109">
        <v>295862</v>
      </c>
      <c r="G103" s="109">
        <v>326861</v>
      </c>
      <c r="H103" s="113">
        <v>364536</v>
      </c>
      <c r="I103" s="132">
        <v>386941</v>
      </c>
    </row>
    <row r="104" spans="1:9" ht="14.25">
      <c r="B104" s="107" t="s">
        <v>138</v>
      </c>
      <c r="D104" s="109">
        <v>-14673</v>
      </c>
      <c r="E104" s="109">
        <v>-25489</v>
      </c>
      <c r="F104" s="109">
        <v>-20872</v>
      </c>
      <c r="G104" s="109">
        <v>-24343</v>
      </c>
      <c r="H104" s="113">
        <v>-28386</v>
      </c>
      <c r="I104" s="132">
        <v>-31123</v>
      </c>
    </row>
    <row r="105" spans="1:9" ht="14.25">
      <c r="B105" s="107" t="s">
        <v>139</v>
      </c>
      <c r="D105" s="109">
        <v>0</v>
      </c>
      <c r="E105" s="109">
        <v>0</v>
      </c>
      <c r="F105" s="109">
        <v>0</v>
      </c>
      <c r="G105" s="109">
        <v>0</v>
      </c>
      <c r="H105" s="113">
        <v>0</v>
      </c>
      <c r="I105" s="132">
        <v>0</v>
      </c>
    </row>
    <row r="106" spans="1:9" ht="14.25">
      <c r="B106" s="107" t="s">
        <v>140</v>
      </c>
      <c r="D106" s="109">
        <v>-19607</v>
      </c>
      <c r="E106" s="109">
        <v>-6092</v>
      </c>
      <c r="F106" s="109">
        <v>-2350</v>
      </c>
      <c r="G106" s="109">
        <v>-4326</v>
      </c>
      <c r="H106" s="113">
        <v>-5637</v>
      </c>
      <c r="I106" s="132">
        <v>-5426</v>
      </c>
    </row>
    <row r="107" spans="1:9" s="110" customFormat="1" ht="14.25">
      <c r="A107" s="114" t="s">
        <v>141</v>
      </c>
      <c r="D107" s="113">
        <v>913966</v>
      </c>
      <c r="E107" s="113">
        <v>996883</v>
      </c>
      <c r="F107" s="113">
        <v>1051287</v>
      </c>
      <c r="G107" s="113">
        <v>1125784</v>
      </c>
      <c r="H107" s="113">
        <v>1185701</v>
      </c>
      <c r="I107" s="132">
        <v>1208139</v>
      </c>
    </row>
    <row r="108" spans="1:9" ht="12.75" customHeight="1">
      <c r="E108" s="127">
        <f>E103-D103</f>
        <v>32164</v>
      </c>
      <c r="F108" s="127">
        <f t="shared" ref="F108:G108" si="0">F103-E103</f>
        <v>42384</v>
      </c>
      <c r="G108" s="127">
        <f t="shared" si="0"/>
        <v>30999</v>
      </c>
      <c r="H108" s="127">
        <f>H103-G103</f>
        <v>37675</v>
      </c>
    </row>
    <row r="109" spans="1:9" ht="14.25">
      <c r="B109" s="107" t="s">
        <v>142</v>
      </c>
      <c r="D109" s="109">
        <v>671733</v>
      </c>
      <c r="E109" s="109">
        <v>824971</v>
      </c>
      <c r="F109" s="109">
        <v>1070256</v>
      </c>
      <c r="G109" s="109">
        <v>1098149</v>
      </c>
      <c r="H109" s="113">
        <v>1257171</v>
      </c>
      <c r="I109" s="132">
        <v>1257479</v>
      </c>
    </row>
    <row r="110" spans="1:9" ht="14.25">
      <c r="B110" s="107" t="s">
        <v>143</v>
      </c>
      <c r="D110" s="109">
        <v>0</v>
      </c>
      <c r="E110" s="109">
        <v>0</v>
      </c>
      <c r="F110" s="109">
        <v>0</v>
      </c>
      <c r="G110" s="109">
        <v>0</v>
      </c>
      <c r="H110" s="113">
        <v>83700</v>
      </c>
      <c r="I110" s="132">
        <v>83700</v>
      </c>
    </row>
    <row r="111" spans="1:9" ht="14.25">
      <c r="B111" s="107" t="s">
        <v>144</v>
      </c>
      <c r="D111" s="109">
        <v>114603</v>
      </c>
      <c r="E111" s="109">
        <v>114603</v>
      </c>
      <c r="F111" s="109">
        <v>51547</v>
      </c>
      <c r="G111" s="109">
        <v>51547</v>
      </c>
      <c r="H111" s="113">
        <v>51547</v>
      </c>
      <c r="I111" s="132">
        <v>51547</v>
      </c>
    </row>
    <row r="112" spans="1:9" ht="14.25">
      <c r="B112" s="107" t="s">
        <v>145</v>
      </c>
      <c r="D112" s="109">
        <v>273010</v>
      </c>
      <c r="E112" s="109">
        <v>0</v>
      </c>
      <c r="F112" s="109">
        <v>0</v>
      </c>
      <c r="G112" s="109">
        <v>0</v>
      </c>
      <c r="H112" s="113">
        <v>0</v>
      </c>
      <c r="I112" s="132">
        <v>0</v>
      </c>
    </row>
    <row r="113" spans="1:9" ht="14.25">
      <c r="B113" s="107" t="s">
        <v>146</v>
      </c>
      <c r="D113" s="109">
        <v>249</v>
      </c>
      <c r="E113" s="109">
        <v>240</v>
      </c>
      <c r="F113" s="109">
        <v>231</v>
      </c>
      <c r="G113" s="109">
        <v>222</v>
      </c>
      <c r="H113" s="113">
        <v>213</v>
      </c>
      <c r="I113" s="132">
        <v>211</v>
      </c>
    </row>
    <row r="114" spans="1:9" ht="14.25">
      <c r="B114" s="107" t="s">
        <v>147</v>
      </c>
      <c r="D114" s="109">
        <v>1328</v>
      </c>
      <c r="E114" s="109">
        <v>1752</v>
      </c>
      <c r="F114" s="109">
        <v>2168</v>
      </c>
      <c r="G114" s="109">
        <v>2014</v>
      </c>
      <c r="H114" s="113">
        <v>1839</v>
      </c>
      <c r="I114" s="132">
        <v>1795</v>
      </c>
    </row>
    <row r="115" spans="1:9" s="110" customFormat="1" ht="14.25">
      <c r="A115" s="114" t="s">
        <v>148</v>
      </c>
      <c r="D115" s="113">
        <v>1058267</v>
      </c>
      <c r="E115" s="113">
        <v>938062</v>
      </c>
      <c r="F115" s="113">
        <v>1119867</v>
      </c>
      <c r="G115" s="113">
        <v>1147904</v>
      </c>
      <c r="H115" s="113">
        <v>1223393</v>
      </c>
      <c r="I115" s="132">
        <v>1223742</v>
      </c>
    </row>
    <row r="117" spans="1:9" ht="14.25">
      <c r="A117" s="107" t="s">
        <v>149</v>
      </c>
      <c r="D117" s="109">
        <v>1972233</v>
      </c>
      <c r="E117" s="109">
        <v>1934945</v>
      </c>
      <c r="F117" s="109">
        <v>2171154</v>
      </c>
      <c r="G117" s="109">
        <v>2273688</v>
      </c>
      <c r="H117" s="113">
        <v>2409094</v>
      </c>
      <c r="I117" s="132">
        <v>2431881</v>
      </c>
    </row>
    <row r="120" spans="1:9" ht="14.25">
      <c r="A120" s="106" t="s">
        <v>150</v>
      </c>
    </row>
    <row r="121" spans="1:9" ht="14.25">
      <c r="B121" s="107" t="s">
        <v>151</v>
      </c>
      <c r="D121" s="109">
        <v>75</v>
      </c>
      <c r="E121" s="109">
        <v>0</v>
      </c>
      <c r="F121" s="109">
        <v>0</v>
      </c>
      <c r="G121" s="109">
        <v>4975</v>
      </c>
      <c r="H121" s="113">
        <v>4750</v>
      </c>
      <c r="I121" s="132">
        <v>4688</v>
      </c>
    </row>
    <row r="122" spans="1:9" ht="14.25">
      <c r="B122" s="107" t="s">
        <v>152</v>
      </c>
      <c r="D122" s="109">
        <v>0</v>
      </c>
      <c r="E122" s="109">
        <v>0</v>
      </c>
      <c r="F122" s="109">
        <v>0</v>
      </c>
      <c r="G122" s="109">
        <v>0</v>
      </c>
      <c r="H122" s="113">
        <v>0</v>
      </c>
      <c r="I122" s="132">
        <v>0</v>
      </c>
    </row>
    <row r="123" spans="1:9" ht="14.25">
      <c r="B123" s="107" t="s">
        <v>153</v>
      </c>
      <c r="D123" s="109">
        <v>344</v>
      </c>
      <c r="E123" s="109">
        <v>1580</v>
      </c>
      <c r="F123" s="109">
        <v>1651</v>
      </c>
      <c r="G123" s="109">
        <v>2685</v>
      </c>
      <c r="H123" s="113">
        <v>3235</v>
      </c>
      <c r="I123" s="132">
        <v>1985</v>
      </c>
    </row>
    <row r="124" spans="1:9" ht="14.25">
      <c r="B124" s="107" t="s">
        <v>154</v>
      </c>
      <c r="D124" s="109">
        <v>90555</v>
      </c>
      <c r="E124" s="109">
        <v>184588</v>
      </c>
      <c r="F124" s="109">
        <v>123281</v>
      </c>
      <c r="G124" s="109">
        <v>161188</v>
      </c>
      <c r="H124" s="113">
        <v>246177</v>
      </c>
      <c r="I124" s="132">
        <v>235575</v>
      </c>
    </row>
    <row r="125" spans="1:9" ht="14.25">
      <c r="B125" s="107" t="s">
        <v>155</v>
      </c>
      <c r="D125" s="109">
        <v>1826</v>
      </c>
      <c r="E125" s="109">
        <v>2936</v>
      </c>
      <c r="F125" s="109">
        <v>2917</v>
      </c>
      <c r="G125" s="109">
        <v>0</v>
      </c>
      <c r="H125" s="113">
        <v>0</v>
      </c>
      <c r="I125" s="132">
        <v>0</v>
      </c>
    </row>
    <row r="126" spans="1:9" ht="14.25">
      <c r="B126" s="107" t="s">
        <v>156</v>
      </c>
      <c r="D126" s="109">
        <v>0</v>
      </c>
      <c r="E126" s="109">
        <v>0</v>
      </c>
      <c r="F126" s="109">
        <v>0</v>
      </c>
      <c r="G126" s="109">
        <v>0</v>
      </c>
      <c r="H126" s="113">
        <v>0</v>
      </c>
      <c r="I126" s="132">
        <v>0</v>
      </c>
    </row>
    <row r="127" spans="1:9" ht="14.25">
      <c r="B127" s="107" t="s">
        <v>157</v>
      </c>
      <c r="D127" s="109">
        <v>3990</v>
      </c>
      <c r="E127" s="109">
        <v>4208</v>
      </c>
      <c r="F127" s="109">
        <v>3971</v>
      </c>
      <c r="G127" s="109">
        <v>3887</v>
      </c>
      <c r="H127" s="113">
        <v>3513</v>
      </c>
      <c r="I127" s="132">
        <v>3322</v>
      </c>
    </row>
    <row r="128" spans="1:9" ht="14.25">
      <c r="B128" s="107" t="s">
        <v>158</v>
      </c>
      <c r="D128" s="109">
        <v>1899</v>
      </c>
      <c r="E128" s="109">
        <v>7141</v>
      </c>
      <c r="F128" s="109">
        <v>2871</v>
      </c>
      <c r="G128" s="109">
        <v>30985</v>
      </c>
      <c r="H128" s="113">
        <v>40530</v>
      </c>
      <c r="I128" s="132">
        <v>34717</v>
      </c>
    </row>
    <row r="129" spans="1:9" ht="14.25">
      <c r="B129" s="107" t="s">
        <v>159</v>
      </c>
      <c r="D129" s="109">
        <v>10502</v>
      </c>
      <c r="E129" s="109">
        <v>0</v>
      </c>
      <c r="F129" s="109">
        <v>0</v>
      </c>
      <c r="G129" s="109">
        <v>53</v>
      </c>
      <c r="H129" s="113">
        <v>2642</v>
      </c>
      <c r="I129" s="132">
        <v>0</v>
      </c>
    </row>
    <row r="130" spans="1:9" ht="14.25">
      <c r="A130" s="107" t="s">
        <v>160</v>
      </c>
      <c r="D130" s="109">
        <v>109191</v>
      </c>
      <c r="E130" s="109">
        <v>200453</v>
      </c>
      <c r="F130" s="109">
        <v>134691</v>
      </c>
      <c r="G130" s="109">
        <v>203773</v>
      </c>
      <c r="H130" s="113">
        <v>300846</v>
      </c>
      <c r="I130" s="132">
        <v>280287</v>
      </c>
    </row>
    <row r="133" spans="1:9" ht="14.25">
      <c r="A133" s="106" t="s">
        <v>161</v>
      </c>
    </row>
    <row r="134" spans="1:9" s="110" customFormat="1" ht="14.25">
      <c r="B134" s="114" t="s">
        <v>162</v>
      </c>
      <c r="D134" s="113">
        <v>0</v>
      </c>
      <c r="E134" s="113">
        <v>250000</v>
      </c>
      <c r="F134" s="113">
        <v>87000</v>
      </c>
      <c r="G134" s="113">
        <v>110000</v>
      </c>
      <c r="H134" s="113">
        <v>61000</v>
      </c>
      <c r="I134" s="132">
        <v>37000</v>
      </c>
    </row>
    <row r="135" spans="1:9" ht="14.25">
      <c r="B135" s="107" t="s">
        <v>163</v>
      </c>
      <c r="D135" s="109">
        <v>114760</v>
      </c>
      <c r="E135" s="109">
        <v>153032</v>
      </c>
      <c r="F135" s="109">
        <v>114930</v>
      </c>
      <c r="G135" s="109">
        <v>121798</v>
      </c>
      <c r="H135" s="113">
        <v>98161</v>
      </c>
      <c r="I135" s="132">
        <v>61058</v>
      </c>
    </row>
    <row r="136" spans="1:9" s="110" customFormat="1" ht="14.25">
      <c r="B136" s="114" t="s">
        <v>164</v>
      </c>
      <c r="D136" s="113">
        <v>2183</v>
      </c>
      <c r="E136" s="113">
        <v>2854</v>
      </c>
      <c r="F136" s="113">
        <v>6882</v>
      </c>
      <c r="G136" s="113">
        <v>7374</v>
      </c>
      <c r="H136" s="113">
        <v>1866</v>
      </c>
      <c r="I136" s="132">
        <v>1431</v>
      </c>
    </row>
    <row r="137" spans="1:9" ht="14.25">
      <c r="B137" s="107" t="s">
        <v>165</v>
      </c>
      <c r="D137" s="109">
        <v>601</v>
      </c>
      <c r="E137" s="109">
        <v>738</v>
      </c>
      <c r="F137" s="109">
        <v>725</v>
      </c>
      <c r="G137" s="109">
        <v>866</v>
      </c>
      <c r="H137" s="113">
        <v>710</v>
      </c>
      <c r="I137" s="132">
        <v>712</v>
      </c>
    </row>
    <row r="138" spans="1:9" ht="14.25">
      <c r="B138" s="107" t="s">
        <v>166</v>
      </c>
      <c r="D138" s="109">
        <v>6332</v>
      </c>
      <c r="E138" s="109">
        <v>6979</v>
      </c>
      <c r="F138" s="109">
        <v>8141</v>
      </c>
      <c r="G138" s="109">
        <v>7959</v>
      </c>
      <c r="H138" s="113">
        <v>8869</v>
      </c>
      <c r="I138" s="132">
        <v>8197</v>
      </c>
    </row>
    <row r="139" spans="1:9" ht="14.25">
      <c r="B139" s="107" t="s">
        <v>167</v>
      </c>
      <c r="D139" s="109">
        <v>-4718</v>
      </c>
      <c r="E139" s="109">
        <v>6106</v>
      </c>
      <c r="F139" s="109">
        <v>2223</v>
      </c>
      <c r="G139" s="109">
        <v>-397</v>
      </c>
      <c r="H139" s="113">
        <v>8292</v>
      </c>
      <c r="I139" s="132">
        <v>36223</v>
      </c>
    </row>
    <row r="140" spans="1:9" ht="14.25">
      <c r="B140" s="107" t="s">
        <v>168</v>
      </c>
      <c r="D140" s="109">
        <v>12578</v>
      </c>
      <c r="E140" s="109">
        <v>10871</v>
      </c>
      <c r="F140" s="109">
        <v>13476</v>
      </c>
      <c r="G140" s="109">
        <v>11290</v>
      </c>
      <c r="H140" s="113">
        <v>11798</v>
      </c>
      <c r="I140" s="132">
        <v>23430</v>
      </c>
    </row>
    <row r="141" spans="1:9" ht="14.25">
      <c r="B141" s="107" t="s">
        <v>169</v>
      </c>
      <c r="D141" s="109">
        <v>0</v>
      </c>
      <c r="E141" s="109">
        <v>0</v>
      </c>
      <c r="F141" s="109">
        <v>0</v>
      </c>
      <c r="G141" s="109">
        <v>0</v>
      </c>
      <c r="H141" s="113">
        <v>0</v>
      </c>
      <c r="I141" s="132">
        <v>0</v>
      </c>
    </row>
    <row r="142" spans="1:9" ht="14.25">
      <c r="B142" s="107" t="s">
        <v>170</v>
      </c>
      <c r="D142" s="109">
        <v>0</v>
      </c>
      <c r="E142" s="109">
        <v>0</v>
      </c>
      <c r="F142" s="109">
        <v>0</v>
      </c>
      <c r="G142" s="109">
        <v>0</v>
      </c>
      <c r="H142" s="113">
        <v>0</v>
      </c>
      <c r="I142" s="132">
        <v>0</v>
      </c>
    </row>
    <row r="143" spans="1:9" ht="14.25">
      <c r="B143" s="107" t="s">
        <v>222</v>
      </c>
      <c r="D143" s="109">
        <v>0</v>
      </c>
      <c r="E143" s="109">
        <v>0</v>
      </c>
      <c r="F143" s="109">
        <v>0</v>
      </c>
      <c r="G143" s="109">
        <v>0</v>
      </c>
      <c r="H143" s="113">
        <v>0</v>
      </c>
      <c r="I143" s="132">
        <v>0</v>
      </c>
    </row>
    <row r="144" spans="1:9" ht="14.25">
      <c r="B144" s="107" t="s">
        <v>171</v>
      </c>
      <c r="D144" s="109">
        <v>0</v>
      </c>
      <c r="E144" s="109">
        <v>0</v>
      </c>
      <c r="F144" s="109">
        <v>148</v>
      </c>
      <c r="G144" s="109">
        <v>32</v>
      </c>
      <c r="H144" s="113">
        <v>104</v>
      </c>
      <c r="I144" s="132">
        <v>1057</v>
      </c>
    </row>
    <row r="145" spans="1:9" ht="14.25">
      <c r="B145" s="107" t="s">
        <v>172</v>
      </c>
      <c r="D145" s="109">
        <v>41016</v>
      </c>
      <c r="E145" s="109">
        <v>32188</v>
      </c>
      <c r="F145" s="109">
        <v>55462</v>
      </c>
      <c r="G145" s="109">
        <v>52383</v>
      </c>
      <c r="H145" s="113">
        <v>55333</v>
      </c>
      <c r="I145" s="132">
        <v>50205</v>
      </c>
    </row>
    <row r="146" spans="1:9" ht="14.25">
      <c r="B146" s="107" t="s">
        <v>173</v>
      </c>
      <c r="D146" s="109">
        <v>295</v>
      </c>
      <c r="E146" s="109">
        <v>75</v>
      </c>
      <c r="F146" s="109">
        <v>0</v>
      </c>
      <c r="G146" s="109">
        <v>196</v>
      </c>
      <c r="H146" s="113">
        <v>225</v>
      </c>
      <c r="I146" s="132">
        <v>233</v>
      </c>
    </row>
    <row r="147" spans="1:9" ht="14.25">
      <c r="B147" s="107" t="s">
        <v>174</v>
      </c>
      <c r="D147" s="109">
        <v>21148</v>
      </c>
      <c r="E147" s="109">
        <v>78604</v>
      </c>
      <c r="F147" s="109">
        <v>18958</v>
      </c>
      <c r="G147" s="109">
        <v>82468</v>
      </c>
      <c r="H147" s="113">
        <v>111354</v>
      </c>
      <c r="I147" s="132">
        <v>108321</v>
      </c>
    </row>
    <row r="148" spans="1:9" ht="14.25">
      <c r="B148" s="107" t="s">
        <v>175</v>
      </c>
      <c r="D148" s="109">
        <v>1899</v>
      </c>
      <c r="E148" s="109">
        <v>7141</v>
      </c>
      <c r="F148" s="109">
        <v>2871</v>
      </c>
      <c r="G148" s="109">
        <v>30985</v>
      </c>
      <c r="H148" s="113">
        <v>40530</v>
      </c>
      <c r="I148" s="132">
        <v>34717</v>
      </c>
    </row>
    <row r="149" spans="1:9" ht="14.25">
      <c r="B149" s="107" t="s">
        <v>176</v>
      </c>
      <c r="D149" s="109">
        <v>10502</v>
      </c>
      <c r="E149" s="109">
        <v>0</v>
      </c>
      <c r="F149" s="109">
        <v>50</v>
      </c>
      <c r="G149" s="109">
        <v>59</v>
      </c>
      <c r="H149" s="113">
        <v>18895</v>
      </c>
      <c r="I149" s="132">
        <v>9266</v>
      </c>
    </row>
    <row r="150" spans="1:9" ht="14.25">
      <c r="B150" s="107" t="s">
        <v>177</v>
      </c>
      <c r="D150" s="109">
        <v>10502</v>
      </c>
      <c r="E150" s="109">
        <v>0</v>
      </c>
      <c r="F150" s="109">
        <v>0</v>
      </c>
      <c r="G150" s="109">
        <v>53</v>
      </c>
      <c r="H150" s="113">
        <v>2642</v>
      </c>
      <c r="I150" s="132">
        <v>0</v>
      </c>
    </row>
    <row r="151" spans="1:9" ht="14.25">
      <c r="A151" s="107" t="s">
        <v>178</v>
      </c>
      <c r="D151" s="109">
        <v>192296</v>
      </c>
      <c r="E151" s="109">
        <v>534307</v>
      </c>
      <c r="F151" s="109">
        <v>305123</v>
      </c>
      <c r="G151" s="109">
        <v>362990</v>
      </c>
      <c r="H151" s="113">
        <v>333434</v>
      </c>
      <c r="I151" s="132">
        <v>302417</v>
      </c>
    </row>
    <row r="154" spans="1:9" ht="14.25">
      <c r="A154" s="106" t="s">
        <v>179</v>
      </c>
    </row>
    <row r="155" spans="1:9" ht="14.25">
      <c r="B155" s="107" t="s">
        <v>180</v>
      </c>
      <c r="D155" s="109">
        <v>1266</v>
      </c>
      <c r="E155" s="109">
        <v>1263</v>
      </c>
      <c r="F155" s="109">
        <v>1280</v>
      </c>
      <c r="G155" s="109">
        <v>1089</v>
      </c>
      <c r="H155" s="113">
        <v>947</v>
      </c>
      <c r="I155" s="132">
        <v>926</v>
      </c>
    </row>
    <row r="156" spans="1:9" ht="14.25">
      <c r="B156" s="107" t="s">
        <v>181</v>
      </c>
      <c r="D156" s="109">
        <v>423</v>
      </c>
      <c r="E156" s="109">
        <v>374</v>
      </c>
      <c r="F156" s="109">
        <v>5633</v>
      </c>
      <c r="G156" s="109">
        <v>7842</v>
      </c>
      <c r="H156" s="113">
        <v>10401</v>
      </c>
      <c r="I156" s="132">
        <v>10347</v>
      </c>
    </row>
    <row r="157" spans="1:9" ht="14.25">
      <c r="B157" s="107" t="s">
        <v>182</v>
      </c>
      <c r="D157" s="109">
        <v>0</v>
      </c>
      <c r="E157" s="109">
        <v>0</v>
      </c>
      <c r="F157" s="109">
        <v>0</v>
      </c>
      <c r="G157" s="109">
        <v>0</v>
      </c>
      <c r="H157" s="113">
        <v>0</v>
      </c>
      <c r="I157" s="132">
        <v>0</v>
      </c>
    </row>
    <row r="158" spans="1:9" ht="14.25">
      <c r="B158" s="107" t="s">
        <v>183</v>
      </c>
      <c r="D158" s="109">
        <v>18072</v>
      </c>
      <c r="E158" s="109">
        <v>24986</v>
      </c>
      <c r="F158" s="109">
        <v>22331</v>
      </c>
      <c r="G158" s="109">
        <v>17051</v>
      </c>
      <c r="H158" s="113">
        <v>26584</v>
      </c>
      <c r="I158" s="132">
        <v>30847</v>
      </c>
    </row>
    <row r="159" spans="1:9" ht="14.25">
      <c r="B159" s="107" t="s">
        <v>184</v>
      </c>
      <c r="D159" s="109">
        <v>65481</v>
      </c>
      <c r="E159" s="109">
        <v>55430</v>
      </c>
      <c r="F159" s="109">
        <v>61710</v>
      </c>
      <c r="G159" s="109">
        <v>31546</v>
      </c>
      <c r="H159" s="113">
        <v>20940</v>
      </c>
      <c r="I159" s="132">
        <v>20117</v>
      </c>
    </row>
    <row r="160" spans="1:9" ht="14.25">
      <c r="B160" s="107" t="s">
        <v>185</v>
      </c>
      <c r="D160" s="109">
        <v>3528</v>
      </c>
      <c r="E160" s="109">
        <v>3237</v>
      </c>
      <c r="F160" s="109">
        <v>2957</v>
      </c>
      <c r="G160" s="109">
        <v>2656</v>
      </c>
      <c r="H160" s="113">
        <v>2485</v>
      </c>
      <c r="I160" s="132">
        <v>2452</v>
      </c>
    </row>
    <row r="161" spans="1:9" ht="14.25">
      <c r="B161" s="107" t="s">
        <v>186</v>
      </c>
      <c r="D161" s="109">
        <v>559324</v>
      </c>
      <c r="E161" s="109">
        <v>623636</v>
      </c>
      <c r="F161" s="109">
        <v>573655</v>
      </c>
      <c r="G161" s="109">
        <v>609915</v>
      </c>
      <c r="H161" s="113">
        <v>658145</v>
      </c>
      <c r="I161" s="132">
        <v>663099</v>
      </c>
    </row>
    <row r="162" spans="1:9" ht="14.25">
      <c r="A162" s="107" t="s">
        <v>187</v>
      </c>
      <c r="D162" s="109">
        <v>648095</v>
      </c>
      <c r="E162" s="109">
        <v>708925</v>
      </c>
      <c r="F162" s="109">
        <v>667566</v>
      </c>
      <c r="G162" s="109">
        <v>670099</v>
      </c>
      <c r="H162" s="113">
        <v>719502</v>
      </c>
      <c r="I162" s="132">
        <v>727788</v>
      </c>
    </row>
    <row r="164" spans="1:9" ht="14.25">
      <c r="A164" s="107" t="s">
        <v>188</v>
      </c>
      <c r="D164" s="109">
        <v>2921815</v>
      </c>
      <c r="E164" s="109">
        <v>3378630</v>
      </c>
      <c r="F164" s="109">
        <v>3278534</v>
      </c>
      <c r="G164" s="109">
        <v>3510549</v>
      </c>
      <c r="H164" s="113">
        <v>3762876</v>
      </c>
      <c r="I164" s="132">
        <v>3742373</v>
      </c>
    </row>
    <row r="167" spans="1:9" ht="14.25">
      <c r="A167" s="106" t="s">
        <v>223</v>
      </c>
    </row>
    <row r="169" spans="1:9" ht="14.25">
      <c r="A169" s="106" t="s">
        <v>224</v>
      </c>
    </row>
    <row r="171" spans="1:9" ht="14.25">
      <c r="A171" s="106" t="s">
        <v>225</v>
      </c>
    </row>
    <row r="173" spans="1:9" ht="14.25">
      <c r="A173" s="106" t="s">
        <v>226</v>
      </c>
    </row>
  </sheetData>
  <pageMargins left="0.75" right="0.75" top="1" bottom="1" header="0.5" footer="0.5"/>
  <pageSetup scale="50" firstPageNumber="4294967295" orientation="portrait" r:id="rId1"/>
  <headerFooter alignWithMargins="0">
    <oddHeader>&amp;L&amp;C&amp;R</oddHeader>
    <oddFooter>&amp;L&amp;C&amp;R</oddFooter>
  </headerFooter>
  <rowBreaks count="2" manualBreakCount="2">
    <brk id="69" max="16383" man="1"/>
    <brk id="16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E0C61BDC-43FC-48F4-ADC6-C1403D78C7FF}"/>
</file>

<file path=customXml/itemProps2.xml><?xml version="1.0" encoding="utf-8"?>
<ds:datastoreItem xmlns:ds="http://schemas.openxmlformats.org/officeDocument/2006/customXml" ds:itemID="{AE09B668-D886-4178-B22A-E6F50BCE4403}"/>
</file>

<file path=customXml/itemProps3.xml><?xml version="1.0" encoding="utf-8"?>
<ds:datastoreItem xmlns:ds="http://schemas.openxmlformats.org/officeDocument/2006/customXml" ds:itemID="{23ECD844-D905-44B9-88D3-58F1B083D44D}"/>
</file>

<file path=customXml/itemProps4.xml><?xml version="1.0" encoding="utf-8"?>
<ds:datastoreItem xmlns:ds="http://schemas.openxmlformats.org/officeDocument/2006/customXml" ds:itemID="{52BC93EA-011D-4B85-AD7C-40C0F22FFC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ROR (3.1)</vt:lpstr>
      <vt:lpstr>Cap. Str. Adj. (3.2)</vt:lpstr>
      <vt:lpstr>FFO(19.1)</vt:lpstr>
      <vt:lpstr>Pre-Tax ROR (19.2)</vt:lpstr>
      <vt:lpstr>Fin. Cap. Str. (19.3)</vt:lpstr>
      <vt:lpstr>FERC-BS</vt:lpstr>
      <vt:lpstr>'FERC-BS'!Print_Area</vt:lpstr>
      <vt:lpstr>'Pre-Tax ROR (19.2)'!Print_Area</vt:lpstr>
    </vt:vector>
  </TitlesOfParts>
  <Company>Brubaker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Leyko</dc:creator>
  <cp:lastModifiedBy>Chris Walters</cp:lastModifiedBy>
  <cp:lastPrinted>2012-09-11T22:16:34Z</cp:lastPrinted>
  <dcterms:created xsi:type="dcterms:W3CDTF">2010-09-03T15:06:48Z</dcterms:created>
  <dcterms:modified xsi:type="dcterms:W3CDTF">2012-09-19T14:30:44Z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