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AppData\Local\Temp\Workshare\fyhufx4x.vun\5\"/>
    </mc:Choice>
  </mc:AlternateContent>
  <bookViews>
    <workbookView xWindow="1200" yWindow="945" windowWidth="23235" windowHeight="10455"/>
  </bookViews>
  <sheets>
    <sheet name="Sheet1" sheetId="1" r:id="rId1"/>
  </sheets>
  <externalReferences>
    <externalReference r:id="rId2"/>
  </externalReferences>
  <definedNames>
    <definedName name="_TestYear">'[1]ERF Adj Pages'!$B$7</definedName>
  </definedNames>
  <calcPr calcId="171027"/>
</workbook>
</file>

<file path=xl/calcChain.xml><?xml version="1.0" encoding="utf-8"?>
<calcChain xmlns="http://schemas.openxmlformats.org/spreadsheetml/2006/main">
  <c r="E16" i="1" l="1"/>
  <c r="D22" i="1"/>
  <c r="C18" i="1"/>
  <c r="E17" i="1" l="1"/>
  <c r="C22" i="1"/>
  <c r="E22" i="1" s="1"/>
  <c r="C21" i="1"/>
  <c r="C23" i="1" l="1"/>
  <c r="E18" i="1" l="1"/>
  <c r="D21" i="1"/>
  <c r="E21" i="1" s="1"/>
  <c r="E23" i="1" s="1"/>
</calcChain>
</file>

<file path=xl/sharedStrings.xml><?xml version="1.0" encoding="utf-8"?>
<sst xmlns="http://schemas.openxmlformats.org/spreadsheetml/2006/main" count="22" uniqueCount="21">
  <si>
    <t>PRO FORMA COST OF CAPITAL APPROVED IN UE-170033/UG-170034</t>
  </si>
  <si>
    <t>ADJUSTED FOR FEDERAL TAX RATE CHANGE FROM 35% to 21%</t>
  </si>
  <si>
    <t>UPDATED FOR NEW DEBT ISSUANCES</t>
  </si>
  <si>
    <t>LINE</t>
  </si>
  <si>
    <t>PRO FORMA</t>
  </si>
  <si>
    <t>COST OF</t>
  </si>
  <si>
    <t>NO.</t>
  </si>
  <si>
    <t>DESCRIPTION</t>
  </si>
  <si>
    <t>CAPITAL %</t>
  </si>
  <si>
    <t>COST %</t>
  </si>
  <si>
    <t>CAPITAL</t>
  </si>
  <si>
    <t>SHORT TERM AND LONG TERM DEBT</t>
  </si>
  <si>
    <t>EQUITY</t>
  </si>
  <si>
    <t>TOTAL COST OF CAPITAL</t>
  </si>
  <si>
    <t>AFTER TAX SHORT AND LONG TERM DEBT</t>
  </si>
  <si>
    <t>TOTAL AFTER TAX COST OF CAPITAL</t>
  </si>
  <si>
    <t xml:space="preserve">AMOUNTS THAT HAVE CHANGED SINCE UE-170033/UG-170034  &amp; UE-180282/UG-180283 </t>
  </si>
  <si>
    <t>HAVE BEEN HIGHLIGHTED IN GREEN.</t>
  </si>
  <si>
    <t>FOR THE TWELVE MONTHS ENDED JUNE 30, 2018</t>
  </si>
  <si>
    <t>ATTACHMENT D TO THE SETTLEMENT AGREEMENT IN UE-180899 AND UG-180900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</si>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</sst>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i/>
      <sz val="10"/>
      <color rgb="FF006600"/>
      <name val="Times New Roman"/>
      <family val="1"/>
    </font>
    <font>
      <sz val="8"/>
      <name val="Times New Roman"/>
      <family val="1"/>
    </font>
    <font>
      <b/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18" fontId="1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 wrapText="1"/>
    </xf>
    <xf numFmtId="0" fontId="1" fillId="0" borderId="0" xfId="0" quotePrefix="1" applyNumberFormat="1" applyFont="1" applyFill="1" applyBorder="1" applyAlignment="1">
      <alignment horizontal="centerContinuous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10" fontId="3" fillId="0" borderId="0" xfId="0" applyNumberFormat="1" applyFont="1" applyFill="1" applyBorder="1" applyAlignment="1"/>
    <xf numFmtId="10" fontId="4" fillId="2" borderId="0" xfId="0" applyNumberFormat="1" applyFont="1" applyFill="1" applyBorder="1" applyAlignment="1">
      <alignment horizontal="right" wrapText="1"/>
    </xf>
    <xf numFmtId="1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10" fontId="4" fillId="2" borderId="2" xfId="0" applyNumberFormat="1" applyFont="1" applyFill="1" applyBorder="1" applyAlignment="1">
      <alignment horizontal="right" wrapText="1"/>
    </xf>
    <xf numFmtId="10" fontId="3" fillId="0" borderId="0" xfId="0" applyNumberFormat="1" applyFont="1" applyFill="1" applyAlignment="1" applyProtection="1">
      <alignment horizontal="left" indent="2"/>
    </xf>
    <xf numFmtId="0" fontId="3" fillId="0" borderId="0" xfId="0" applyNumberFormat="1" applyFont="1" applyFill="1" applyBorder="1" applyAlignment="1"/>
    <xf numFmtId="10" fontId="3" fillId="0" borderId="0" xfId="0" applyNumberFormat="1" applyFont="1" applyFill="1" applyAlignment="1"/>
    <xf numFmtId="0" fontId="5" fillId="0" borderId="0" xfId="0" applyNumberFormat="1" applyFont="1" applyFill="1" applyAlignment="1"/>
    <xf numFmtId="0" fontId="0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evnu/PUBLIC/%23%202018%20June%20ERF/Original%20Filing/Workpapers%20As-Filed/NEW-PSE-WP-SEF-3.00-ELECTRIC-ERF-MODEL-TY-JUNE-18ERF-11-2018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/>
      <sheetData sheetId="3"/>
      <sheetData sheetId="4"/>
      <sheetData sheetId="5">
        <row r="7">
          <cell r="B7" t="str">
            <v>FOR THE TWELVE MONTHS ENDED JUNE 30, 2018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8" sqref="A8"/>
    </sheetView>
  </sheetViews>
  <sheetFormatPr defaultColWidth="5.7109375" defaultRowHeight="15" x14ac:dyDescent="0.25"/>
  <cols>
    <col min="2" max="2" width="38.28515625" bestFit="1" customWidth="1"/>
    <col min="3" max="3" width="11.85546875" bestFit="1" customWidth="1"/>
    <col min="4" max="4" width="8.5703125" bestFit="1" customWidth="1"/>
    <col min="5" max="5" width="8.85546875" bestFit="1" customWidth="1"/>
  </cols>
  <sheetData>
    <row r="1" spans="1:5" x14ac:dyDescent="0.25">
      <c r="A1" s="27" t="s">
        <v>19</v>
      </c>
      <c r="B1" s="28"/>
      <c r="C1" s="28"/>
      <c r="D1" s="28"/>
      <c r="E1" s="28"/>
    </row>
    <row r="4" spans="1:5" x14ac:dyDescent="0.25">
      <c r="A4" s="1" t="s">
        <v>20</v>
      </c>
      <c r="B4" s="2"/>
      <c r="C4" s="2"/>
      <c r="D4" s="2"/>
      <c r="E4" s="3"/>
    </row>
    <row r="5" spans="1:5" x14ac:dyDescent="0.25">
      <c r="A5" s="1" t="s">
        <v>0</v>
      </c>
      <c r="B5" s="2"/>
      <c r="C5" s="4"/>
      <c r="D5" s="2"/>
      <c r="E5" s="2"/>
    </row>
    <row r="6" spans="1:5" x14ac:dyDescent="0.25">
      <c r="A6" s="5" t="s">
        <v>1</v>
      </c>
      <c r="B6" s="6"/>
      <c r="C6" s="7"/>
      <c r="D6" s="6"/>
      <c r="E6" s="8"/>
    </row>
    <row r="7" spans="1:5" x14ac:dyDescent="0.25">
      <c r="A7" s="5" t="s">
        <v>2</v>
      </c>
      <c r="B7" s="8"/>
      <c r="C7" s="7"/>
      <c r="D7" s="6"/>
      <c r="E7" s="9"/>
    </row>
    <row r="8" spans="1:5" x14ac:dyDescent="0.25">
      <c r="A8" s="2" t="s">
        <v>18</v>
      </c>
      <c r="B8" s="2"/>
      <c r="C8" s="2"/>
      <c r="D8" s="2"/>
      <c r="E8" s="2"/>
    </row>
    <row r="9" spans="1:5" x14ac:dyDescent="0.25">
      <c r="A9" s="1"/>
      <c r="B9" s="2"/>
      <c r="C9" s="2"/>
      <c r="D9" s="2"/>
      <c r="E9" s="2"/>
    </row>
    <row r="10" spans="1:5" x14ac:dyDescent="0.25">
      <c r="A10" s="10"/>
      <c r="B10" s="10"/>
      <c r="C10" s="10"/>
      <c r="D10" s="10"/>
      <c r="E10" s="10"/>
    </row>
    <row r="11" spans="1:5" x14ac:dyDescent="0.25">
      <c r="A11" s="10"/>
      <c r="B11" s="10"/>
      <c r="C11" s="10"/>
      <c r="D11" s="10"/>
      <c r="E11" s="10"/>
    </row>
    <row r="12" spans="1:5" x14ac:dyDescent="0.25">
      <c r="A12" s="11" t="s">
        <v>3</v>
      </c>
      <c r="B12" s="10"/>
      <c r="C12" s="11" t="s">
        <v>4</v>
      </c>
      <c r="D12" s="11"/>
      <c r="E12" s="11" t="s">
        <v>5</v>
      </c>
    </row>
    <row r="13" spans="1:5" x14ac:dyDescent="0.25">
      <c r="A13" s="12" t="s">
        <v>6</v>
      </c>
      <c r="B13" s="13" t="s">
        <v>7</v>
      </c>
      <c r="C13" s="12" t="s">
        <v>8</v>
      </c>
      <c r="D13" s="12" t="s">
        <v>9</v>
      </c>
      <c r="E13" s="12" t="s">
        <v>10</v>
      </c>
    </row>
    <row r="14" spans="1:5" x14ac:dyDescent="0.25">
      <c r="A14" s="14"/>
      <c r="B14" s="14"/>
      <c r="C14" s="14"/>
      <c r="D14" s="14"/>
      <c r="E14" s="14"/>
    </row>
    <row r="15" spans="1:5" x14ac:dyDescent="0.25">
      <c r="A15" s="15">
        <v>1</v>
      </c>
      <c r="B15" s="16"/>
      <c r="C15" s="17"/>
      <c r="D15" s="17"/>
      <c r="E15" s="17"/>
    </row>
    <row r="16" spans="1:5" x14ac:dyDescent="0.25">
      <c r="A16" s="15">
        <v>2</v>
      </c>
      <c r="B16" s="16" t="s">
        <v>11</v>
      </c>
      <c r="C16" s="17">
        <v>0.51500000000000001</v>
      </c>
      <c r="D16" s="18">
        <v>5.5922330097087379E-2</v>
      </c>
      <c r="E16" s="18">
        <f>ROUND(+C16*D16,4)</f>
        <v>2.8799999999999999E-2</v>
      </c>
    </row>
    <row r="17" spans="1:5" x14ac:dyDescent="0.25">
      <c r="A17" s="15">
        <v>3</v>
      </c>
      <c r="B17" s="16" t="s">
        <v>12</v>
      </c>
      <c r="C17" s="17">
        <v>0.48499999999999999</v>
      </c>
      <c r="D17" s="17">
        <v>9.5000000000000001E-2</v>
      </c>
      <c r="E17" s="17">
        <f>ROUND(+C17*D17,4)</f>
        <v>4.6100000000000002E-2</v>
      </c>
    </row>
    <row r="18" spans="1:5" x14ac:dyDescent="0.25">
      <c r="A18" s="15">
        <v>4</v>
      </c>
      <c r="B18" s="16" t="s">
        <v>13</v>
      </c>
      <c r="C18" s="19">
        <f>SUM(C15:C17)</f>
        <v>1</v>
      </c>
      <c r="D18" s="20"/>
      <c r="E18" s="21">
        <f>SUM(E16:E17)</f>
        <v>7.4899999999999994E-2</v>
      </c>
    </row>
    <row r="19" spans="1:5" x14ac:dyDescent="0.25">
      <c r="A19" s="15">
        <v>5</v>
      </c>
      <c r="B19" s="22"/>
      <c r="C19" s="16"/>
      <c r="D19" s="16"/>
      <c r="E19" s="23"/>
    </row>
    <row r="20" spans="1:5" x14ac:dyDescent="0.25">
      <c r="A20" s="15">
        <v>6</v>
      </c>
      <c r="B20" s="16"/>
      <c r="C20" s="24"/>
      <c r="D20" s="24"/>
      <c r="E20" s="17"/>
    </row>
    <row r="21" spans="1:5" x14ac:dyDescent="0.25">
      <c r="A21" s="15">
        <v>7</v>
      </c>
      <c r="B21" s="16" t="s">
        <v>14</v>
      </c>
      <c r="C21" s="24">
        <f>C16</f>
        <v>0.51500000000000001</v>
      </c>
      <c r="D21" s="18">
        <f>+ROUND(D16*0.79,4)</f>
        <v>4.4200000000000003E-2</v>
      </c>
      <c r="E21" s="18">
        <f>ROUND(+C21*D21,4)</f>
        <v>2.2800000000000001E-2</v>
      </c>
    </row>
    <row r="22" spans="1:5" x14ac:dyDescent="0.25">
      <c r="A22" s="15">
        <v>8</v>
      </c>
      <c r="B22" s="16" t="s">
        <v>12</v>
      </c>
      <c r="C22" s="24">
        <f>C17</f>
        <v>0.48499999999999999</v>
      </c>
      <c r="D22" s="17">
        <f t="shared" ref="D22" si="0">+D17</f>
        <v>9.5000000000000001E-2</v>
      </c>
      <c r="E22" s="17">
        <f>ROUND(C22*D22,4)</f>
        <v>4.6100000000000002E-2</v>
      </c>
    </row>
    <row r="23" spans="1:5" x14ac:dyDescent="0.25">
      <c r="A23" s="15">
        <v>9</v>
      </c>
      <c r="B23" s="16" t="s">
        <v>15</v>
      </c>
      <c r="C23" s="19">
        <f>SUM(C20:C22)</f>
        <v>1</v>
      </c>
      <c r="D23" s="20"/>
      <c r="E23" s="21">
        <f>SUM(E20:E22)</f>
        <v>6.8900000000000003E-2</v>
      </c>
    </row>
    <row r="24" spans="1:5" x14ac:dyDescent="0.25">
      <c r="A24" s="15"/>
      <c r="B24" s="25"/>
      <c r="C24" s="25"/>
      <c r="D24" s="25"/>
      <c r="E24" s="25"/>
    </row>
    <row r="25" spans="1:5" x14ac:dyDescent="0.25">
      <c r="A25" s="16" t="s">
        <v>16</v>
      </c>
      <c r="B25" s="26"/>
      <c r="C25" s="25"/>
      <c r="D25" s="25"/>
      <c r="E25" s="25"/>
    </row>
    <row r="26" spans="1:5" x14ac:dyDescent="0.25">
      <c r="A26" s="16" t="s">
        <v>17</v>
      </c>
      <c r="B26" s="16"/>
      <c r="C26" s="26"/>
      <c r="D26" s="26"/>
      <c r="E26" s="26"/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Stipulation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Date1 xmlns="dc463f71-b30c-4ab2-9473-d307f9d35888">2019-01-30T08:00:00+00:00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180899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9530C0E-9732-426E-AA78-C73573413B72}"/>
</file>

<file path=customXml/itemProps2.xml><?xml version="1.0" encoding="utf-8"?>
<ds:datastoreItem xmlns:ds="http://schemas.openxmlformats.org/officeDocument/2006/customXml" ds:itemID="{DFDEDD2B-62EC-4F8C-87AB-BF656305FF11}"/>
</file>

<file path=customXml/itemProps3.xml><?xml version="1.0" encoding="utf-8"?>
<ds:datastoreItem xmlns:ds="http://schemas.openxmlformats.org/officeDocument/2006/customXml" ds:itemID="{2719AE79-0A16-4C3D-A63B-FF0132175B19}"/>
</file>

<file path=customXml/itemProps4.xml><?xml version="1.0" encoding="utf-8"?>
<ds:datastoreItem xmlns:ds="http://schemas.openxmlformats.org/officeDocument/2006/customXml" ds:itemID="{45A641DA-33EF-40FF-8088-AE5C3019F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