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6" activeTab="4"/>
  </bookViews>
  <sheets>
    <sheet name="KJB-5.01" sheetId="1" r:id="rId1"/>
    <sheet name="KJB-5.02" sheetId="2" r:id="rId2"/>
    <sheet name="KJB-5.03" sheetId="3" r:id="rId3"/>
    <sheet name="KJB-5.04" sheetId="4" r:id="rId4"/>
    <sheet name="KJB-5.05" sheetId="5" r:id="rId5"/>
  </sheets>
  <calcPr calcId="145621" calcMode="autoNoTable" calcOnSave="0"/>
</workbook>
</file>

<file path=xl/calcChain.xml><?xml version="1.0" encoding="utf-8"?>
<calcChain xmlns="http://schemas.openxmlformats.org/spreadsheetml/2006/main">
  <c r="F40" i="5" l="1"/>
  <c r="G39" i="5"/>
  <c r="F39" i="5"/>
  <c r="E39" i="5"/>
  <c r="E40" i="5" s="1"/>
  <c r="G40" i="5" s="1"/>
  <c r="G38" i="5"/>
  <c r="G31" i="5"/>
  <c r="F32" i="5" s="1"/>
  <c r="F29" i="5"/>
  <c r="E29" i="5"/>
  <c r="G29" i="5" s="1"/>
  <c r="G28" i="5"/>
  <c r="F26" i="5"/>
  <c r="G25" i="5"/>
  <c r="E26" i="5" s="1"/>
  <c r="G26" i="5" s="1"/>
  <c r="F22" i="5"/>
  <c r="E22" i="5"/>
  <c r="F18" i="5"/>
  <c r="E18" i="5"/>
  <c r="G17" i="5"/>
  <c r="G16" i="5"/>
  <c r="G15" i="5"/>
  <c r="F12" i="5"/>
  <c r="G11" i="5"/>
  <c r="E12" i="5" s="1"/>
  <c r="G12" i="5" s="1"/>
  <c r="D11" i="5"/>
  <c r="D15" i="5" s="1"/>
  <c r="D16" i="5" s="1"/>
  <c r="D17" i="5" s="1"/>
  <c r="D22" i="5" s="1"/>
  <c r="D25" i="5" s="1"/>
  <c r="D28" i="5" s="1"/>
  <c r="D31" i="5" s="1"/>
  <c r="D38" i="5" s="1"/>
  <c r="G8" i="5"/>
  <c r="F9" i="5" s="1"/>
  <c r="D109" i="4"/>
  <c r="D107" i="4"/>
  <c r="D97" i="4"/>
  <c r="D110" i="4" s="1"/>
  <c r="D96" i="4"/>
  <c r="D94" i="4"/>
  <c r="D93" i="4"/>
  <c r="D106" i="4" s="1"/>
  <c r="B93" i="4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92" i="4"/>
  <c r="D83" i="4"/>
  <c r="D81" i="4"/>
  <c r="D68" i="4"/>
  <c r="D58" i="4"/>
  <c r="D42" i="4"/>
  <c r="D60" i="4" s="1"/>
  <c r="D26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45" i="3"/>
  <c r="A46" i="3" s="1"/>
  <c r="A47" i="3" s="1"/>
  <c r="A48" i="3" s="1"/>
  <c r="A49" i="3" s="1"/>
  <c r="A53" i="3" s="1"/>
  <c r="A55" i="3" s="1"/>
  <c r="A57" i="3" s="1"/>
  <c r="A59" i="3" s="1"/>
  <c r="A60" i="3" s="1"/>
  <c r="A61" i="3" s="1"/>
  <c r="A62" i="3" s="1"/>
  <c r="A63" i="3" s="1"/>
  <c r="A64" i="3" s="1"/>
  <c r="A68" i="3" s="1"/>
  <c r="A69" i="3" s="1"/>
  <c r="A83" i="3" s="1"/>
  <c r="A33" i="3"/>
  <c r="A34" i="3" s="1"/>
  <c r="A35" i="3" s="1"/>
  <c r="A36" i="3" s="1"/>
  <c r="A32" i="3"/>
  <c r="A10" i="3"/>
  <c r="F23" i="5" l="1"/>
  <c r="F34" i="5" s="1"/>
  <c r="F35" i="5" s="1"/>
  <c r="E19" i="5"/>
  <c r="G19" i="5" s="1"/>
  <c r="G22" i="5"/>
  <c r="E23" i="5" s="1"/>
  <c r="E32" i="5"/>
  <c r="E9" i="5"/>
  <c r="G9" i="5" s="1"/>
  <c r="G18" i="5"/>
  <c r="F19" i="5" s="1"/>
  <c r="D87" i="4"/>
  <c r="D85" i="4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22" i="1"/>
  <c r="C39" i="1" s="1"/>
  <c r="B22" i="1"/>
  <c r="B39" i="1" s="1"/>
  <c r="D21" i="1"/>
  <c r="D20" i="1"/>
  <c r="D19" i="1"/>
  <c r="D18" i="1"/>
  <c r="D22" i="1" s="1"/>
  <c r="D39" i="1" s="1"/>
  <c r="C13" i="1"/>
  <c r="B13" i="1"/>
  <c r="D12" i="1"/>
  <c r="D11" i="1"/>
  <c r="D10" i="1"/>
  <c r="D9" i="1"/>
  <c r="D13" i="1" s="1"/>
  <c r="E34" i="5" l="1"/>
  <c r="E35" i="5" s="1"/>
  <c r="G32" i="5"/>
  <c r="G34" i="5" s="1"/>
  <c r="G35" i="5" s="1"/>
  <c r="G23" i="5"/>
  <c r="D113" i="4"/>
  <c r="D115" i="4" s="1"/>
  <c r="D105" i="4"/>
  <c r="D111" i="4" s="1"/>
  <c r="D92" i="4"/>
  <c r="D98" i="4" s="1"/>
  <c r="D100" i="4" s="1"/>
  <c r="D102" i="4" s="1"/>
  <c r="D117" i="4" s="1"/>
  <c r="D41" i="1"/>
  <c r="B41" i="1"/>
  <c r="C41" i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<sst xmlns="http://schemas.openxmlformats.org/spreadsheetml/2006/main" count="506" uniqueCount="475">
  <si>
    <t>PUGET SOUND ENERGY</t>
  </si>
  <si>
    <t>PERIODIC ALLOCATED RESULTS OF OPERATIONS</t>
  </si>
  <si>
    <t>FOR THE 12 MONTHS ENDED SEPTEMBER 30, 2016</t>
  </si>
  <si>
    <t>(Common cost is spread based on allocation factors developed for the 12 ME 09/30/2016)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</si>
  <si>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</si>
  <si>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</si>
  <si>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</si>
  <si>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</si>
  <si>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</si>
  <si>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</si>
  <si>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</si>
  <si>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</si>
  <si>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</si>
  <si>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</si>
  <si>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</si>
  <si>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</si>
  <si>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</si>
  <si>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</si>
  <si>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</si>
  <si>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</si>
  <si>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</si>
  <si>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</si>
  <si>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</si>
  <si>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</si>
  <si>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</si>
  <si>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</si>
  <si>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</si>
  <si>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</si>
  <si>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</si>
  <si>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</si>
  <si>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</si>
  <si>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</si>
  <si>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</si>
  <si>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</si>
  <si>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</si>
  <si>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</si>
  <si>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</si>
  <si>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</si>
  <si>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</si>
  <si>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</si>
  <si>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 xml:space="preserve">Puget Sound Energy </t>
  </si>
  <si>
    <t xml:space="preserve">Balance Sheet </t>
  </si>
  <si>
    <t>2017 General Rate Case</t>
  </si>
  <si>
    <t>FERC Account and Description</t>
  </si>
  <si>
    <t>Sept 2016</t>
  </si>
  <si>
    <t>AMA Sept 2016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</si>
  <si>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</si>
  <si>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</si>
  <si>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</si>
  <si>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</si>
  <si>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</si>
  <si>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</si>
  <si>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</si>
  <si>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</si>
  <si>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</si>
  <si>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</si>
  <si>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</si>
  <si>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</si>
  <si>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</si>
  <si>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</si>
  <si>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</si>
  <si>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</si>
  <si>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</si>
  <si>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</si>
  <si>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</si>
  <si>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</si>
  <si>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</si>
  <si>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</si>
  <si>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</si>
  <si>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</si>
  <si>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</si>
  <si>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</si>
  <si>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</si>
  <si>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</si>
  <si>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</si>
  <si>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</si>
  <si>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</si>
  <si>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</si>
  <si>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</si>
  <si>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</si>
  <si>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</si>
  <si>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</si>
  <si>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</si>
  <si>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</si>
  <si>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</si>
  <si>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</si>
  <si>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</si>
  <si>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</si>
  <si>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</si>
  <si>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</si>
  <si>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</si>
  <si>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</si>
  <si>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</si>
  <si>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</si>
  <si>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</si>
  <si>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</si>
  <si>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</si>
  <si>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</si>
  <si>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</si>
  <si>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</si>
  <si>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</si>
  <si>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</si>
  <si>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</si>
  <si>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</si>
  <si>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</si>
  <si>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</si>
  <si>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</si>
  <si>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</si>
  <si>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</si>
  <si>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</si>
  <si>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</si>
  <si>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</si>
  <si>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</si>
  <si>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</si>
  <si>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</si>
  <si>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</si>
  <si>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</si>
  <si>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</si>
  <si>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</si>
  <si>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</si>
  <si>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</si>
  <si>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</si>
  <si>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</si>
  <si>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</si>
  <si>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</si>
  <si>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</si>
  <si>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</si>
  <si>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</si>
  <si>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</si>
  <si>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</si>
  <si>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</si>
  <si>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</si>
  <si>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</si>
  <si>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</si>
  <si>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</si>
  <si>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</si>
  <si>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</si>
  <si>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</si>
  <si>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</si>
  <si>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</si>
  <si>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</si>
  <si>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</si>
  <si>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</si>
  <si>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</si>
  <si>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</si>
  <si>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</si>
  <si>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</si>
  <si>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</si>
  <si>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</si>
  <si>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</si>
  <si>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</si>
  <si>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</si>
  <si>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</si>
  <si>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</si>
  <si>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</si>
  <si>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</si>
  <si>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</si>
  <si>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</si>
  <si>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</si>
  <si>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</si>
  <si>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</si>
  <si>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</si>
  <si>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</si>
  <si>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</si>
  <si>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</si>
  <si>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</si>
  <si>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</si>
  <si>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</si>
  <si>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</si>
  <si>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</si>
  <si>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</si>
  <si>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</si>
  <si>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</si>
  <si>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</si>
  <si>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</si>
  <si>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</si>
  <si>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</si>
  <si>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</si>
  <si>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</si>
  <si>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</si>
  <si>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</si>
  <si>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</si>
  <si>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</si>
  <si>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</si>
  <si>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</si>
  <si>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</si>
  <si>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</si>
  <si>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</si>
  <si>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</si>
  <si>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</si>
  <si>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</si>
  <si>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</si>
  <si>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</si>
  <si>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</si>
  <si>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</si>
  <si>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</si>
  <si>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</si>
  <si>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</si>
  <si>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</si>
  <si>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</si>
  <si>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</si>
  <si>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</si>
  <si>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</si>
  <si>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</si>
  <si>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</si>
  <si>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</si>
  <si>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</si>
  <si>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</si>
  <si>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</si>
  <si>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</si>
  <si>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</si>
  <si>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</si>
  <si>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</si>
  <si>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</si>
  <si>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</si>
  <si>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</si>
  <si>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Electric Rate Base</t>
  </si>
  <si>
    <t>September 2016</t>
  </si>
  <si>
    <t>AMA</t>
  </si>
  <si>
    <t>12 Months Ended</t>
  </si>
  <si>
    <t>Account</t>
  </si>
  <si>
    <t>Description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</si>
  <si>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</si>
  <si>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</si>
  <si>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</si>
  <si>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</si>
  <si>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</si>
  <si>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</si>
  <si>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</si>
  <si>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</si>
  <si>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</si>
  <si>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</si>
  <si>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</si>
  <si>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</si>
  <si>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</si>
  <si>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</si>
  <si>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</si>
  <si>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</si>
  <si>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</si>
  <si>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</si>
  <si>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</si>
  <si>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</si>
  <si>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</si>
  <si>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</si>
  <si>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</si>
  <si>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</si>
  <si>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</si>
  <si>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</si>
  <si>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</si>
  <si>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</si>
  <si>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</si>
  <si>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</si>
  <si>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</si>
  <si>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</si>
  <si>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</si>
  <si>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</si>
  <si>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</si>
  <si>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</si>
  <si>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</si>
  <si>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</si>
  <si>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</si>
  <si>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</si>
  <si>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</si>
  <si>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</si>
  <si>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</si>
  <si>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</si>
  <si>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</si>
  <si>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</si>
  <si>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</si>
  <si>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</si>
  <si>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</si>
  <si>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</si>
  <si>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</si>
  <si>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</si>
  <si>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</si>
  <si>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</si>
  <si>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</si>
  <si>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</si>
  <si>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</si>
  <si>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</si>
  <si>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</si>
  <si>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</si>
  <si>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</si>
  <si>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</si>
  <si>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</si>
  <si>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</si>
  <si>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</si>
  <si>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</si>
  <si>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</si>
  <si>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</si>
  <si>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</si>
  <si>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</si>
  <si>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</si>
  <si>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</si>
  <si>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</si>
  <si>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</si>
  <si>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</si>
  <si>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</si>
  <si>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</si>
  <si>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</si>
  <si>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</si>
  <si>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</si>
  <si>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</si>
  <si>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</si>
  <si>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</si>
  <si>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</si>
  <si>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</si>
  <si>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</si>
  <si>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</si>
  <si>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</si>
  <si>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</si>
  <si>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</si>
  <si>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</si>
  <si>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</si>
  <si>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</si>
  <si>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</si>
  <si>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</si>
  <si>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</si>
  <si>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</si>
  <si>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</si>
  <si>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</si>
  <si>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</si>
  <si>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</si>
  <si>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</si>
  <si>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</si>
  <si>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</si>
  <si>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</si>
  <si>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</si>
  <si>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</si>
  <si>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</si>
  <si>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</si>
  <si>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</si>
  <si>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</si>
  <si>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</si>
  <si>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</si>
  <si>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</si>
  <si>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</si>
  <si>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</si>
  <si>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</si>
  <si>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</si>
  <si>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</si>
  <si>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</si>
  <si>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</si>
  <si>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</si>
  <si>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</si>
  <si>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</si>
  <si>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</si>
  <si>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</si>
  <si>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</si>
  <si>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</si>
  <si>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</si>
  <si>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</si>
  <si>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</si>
  <si>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</si>
  <si>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</si>
  <si>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</si>
  <si>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</si>
  <si>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</si>
  <si>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</si>
  <si>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</si>
  <si>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</si>
  <si>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</si>
  <si>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</si>
  <si>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</si>
  <si>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</si>
  <si>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</si>
  <si>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</si>
  <si>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</si>
  <si>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</si>
  <si>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</si>
  <si>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</si>
  <si>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</si>
  <si>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</si>
  <si>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</si>
  <si>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</si>
  <si>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Code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</si>
  <si>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</si>
  <si>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</si>
  <si>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</si>
  <si>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</si>
  <si>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</si>
  <si>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</si>
  <si>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</si>
  <si>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</si>
  <si>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</si>
  <si>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</si>
  <si>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</si>
  <si>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Treasury Grants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</si>
  <si>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</si>
  <si>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</si>
  <si>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</si>
  <si>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</si>
  <si>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</si>
  <si>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</si>
  <si>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</si>
  <si>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</si>
  <si>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</si>
  <si>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</si>
  <si>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</si>
  <si>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Snoqualmie &amp; Baker Treasury Grants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</si>
  <si>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</si>
  <si>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</si>
  <si>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</si>
  <si>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   NOL Carryforward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</si>
  <si>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</si>
  <si>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</si>
  <si>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</si>
  <si>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</si>
  <si>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</si>
  <si>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</si>
  <si>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</si>
  <si>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</si>
  <si>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</si>
  <si>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</si>
  <si>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</si>
  <si>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Accumulated Depreciation-Allocation to Gas</t>
  </si>
  <si>
    <t xml:space="preserve">   Common Deferred Tax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</si>
  <si>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</si>
  <si>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</si>
  <si>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</si>
  <si>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</si>
  <si>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</si>
  <si>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</si>
  <si>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</si>
  <si>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</si>
  <si>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</si>
  <si>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</si>
  <si>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</si>
  <si>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</si>
  <si>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</si>
  <si>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</si>
  <si>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Investment Tracking Funds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</si>
  <si>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</si>
  <si>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</si>
  <si>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</si>
  <si>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</si>
  <si>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</si>
  <si>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</si>
  <si>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</si>
  <si>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</si>
  <si>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</si>
  <si>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>Less: Gas</t>
  </si>
  <si>
    <t xml:space="preserve">     Interest Bearing Regulatory Assets</t>
  </si>
  <si>
    <t xml:space="preserve">            Other Work in Progress</t>
  </si>
  <si>
    <t xml:space="preserve">             Preliminary Surveys</t>
  </si>
  <si>
    <t>Total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</si>
  <si>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</si>
  <si>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</si>
  <si>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</si>
  <si>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</si>
  <si>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</si>
  <si>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</si>
  <si>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</si>
  <si>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PUGET SOUND ENERGY-ELECTRIC &amp; GAS</t>
  </si>
  <si>
    <t>FOR THE TWELVE MONTHS ENDED SEPTEMBER 30, 2016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</si>
  <si>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</si>
  <si>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</si>
  <si>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</si>
  <si>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</si>
  <si>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</si>
  <si>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</si>
  <si>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</si>
  <si>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</si>
  <si>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</si>
  <si>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</si>
  <si>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</si>
  <si>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</si>
  <si>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</si>
  <si>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</si>
  <si>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</si>
  <si>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</si>
  <si>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</si>
  <si>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</si>
  <si>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Direct Labor Allocator</t>
  </si>
  <si>
    <t>Direct Labor Accts 500-935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</si>
</sst>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#,##0_);[Red]\(#,##0\);&quot; &quot;"/>
    <numFmt numFmtId="169" formatCode="mm/dd/yy"/>
    <numFmt numFmtId="170" formatCode="mmmm\-yy"/>
    <numFmt numFmtId="171" formatCode="0.0000%"/>
  </numFmts>
  <fonts count="22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8"/>
      <name val="Helv"/>
    </font>
    <font>
      <b/>
      <i/>
      <sz val="9"/>
      <name val="Arial"/>
      <family val="2"/>
    </font>
    <font>
      <b/>
      <u/>
      <sz val="9"/>
      <name val="Arial"/>
      <family val="2"/>
    </font>
    <font>
      <sz val="11"/>
      <name val="univers (E1)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0" fontId="1" fillId="0" borderId="0" xfId="1"/>
    <xf numFmtId="0" fontId="1" fillId="0" borderId="0" xfId="1" applyFill="1"/>
    <xf numFmtId="0" fontId="3" fillId="0" borderId="0" xfId="1" quotePrefix="1" applyFont="1" applyFill="1" applyBorder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1" fillId="0" borderId="1" xfId="1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5" fontId="1" fillId="0" borderId="5" xfId="1" quotePrefix="1" applyNumberFormat="1" applyFont="1" applyFill="1" applyBorder="1" applyAlignment="1">
      <alignment horizontal="left"/>
    </xf>
    <xf numFmtId="37" fontId="1" fillId="0" borderId="0" xfId="2" applyNumberFormat="1" applyFill="1" applyBorder="1"/>
    <xf numFmtId="37" fontId="1" fillId="0" borderId="6" xfId="2" applyNumberFormat="1" applyFill="1" applyBorder="1"/>
    <xf numFmtId="165" fontId="1" fillId="0" borderId="5" xfId="1" applyNumberFormat="1" applyFont="1" applyFill="1" applyBorder="1"/>
    <xf numFmtId="166" fontId="1" fillId="0" borderId="0" xfId="3" applyNumberFormat="1" applyFill="1" applyBorder="1"/>
    <xf numFmtId="166" fontId="1" fillId="0" borderId="6" xfId="3" applyNumberFormat="1" applyFill="1" applyBorder="1"/>
    <xf numFmtId="167" fontId="1" fillId="0" borderId="0" xfId="2" applyNumberFormat="1" applyFill="1" applyBorder="1"/>
    <xf numFmtId="167" fontId="1" fillId="0" borderId="7" xfId="2" applyNumberFormat="1" applyFill="1" applyBorder="1"/>
    <xf numFmtId="167" fontId="1" fillId="0" borderId="8" xfId="2" applyNumberFormat="1" applyFill="1" applyBorder="1"/>
    <xf numFmtId="37" fontId="1" fillId="0" borderId="9" xfId="2" applyNumberFormat="1" applyFill="1" applyBorder="1"/>
    <xf numFmtId="167" fontId="1" fillId="0" borderId="6" xfId="2" applyNumberFormat="1" applyFill="1" applyBorder="1"/>
    <xf numFmtId="167" fontId="1" fillId="0" borderId="9" xfId="2" applyNumberFormat="1" applyFill="1" applyBorder="1"/>
    <xf numFmtId="165" fontId="1" fillId="0" borderId="5" xfId="1" quotePrefix="1" applyNumberFormat="1" applyFont="1" applyBorder="1" applyAlignment="1">
      <alignment horizontal="left"/>
    </xf>
    <xf numFmtId="37" fontId="1" fillId="0" borderId="0" xfId="2" applyNumberFormat="1" applyBorder="1"/>
    <xf numFmtId="37" fontId="1" fillId="0" borderId="6" xfId="2" applyNumberFormat="1" applyBorder="1"/>
    <xf numFmtId="167" fontId="1" fillId="0" borderId="0" xfId="2" applyNumberFormat="1" applyBorder="1"/>
    <xf numFmtId="165" fontId="1" fillId="0" borderId="5" xfId="1" applyNumberFormat="1" applyFont="1" applyBorder="1"/>
    <xf numFmtId="167" fontId="1" fillId="0" borderId="6" xfId="2" applyNumberFormat="1" applyBorder="1"/>
    <xf numFmtId="167" fontId="1" fillId="0" borderId="7" xfId="2" applyNumberFormat="1" applyBorder="1"/>
    <xf numFmtId="167" fontId="1" fillId="0" borderId="8" xfId="2" applyNumberFormat="1" applyBorder="1"/>
    <xf numFmtId="167" fontId="1" fillId="0" borderId="9" xfId="2" applyNumberFormat="1" applyBorder="1"/>
    <xf numFmtId="165" fontId="5" fillId="0" borderId="5" xfId="1" applyNumberFormat="1" applyFont="1" applyBorder="1"/>
    <xf numFmtId="166" fontId="6" fillId="0" borderId="0" xfId="3" applyNumberFormat="1" applyFont="1" applyBorder="1"/>
    <xf numFmtId="166" fontId="6" fillId="0" borderId="6" xfId="3" applyNumberFormat="1" applyFont="1" applyBorder="1"/>
    <xf numFmtId="165" fontId="1" fillId="0" borderId="10" xfId="1" applyNumberFormat="1" applyBorder="1"/>
    <xf numFmtId="37" fontId="1" fillId="0" borderId="8" xfId="1" applyNumberFormat="1" applyBorder="1"/>
    <xf numFmtId="37" fontId="1" fillId="0" borderId="9" xfId="1" applyNumberFormat="1" applyBorder="1"/>
    <xf numFmtId="0" fontId="4" fillId="0" borderId="0" xfId="1" applyFont="1" applyFill="1" applyAlignment="1">
      <alignment horizontal="center" vertical="center"/>
    </xf>
    <xf numFmtId="0" fontId="2" fillId="0" borderId="0" xfId="5" applyFont="1" applyBorder="1" applyAlignment="1">
      <alignment horizontal="centerContinuous"/>
    </xf>
    <xf numFmtId="49" fontId="9" fillId="0" borderId="0" xfId="5" applyNumberFormat="1" applyFont="1" applyBorder="1" applyAlignment="1">
      <alignment horizontal="centerContinuous" wrapText="1"/>
    </xf>
    <xf numFmtId="0" fontId="10" fillId="0" borderId="0" xfId="5"/>
    <xf numFmtId="164" fontId="3" fillId="0" borderId="0" xfId="5" applyNumberFormat="1" applyFont="1" applyFill="1" applyAlignment="1">
      <alignment horizontal="right"/>
    </xf>
    <xf numFmtId="0" fontId="3" fillId="0" borderId="0" xfId="5" quotePrefix="1" applyFont="1" applyFill="1" applyBorder="1" applyAlignment="1">
      <alignment horizontal="right"/>
    </xf>
    <xf numFmtId="168" fontId="7" fillId="0" borderId="0" xfId="5" applyNumberFormat="1" applyFont="1" applyAlignment="1">
      <alignment horizontal="left"/>
    </xf>
    <xf numFmtId="168" fontId="11" fillId="0" borderId="0" xfId="5" applyNumberFormat="1" applyFont="1" applyAlignment="1">
      <alignment horizontal="right"/>
    </xf>
    <xf numFmtId="168" fontId="7" fillId="0" borderId="8" xfId="5" applyNumberFormat="1" applyFont="1" applyBorder="1" applyAlignment="1">
      <alignment horizontal="left"/>
    </xf>
    <xf numFmtId="49" fontId="9" fillId="0" borderId="8" xfId="5" applyNumberFormat="1" applyFont="1" applyBorder="1" applyAlignment="1">
      <alignment horizontal="center" wrapText="1"/>
    </xf>
    <xf numFmtId="42" fontId="7" fillId="0" borderId="0" xfId="5" applyNumberFormat="1" applyFont="1" applyAlignment="1">
      <alignment horizontal="right"/>
    </xf>
    <xf numFmtId="168" fontId="7" fillId="0" borderId="0" xfId="5" applyNumberFormat="1" applyFont="1" applyAlignment="1">
      <alignment horizontal="right"/>
    </xf>
    <xf numFmtId="41" fontId="7" fillId="0" borderId="0" xfId="5" applyNumberFormat="1" applyFont="1" applyAlignment="1">
      <alignment horizontal="right"/>
    </xf>
    <xf numFmtId="168" fontId="7" fillId="0" borderId="11" xfId="5" applyNumberFormat="1" applyFont="1" applyBorder="1" applyAlignment="1">
      <alignment horizontal="left"/>
    </xf>
    <xf numFmtId="41" fontId="7" fillId="0" borderId="11" xfId="5" applyNumberFormat="1" applyFont="1" applyBorder="1" applyAlignment="1">
      <alignment horizontal="right"/>
    </xf>
    <xf numFmtId="168" fontId="7" fillId="0" borderId="0" xfId="5" applyNumberFormat="1" applyFont="1" applyBorder="1" applyAlignment="1">
      <alignment horizontal="left"/>
    </xf>
    <xf numFmtId="168" fontId="7" fillId="0" borderId="12" xfId="5" applyNumberFormat="1" applyFont="1" applyBorder="1" applyAlignment="1">
      <alignment horizontal="left"/>
    </xf>
    <xf numFmtId="42" fontId="7" fillId="0" borderId="12" xfId="5" applyNumberFormat="1" applyFont="1" applyBorder="1" applyAlignment="1">
      <alignment horizontal="right"/>
    </xf>
    <xf numFmtId="168" fontId="11" fillId="0" borderId="0" xfId="5" applyNumberFormat="1" applyFont="1" applyAlignment="1">
      <alignment horizontal="left"/>
    </xf>
    <xf numFmtId="168" fontId="8" fillId="0" borderId="0" xfId="5" applyNumberFormat="1" applyFont="1" applyAlignment="1">
      <alignment horizontal="left"/>
    </xf>
    <xf numFmtId="41" fontId="8" fillId="0" borderId="0" xfId="5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/>
    <xf numFmtId="0" fontId="12" fillId="0" borderId="0" xfId="1" applyFont="1" applyFill="1"/>
    <xf numFmtId="15" fontId="2" fillId="0" borderId="0" xfId="1" applyNumberFormat="1" applyFont="1" applyAlignment="1">
      <alignment horizontal="centerContinuous"/>
    </xf>
    <xf numFmtId="10" fontId="2" fillId="0" borderId="0" xfId="1" applyNumberFormat="1" applyFont="1" applyFill="1" applyBorder="1" applyAlignment="1">
      <alignment horizontal="centerContinuous"/>
    </xf>
    <xf numFmtId="10" fontId="13" fillId="0" borderId="0" xfId="1" applyNumberFormat="1" applyFont="1" applyFill="1" applyBorder="1" applyAlignment="1">
      <alignment horizontal="center"/>
    </xf>
    <xf numFmtId="15" fontId="2" fillId="0" borderId="0" xfId="1" quotePrefix="1" applyNumberFormat="1" applyFont="1" applyAlignment="1">
      <alignment horizontal="centerContinuous"/>
    </xf>
    <xf numFmtId="0" fontId="14" fillId="0" borderId="0" xfId="1" applyFont="1" applyBorder="1" applyAlignment="1">
      <alignment horizontal="right"/>
    </xf>
    <xf numFmtId="10" fontId="14" fillId="0" borderId="0" xfId="1" applyNumberFormat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5" xfId="1" applyFont="1" applyFill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8" xfId="1" applyFont="1" applyBorder="1" applyAlignment="1">
      <alignment horizontal="left"/>
    </xf>
    <xf numFmtId="0" fontId="13" fillId="0" borderId="8" xfId="1" applyFont="1" applyBorder="1" applyAlignment="1">
      <alignment horizontal="centerContinuous"/>
    </xf>
    <xf numFmtId="169" fontId="13" fillId="0" borderId="10" xfId="1" applyNumberFormat="1" applyFont="1" applyFill="1" applyBorder="1" applyAlignment="1">
      <alignment horizontal="center"/>
    </xf>
    <xf numFmtId="0" fontId="14" fillId="0" borderId="0" xfId="1" applyFont="1"/>
    <xf numFmtId="0" fontId="13" fillId="0" borderId="5" xfId="1" applyFont="1" applyFill="1" applyBorder="1"/>
    <xf numFmtId="0" fontId="13" fillId="0" borderId="0" xfId="1" applyFont="1" applyFill="1" applyAlignment="1">
      <alignment horizontal="left"/>
    </xf>
    <xf numFmtId="41" fontId="13" fillId="0" borderId="5" xfId="2" applyNumberFormat="1" applyFont="1" applyFill="1" applyBorder="1"/>
    <xf numFmtId="0" fontId="13" fillId="0" borderId="0" xfId="1" applyNumberFormat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center"/>
    </xf>
    <xf numFmtId="49" fontId="13" fillId="0" borderId="0" xfId="1" applyNumberFormat="1" applyFont="1" applyFill="1" applyAlignment="1"/>
    <xf numFmtId="49" fontId="13" fillId="0" borderId="0" xfId="1" applyNumberFormat="1" applyFont="1" applyFill="1"/>
    <xf numFmtId="49" fontId="13" fillId="0" borderId="0" xfId="1" applyNumberFormat="1" applyFont="1" applyFill="1" applyBorder="1" applyAlignment="1">
      <alignment horizontal="left"/>
    </xf>
    <xf numFmtId="0" fontId="13" fillId="0" borderId="0" xfId="1" quotePrefix="1" applyFont="1" applyFill="1" applyAlignment="1">
      <alignment horizontal="left"/>
    </xf>
    <xf numFmtId="41" fontId="13" fillId="0" borderId="10" xfId="2" applyNumberFormat="1" applyFont="1" applyFill="1" applyBorder="1" applyAlignment="1">
      <alignment horizontal="right"/>
    </xf>
    <xf numFmtId="166" fontId="13" fillId="0" borderId="5" xfId="3" applyNumberFormat="1" applyFont="1" applyFill="1" applyBorder="1"/>
    <xf numFmtId="41" fontId="13" fillId="0" borderId="5" xfId="1" applyNumberFormat="1" applyFont="1" applyFill="1" applyBorder="1"/>
    <xf numFmtId="166" fontId="13" fillId="0" borderId="14" xfId="3" applyNumberFormat="1" applyFont="1" applyFill="1" applyBorder="1"/>
    <xf numFmtId="167" fontId="13" fillId="0" borderId="0" xfId="1" applyNumberFormat="1" applyFont="1" applyFill="1" applyBorder="1"/>
    <xf numFmtId="43" fontId="13" fillId="0" borderId="0" xfId="1" applyNumberFormat="1" applyFont="1" applyFill="1"/>
    <xf numFmtId="0" fontId="17" fillId="0" borderId="0" xfId="1" applyFont="1" applyAlignment="1"/>
    <xf numFmtId="0" fontId="2" fillId="0" borderId="0" xfId="1" applyFont="1" applyAlignment="1">
      <alignment horizontal="center"/>
    </xf>
    <xf numFmtId="0" fontId="14" fillId="0" borderId="0" xfId="1" applyFont="1" applyFill="1"/>
    <xf numFmtId="15" fontId="14" fillId="0" borderId="0" xfId="1" quotePrefix="1" applyNumberFormat="1" applyFont="1" applyFill="1" applyAlignment="1">
      <alignment horizontal="center"/>
    </xf>
    <xf numFmtId="15" fontId="14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Continuous"/>
    </xf>
    <xf numFmtId="0" fontId="18" fillId="0" borderId="0" xfId="1" applyNumberFormat="1" applyFont="1" applyBorder="1" applyAlignment="1" applyProtection="1">
      <alignment horizontal="left"/>
    </xf>
    <xf numFmtId="0" fontId="14" fillId="0" borderId="0" xfId="1" applyFont="1" applyFill="1" applyAlignment="1">
      <alignment horizontal="center"/>
    </xf>
    <xf numFmtId="0" fontId="13" fillId="0" borderId="0" xfId="1" applyFont="1" applyBorder="1" applyAlignment="1">
      <alignment horizontal="left"/>
    </xf>
    <xf numFmtId="10" fontId="14" fillId="0" borderId="0" xfId="1" applyNumberFormat="1" applyFont="1" applyFill="1" applyAlignment="1">
      <alignment horizontal="center"/>
    </xf>
    <xf numFmtId="15" fontId="14" fillId="0" borderId="0" xfId="1" applyNumberFormat="1" applyFont="1" applyFill="1" applyAlignment="1">
      <alignment horizontal="center"/>
    </xf>
    <xf numFmtId="0" fontId="14" fillId="0" borderId="8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14" fillId="0" borderId="8" xfId="1" applyFont="1" applyFill="1" applyBorder="1" applyAlignment="1">
      <alignment horizontal="center"/>
    </xf>
    <xf numFmtId="170" fontId="1" fillId="0" borderId="0" xfId="2" applyNumberFormat="1" applyFont="1" applyFill="1" applyAlignment="1">
      <alignment horizontal="center"/>
    </xf>
    <xf numFmtId="167" fontId="1" fillId="0" borderId="0" xfId="2" applyNumberFormat="1" applyFont="1" applyFill="1"/>
    <xf numFmtId="0" fontId="1" fillId="0" borderId="0" xfId="1" applyFont="1" applyFill="1" applyAlignment="1">
      <alignment horizontal="center"/>
    </xf>
    <xf numFmtId="167" fontId="1" fillId="0" borderId="8" xfId="2" applyNumberFormat="1" applyFont="1" applyFill="1" applyBorder="1"/>
    <xf numFmtId="0" fontId="1" fillId="0" borderId="0" xfId="1" applyFont="1" applyBorder="1"/>
    <xf numFmtId="167" fontId="1" fillId="0" borderId="0" xfId="2" applyNumberFormat="1" applyFont="1" applyFill="1" applyBorder="1"/>
    <xf numFmtId="0" fontId="1" fillId="0" borderId="0" xfId="1" applyNumberFormat="1" applyFont="1" applyFill="1" applyBorder="1" applyProtection="1"/>
    <xf numFmtId="0" fontId="1" fillId="0" borderId="0" xfId="1" applyNumberFormat="1" applyFont="1" applyFill="1" applyBorder="1" applyAlignment="1" applyProtection="1">
      <alignment horizontal="left"/>
    </xf>
    <xf numFmtId="0" fontId="1" fillId="0" borderId="0" xfId="1" quotePrefix="1" applyNumberFormat="1" applyFont="1" applyFill="1" applyBorder="1" applyAlignment="1" applyProtection="1">
      <alignment horizontal="left"/>
    </xf>
    <xf numFmtId="0" fontId="2" fillId="0" borderId="0" xfId="1" applyFont="1" applyFill="1" applyAlignment="1">
      <alignment horizontal="center"/>
    </xf>
    <xf numFmtId="41" fontId="1" fillId="0" borderId="0" xfId="1" applyNumberFormat="1" applyFont="1" applyFill="1" applyBorder="1"/>
    <xf numFmtId="166" fontId="1" fillId="0" borderId="12" xfId="6" applyNumberFormat="1" applyFont="1" applyFill="1" applyBorder="1"/>
    <xf numFmtId="0" fontId="1" fillId="0" borderId="0" xfId="1" applyFont="1" applyBorder="1" applyAlignment="1">
      <alignment horizontal="center"/>
    </xf>
    <xf numFmtId="166" fontId="1" fillId="0" borderId="0" xfId="6" applyNumberFormat="1" applyFont="1" applyFill="1" applyBorder="1"/>
    <xf numFmtId="4" fontId="13" fillId="0" borderId="0" xfId="1" applyNumberFormat="1" applyFont="1"/>
    <xf numFmtId="0" fontId="13" fillId="0" borderId="0" xfId="1" applyFont="1" applyBorder="1"/>
    <xf numFmtId="4" fontId="13" fillId="0" borderId="0" xfId="1" applyNumberFormat="1" applyFont="1" applyBorder="1"/>
    <xf numFmtId="0" fontId="1" fillId="0" borderId="0" xfId="1" applyFont="1" applyFill="1" applyBorder="1"/>
    <xf numFmtId="0" fontId="19" fillId="0" borderId="0" xfId="1" applyFont="1" applyBorder="1"/>
    <xf numFmtId="0" fontId="2" fillId="0" borderId="0" xfId="1" applyFont="1" applyBorder="1"/>
    <xf numFmtId="0" fontId="1" fillId="0" borderId="0" xfId="1" quotePrefix="1" applyFont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4" fontId="13" fillId="0" borderId="0" xfId="1" applyNumberFormat="1" applyFont="1" applyFill="1"/>
    <xf numFmtId="0" fontId="1" fillId="0" borderId="0" xfId="1" quotePrefix="1" applyFont="1" applyFill="1" applyBorder="1" applyAlignment="1">
      <alignment horizontal="left"/>
    </xf>
    <xf numFmtId="0" fontId="19" fillId="0" borderId="0" xfId="1" applyFont="1"/>
    <xf numFmtId="0" fontId="13" fillId="0" borderId="0" xfId="1" applyNumberFormat="1" applyFont="1" applyFill="1" applyAlignment="1" applyProtection="1">
      <alignment horizontal="left"/>
    </xf>
    <xf numFmtId="167" fontId="1" fillId="0" borderId="15" xfId="2" applyNumberFormat="1" applyFont="1" applyFill="1" applyBorder="1"/>
    <xf numFmtId="166" fontId="2" fillId="0" borderId="16" xfId="6" applyNumberFormat="1" applyFont="1" applyFill="1" applyBorder="1"/>
    <xf numFmtId="0" fontId="14" fillId="0" borderId="0" xfId="1" applyFont="1" applyBorder="1"/>
    <xf numFmtId="42" fontId="1" fillId="0" borderId="0" xfId="1" applyNumberFormat="1" applyFont="1" applyFill="1" applyBorder="1"/>
    <xf numFmtId="0" fontId="2" fillId="0" borderId="0" xfId="1" applyFont="1" applyAlignment="1">
      <alignment horizontal="left"/>
    </xf>
    <xf numFmtId="167" fontId="0" fillId="0" borderId="0" xfId="2" applyNumberFormat="1" applyFont="1" applyFill="1"/>
    <xf numFmtId="167" fontId="0" fillId="0" borderId="8" xfId="2" applyNumberFormat="1" applyFont="1" applyFill="1" applyBorder="1"/>
    <xf numFmtId="167" fontId="1" fillId="0" borderId="0" xfId="1" applyNumberFormat="1" applyFill="1"/>
    <xf numFmtId="171" fontId="0" fillId="0" borderId="0" xfId="7" applyNumberFormat="1" applyFont="1" applyFill="1"/>
    <xf numFmtId="166" fontId="0" fillId="0" borderId="1" xfId="6" applyNumberFormat="1" applyFont="1" applyFill="1" applyBorder="1"/>
    <xf numFmtId="10" fontId="1" fillId="0" borderId="0" xfId="7" applyNumberFormat="1" applyFont="1" applyFill="1" applyBorder="1"/>
    <xf numFmtId="0" fontId="2" fillId="0" borderId="0" xfId="1" applyFont="1"/>
    <xf numFmtId="167" fontId="1" fillId="0" borderId="0" xfId="1" applyNumberFormat="1" applyFont="1" applyFill="1" applyBorder="1"/>
    <xf numFmtId="167" fontId="1" fillId="0" borderId="8" xfId="1" applyNumberFormat="1" applyFont="1" applyFill="1" applyBorder="1"/>
    <xf numFmtId="171" fontId="1" fillId="0" borderId="0" xfId="7" applyNumberFormat="1" applyFont="1" applyFill="1" applyBorder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 vertical="center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/>
    <xf numFmtId="14" fontId="13" fillId="0" borderId="0" xfId="0" applyNumberFormat="1" applyFont="1" applyFill="1" applyAlignment="1">
      <alignment horizontal="center"/>
    </xf>
    <xf numFmtId="42" fontId="13" fillId="0" borderId="0" xfId="8" applyNumberFormat="1" applyFont="1" applyFill="1"/>
    <xf numFmtId="0" fontId="13" fillId="0" borderId="0" xfId="0" applyNumberFormat="1" applyFont="1" applyFill="1" applyAlignment="1">
      <alignment horizontal="left"/>
    </xf>
    <xf numFmtId="10" fontId="14" fillId="0" borderId="12" xfId="4" applyNumberFormat="1" applyFont="1" applyFill="1" applyBorder="1"/>
    <xf numFmtId="10" fontId="13" fillId="0" borderId="12" xfId="4" applyNumberFormat="1" applyFont="1" applyFill="1" applyBorder="1"/>
    <xf numFmtId="0" fontId="13" fillId="0" borderId="0" xfId="0" applyNumberFormat="1" applyFont="1" applyFill="1" applyAlignment="1">
      <alignment horizontal="left" wrapText="1"/>
    </xf>
    <xf numFmtId="41" fontId="13" fillId="0" borderId="0" xfId="8" applyNumberFormat="1" applyFont="1" applyFill="1"/>
    <xf numFmtId="0" fontId="13" fillId="0" borderId="0" xfId="0" applyNumberFormat="1" applyFont="1" applyFill="1" applyBorder="1" applyAlignment="1">
      <alignment horizontal="center"/>
    </xf>
    <xf numFmtId="42" fontId="13" fillId="0" borderId="3" xfId="8" applyNumberFormat="1" applyFont="1" applyFill="1" applyBorder="1"/>
    <xf numFmtId="10" fontId="13" fillId="0" borderId="3" xfId="4" applyNumberFormat="1" applyFont="1" applyFill="1" applyBorder="1"/>
    <xf numFmtId="10" fontId="13" fillId="0" borderId="3" xfId="0" applyNumberFormat="1" applyFont="1" applyFill="1" applyBorder="1" applyAlignment="1"/>
    <xf numFmtId="0" fontId="13" fillId="0" borderId="0" xfId="0" applyNumberFormat="1" applyFont="1" applyFill="1" applyBorder="1" applyAlignment="1"/>
    <xf numFmtId="10" fontId="13" fillId="0" borderId="8" xfId="4" applyNumberFormat="1" applyFont="1" applyFill="1" applyBorder="1"/>
    <xf numFmtId="166" fontId="13" fillId="0" borderId="3" xfId="8" applyNumberFormat="1" applyFont="1" applyFill="1" applyBorder="1"/>
    <xf numFmtId="10" fontId="13" fillId="0" borderId="12" xfId="0" applyNumberFormat="1" applyFont="1" applyFill="1" applyBorder="1" applyAlignment="1"/>
  </cellXfs>
  <cellStyles count="9">
    <cellStyle name="Comma 10 2 2" xfId="2"/>
    <cellStyle name="Currency 10 2 2" xfId="3"/>
    <cellStyle name="Currency 16 3 2" xfId="6"/>
    <cellStyle name="Currency_Common Allocators GRC TY 0903" xfId="8"/>
    <cellStyle name="Normal" xfId="0" builtinId="0"/>
    <cellStyle name="Normal - Style1 2 2 2" xfId="1"/>
    <cellStyle name="Normal 101 3 2" xfId="5"/>
    <cellStyle name="Percent" xfId="4" builtinId="5"/>
    <cellStyle name="Percent 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7" zoomScaleNormal="77" workbookViewId="0">
      <selection activeCell="M8" sqref="M8"/>
    </sheetView>
  </sheetViews>
  <sheetFormatPr defaultRowHeight="13.2"/>
  <cols>
    <col min="1" max="1" width="43.44140625" customWidth="1"/>
    <col min="2" max="2" width="15.21875" bestFit="1" customWidth="1"/>
    <col min="3" max="3" width="13.6640625" bestFit="1" customWidth="1"/>
    <col min="4" max="4" width="15.21875" bestFit="1" customWidth="1"/>
    <col min="5" max="5" width="2" customWidth="1"/>
  </cols>
  <sheetData>
    <row r="1" spans="1:6">
      <c r="A1" s="1" t="s">
        <v>0</v>
      </c>
      <c r="B1" s="2"/>
      <c r="C1" s="2"/>
      <c r="D1" s="3"/>
      <c r="E1" s="4"/>
      <c r="F1" s="5"/>
    </row>
    <row r="2" spans="1:6">
      <c r="A2" s="1" t="s">
        <v>1</v>
      </c>
      <c r="B2" s="2"/>
      <c r="C2" s="2"/>
      <c r="D2" s="6"/>
      <c r="E2" s="4"/>
      <c r="F2" s="5"/>
    </row>
    <row r="3" spans="1:6">
      <c r="A3" s="1" t="s">
        <v>2</v>
      </c>
      <c r="B3" s="2"/>
      <c r="C3" s="2"/>
      <c r="D3" s="1"/>
      <c r="E3" s="4"/>
      <c r="F3" s="5"/>
    </row>
    <row r="4" spans="1:6">
      <c r="A4" s="2"/>
      <c r="B4" s="2"/>
      <c r="C4" s="2"/>
      <c r="D4" s="2"/>
      <c r="E4" s="4"/>
      <c r="F4" s="5"/>
    </row>
    <row r="5" spans="1:6">
      <c r="A5" s="7" t="s">
        <v>3</v>
      </c>
      <c r="B5" s="7"/>
      <c r="C5" s="7"/>
      <c r="D5" s="7"/>
      <c r="E5" s="8"/>
      <c r="F5" s="8"/>
    </row>
    <row r="6" spans="1:6">
      <c r="A6" s="41"/>
      <c r="B6" s="41"/>
      <c r="C6" s="41"/>
      <c r="D6" s="41"/>
      <c r="E6" s="9"/>
      <c r="F6" s="9"/>
    </row>
    <row r="7" spans="1:6">
      <c r="A7" s="10"/>
      <c r="B7" s="11" t="s">
        <v>4</v>
      </c>
      <c r="C7" s="12" t="s">
        <v>5</v>
      </c>
      <c r="D7" s="13" t="s">
        <v>6</v>
      </c>
      <c r="E7" s="4"/>
      <c r="F7" s="5"/>
    </row>
    <row r="8" spans="1:6">
      <c r="A8" s="14" t="s">
        <v>7</v>
      </c>
      <c r="B8" s="15"/>
      <c r="C8" s="15"/>
      <c r="D8" s="16"/>
      <c r="E8" s="5"/>
      <c r="F8" s="5"/>
    </row>
    <row r="9" spans="1:6">
      <c r="A9" s="17" t="s">
        <v>8</v>
      </c>
      <c r="B9" s="18">
        <v>2146048308.1900001</v>
      </c>
      <c r="C9" s="18">
        <v>857492456.10000002</v>
      </c>
      <c r="D9" s="19">
        <f>SUM(B9:C9)</f>
        <v>3003540764.29</v>
      </c>
      <c r="E9" s="5"/>
      <c r="F9" s="5"/>
    </row>
    <row r="10" spans="1:6">
      <c r="A10" s="17" t="s">
        <v>9</v>
      </c>
      <c r="B10" s="20">
        <v>324382.2</v>
      </c>
      <c r="C10" s="20">
        <v>0</v>
      </c>
      <c r="D10" s="16">
        <f>SUM(B10:C10)</f>
        <v>324382.2</v>
      </c>
      <c r="E10" s="5"/>
      <c r="F10" s="5"/>
    </row>
    <row r="11" spans="1:6">
      <c r="A11" s="17" t="s">
        <v>10</v>
      </c>
      <c r="B11" s="20">
        <v>201125741.739999</v>
      </c>
      <c r="C11" s="20">
        <v>0</v>
      </c>
      <c r="D11" s="16">
        <f>SUM(B11:C11)</f>
        <v>201125741.739999</v>
      </c>
      <c r="E11" s="5"/>
      <c r="F11" s="5"/>
    </row>
    <row r="12" spans="1:6">
      <c r="A12" s="17" t="s">
        <v>11</v>
      </c>
      <c r="B12" s="21">
        <v>47841338.950000003</v>
      </c>
      <c r="C12" s="22">
        <v>37980142.479999997</v>
      </c>
      <c r="D12" s="23">
        <f>SUM(B12:C12)</f>
        <v>85821481.430000007</v>
      </c>
      <c r="E12" s="5"/>
      <c r="F12" s="5"/>
    </row>
    <row r="13" spans="1:6">
      <c r="A13" s="17" t="s">
        <v>12</v>
      </c>
      <c r="B13" s="18">
        <f>SUM(B9:B12)</f>
        <v>2395339771.079999</v>
      </c>
      <c r="C13" s="18">
        <f>SUM(C9:C12)</f>
        <v>895472598.58000004</v>
      </c>
      <c r="D13" s="19">
        <f>SUM(D9:D12)</f>
        <v>3290812369.6599984</v>
      </c>
      <c r="E13" s="5"/>
      <c r="F13" s="5"/>
    </row>
    <row r="14" spans="1:6">
      <c r="A14" s="14" t="s">
        <v>13</v>
      </c>
      <c r="B14" s="15"/>
      <c r="C14" s="15"/>
      <c r="D14" s="16"/>
      <c r="E14" s="5"/>
      <c r="F14" s="5"/>
    </row>
    <row r="15" spans="1:6">
      <c r="A15" s="14" t="s">
        <v>14</v>
      </c>
      <c r="B15" s="15"/>
      <c r="C15" s="15"/>
      <c r="D15" s="16"/>
      <c r="E15" s="5"/>
      <c r="F15" s="5"/>
    </row>
    <row r="16" spans="1:6">
      <c r="A16" s="14" t="s">
        <v>15</v>
      </c>
      <c r="B16" s="15"/>
      <c r="C16" s="15"/>
      <c r="D16" s="16"/>
      <c r="E16" s="5"/>
      <c r="F16" s="5"/>
    </row>
    <row r="17" spans="1:6">
      <c r="A17" s="14" t="s">
        <v>16</v>
      </c>
      <c r="B17" s="15"/>
      <c r="C17" s="15"/>
      <c r="D17" s="16"/>
      <c r="E17" s="5"/>
      <c r="F17" s="4"/>
    </row>
    <row r="18" spans="1:6">
      <c r="A18" s="17" t="s">
        <v>17</v>
      </c>
      <c r="B18" s="18">
        <v>235002886.5</v>
      </c>
      <c r="C18" s="18">
        <v>0</v>
      </c>
      <c r="D18" s="19">
        <f>B18+C18</f>
        <v>235002886.5</v>
      </c>
      <c r="E18" s="5"/>
      <c r="F18" s="4"/>
    </row>
    <row r="19" spans="1:6">
      <c r="A19" s="17" t="s">
        <v>18</v>
      </c>
      <c r="B19" s="20">
        <v>532346459.37</v>
      </c>
      <c r="C19" s="20">
        <v>326393369.14999998</v>
      </c>
      <c r="D19" s="24">
        <f>B19+C19</f>
        <v>858739828.51999998</v>
      </c>
      <c r="E19" s="5"/>
      <c r="F19" s="4"/>
    </row>
    <row r="20" spans="1:6">
      <c r="A20" s="17" t="s">
        <v>19</v>
      </c>
      <c r="B20" s="20">
        <v>113800193.219999</v>
      </c>
      <c r="C20" s="20">
        <v>0</v>
      </c>
      <c r="D20" s="24">
        <f>B20+C20</f>
        <v>113800193.219999</v>
      </c>
      <c r="E20" s="5"/>
      <c r="F20" s="4"/>
    </row>
    <row r="21" spans="1:6">
      <c r="A21" s="17" t="s">
        <v>20</v>
      </c>
      <c r="B21" s="21">
        <v>-69268219.669999897</v>
      </c>
      <c r="C21" s="22">
        <v>0</v>
      </c>
      <c r="D21" s="25">
        <f>B21+C21</f>
        <v>-69268219.669999897</v>
      </c>
      <c r="E21" s="5"/>
      <c r="F21" s="4"/>
    </row>
    <row r="22" spans="1:6">
      <c r="A22" s="17" t="s">
        <v>21</v>
      </c>
      <c r="B22" s="18">
        <f>SUM(B18:B21)</f>
        <v>811881319.41999912</v>
      </c>
      <c r="C22" s="18">
        <f>SUM(C18:C21)</f>
        <v>326393369.14999998</v>
      </c>
      <c r="D22" s="19">
        <f>SUM(D18:D21)</f>
        <v>1138274688.5699992</v>
      </c>
      <c r="E22" s="5"/>
      <c r="F22" s="4"/>
    </row>
    <row r="23" spans="1:6">
      <c r="A23" s="26" t="s">
        <v>22</v>
      </c>
      <c r="B23" s="27"/>
      <c r="C23" s="27"/>
      <c r="D23" s="28"/>
      <c r="E23" s="4"/>
      <c r="F23" s="4"/>
    </row>
    <row r="24" spans="1:6">
      <c r="A24" s="17" t="s">
        <v>23</v>
      </c>
      <c r="B24" s="18">
        <v>125897437.02</v>
      </c>
      <c r="C24" s="18">
        <v>2420905.35</v>
      </c>
      <c r="D24" s="19">
        <f t="shared" ref="D24:D38" si="0">B24+C24</f>
        <v>128318342.36999999</v>
      </c>
      <c r="E24" s="5"/>
      <c r="F24" s="4"/>
    </row>
    <row r="25" spans="1:6">
      <c r="A25" s="17" t="s">
        <v>24</v>
      </c>
      <c r="B25" s="29">
        <v>20270050.379999898</v>
      </c>
      <c r="C25" s="29">
        <v>0</v>
      </c>
      <c r="D25" s="24">
        <f t="shared" si="0"/>
        <v>20270050.379999898</v>
      </c>
      <c r="E25" s="5"/>
      <c r="F25" s="4"/>
    </row>
    <row r="26" spans="1:6">
      <c r="A26" s="17" t="s">
        <v>25</v>
      </c>
      <c r="B26" s="29">
        <v>83356029.179999903</v>
      </c>
      <c r="C26" s="29">
        <v>55510540.469999999</v>
      </c>
      <c r="D26" s="24">
        <f t="shared" si="0"/>
        <v>138866569.64999992</v>
      </c>
      <c r="E26" s="5"/>
      <c r="F26" s="4"/>
    </row>
    <row r="27" spans="1:6">
      <c r="A27" s="17" t="s">
        <v>26</v>
      </c>
      <c r="B27" s="29">
        <v>47600166.421824999</v>
      </c>
      <c r="C27" s="29">
        <v>26085152.498175003</v>
      </c>
      <c r="D27" s="24">
        <f t="shared" si="0"/>
        <v>73685318.920000002</v>
      </c>
      <c r="E27" s="5"/>
      <c r="F27" s="4"/>
    </row>
    <row r="28" spans="1:6">
      <c r="A28" s="17" t="s">
        <v>27</v>
      </c>
      <c r="B28" s="29">
        <v>19829127.240927998</v>
      </c>
      <c r="C28" s="29">
        <v>7953019.309071999</v>
      </c>
      <c r="D28" s="24">
        <f t="shared" si="0"/>
        <v>27782146.549999997</v>
      </c>
      <c r="E28" s="5"/>
      <c r="F28" s="4"/>
    </row>
    <row r="29" spans="1:6">
      <c r="A29" s="17" t="s">
        <v>28</v>
      </c>
      <c r="B29" s="29">
        <v>97566974.959999993</v>
      </c>
      <c r="C29" s="29">
        <v>12460807.43</v>
      </c>
      <c r="D29" s="24">
        <f t="shared" si="0"/>
        <v>110027782.38999999</v>
      </c>
      <c r="E29" s="5"/>
      <c r="F29" s="4"/>
    </row>
    <row r="30" spans="1:6">
      <c r="A30" s="17" t="s">
        <v>29</v>
      </c>
      <c r="B30" s="29">
        <v>114599758.581515</v>
      </c>
      <c r="C30" s="29">
        <v>50479810.318484999</v>
      </c>
      <c r="D30" s="24">
        <f t="shared" si="0"/>
        <v>165079568.90000001</v>
      </c>
      <c r="E30" s="5"/>
      <c r="F30" s="4"/>
    </row>
    <row r="31" spans="1:6">
      <c r="A31" s="17" t="s">
        <v>30</v>
      </c>
      <c r="B31" s="29">
        <v>268356984.80397999</v>
      </c>
      <c r="C31" s="29">
        <v>122080785.06602001</v>
      </c>
      <c r="D31" s="24">
        <f t="shared" si="0"/>
        <v>390437769.87</v>
      </c>
      <c r="E31" s="5"/>
      <c r="F31" s="4"/>
    </row>
    <row r="32" spans="1:6">
      <c r="A32" s="17" t="s">
        <v>31</v>
      </c>
      <c r="B32" s="29">
        <v>45684974.945897996</v>
      </c>
      <c r="C32" s="29">
        <v>11666003.494102001</v>
      </c>
      <c r="D32" s="24">
        <f t="shared" si="0"/>
        <v>57350978.439999998</v>
      </c>
      <c r="E32" s="5"/>
      <c r="F32" s="4"/>
    </row>
    <row r="33" spans="1:6">
      <c r="A33" s="17" t="s">
        <v>32</v>
      </c>
      <c r="B33" s="29">
        <v>20604866.16</v>
      </c>
      <c r="C33" s="29">
        <v>0</v>
      </c>
      <c r="D33" s="24">
        <f t="shared" si="0"/>
        <v>20604866.16</v>
      </c>
      <c r="E33" s="5"/>
      <c r="F33" s="4"/>
    </row>
    <row r="34" spans="1:6">
      <c r="A34" s="30" t="s">
        <v>33</v>
      </c>
      <c r="B34" s="29">
        <v>-9997193.5551139992</v>
      </c>
      <c r="C34" s="29">
        <v>-230972.9548859999</v>
      </c>
      <c r="D34" s="31">
        <f t="shared" si="0"/>
        <v>-10228166.51</v>
      </c>
      <c r="E34" s="4"/>
      <c r="F34" s="4"/>
    </row>
    <row r="35" spans="1:6">
      <c r="A35" s="30" t="s">
        <v>34</v>
      </c>
      <c r="B35" s="29">
        <v>-64111667.629999898</v>
      </c>
      <c r="C35" s="29">
        <v>0</v>
      </c>
      <c r="D35" s="31">
        <f t="shared" si="0"/>
        <v>-64111667.629999898</v>
      </c>
      <c r="E35" s="4"/>
      <c r="F35" s="4"/>
    </row>
    <row r="36" spans="1:6">
      <c r="A36" s="30" t="s">
        <v>35</v>
      </c>
      <c r="B36" s="29">
        <v>230800256.78218898</v>
      </c>
      <c r="C36" s="29">
        <v>95653986.857809991</v>
      </c>
      <c r="D36" s="31">
        <f t="shared" si="0"/>
        <v>326454243.63999897</v>
      </c>
      <c r="E36" s="4"/>
      <c r="F36" s="4"/>
    </row>
    <row r="37" spans="1:6">
      <c r="A37" s="30" t="s">
        <v>36</v>
      </c>
      <c r="B37" s="29">
        <v>800</v>
      </c>
      <c r="C37" s="29">
        <v>0</v>
      </c>
      <c r="D37" s="31">
        <f t="shared" si="0"/>
        <v>800</v>
      </c>
      <c r="E37" s="4"/>
      <c r="F37" s="4"/>
    </row>
    <row r="38" spans="1:6">
      <c r="A38" s="30" t="s">
        <v>37</v>
      </c>
      <c r="B38" s="32">
        <v>181996914.66999999</v>
      </c>
      <c r="C38" s="33">
        <v>65853422.740000002</v>
      </c>
      <c r="D38" s="34">
        <f t="shared" si="0"/>
        <v>247850337.41</v>
      </c>
      <c r="E38" s="4"/>
      <c r="F38" s="4"/>
    </row>
    <row r="39" spans="1:6">
      <c r="A39" s="26" t="s">
        <v>38</v>
      </c>
      <c r="B39" s="18">
        <f>SUM(B22:B38)</f>
        <v>1994336799.3812201</v>
      </c>
      <c r="C39" s="18">
        <f>SUM(C22:C38)</f>
        <v>776326829.72877812</v>
      </c>
      <c r="D39" s="19">
        <f>SUM(D22:D38)</f>
        <v>2770663629.1099973</v>
      </c>
      <c r="E39" s="4"/>
      <c r="F39" s="4"/>
    </row>
    <row r="40" spans="1:6">
      <c r="A40" s="30"/>
      <c r="B40" s="27"/>
      <c r="C40" s="27"/>
      <c r="D40" s="28"/>
      <c r="E40" s="4"/>
      <c r="F40" s="4"/>
    </row>
    <row r="41" spans="1:6" ht="16.8">
      <c r="A41" s="35" t="s">
        <v>39</v>
      </c>
      <c r="B41" s="36">
        <f>B13-B39</f>
        <v>401002971.69877887</v>
      </c>
      <c r="C41" s="36">
        <f>C13-C39</f>
        <v>119145768.85122192</v>
      </c>
      <c r="D41" s="37">
        <f>D13-D39</f>
        <v>520148740.55000114</v>
      </c>
      <c r="E41" s="4"/>
      <c r="F41" s="4"/>
    </row>
    <row r="42" spans="1:6">
      <c r="A42" s="38"/>
      <c r="B42" s="39"/>
      <c r="C42" s="39"/>
      <c r="D42" s="40"/>
      <c r="E42" s="5"/>
      <c r="F42" s="4"/>
    </row>
  </sheetData>
  <mergeCells count="1"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workbookViewId="0">
      <selection activeCell="E8" sqref="E8"/>
    </sheetView>
  </sheetViews>
  <sheetFormatPr defaultRowHeight="14.4"/>
  <cols>
    <col min="1" max="1" width="51.88671875" style="59" customWidth="1"/>
    <col min="2" max="2" width="16.77734375" style="48" bestFit="1" customWidth="1"/>
    <col min="3" max="3" width="17.21875" style="48" customWidth="1"/>
    <col min="4" max="16384" width="8.88671875" style="44"/>
  </cols>
  <sheetData>
    <row r="1" spans="1:6">
      <c r="A1" s="42" t="s">
        <v>40</v>
      </c>
      <c r="B1" s="43"/>
      <c r="C1" s="43"/>
      <c r="F1" s="45"/>
    </row>
    <row r="2" spans="1:6">
      <c r="A2" s="42" t="s">
        <v>41</v>
      </c>
      <c r="B2" s="43"/>
      <c r="C2" s="43"/>
      <c r="F2" s="46"/>
    </row>
    <row r="3" spans="1:6">
      <c r="A3" s="42" t="s">
        <v>42</v>
      </c>
      <c r="B3" s="43"/>
      <c r="C3" s="43"/>
    </row>
    <row r="4" spans="1:6" ht="10.5" customHeight="1">
      <c r="A4" s="47"/>
    </row>
    <row r="5" spans="1:6">
      <c r="A5" s="49" t="s">
        <v>43</v>
      </c>
      <c r="B5" s="50" t="s">
        <v>44</v>
      </c>
      <c r="C5" s="50" t="s">
        <v>45</v>
      </c>
    </row>
    <row r="6" spans="1:6">
      <c r="A6" s="47" t="s">
        <v>46</v>
      </c>
    </row>
    <row r="7" spans="1:6">
      <c r="A7" s="47" t="s">
        <v>47</v>
      </c>
    </row>
    <row r="8" spans="1:6">
      <c r="A8" s="47" t="s">
        <v>48</v>
      </c>
    </row>
    <row r="9" spans="1:6">
      <c r="A9" s="47" t="s">
        <v>49</v>
      </c>
      <c r="B9" s="51">
        <v>9256939501.7999992</v>
      </c>
      <c r="C9" s="51">
        <v>9155233283.3945808</v>
      </c>
    </row>
    <row r="10" spans="1:6">
      <c r="A10" s="47" t="s">
        <v>50</v>
      </c>
      <c r="B10" s="52">
        <v>0</v>
      </c>
      <c r="C10" s="52">
        <v>0</v>
      </c>
    </row>
    <row r="11" spans="1:6">
      <c r="A11" s="47" t="s">
        <v>51</v>
      </c>
      <c r="B11" s="53">
        <v>49005655.829999998</v>
      </c>
      <c r="C11" s="53">
        <v>49313213.286249995</v>
      </c>
    </row>
    <row r="12" spans="1:6">
      <c r="A12" s="47" t="s">
        <v>52</v>
      </c>
      <c r="B12" s="53">
        <v>78207023.689999998</v>
      </c>
      <c r="C12" s="53">
        <v>37116885.302500002</v>
      </c>
    </row>
    <row r="13" spans="1:6">
      <c r="A13" s="47" t="s">
        <v>53</v>
      </c>
      <c r="B13" s="53">
        <v>240138725</v>
      </c>
      <c r="C13" s="53">
        <v>246486388.18708333</v>
      </c>
    </row>
    <row r="14" spans="1:6" ht="15" thickBot="1">
      <c r="A14" s="54" t="s">
        <v>54</v>
      </c>
      <c r="B14" s="55">
        <v>282791674.87</v>
      </c>
      <c r="C14" s="55">
        <v>282791674.86999995</v>
      </c>
    </row>
    <row r="15" spans="1:6">
      <c r="A15" s="47" t="s">
        <v>55</v>
      </c>
      <c r="B15" s="53">
        <v>9907082581.1900005</v>
      </c>
      <c r="C15" s="53">
        <v>9770941445.0404148</v>
      </c>
    </row>
    <row r="16" spans="1:6" ht="6" customHeight="1">
      <c r="A16" s="47"/>
      <c r="B16" s="53"/>
      <c r="C16" s="53"/>
    </row>
    <row r="17" spans="1:3">
      <c r="A17" s="47" t="s">
        <v>56</v>
      </c>
      <c r="B17" s="53"/>
      <c r="C17" s="53"/>
    </row>
    <row r="18" spans="1:3">
      <c r="A18" s="47" t="s">
        <v>57</v>
      </c>
      <c r="B18" s="53">
        <v>3424346976.3099999</v>
      </c>
      <c r="C18" s="53">
        <v>3351260647.9316649</v>
      </c>
    </row>
    <row r="19" spans="1:3">
      <c r="A19" s="47" t="s">
        <v>58</v>
      </c>
      <c r="B19" s="53">
        <v>1436228.72</v>
      </c>
      <c r="C19" s="53">
        <v>3591494.7587500005</v>
      </c>
    </row>
    <row r="20" spans="1:3">
      <c r="A20" s="47" t="s">
        <v>59</v>
      </c>
      <c r="B20" s="53">
        <v>58118844.409999996</v>
      </c>
      <c r="C20" s="53">
        <v>34157043.102499999</v>
      </c>
    </row>
    <row r="21" spans="1:3">
      <c r="A21" s="47" t="s">
        <v>60</v>
      </c>
      <c r="B21" s="53">
        <v>95512139.870000005</v>
      </c>
      <c r="C21" s="53">
        <v>90396918.511666656</v>
      </c>
    </row>
    <row r="22" spans="1:3" ht="15" thickBot="1">
      <c r="A22" s="54" t="s">
        <v>61</v>
      </c>
      <c r="B22" s="55">
        <v>8654564.4700000007</v>
      </c>
      <c r="C22" s="55">
        <v>8654564.4700000007</v>
      </c>
    </row>
    <row r="23" spans="1:3">
      <c r="A23" s="47" t="s">
        <v>62</v>
      </c>
      <c r="B23" s="53">
        <v>3588068753.7799902</v>
      </c>
      <c r="C23" s="53">
        <v>3488060668.7745776</v>
      </c>
    </row>
    <row r="24" spans="1:3" ht="11.25" customHeight="1">
      <c r="A24" s="47"/>
      <c r="B24" s="53"/>
      <c r="C24" s="53"/>
    </row>
    <row r="25" spans="1:3">
      <c r="A25" s="47" t="s">
        <v>63</v>
      </c>
      <c r="B25" s="53"/>
      <c r="C25" s="53"/>
    </row>
    <row r="26" spans="1:3">
      <c r="A26" s="47" t="s">
        <v>64</v>
      </c>
      <c r="B26" s="53">
        <v>520668925.48000002</v>
      </c>
      <c r="C26" s="53">
        <v>485420918.7854166</v>
      </c>
    </row>
    <row r="27" spans="1:3">
      <c r="A27" s="47" t="s">
        <v>65</v>
      </c>
      <c r="B27" s="53">
        <v>0</v>
      </c>
      <c r="C27" s="53">
        <v>189115.43416666667</v>
      </c>
    </row>
    <row r="28" spans="1:3">
      <c r="A28" s="47" t="s">
        <v>66</v>
      </c>
      <c r="B28" s="53">
        <v>3237945.12</v>
      </c>
      <c r="C28" s="53">
        <v>631073.9412499998</v>
      </c>
    </row>
    <row r="29" spans="1:3" ht="15" thickBot="1">
      <c r="A29" s="54" t="s">
        <v>67</v>
      </c>
      <c r="B29" s="55">
        <v>100821185.59999999</v>
      </c>
      <c r="C29" s="55">
        <v>75354493.030833319</v>
      </c>
    </row>
    <row r="30" spans="1:3">
      <c r="A30" s="47" t="s">
        <v>68</v>
      </c>
      <c r="B30" s="53">
        <v>624728056.20000005</v>
      </c>
      <c r="C30" s="53">
        <v>561595601.1916666</v>
      </c>
    </row>
    <row r="31" spans="1:3" ht="7.5" customHeight="1">
      <c r="A31" s="47"/>
      <c r="B31" s="53"/>
      <c r="C31" s="53"/>
    </row>
    <row r="32" spans="1:3">
      <c r="A32" s="47" t="s">
        <v>69</v>
      </c>
      <c r="B32" s="53"/>
      <c r="C32" s="53"/>
    </row>
    <row r="33" spans="1:3">
      <c r="A33" s="47" t="s">
        <v>70</v>
      </c>
      <c r="B33" s="53">
        <v>-4975513928.1700001</v>
      </c>
      <c r="C33" s="53">
        <v>-4865309491.9437456</v>
      </c>
    </row>
    <row r="34" spans="1:3">
      <c r="A34" s="47" t="s">
        <v>71</v>
      </c>
      <c r="B34" s="53">
        <v>-141348022.97</v>
      </c>
      <c r="C34" s="53">
        <v>-127310394.54916628</v>
      </c>
    </row>
    <row r="35" spans="1:3" ht="15" thickBot="1">
      <c r="A35" s="54" t="s">
        <v>72</v>
      </c>
      <c r="B35" s="55">
        <v>-119095483.81</v>
      </c>
      <c r="C35" s="55">
        <v>-114219709.01124977</v>
      </c>
    </row>
    <row r="36" spans="1:3">
      <c r="A36" s="47" t="s">
        <v>73</v>
      </c>
      <c r="B36" s="53">
        <v>-5235957434.9499998</v>
      </c>
      <c r="C36" s="53">
        <v>-5106839595.5041637</v>
      </c>
    </row>
    <row r="37" spans="1:3" ht="11.25" customHeight="1">
      <c r="A37" s="47"/>
      <c r="B37" s="53"/>
      <c r="C37" s="53"/>
    </row>
    <row r="38" spans="1:3">
      <c r="A38" s="47" t="s">
        <v>74</v>
      </c>
      <c r="B38" s="53">
        <v>8883921956.2199898</v>
      </c>
      <c r="C38" s="53">
        <v>8713758119.5024986</v>
      </c>
    </row>
    <row r="39" spans="1:3" ht="9.75" customHeight="1">
      <c r="A39" s="47"/>
      <c r="B39" s="53"/>
      <c r="C39" s="53"/>
    </row>
    <row r="40" spans="1:3">
      <c r="A40" s="47" t="s">
        <v>75</v>
      </c>
      <c r="B40" s="53"/>
      <c r="C40" s="53"/>
    </row>
    <row r="41" spans="1:3">
      <c r="A41" s="47" t="s">
        <v>76</v>
      </c>
      <c r="B41" s="53"/>
      <c r="C41" s="53"/>
    </row>
    <row r="42" spans="1:3">
      <c r="A42" s="47" t="s">
        <v>77</v>
      </c>
      <c r="B42" s="53">
        <v>3293652.76</v>
      </c>
      <c r="C42" s="53">
        <v>3467785.8091666666</v>
      </c>
    </row>
    <row r="43" spans="1:3">
      <c r="A43" s="47" t="s">
        <v>78</v>
      </c>
      <c r="B43" s="53">
        <v>79713.38</v>
      </c>
      <c r="C43" s="53">
        <v>172790.7291666666</v>
      </c>
    </row>
    <row r="44" spans="1:3">
      <c r="A44" s="47" t="s">
        <v>79</v>
      </c>
      <c r="B44" s="53">
        <v>29644604</v>
      </c>
      <c r="C44" s="53">
        <v>29743547.833333332</v>
      </c>
    </row>
    <row r="45" spans="1:3" ht="15" thickBot="1">
      <c r="A45" s="54" t="s">
        <v>80</v>
      </c>
      <c r="B45" s="55">
        <v>51523528.079999998</v>
      </c>
      <c r="C45" s="55">
        <v>50838695.379166663</v>
      </c>
    </row>
    <row r="46" spans="1:3">
      <c r="A46" s="47" t="s">
        <v>81</v>
      </c>
      <c r="B46" s="53">
        <v>84541498.219999999</v>
      </c>
      <c r="C46" s="53">
        <v>84222819.750833333</v>
      </c>
    </row>
    <row r="47" spans="1:3" ht="6.75" customHeight="1">
      <c r="A47" s="47"/>
      <c r="B47" s="53"/>
      <c r="C47" s="53"/>
    </row>
    <row r="48" spans="1:3">
      <c r="A48" s="47" t="s">
        <v>82</v>
      </c>
      <c r="B48" s="53">
        <v>84541498.219999999</v>
      </c>
      <c r="C48" s="53">
        <v>84222819.750833333</v>
      </c>
    </row>
    <row r="49" spans="1:3" ht="7.5" customHeight="1">
      <c r="A49" s="47"/>
      <c r="B49" s="53"/>
      <c r="C49" s="53"/>
    </row>
    <row r="50" spans="1:3">
      <c r="A50" s="47" t="s">
        <v>83</v>
      </c>
      <c r="B50" s="53"/>
      <c r="C50" s="53"/>
    </row>
    <row r="51" spans="1:3">
      <c r="A51" s="47" t="s">
        <v>84</v>
      </c>
      <c r="B51" s="53"/>
      <c r="C51" s="53"/>
    </row>
    <row r="52" spans="1:3">
      <c r="A52" s="47" t="s">
        <v>85</v>
      </c>
      <c r="B52" s="53">
        <v>12115586.289999999</v>
      </c>
      <c r="C52" s="53">
        <v>18950088.162083298</v>
      </c>
    </row>
    <row r="53" spans="1:3">
      <c r="A53" s="47" t="s">
        <v>86</v>
      </c>
      <c r="B53" s="53">
        <v>4793979.3599999901</v>
      </c>
      <c r="C53" s="53">
        <v>4230063.0791666629</v>
      </c>
    </row>
    <row r="54" spans="1:3">
      <c r="A54" s="47" t="s">
        <v>87</v>
      </c>
      <c r="B54" s="53">
        <v>4465138.42</v>
      </c>
      <c r="C54" s="53">
        <v>4363549.3904166669</v>
      </c>
    </row>
    <row r="55" spans="1:3" ht="15" thickBot="1">
      <c r="A55" s="54" t="s">
        <v>88</v>
      </c>
      <c r="B55" s="55">
        <v>0</v>
      </c>
      <c r="C55" s="55">
        <v>1500000</v>
      </c>
    </row>
    <row r="56" spans="1:3">
      <c r="A56" s="47" t="s">
        <v>89</v>
      </c>
      <c r="B56" s="53">
        <v>21374704.07</v>
      </c>
      <c r="C56" s="53">
        <v>29043700.631666642</v>
      </c>
    </row>
    <row r="57" spans="1:3" ht="7.5" customHeight="1">
      <c r="A57" s="47"/>
      <c r="B57" s="53"/>
      <c r="C57" s="53"/>
    </row>
    <row r="58" spans="1:3">
      <c r="A58" s="47" t="s">
        <v>90</v>
      </c>
      <c r="B58" s="53"/>
      <c r="C58" s="53"/>
    </row>
    <row r="59" spans="1:3">
      <c r="A59" s="47" t="s">
        <v>91</v>
      </c>
      <c r="B59" s="53"/>
      <c r="C59" s="53"/>
    </row>
    <row r="60" spans="1:3" ht="6" customHeight="1">
      <c r="A60" s="47"/>
      <c r="B60" s="53"/>
      <c r="C60" s="53"/>
    </row>
    <row r="61" spans="1:3">
      <c r="A61" s="47" t="s">
        <v>92</v>
      </c>
      <c r="B61" s="53"/>
      <c r="C61" s="53"/>
    </row>
    <row r="62" spans="1:3">
      <c r="A62" s="47" t="s">
        <v>93</v>
      </c>
      <c r="B62" s="53">
        <v>3259692.33</v>
      </c>
      <c r="C62" s="53">
        <v>3287181.553749999</v>
      </c>
    </row>
    <row r="63" spans="1:3">
      <c r="A63" s="47" t="s">
        <v>94</v>
      </c>
      <c r="B63" s="53">
        <v>149268744.77000001</v>
      </c>
      <c r="C63" s="53">
        <v>202558536.35916638</v>
      </c>
    </row>
    <row r="64" spans="1:3">
      <c r="A64" s="47" t="s">
        <v>95</v>
      </c>
      <c r="B64" s="53">
        <v>82531612.700000003</v>
      </c>
      <c r="C64" s="53">
        <v>75177124.378333285</v>
      </c>
    </row>
    <row r="65" spans="1:3">
      <c r="A65" s="47" t="s">
        <v>96</v>
      </c>
      <c r="B65" s="53">
        <v>382341.64</v>
      </c>
      <c r="C65" s="53">
        <v>586664.17249999999</v>
      </c>
    </row>
    <row r="66" spans="1:3">
      <c r="A66" s="47" t="s">
        <v>97</v>
      </c>
      <c r="B66" s="53">
        <v>0</v>
      </c>
      <c r="C66" s="53">
        <v>0</v>
      </c>
    </row>
    <row r="67" spans="1:3">
      <c r="A67" s="47" t="s">
        <v>98</v>
      </c>
      <c r="B67" s="53">
        <v>126021172.26000001</v>
      </c>
      <c r="C67" s="53">
        <v>157185906.46666637</v>
      </c>
    </row>
    <row r="68" spans="1:3">
      <c r="A68" s="47" t="s">
        <v>99</v>
      </c>
      <c r="B68" s="53">
        <v>153438.88</v>
      </c>
      <c r="C68" s="53">
        <v>58277.685833333329</v>
      </c>
    </row>
    <row r="69" spans="1:3" ht="15" thickBot="1">
      <c r="A69" s="54" t="s">
        <v>100</v>
      </c>
      <c r="B69" s="55">
        <v>-1846464.4</v>
      </c>
      <c r="C69" s="55">
        <v>-11122379.292916639</v>
      </c>
    </row>
    <row r="70" spans="1:3">
      <c r="A70" s="47" t="s">
        <v>101</v>
      </c>
      <c r="B70" s="53">
        <v>359770538.18000001</v>
      </c>
      <c r="C70" s="53">
        <v>427731311.32333302</v>
      </c>
    </row>
    <row r="71" spans="1:3" ht="7.5" customHeight="1">
      <c r="A71" s="47"/>
      <c r="B71" s="53"/>
      <c r="C71" s="53"/>
    </row>
    <row r="72" spans="1:3">
      <c r="A72" s="47" t="s">
        <v>102</v>
      </c>
      <c r="B72" s="53"/>
      <c r="C72" s="53"/>
    </row>
    <row r="73" spans="1:3" ht="15" thickBot="1">
      <c r="A73" s="54" t="s">
        <v>103</v>
      </c>
      <c r="B73" s="55">
        <v>-9571222.2699999996</v>
      </c>
      <c r="C73" s="55">
        <v>-10120398.815833332</v>
      </c>
    </row>
    <row r="74" spans="1:3">
      <c r="A74" s="47" t="s">
        <v>104</v>
      </c>
      <c r="B74" s="53">
        <v>-9571222.2699999996</v>
      </c>
      <c r="C74" s="53">
        <v>-10120398.815833332</v>
      </c>
    </row>
    <row r="75" spans="1:3" ht="11.25" customHeight="1">
      <c r="A75" s="47"/>
      <c r="B75" s="53"/>
      <c r="C75" s="53"/>
    </row>
    <row r="76" spans="1:3">
      <c r="A76" s="47" t="s">
        <v>105</v>
      </c>
      <c r="B76" s="53"/>
      <c r="C76" s="53"/>
    </row>
    <row r="77" spans="1:3">
      <c r="A77" s="47" t="s">
        <v>106</v>
      </c>
      <c r="B77" s="53">
        <v>20023776.529999901</v>
      </c>
      <c r="C77" s="53">
        <v>19753934.641666647</v>
      </c>
    </row>
    <row r="78" spans="1:3">
      <c r="A78" s="47" t="s">
        <v>107</v>
      </c>
      <c r="B78" s="53">
        <v>104049263.03</v>
      </c>
      <c r="C78" s="53">
        <v>88480143.750416651</v>
      </c>
    </row>
    <row r="79" spans="1:3">
      <c r="A79" s="47" t="s">
        <v>108</v>
      </c>
      <c r="B79" s="53">
        <v>149552.1</v>
      </c>
      <c r="C79" s="53">
        <v>228039.97624999998</v>
      </c>
    </row>
    <row r="80" spans="1:3">
      <c r="A80" s="47" t="s">
        <v>109</v>
      </c>
      <c r="B80" s="53">
        <v>4082.8</v>
      </c>
      <c r="C80" s="53">
        <v>10371.216666666669</v>
      </c>
    </row>
    <row r="81" spans="1:3">
      <c r="A81" s="47" t="s">
        <v>110</v>
      </c>
      <c r="B81" s="53">
        <v>2638929.08</v>
      </c>
      <c r="C81" s="53">
        <v>3854381.4970833329</v>
      </c>
    </row>
    <row r="82" spans="1:3">
      <c r="A82" s="47" t="s">
        <v>111</v>
      </c>
      <c r="B82" s="53">
        <v>40348459.340000004</v>
      </c>
      <c r="C82" s="53">
        <v>34459339.249583334</v>
      </c>
    </row>
    <row r="83" spans="1:3" ht="15" thickBot="1">
      <c r="A83" s="54" t="s">
        <v>112</v>
      </c>
      <c r="B83" s="55">
        <v>23991.279999999999</v>
      </c>
      <c r="C83" s="55">
        <v>117456.16166666667</v>
      </c>
    </row>
    <row r="84" spans="1:3">
      <c r="A84" s="47" t="s">
        <v>113</v>
      </c>
      <c r="B84" s="53">
        <v>167238054.16</v>
      </c>
      <c r="C84" s="53">
        <v>146903666.49333325</v>
      </c>
    </row>
    <row r="85" spans="1:3" ht="6" customHeight="1">
      <c r="A85" s="47"/>
      <c r="B85" s="53"/>
      <c r="C85" s="53"/>
    </row>
    <row r="86" spans="1:3">
      <c r="A86" s="47" t="s">
        <v>114</v>
      </c>
      <c r="B86" s="53"/>
      <c r="C86" s="53"/>
    </row>
    <row r="87" spans="1:3">
      <c r="A87" s="47" t="s">
        <v>115</v>
      </c>
      <c r="B87" s="53">
        <v>15007637.6299999</v>
      </c>
      <c r="C87" s="53">
        <v>29076392.191666663</v>
      </c>
    </row>
    <row r="88" spans="1:3" ht="15" thickBot="1">
      <c r="A88" s="54" t="s">
        <v>116</v>
      </c>
      <c r="B88" s="55">
        <v>0</v>
      </c>
      <c r="C88" s="55">
        <v>0</v>
      </c>
    </row>
    <row r="89" spans="1:3">
      <c r="A89" s="47" t="s">
        <v>117</v>
      </c>
      <c r="B89" s="53">
        <v>15007637.6299999</v>
      </c>
      <c r="C89" s="53">
        <v>29076392.191666663</v>
      </c>
    </row>
    <row r="90" spans="1:3" ht="8.25" customHeight="1">
      <c r="A90" s="47"/>
      <c r="B90" s="53"/>
      <c r="C90" s="53"/>
    </row>
    <row r="91" spans="1:3">
      <c r="A91" s="47" t="s">
        <v>118</v>
      </c>
      <c r="B91" s="53"/>
      <c r="C91" s="53"/>
    </row>
    <row r="92" spans="1:3">
      <c r="A92" s="47" t="s">
        <v>119</v>
      </c>
      <c r="B92" s="53">
        <v>23088162.129999999</v>
      </c>
      <c r="C92" s="53">
        <v>25078683.906666633</v>
      </c>
    </row>
    <row r="93" spans="1:3">
      <c r="A93" s="47" t="s">
        <v>120</v>
      </c>
      <c r="B93" s="53">
        <v>23302850.359999999</v>
      </c>
      <c r="C93" s="53">
        <v>7217785.4637500001</v>
      </c>
    </row>
    <row r="94" spans="1:3" ht="15" thickBot="1">
      <c r="A94" s="54" t="s">
        <v>121</v>
      </c>
      <c r="B94" s="55">
        <v>5732.52</v>
      </c>
      <c r="C94" s="55">
        <v>7910.7345833333338</v>
      </c>
    </row>
    <row r="95" spans="1:3">
      <c r="A95" s="47" t="s">
        <v>122</v>
      </c>
      <c r="B95" s="53">
        <v>46396745.009999998</v>
      </c>
      <c r="C95" s="53">
        <v>32304380.104999959</v>
      </c>
    </row>
    <row r="96" spans="1:3" ht="9" customHeight="1">
      <c r="A96" s="47"/>
      <c r="B96" s="53"/>
      <c r="C96" s="53"/>
    </row>
    <row r="97" spans="1:3">
      <c r="A97" s="47" t="s">
        <v>123</v>
      </c>
      <c r="B97" s="53"/>
      <c r="C97" s="53"/>
    </row>
    <row r="98" spans="1:3">
      <c r="A98" s="47" t="s">
        <v>124</v>
      </c>
      <c r="B98" s="53">
        <v>564368436.50999999</v>
      </c>
      <c r="C98" s="53">
        <v>575608842.44500005</v>
      </c>
    </row>
    <row r="99" spans="1:3" ht="6" customHeight="1">
      <c r="A99" s="47"/>
      <c r="B99" s="53"/>
      <c r="C99" s="53"/>
    </row>
    <row r="100" spans="1:3">
      <c r="A100" s="47" t="s">
        <v>125</v>
      </c>
      <c r="B100" s="53">
        <v>1164584893.29</v>
      </c>
      <c r="C100" s="53">
        <v>1230547894.3741639</v>
      </c>
    </row>
    <row r="101" spans="1:3" ht="9" customHeight="1">
      <c r="A101" s="47"/>
      <c r="B101" s="53"/>
      <c r="C101" s="53"/>
    </row>
    <row r="102" spans="1:3">
      <c r="A102" s="47" t="s">
        <v>126</v>
      </c>
      <c r="B102" s="53"/>
      <c r="C102" s="53"/>
    </row>
    <row r="103" spans="1:3">
      <c r="A103" s="56" t="s">
        <v>127</v>
      </c>
      <c r="B103" s="53">
        <v>20162914.789999999</v>
      </c>
      <c r="C103" s="53">
        <v>20162233.841249999</v>
      </c>
    </row>
    <row r="104" spans="1:3">
      <c r="A104" s="47" t="s">
        <v>128</v>
      </c>
      <c r="B104" s="53">
        <v>3309431.3499999898</v>
      </c>
      <c r="C104" s="53">
        <v>9785561.9062499981</v>
      </c>
    </row>
    <row r="105" spans="1:3">
      <c r="A105" s="47" t="s">
        <v>129</v>
      </c>
      <c r="B105" s="53">
        <v>-3299085.9</v>
      </c>
      <c r="C105" s="53">
        <v>-8483302.0899999756</v>
      </c>
    </row>
    <row r="106" spans="1:3">
      <c r="A106" s="47" t="s">
        <v>130</v>
      </c>
      <c r="B106" s="53">
        <v>3299085.9</v>
      </c>
      <c r="C106" s="53">
        <v>8483302.0899999756</v>
      </c>
    </row>
    <row r="107" spans="1:3">
      <c r="A107" s="47" t="s">
        <v>131</v>
      </c>
      <c r="B107" s="53">
        <v>5408675.6200000001</v>
      </c>
      <c r="C107" s="53">
        <v>6658202.9849999994</v>
      </c>
    </row>
    <row r="108" spans="1:3">
      <c r="A108" s="47" t="s">
        <v>132</v>
      </c>
      <c r="B108" s="53">
        <v>0</v>
      </c>
      <c r="C108" s="53">
        <v>0</v>
      </c>
    </row>
    <row r="109" spans="1:3">
      <c r="A109" s="47" t="s">
        <v>133</v>
      </c>
      <c r="B109" s="53">
        <v>27866389.539999999</v>
      </c>
      <c r="C109" s="53">
        <v>29298606.068333294</v>
      </c>
    </row>
    <row r="110" spans="1:3">
      <c r="A110" s="47" t="s">
        <v>134</v>
      </c>
      <c r="B110" s="53">
        <v>120682992.14999899</v>
      </c>
      <c r="C110" s="53">
        <v>123187221.22999942</v>
      </c>
    </row>
    <row r="111" spans="1:3">
      <c r="A111" s="47" t="s">
        <v>135</v>
      </c>
      <c r="B111" s="53">
        <v>6512532.5099999998</v>
      </c>
      <c r="C111" s="53">
        <v>9076682.6437499896</v>
      </c>
    </row>
    <row r="112" spans="1:3">
      <c r="A112" s="47" t="s">
        <v>136</v>
      </c>
      <c r="B112" s="53">
        <v>50586415.949999899</v>
      </c>
      <c r="C112" s="53">
        <v>51599994.90374998</v>
      </c>
    </row>
    <row r="113" spans="1:3">
      <c r="A113" s="47" t="s">
        <v>137</v>
      </c>
      <c r="B113" s="53">
        <v>577302639.74000001</v>
      </c>
      <c r="C113" s="53">
        <v>565257630.31916666</v>
      </c>
    </row>
    <row r="114" spans="1:3">
      <c r="A114" s="47" t="s">
        <v>138</v>
      </c>
      <c r="B114" s="53">
        <v>0</v>
      </c>
      <c r="C114" s="53">
        <v>0</v>
      </c>
    </row>
    <row r="115" spans="1:3">
      <c r="A115" s="47" t="s">
        <v>139</v>
      </c>
      <c r="B115" s="53">
        <v>434193.11</v>
      </c>
      <c r="C115" s="53">
        <v>-445293.21750000009</v>
      </c>
    </row>
    <row r="116" spans="1:3">
      <c r="A116" s="47" t="s">
        <v>121</v>
      </c>
      <c r="B116" s="53">
        <v>226853103.329999</v>
      </c>
      <c r="C116" s="53">
        <v>232885642.75458285</v>
      </c>
    </row>
    <row r="117" spans="1:3">
      <c r="A117" s="47" t="s">
        <v>140</v>
      </c>
      <c r="B117" s="53">
        <v>432310.33</v>
      </c>
      <c r="C117" s="53">
        <v>543733.77333333332</v>
      </c>
    </row>
    <row r="118" spans="1:3" ht="15" thickBot="1">
      <c r="A118" s="54" t="s">
        <v>141</v>
      </c>
      <c r="B118" s="55">
        <v>42891619.309999898</v>
      </c>
      <c r="C118" s="55">
        <v>44286693.469999976</v>
      </c>
    </row>
    <row r="119" spans="1:3">
      <c r="A119" s="47" t="s">
        <v>142</v>
      </c>
      <c r="B119" s="53">
        <v>1082443217.73</v>
      </c>
      <c r="C119" s="53">
        <v>1092296910.6779168</v>
      </c>
    </row>
    <row r="120" spans="1:3" ht="6.75" customHeight="1">
      <c r="A120" s="47"/>
      <c r="B120" s="53"/>
      <c r="C120" s="53"/>
    </row>
    <row r="121" spans="1:3" ht="15" thickBot="1">
      <c r="A121" s="57" t="s">
        <v>143</v>
      </c>
      <c r="B121" s="58">
        <v>11215491566.4599</v>
      </c>
      <c r="C121" s="58">
        <v>11120825744.305414</v>
      </c>
    </row>
    <row r="122" spans="1:3" ht="11.25" customHeight="1" thickTop="1">
      <c r="A122" s="47"/>
      <c r="B122" s="53"/>
      <c r="C122" s="53"/>
    </row>
    <row r="123" spans="1:3">
      <c r="A123" s="47" t="s">
        <v>144</v>
      </c>
      <c r="B123" s="53"/>
      <c r="C123" s="53"/>
    </row>
    <row r="124" spans="1:3">
      <c r="A124" s="47" t="s">
        <v>145</v>
      </c>
      <c r="B124" s="53"/>
      <c r="C124" s="53"/>
    </row>
    <row r="125" spans="1:3">
      <c r="A125" s="47" t="s">
        <v>146</v>
      </c>
      <c r="B125" s="53">
        <v>-352790.69</v>
      </c>
      <c r="C125" s="53">
        <v>-734657.62333333155</v>
      </c>
    </row>
    <row r="126" spans="1:3">
      <c r="A126" s="47" t="s">
        <v>147</v>
      </c>
      <c r="B126" s="53">
        <v>-49966219.019999899</v>
      </c>
      <c r="C126" s="53">
        <v>-110594259.01666664</v>
      </c>
    </row>
    <row r="127" spans="1:3">
      <c r="A127" s="47" t="s">
        <v>148</v>
      </c>
      <c r="B127" s="53">
        <v>0</v>
      </c>
      <c r="C127" s="53">
        <v>0</v>
      </c>
    </row>
    <row r="128" spans="1:3">
      <c r="A128" s="47" t="s">
        <v>149</v>
      </c>
      <c r="B128" s="53">
        <v>-172000000</v>
      </c>
      <c r="C128" s="53">
        <v>-58312833.333333336</v>
      </c>
    </row>
    <row r="129" spans="1:3">
      <c r="A129" s="47" t="s">
        <v>150</v>
      </c>
      <c r="B129" s="53">
        <v>-267240580.34999999</v>
      </c>
      <c r="C129" s="53">
        <v>-243572181.41916636</v>
      </c>
    </row>
    <row r="130" spans="1:3">
      <c r="A130" s="47" t="s">
        <v>151</v>
      </c>
      <c r="B130" s="53">
        <v>0</v>
      </c>
      <c r="C130" s="53">
        <v>0</v>
      </c>
    </row>
    <row r="131" spans="1:3">
      <c r="A131" s="47" t="s">
        <v>152</v>
      </c>
      <c r="B131" s="53">
        <v>0</v>
      </c>
      <c r="C131" s="53">
        <v>0</v>
      </c>
    </row>
    <row r="132" spans="1:3">
      <c r="A132" s="47" t="s">
        <v>153</v>
      </c>
      <c r="B132" s="53">
        <v>-41476101.399999999</v>
      </c>
      <c r="C132" s="53">
        <v>-34305054.392916657</v>
      </c>
    </row>
    <row r="133" spans="1:3">
      <c r="A133" s="47" t="s">
        <v>154</v>
      </c>
      <c r="B133" s="53">
        <v>-78381284.090000004</v>
      </c>
      <c r="C133" s="53">
        <v>-106040536.53416641</v>
      </c>
    </row>
    <row r="134" spans="1:3">
      <c r="A134" s="47" t="s">
        <v>155</v>
      </c>
      <c r="B134" s="53">
        <v>-55930702.199999899</v>
      </c>
      <c r="C134" s="53">
        <v>-57657709.763333298</v>
      </c>
    </row>
    <row r="135" spans="1:3">
      <c r="A135" s="47" t="s">
        <v>156</v>
      </c>
      <c r="B135" s="53">
        <v>0</v>
      </c>
      <c r="C135" s="53">
        <v>0</v>
      </c>
    </row>
    <row r="136" spans="1:3">
      <c r="A136" s="47" t="s">
        <v>157</v>
      </c>
      <c r="B136" s="53">
        <v>-1270321.02</v>
      </c>
      <c r="C136" s="53">
        <v>-1228021.0441666653</v>
      </c>
    </row>
    <row r="137" spans="1:3">
      <c r="A137" s="47" t="s">
        <v>158</v>
      </c>
      <c r="B137" s="53">
        <v>-27718311.3699999</v>
      </c>
      <c r="C137" s="53">
        <v>-28680489.235416666</v>
      </c>
    </row>
    <row r="138" spans="1:3" ht="15" thickBot="1">
      <c r="A138" s="54" t="s">
        <v>159</v>
      </c>
      <c r="B138" s="55">
        <v>0</v>
      </c>
      <c r="C138" s="55">
        <v>-189115.43416666667</v>
      </c>
    </row>
    <row r="139" spans="1:3">
      <c r="A139" s="47" t="s">
        <v>160</v>
      </c>
      <c r="B139" s="53">
        <v>-694336310.13999999</v>
      </c>
      <c r="C139" s="53">
        <v>-641314857.7966665</v>
      </c>
    </row>
    <row r="140" spans="1:3" ht="12" customHeight="1">
      <c r="A140" s="47"/>
      <c r="B140" s="53"/>
      <c r="C140" s="53"/>
    </row>
    <row r="141" spans="1:3">
      <c r="A141" s="47" t="s">
        <v>161</v>
      </c>
      <c r="B141" s="53"/>
      <c r="C141" s="53"/>
    </row>
    <row r="142" spans="1:3">
      <c r="A142" s="47" t="s">
        <v>162</v>
      </c>
      <c r="B142" s="53"/>
      <c r="C142" s="53"/>
    </row>
    <row r="143" spans="1:3" ht="15" thickBot="1">
      <c r="A143" s="54" t="s">
        <v>163</v>
      </c>
      <c r="B143" s="55">
        <v>-68624721.790000007</v>
      </c>
      <c r="C143" s="55">
        <v>-70002824.639166668</v>
      </c>
    </row>
    <row r="144" spans="1:3">
      <c r="A144" s="47" t="s">
        <v>164</v>
      </c>
      <c r="B144" s="53">
        <v>-68624721.790000007</v>
      </c>
      <c r="C144" s="53">
        <v>-70002824.639166668</v>
      </c>
    </row>
    <row r="145" spans="1:3" ht="9" customHeight="1">
      <c r="A145" s="47"/>
      <c r="B145" s="53"/>
      <c r="C145" s="53"/>
    </row>
    <row r="146" spans="1:3">
      <c r="A146" s="47" t="s">
        <v>165</v>
      </c>
      <c r="B146" s="53"/>
      <c r="C146" s="53"/>
    </row>
    <row r="147" spans="1:3">
      <c r="A147" s="47" t="s">
        <v>166</v>
      </c>
      <c r="B147" s="53"/>
      <c r="C147" s="53"/>
    </row>
    <row r="148" spans="1:3">
      <c r="A148" s="47" t="s">
        <v>167</v>
      </c>
      <c r="B148" s="53">
        <v>-1875726117.5799999</v>
      </c>
      <c r="C148" s="53">
        <v>-1814935208.9595814</v>
      </c>
    </row>
    <row r="149" spans="1:3" ht="15" thickBot="1">
      <c r="A149" s="54" t="s">
        <v>163</v>
      </c>
      <c r="B149" s="55">
        <v>-297497139.14999998</v>
      </c>
      <c r="C149" s="55">
        <v>-301459011.78416657</v>
      </c>
    </row>
    <row r="150" spans="1:3">
      <c r="A150" s="47" t="s">
        <v>168</v>
      </c>
      <c r="B150" s="53">
        <v>-2173223256.73</v>
      </c>
      <c r="C150" s="53">
        <v>-2116394220.7437499</v>
      </c>
    </row>
    <row r="151" spans="1:3" ht="9" customHeight="1">
      <c r="A151" s="47"/>
      <c r="B151" s="53"/>
      <c r="C151" s="53"/>
    </row>
    <row r="152" spans="1:3">
      <c r="A152" s="47" t="s">
        <v>169</v>
      </c>
      <c r="B152" s="53">
        <v>-2241847978.52</v>
      </c>
      <c r="C152" s="53">
        <v>-2186397045.382916</v>
      </c>
    </row>
    <row r="153" spans="1:3" ht="9" customHeight="1">
      <c r="A153" s="47"/>
      <c r="B153" s="53"/>
      <c r="C153" s="53"/>
    </row>
    <row r="154" spans="1:3">
      <c r="A154" s="47" t="s">
        <v>170</v>
      </c>
      <c r="B154" s="53"/>
      <c r="C154" s="53"/>
    </row>
    <row r="155" spans="1:3">
      <c r="A155" s="47" t="s">
        <v>171</v>
      </c>
      <c r="B155" s="53">
        <v>0</v>
      </c>
      <c r="C155" s="53">
        <v>0</v>
      </c>
    </row>
    <row r="156" spans="1:3">
      <c r="A156" s="47" t="s">
        <v>172</v>
      </c>
      <c r="B156" s="53">
        <v>-20417406.710000001</v>
      </c>
      <c r="C156" s="53">
        <v>-34367248.10458333</v>
      </c>
    </row>
    <row r="157" spans="1:3">
      <c r="A157" s="47" t="s">
        <v>173</v>
      </c>
      <c r="B157" s="53">
        <v>-528000</v>
      </c>
      <c r="C157" s="53">
        <v>-285083.33333333331</v>
      </c>
    </row>
    <row r="158" spans="1:3">
      <c r="A158" s="47" t="s">
        <v>174</v>
      </c>
      <c r="B158" s="53">
        <v>-81391389.170000002</v>
      </c>
      <c r="C158" s="53">
        <v>-102436651.06416665</v>
      </c>
    </row>
    <row r="159" spans="1:3">
      <c r="A159" s="47" t="s">
        <v>175</v>
      </c>
      <c r="B159" s="53">
        <v>-288144417.69</v>
      </c>
      <c r="C159" s="53">
        <v>-287626312.76041669</v>
      </c>
    </row>
    <row r="160" spans="1:3">
      <c r="A160" s="47" t="s">
        <v>176</v>
      </c>
      <c r="B160" s="53">
        <v>0</v>
      </c>
      <c r="C160" s="53">
        <v>0</v>
      </c>
    </row>
    <row r="161" spans="1:3">
      <c r="A161" s="47" t="s">
        <v>177</v>
      </c>
      <c r="B161" s="53">
        <v>-102132315.61999901</v>
      </c>
      <c r="C161" s="53">
        <v>-92531822.195416555</v>
      </c>
    </row>
    <row r="162" spans="1:3">
      <c r="A162" s="47" t="s">
        <v>178</v>
      </c>
      <c r="B162" s="53">
        <v>-84105178.709999993</v>
      </c>
      <c r="C162" s="53">
        <v>-75580381.634999961</v>
      </c>
    </row>
    <row r="163" spans="1:3">
      <c r="A163" s="47" t="s">
        <v>179</v>
      </c>
      <c r="B163" s="53">
        <v>-371095230.93000001</v>
      </c>
      <c r="C163" s="53">
        <v>-358723385.31791639</v>
      </c>
    </row>
    <row r="164" spans="1:3">
      <c r="A164" s="47" t="s">
        <v>180</v>
      </c>
      <c r="B164" s="53">
        <v>-125490004.56999999</v>
      </c>
      <c r="C164" s="53">
        <v>-131176562.50999975</v>
      </c>
    </row>
    <row r="165" spans="1:3">
      <c r="A165" s="47" t="s">
        <v>181</v>
      </c>
      <c r="B165" s="53">
        <v>-3056782.6599999899</v>
      </c>
      <c r="C165" s="53">
        <v>-3305302.0487499982</v>
      </c>
    </row>
    <row r="166" spans="1:3" ht="15" thickBot="1">
      <c r="A166" s="54" t="s">
        <v>182</v>
      </c>
      <c r="B166" s="55">
        <v>142319.78</v>
      </c>
      <c r="C166" s="55">
        <v>7185.3908333333338</v>
      </c>
    </row>
    <row r="167" spans="1:3">
      <c r="A167" s="47" t="s">
        <v>183</v>
      </c>
      <c r="B167" s="53">
        <v>-1076218406.28</v>
      </c>
      <c r="C167" s="53">
        <v>-1086025563.5787489</v>
      </c>
    </row>
    <row r="168" spans="1:3" ht="9.75" customHeight="1">
      <c r="A168" s="47"/>
      <c r="B168" s="53"/>
      <c r="C168" s="53"/>
    </row>
    <row r="169" spans="1:3">
      <c r="A169" s="47" t="s">
        <v>184</v>
      </c>
      <c r="B169" s="53"/>
      <c r="C169" s="53"/>
    </row>
    <row r="170" spans="1:3">
      <c r="A170" s="47" t="s">
        <v>185</v>
      </c>
      <c r="B170" s="53"/>
      <c r="C170" s="53"/>
    </row>
    <row r="171" spans="1:3">
      <c r="A171" s="47" t="s">
        <v>186</v>
      </c>
      <c r="B171" s="53"/>
      <c r="C171" s="53"/>
    </row>
    <row r="172" spans="1:3">
      <c r="A172" s="47" t="s">
        <v>187</v>
      </c>
      <c r="B172" s="53">
        <v>-859037.91</v>
      </c>
      <c r="C172" s="53">
        <v>-859037.91</v>
      </c>
    </row>
    <row r="173" spans="1:3">
      <c r="A173" s="47" t="s">
        <v>188</v>
      </c>
      <c r="B173" s="53">
        <v>-478145249.86999899</v>
      </c>
      <c r="C173" s="53">
        <v>-478145249.86999899</v>
      </c>
    </row>
    <row r="174" spans="1:3">
      <c r="A174" s="47" t="s">
        <v>189</v>
      </c>
      <c r="B174" s="53">
        <v>-2804096691.4699998</v>
      </c>
      <c r="C174" s="53">
        <v>-2804096691.4700003</v>
      </c>
    </row>
    <row r="175" spans="1:3">
      <c r="A175" s="47" t="s">
        <v>190</v>
      </c>
      <c r="B175" s="53">
        <v>7133879.4000000004</v>
      </c>
      <c r="C175" s="53">
        <v>7133879.4000000013</v>
      </c>
    </row>
    <row r="176" spans="1:3">
      <c r="A176" s="47" t="s">
        <v>191</v>
      </c>
      <c r="B176" s="53">
        <v>-20239166</v>
      </c>
      <c r="C176" s="53">
        <v>-15836659.708333334</v>
      </c>
    </row>
    <row r="177" spans="1:3">
      <c r="A177" s="47" t="s">
        <v>192</v>
      </c>
      <c r="B177" s="53">
        <v>-237035697.34999901</v>
      </c>
      <c r="C177" s="53">
        <v>-231435555.69499967</v>
      </c>
    </row>
    <row r="178" spans="1:3">
      <c r="A178" s="47" t="s">
        <v>193</v>
      </c>
      <c r="B178" s="53">
        <v>14852840</v>
      </c>
      <c r="C178" s="53">
        <v>14753896.166666666</v>
      </c>
    </row>
    <row r="179" spans="1:3">
      <c r="A179" s="47" t="s">
        <v>194</v>
      </c>
      <c r="B179" s="53">
        <v>141989923.13</v>
      </c>
      <c r="C179" s="53">
        <v>148535212.66958299</v>
      </c>
    </row>
    <row r="180" spans="1:3">
      <c r="A180" s="47" t="s">
        <v>195</v>
      </c>
      <c r="B180" s="53">
        <v>-256382152</v>
      </c>
      <c r="C180" s="53">
        <v>-203198975.12041619</v>
      </c>
    </row>
    <row r="181" spans="1:3">
      <c r="A181" s="47" t="s">
        <v>196</v>
      </c>
      <c r="B181" s="53">
        <v>195864996</v>
      </c>
      <c r="C181" s="53">
        <v>122201292.60250001</v>
      </c>
    </row>
    <row r="182" spans="1:3" ht="15" thickBot="1">
      <c r="A182" s="54" t="s">
        <v>197</v>
      </c>
      <c r="B182" s="55">
        <v>5848610</v>
      </c>
      <c r="C182" s="55">
        <v>5848610</v>
      </c>
    </row>
    <row r="183" spans="1:3">
      <c r="A183" s="47" t="s">
        <v>198</v>
      </c>
      <c r="B183" s="53">
        <v>-3431067746.0699902</v>
      </c>
      <c r="C183" s="53">
        <v>-3435099278.9349952</v>
      </c>
    </row>
    <row r="184" spans="1:3" ht="11.25" customHeight="1">
      <c r="A184" s="47"/>
      <c r="B184" s="53"/>
      <c r="C184" s="53"/>
    </row>
    <row r="185" spans="1:3">
      <c r="A185" s="47" t="s">
        <v>199</v>
      </c>
      <c r="B185" s="53">
        <v>-3431067746.0699902</v>
      </c>
      <c r="C185" s="53">
        <v>-3435099278.9349952</v>
      </c>
    </row>
    <row r="186" spans="1:3">
      <c r="A186" s="47"/>
      <c r="B186" s="53"/>
      <c r="C186" s="53"/>
    </row>
    <row r="187" spans="1:3">
      <c r="A187" s="47" t="s">
        <v>200</v>
      </c>
      <c r="B187" s="53"/>
      <c r="C187" s="53"/>
    </row>
    <row r="188" spans="1:3">
      <c r="A188" s="47" t="s">
        <v>201</v>
      </c>
      <c r="B188" s="53"/>
      <c r="C188" s="53"/>
    </row>
    <row r="189" spans="1:3">
      <c r="A189" s="47" t="s">
        <v>202</v>
      </c>
      <c r="B189" s="53"/>
      <c r="C189" s="53"/>
    </row>
    <row r="190" spans="1:3">
      <c r="A190" s="47"/>
      <c r="B190" s="53"/>
      <c r="C190" s="53"/>
    </row>
    <row r="191" spans="1:3">
      <c r="A191" s="47" t="s">
        <v>203</v>
      </c>
      <c r="B191" s="53"/>
      <c r="C191" s="53"/>
    </row>
    <row r="192" spans="1:3">
      <c r="A192" s="47" t="s">
        <v>204</v>
      </c>
      <c r="B192" s="53"/>
      <c r="C192" s="53"/>
    </row>
    <row r="193" spans="1:3">
      <c r="A193" s="47" t="s">
        <v>205</v>
      </c>
      <c r="B193" s="53"/>
      <c r="C193" s="53"/>
    </row>
    <row r="194" spans="1:3">
      <c r="A194" s="47"/>
      <c r="B194" s="53"/>
      <c r="C194" s="53"/>
    </row>
    <row r="195" spans="1:3">
      <c r="A195" s="47" t="s">
        <v>206</v>
      </c>
      <c r="B195" s="53"/>
      <c r="C195" s="53"/>
    </row>
    <row r="196" spans="1:3">
      <c r="A196" s="47" t="s">
        <v>207</v>
      </c>
      <c r="B196" s="53">
        <v>-250000000</v>
      </c>
      <c r="C196" s="53">
        <v>-250000000</v>
      </c>
    </row>
    <row r="197" spans="1:3">
      <c r="A197" s="47" t="s">
        <v>208</v>
      </c>
      <c r="B197" s="53">
        <v>-3523860000</v>
      </c>
      <c r="C197" s="53">
        <v>-3523860000</v>
      </c>
    </row>
    <row r="198" spans="1:3" ht="15" thickBot="1">
      <c r="A198" s="54" t="s">
        <v>209</v>
      </c>
      <c r="B198" s="55">
        <v>1838875.25</v>
      </c>
      <c r="C198" s="55">
        <v>1871001.3500000003</v>
      </c>
    </row>
    <row r="199" spans="1:3">
      <c r="A199" s="47" t="s">
        <v>210</v>
      </c>
      <c r="B199" s="53">
        <v>-3772021124.75</v>
      </c>
      <c r="C199" s="53">
        <v>-3771988998.6500001</v>
      </c>
    </row>
    <row r="200" spans="1:3" ht="13.5" customHeight="1">
      <c r="A200" s="47"/>
      <c r="B200" s="53"/>
      <c r="C200" s="53"/>
    </row>
    <row r="201" spans="1:3">
      <c r="A201" s="47" t="s">
        <v>211</v>
      </c>
      <c r="B201" s="53">
        <v>-3772021124.75</v>
      </c>
      <c r="C201" s="53">
        <v>-3771988998.6500001</v>
      </c>
    </row>
    <row r="202" spans="1:3" ht="9.75" customHeight="1">
      <c r="A202" s="47"/>
      <c r="B202" s="53"/>
      <c r="C202" s="53"/>
    </row>
    <row r="203" spans="1:3">
      <c r="A203" s="47" t="s">
        <v>212</v>
      </c>
      <c r="B203" s="53">
        <v>-3772021124.75</v>
      </c>
      <c r="C203" s="53">
        <v>-3771988998.6500001</v>
      </c>
    </row>
    <row r="204" spans="1:3">
      <c r="A204" s="47"/>
      <c r="B204" s="53"/>
      <c r="C204" s="53"/>
    </row>
    <row r="205" spans="1:3">
      <c r="A205" s="47" t="s">
        <v>213</v>
      </c>
      <c r="B205" s="53">
        <v>-7203088870.8199997</v>
      </c>
      <c r="C205" s="53">
        <v>-7207088277.5849962</v>
      </c>
    </row>
    <row r="206" spans="1:3" ht="12" customHeight="1">
      <c r="A206" s="47"/>
      <c r="B206" s="53"/>
      <c r="C206" s="53"/>
    </row>
    <row r="207" spans="1:3" ht="15" thickBot="1">
      <c r="A207" s="57" t="s">
        <v>214</v>
      </c>
      <c r="B207" s="58">
        <v>-11215491565.76</v>
      </c>
      <c r="C207" s="58">
        <v>-11120825744.343306</v>
      </c>
    </row>
    <row r="208" spans="1:3" ht="15" thickTop="1"/>
    <row r="209" spans="1:3">
      <c r="A209" s="47"/>
      <c r="B209" s="53"/>
      <c r="C209" s="53"/>
    </row>
    <row r="210" spans="1:3">
      <c r="A210" s="60"/>
      <c r="B210" s="61"/>
      <c r="C210" s="61"/>
    </row>
    <row r="211" spans="1:3">
      <c r="A211" s="47"/>
      <c r="B211" s="53"/>
      <c r="C211" s="53"/>
    </row>
    <row r="212" spans="1:3">
      <c r="A212" s="60"/>
      <c r="B212" s="61"/>
      <c r="C212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8"/>
  <sheetViews>
    <sheetView zoomScaleNormal="100" workbookViewId="0">
      <selection activeCell="E9" sqref="E9"/>
    </sheetView>
  </sheetViews>
  <sheetFormatPr defaultRowHeight="13.2"/>
  <cols>
    <col min="1" max="1" width="4.33203125" bestFit="1" customWidth="1"/>
    <col min="2" max="2" width="27" bestFit="1" customWidth="1"/>
    <col min="3" max="3" width="40.109375" bestFit="1" customWidth="1"/>
    <col min="4" max="4" width="13.44140625" bestFit="1" customWidth="1"/>
  </cols>
  <sheetData>
    <row r="1" spans="1:4">
      <c r="A1" s="62"/>
      <c r="B1" s="63"/>
      <c r="C1" s="63"/>
      <c r="D1" s="64"/>
    </row>
    <row r="2" spans="1:4">
      <c r="A2" s="62"/>
      <c r="B2" s="63"/>
      <c r="C2" s="65"/>
      <c r="D2" s="64"/>
    </row>
    <row r="3" spans="1:4">
      <c r="A3" s="66" t="s">
        <v>215</v>
      </c>
      <c r="B3" s="67"/>
      <c r="C3" s="66"/>
      <c r="D3" s="64"/>
    </row>
    <row r="4" spans="1:4">
      <c r="A4" s="66" t="s">
        <v>216</v>
      </c>
      <c r="B4" s="67"/>
      <c r="C4" s="66"/>
      <c r="D4" s="68"/>
    </row>
    <row r="5" spans="1:4">
      <c r="A5" s="69" t="s">
        <v>217</v>
      </c>
      <c r="B5" s="67"/>
      <c r="C5" s="66"/>
      <c r="D5" s="64"/>
    </row>
    <row r="6" spans="1:4">
      <c r="A6" s="70"/>
      <c r="B6" s="71"/>
      <c r="C6" s="71"/>
      <c r="D6" s="72" t="s">
        <v>218</v>
      </c>
    </row>
    <row r="7" spans="1:4">
      <c r="A7" s="73"/>
      <c r="B7" s="74"/>
      <c r="C7" s="75"/>
      <c r="D7" s="76" t="s">
        <v>219</v>
      </c>
    </row>
    <row r="8" spans="1:4">
      <c r="A8" s="77">
        <v>1</v>
      </c>
      <c r="B8" s="78" t="s">
        <v>220</v>
      </c>
      <c r="C8" s="79" t="s">
        <v>221</v>
      </c>
      <c r="D8" s="80">
        <v>42643</v>
      </c>
    </row>
    <row r="9" spans="1:4">
      <c r="A9" s="73">
        <v>3</v>
      </c>
      <c r="B9" s="74"/>
      <c r="C9" s="81" t="s">
        <v>222</v>
      </c>
      <c r="D9" s="82"/>
    </row>
    <row r="10" spans="1:4">
      <c r="A10" s="73">
        <f>A9+1</f>
        <v>4</v>
      </c>
      <c r="B10" s="83" t="s">
        <v>223</v>
      </c>
      <c r="C10" s="75" t="s">
        <v>224</v>
      </c>
      <c r="D10" s="84">
        <v>9071553709.5904179</v>
      </c>
    </row>
    <row r="11" spans="1:4">
      <c r="A11" s="73">
        <v>5</v>
      </c>
      <c r="B11" s="83" t="s">
        <v>225</v>
      </c>
      <c r="C11" s="75" t="s">
        <v>226</v>
      </c>
      <c r="D11" s="84">
        <v>319205548.26429236</v>
      </c>
    </row>
    <row r="12" spans="1:4">
      <c r="A12" s="73">
        <v>6</v>
      </c>
      <c r="B12" s="83" t="s">
        <v>227</v>
      </c>
      <c r="C12" s="75" t="s">
        <v>228</v>
      </c>
      <c r="D12" s="84">
        <v>282791674.87</v>
      </c>
    </row>
    <row r="13" spans="1:4">
      <c r="A13" s="73" t="s">
        <v>229</v>
      </c>
      <c r="B13" s="85" t="s">
        <v>230</v>
      </c>
      <c r="C13" s="75" t="s">
        <v>231</v>
      </c>
      <c r="D13" s="84">
        <v>6830645.7199999997</v>
      </c>
    </row>
    <row r="14" spans="1:4">
      <c r="A14" s="73" t="s">
        <v>232</v>
      </c>
      <c r="B14" s="85" t="s">
        <v>233</v>
      </c>
      <c r="C14" s="75" t="s">
        <v>234</v>
      </c>
      <c r="D14" s="84">
        <v>1739485.8999999997</v>
      </c>
    </row>
    <row r="15" spans="1:4">
      <c r="A15" s="73" t="s">
        <v>235</v>
      </c>
      <c r="B15" s="83" t="s">
        <v>236</v>
      </c>
      <c r="C15" s="75" t="s">
        <v>237</v>
      </c>
      <c r="D15" s="84">
        <v>29385564.530000024</v>
      </c>
    </row>
    <row r="16" spans="1:4">
      <c r="A16" s="73" t="s">
        <v>238</v>
      </c>
      <c r="B16" s="83" t="s">
        <v>239</v>
      </c>
      <c r="C16" s="75" t="s">
        <v>240</v>
      </c>
      <c r="D16" s="84">
        <v>-6610453.9520833502</v>
      </c>
    </row>
    <row r="17" spans="1:4">
      <c r="A17" s="73" t="s">
        <v>241</v>
      </c>
      <c r="B17" s="83" t="s">
        <v>242</v>
      </c>
      <c r="C17" s="86" t="s">
        <v>243</v>
      </c>
      <c r="D17" s="84">
        <v>1874999.78</v>
      </c>
    </row>
    <row r="18" spans="1:4">
      <c r="A18" s="73" t="s">
        <v>244</v>
      </c>
      <c r="B18" s="85" t="s">
        <v>245</v>
      </c>
      <c r="C18" s="86" t="s">
        <v>246</v>
      </c>
      <c r="D18" s="84">
        <v>16198179.76</v>
      </c>
    </row>
    <row r="19" spans="1:4">
      <c r="A19" s="73" t="s">
        <v>247</v>
      </c>
      <c r="B19" s="83">
        <v>25300831</v>
      </c>
      <c r="C19" s="86" t="s">
        <v>248</v>
      </c>
      <c r="D19" s="84">
        <v>0</v>
      </c>
    </row>
    <row r="20" spans="1:4">
      <c r="A20" s="87" t="s">
        <v>249</v>
      </c>
      <c r="B20" s="83" t="s">
        <v>250</v>
      </c>
      <c r="C20" s="86" t="s">
        <v>251</v>
      </c>
      <c r="D20" s="84">
        <v>0</v>
      </c>
    </row>
    <row r="21" spans="1:4">
      <c r="A21" s="87" t="s">
        <v>252</v>
      </c>
      <c r="B21" s="83">
        <v>18235521</v>
      </c>
      <c r="C21" s="86" t="s">
        <v>253</v>
      </c>
      <c r="D21" s="84">
        <v>25799227.879999999</v>
      </c>
    </row>
    <row r="22" spans="1:4">
      <c r="A22" s="87" t="s">
        <v>254</v>
      </c>
      <c r="B22" s="83" t="s">
        <v>255</v>
      </c>
      <c r="C22" s="86" t="s">
        <v>256</v>
      </c>
      <c r="D22" s="84">
        <v>776259.08333333337</v>
      </c>
    </row>
    <row r="23" spans="1:4">
      <c r="A23" s="87" t="s">
        <v>257</v>
      </c>
      <c r="B23" s="83" t="s">
        <v>258</v>
      </c>
      <c r="C23" s="86" t="s">
        <v>259</v>
      </c>
      <c r="D23" s="84">
        <v>0</v>
      </c>
    </row>
    <row r="24" spans="1:4">
      <c r="A24" s="87" t="s">
        <v>260</v>
      </c>
      <c r="B24" s="83">
        <v>18231041</v>
      </c>
      <c r="C24" s="86" t="s">
        <v>261</v>
      </c>
      <c r="D24" s="84">
        <v>0</v>
      </c>
    </row>
    <row r="25" spans="1:4">
      <c r="A25" s="87" t="s">
        <v>262</v>
      </c>
      <c r="B25" s="83">
        <v>18230351</v>
      </c>
      <c r="C25" s="86" t="s">
        <v>263</v>
      </c>
      <c r="D25" s="84">
        <v>128955689.46000002</v>
      </c>
    </row>
    <row r="26" spans="1:4">
      <c r="A26" s="87" t="s">
        <v>264</v>
      </c>
      <c r="B26" s="83">
        <v>18220091</v>
      </c>
      <c r="C26" s="86" t="s">
        <v>265</v>
      </c>
      <c r="D26" s="84">
        <v>180950.83</v>
      </c>
    </row>
    <row r="27" spans="1:4">
      <c r="A27" s="87" t="s">
        <v>266</v>
      </c>
      <c r="B27" s="83" t="s">
        <v>267</v>
      </c>
      <c r="C27" s="86" t="s">
        <v>268</v>
      </c>
      <c r="D27" s="84">
        <v>84292983.455833331</v>
      </c>
    </row>
    <row r="28" spans="1:4">
      <c r="A28" s="87" t="s">
        <v>269</v>
      </c>
      <c r="B28" s="83">
        <v>18220101</v>
      </c>
      <c r="C28" s="86" t="s">
        <v>270</v>
      </c>
      <c r="D28" s="84">
        <v>9721847.8937500026</v>
      </c>
    </row>
    <row r="29" spans="1:4">
      <c r="A29" s="73">
        <v>7</v>
      </c>
      <c r="B29" s="83">
        <v>18230041</v>
      </c>
      <c r="C29" s="75" t="s">
        <v>271</v>
      </c>
      <c r="D29" s="84">
        <v>21589277</v>
      </c>
    </row>
    <row r="30" spans="1:4">
      <c r="A30" s="73">
        <v>8</v>
      </c>
      <c r="B30" s="83">
        <v>18230051</v>
      </c>
      <c r="C30" s="75" t="s">
        <v>272</v>
      </c>
      <c r="D30" s="84">
        <v>-16862150.699999999</v>
      </c>
    </row>
    <row r="31" spans="1:4">
      <c r="A31" s="73">
        <v>9</v>
      </c>
      <c r="B31" s="83">
        <v>18230061</v>
      </c>
      <c r="C31" s="75" t="s">
        <v>273</v>
      </c>
      <c r="D31" s="84">
        <v>1142944</v>
      </c>
    </row>
    <row r="32" spans="1:4">
      <c r="A32" s="73">
        <f>A31+1</f>
        <v>10</v>
      </c>
      <c r="B32" s="83">
        <v>18230071</v>
      </c>
      <c r="C32" s="75" t="s">
        <v>274</v>
      </c>
      <c r="D32" s="84">
        <v>113632921</v>
      </c>
    </row>
    <row r="33" spans="1:4">
      <c r="A33" s="73">
        <f>A32+1</f>
        <v>11</v>
      </c>
      <c r="B33" s="83">
        <v>18230081</v>
      </c>
      <c r="C33" s="75" t="s">
        <v>275</v>
      </c>
      <c r="D33" s="84">
        <v>-109224737.98999999</v>
      </c>
    </row>
    <row r="34" spans="1:4">
      <c r="A34" s="87">
        <f>A33+1</f>
        <v>12</v>
      </c>
      <c r="B34" s="83">
        <v>18230031</v>
      </c>
      <c r="C34" s="86" t="s">
        <v>276</v>
      </c>
      <c r="D34" s="84">
        <v>51386936.710416667</v>
      </c>
    </row>
    <row r="35" spans="1:4">
      <c r="A35" s="73">
        <f>A34+1</f>
        <v>13</v>
      </c>
      <c r="B35" s="83">
        <v>1861051</v>
      </c>
      <c r="C35" s="75" t="s">
        <v>277</v>
      </c>
      <c r="D35" s="84">
        <v>0</v>
      </c>
    </row>
    <row r="36" spans="1:4">
      <c r="A36" s="73">
        <f>A35+1</f>
        <v>14</v>
      </c>
      <c r="B36" s="83">
        <v>10500001</v>
      </c>
      <c r="C36" s="75" t="s">
        <v>278</v>
      </c>
      <c r="D36" s="84">
        <v>49313213.286249995</v>
      </c>
    </row>
    <row r="37" spans="1:4">
      <c r="A37" s="73">
        <v>15</v>
      </c>
      <c r="B37" s="83">
        <v>10500003</v>
      </c>
      <c r="C37" s="75" t="s">
        <v>279</v>
      </c>
      <c r="D37" s="84">
        <v>0</v>
      </c>
    </row>
    <row r="38" spans="1:4">
      <c r="A38" s="73">
        <v>16</v>
      </c>
      <c r="B38" s="83">
        <v>10600501</v>
      </c>
      <c r="C38" s="75" t="s">
        <v>280</v>
      </c>
      <c r="D38" s="84">
        <v>37116885.302500002</v>
      </c>
    </row>
    <row r="39" spans="1:4">
      <c r="A39" s="73" t="s">
        <v>281</v>
      </c>
      <c r="B39" s="83">
        <v>10600503</v>
      </c>
      <c r="C39" s="75" t="s">
        <v>282</v>
      </c>
      <c r="D39" s="84">
        <v>420475.23062674992</v>
      </c>
    </row>
    <row r="40" spans="1:4">
      <c r="A40" s="73">
        <v>17</v>
      </c>
      <c r="B40" s="83" t="s">
        <v>283</v>
      </c>
      <c r="C40" s="86" t="s">
        <v>284</v>
      </c>
      <c r="D40" s="84">
        <v>-3465902891.7308335</v>
      </c>
    </row>
    <row r="41" spans="1:4">
      <c r="A41" s="73">
        <v>18</v>
      </c>
      <c r="B41" s="83" t="s">
        <v>285</v>
      </c>
      <c r="C41" s="86" t="s">
        <v>286</v>
      </c>
      <c r="D41" s="84">
        <v>-71850053.747948229</v>
      </c>
    </row>
    <row r="42" spans="1:4">
      <c r="A42" s="73">
        <v>19</v>
      </c>
      <c r="B42" s="83" t="s">
        <v>287</v>
      </c>
      <c r="C42" s="75" t="s">
        <v>288</v>
      </c>
      <c r="D42" s="84">
        <v>-31072844.14458333</v>
      </c>
    </row>
    <row r="43" spans="1:4">
      <c r="A43" s="73">
        <v>20</v>
      </c>
      <c r="B43" s="88">
        <v>11100003</v>
      </c>
      <c r="C43" s="75" t="s">
        <v>289</v>
      </c>
      <c r="D43" s="84">
        <v>-60759307.844100073</v>
      </c>
    </row>
    <row r="44" spans="1:4">
      <c r="A44" s="73">
        <v>21</v>
      </c>
      <c r="B44" s="83" t="s">
        <v>290</v>
      </c>
      <c r="C44" s="75" t="s">
        <v>291</v>
      </c>
      <c r="D44" s="84">
        <v>-114219709.01124997</v>
      </c>
    </row>
    <row r="45" spans="1:4">
      <c r="A45" s="73">
        <f>A44+1</f>
        <v>22</v>
      </c>
      <c r="B45" s="83" t="s">
        <v>292</v>
      </c>
      <c r="C45" s="75" t="s">
        <v>293</v>
      </c>
      <c r="D45" s="84">
        <v>-105149976.8</v>
      </c>
    </row>
    <row r="46" spans="1:4">
      <c r="A46" s="73">
        <f>A45+1</f>
        <v>23</v>
      </c>
      <c r="B46" s="83">
        <v>19000041</v>
      </c>
      <c r="C46" s="75" t="s">
        <v>294</v>
      </c>
      <c r="D46" s="84">
        <v>0</v>
      </c>
    </row>
    <row r="47" spans="1:4">
      <c r="A47" s="73">
        <f>A46+1</f>
        <v>24</v>
      </c>
      <c r="B47" s="83">
        <v>19000051</v>
      </c>
      <c r="C47" s="75" t="s">
        <v>295</v>
      </c>
      <c r="D47" s="84">
        <v>0</v>
      </c>
    </row>
    <row r="48" spans="1:4">
      <c r="A48" s="73">
        <f>A47+1</f>
        <v>25</v>
      </c>
      <c r="B48" s="83">
        <v>19000061</v>
      </c>
      <c r="C48" s="75" t="s">
        <v>296</v>
      </c>
      <c r="D48" s="84">
        <v>0</v>
      </c>
    </row>
    <row r="49" spans="1:4">
      <c r="A49" s="73">
        <f>A48+1</f>
        <v>26</v>
      </c>
      <c r="B49" s="83">
        <v>19000093</v>
      </c>
      <c r="C49" s="75" t="s">
        <v>297</v>
      </c>
      <c r="D49" s="84">
        <v>0</v>
      </c>
    </row>
    <row r="50" spans="1:4">
      <c r="A50" s="73" t="s">
        <v>298</v>
      </c>
      <c r="B50" s="83">
        <v>19000121</v>
      </c>
      <c r="C50" s="86" t="s">
        <v>299</v>
      </c>
      <c r="D50" s="84">
        <v>0</v>
      </c>
    </row>
    <row r="51" spans="1:4">
      <c r="A51" s="73" t="s">
        <v>300</v>
      </c>
      <c r="B51" s="83">
        <v>19000151</v>
      </c>
      <c r="C51" s="86" t="s">
        <v>301</v>
      </c>
      <c r="D51" s="84">
        <v>354586.76916666672</v>
      </c>
    </row>
    <row r="52" spans="1:4">
      <c r="A52" s="73" t="s">
        <v>302</v>
      </c>
      <c r="B52" s="83">
        <v>19000711</v>
      </c>
      <c r="C52" s="86" t="s">
        <v>303</v>
      </c>
      <c r="D52" s="84">
        <v>486103.72166666668</v>
      </c>
    </row>
    <row r="53" spans="1:4">
      <c r="A53" s="73">
        <f>A49+1</f>
        <v>27</v>
      </c>
      <c r="B53" s="83">
        <v>19000191</v>
      </c>
      <c r="C53" s="86" t="s">
        <v>304</v>
      </c>
      <c r="D53" s="84">
        <v>0</v>
      </c>
    </row>
    <row r="54" spans="1:4">
      <c r="A54" s="73">
        <v>27.1</v>
      </c>
      <c r="B54" s="83">
        <v>19000701</v>
      </c>
      <c r="C54" s="86" t="s">
        <v>305</v>
      </c>
      <c r="D54" s="84">
        <v>0</v>
      </c>
    </row>
    <row r="55" spans="1:4">
      <c r="A55" s="73">
        <f>A53+1</f>
        <v>28</v>
      </c>
      <c r="B55" s="83" t="s">
        <v>306</v>
      </c>
      <c r="C55" s="75" t="s">
        <v>307</v>
      </c>
      <c r="D55" s="84">
        <v>-5962277.1433333335</v>
      </c>
    </row>
    <row r="56" spans="1:4">
      <c r="A56" s="73" t="s">
        <v>308</v>
      </c>
      <c r="B56" s="83">
        <v>23500003</v>
      </c>
      <c r="C56" s="75" t="s">
        <v>309</v>
      </c>
      <c r="D56" s="84">
        <v>-19040677.756270085</v>
      </c>
    </row>
    <row r="57" spans="1:4">
      <c r="A57" s="73">
        <f>A55+1</f>
        <v>29</v>
      </c>
      <c r="B57" s="83">
        <v>25400081</v>
      </c>
      <c r="C57" s="75" t="s">
        <v>310</v>
      </c>
      <c r="D57" s="84">
        <v>0</v>
      </c>
    </row>
    <row r="58" spans="1:4">
      <c r="A58" s="87">
        <v>29.1</v>
      </c>
      <c r="B58" s="83" t="s">
        <v>311</v>
      </c>
      <c r="C58" s="86" t="s">
        <v>312</v>
      </c>
      <c r="D58" s="84">
        <v>-2401973.35</v>
      </c>
    </row>
    <row r="59" spans="1:4">
      <c r="A59" s="73">
        <f>A57+1</f>
        <v>30</v>
      </c>
      <c r="B59" s="83" t="s">
        <v>313</v>
      </c>
      <c r="C59" s="75" t="s">
        <v>314</v>
      </c>
      <c r="D59" s="84">
        <v>-54720677.887500003</v>
      </c>
    </row>
    <row r="60" spans="1:4">
      <c r="A60" s="73">
        <f>A59+1</f>
        <v>31</v>
      </c>
      <c r="B60" s="83">
        <v>28200101</v>
      </c>
      <c r="C60" s="75" t="s">
        <v>315</v>
      </c>
      <c r="D60" s="84">
        <v>0</v>
      </c>
    </row>
    <row r="61" spans="1:4">
      <c r="A61" s="73">
        <f>A60+1</f>
        <v>32</v>
      </c>
      <c r="B61" s="83">
        <v>28200111</v>
      </c>
      <c r="C61" s="75" t="s">
        <v>316</v>
      </c>
      <c r="D61" s="84">
        <v>0</v>
      </c>
    </row>
    <row r="62" spans="1:4">
      <c r="A62" s="73">
        <f>A61+1</f>
        <v>33</v>
      </c>
      <c r="B62" s="83" t="s">
        <v>317</v>
      </c>
      <c r="C62" s="75" t="s">
        <v>318</v>
      </c>
      <c r="D62" s="84">
        <v>-1266343705.2720833</v>
      </c>
    </row>
    <row r="63" spans="1:4">
      <c r="A63" s="73">
        <f>A62+1</f>
        <v>34</v>
      </c>
      <c r="B63" s="83">
        <v>28200131</v>
      </c>
      <c r="C63" s="75" t="s">
        <v>319</v>
      </c>
      <c r="D63" s="84">
        <v>0</v>
      </c>
    </row>
    <row r="64" spans="1:4">
      <c r="A64" s="73">
        <f>A63+1</f>
        <v>35</v>
      </c>
      <c r="B64" s="89">
        <v>28200141</v>
      </c>
      <c r="C64" s="75" t="s">
        <v>320</v>
      </c>
      <c r="D64" s="84">
        <v>0</v>
      </c>
    </row>
    <row r="65" spans="1:4">
      <c r="A65" s="73" t="s">
        <v>321</v>
      </c>
      <c r="B65" s="89" t="s">
        <v>322</v>
      </c>
      <c r="C65" s="86" t="s">
        <v>323</v>
      </c>
      <c r="D65" s="84">
        <v>0</v>
      </c>
    </row>
    <row r="66" spans="1:4">
      <c r="A66" s="73" t="s">
        <v>324</v>
      </c>
      <c r="B66" s="89" t="s">
        <v>325</v>
      </c>
      <c r="C66" s="75" t="s">
        <v>326</v>
      </c>
      <c r="D66" s="84">
        <v>-28331556.355865661</v>
      </c>
    </row>
    <row r="67" spans="1:4">
      <c r="A67" s="87" t="s">
        <v>327</v>
      </c>
      <c r="B67" s="89" t="s">
        <v>328</v>
      </c>
      <c r="C67" s="86" t="s">
        <v>329</v>
      </c>
      <c r="D67" s="84">
        <v>73969464.23932533</v>
      </c>
    </row>
    <row r="68" spans="1:4">
      <c r="A68" s="73">
        <f>A64+1</f>
        <v>36</v>
      </c>
      <c r="B68" s="83">
        <v>28300161</v>
      </c>
      <c r="C68" s="75" t="s">
        <v>330</v>
      </c>
      <c r="D68" s="84">
        <v>0</v>
      </c>
    </row>
    <row r="69" spans="1:4">
      <c r="A69" s="73">
        <f>A68+1</f>
        <v>37</v>
      </c>
      <c r="B69" s="83">
        <v>28300261</v>
      </c>
      <c r="C69" s="75" t="s">
        <v>331</v>
      </c>
      <c r="D69" s="84">
        <v>0</v>
      </c>
    </row>
    <row r="70" spans="1:4">
      <c r="A70" s="73" t="s">
        <v>332</v>
      </c>
      <c r="B70" s="83">
        <v>28300091</v>
      </c>
      <c r="C70" s="86" t="s">
        <v>333</v>
      </c>
      <c r="D70" s="84">
        <v>-2390726</v>
      </c>
    </row>
    <row r="71" spans="1:4">
      <c r="A71" s="73" t="s">
        <v>334</v>
      </c>
      <c r="B71" s="83">
        <v>28300741</v>
      </c>
      <c r="C71" s="86" t="s">
        <v>335</v>
      </c>
      <c r="D71" s="84">
        <v>-608820.06999999995</v>
      </c>
    </row>
    <row r="72" spans="1:4">
      <c r="A72" s="73" t="s">
        <v>336</v>
      </c>
      <c r="B72" s="83">
        <v>28300011</v>
      </c>
      <c r="C72" s="86" t="s">
        <v>337</v>
      </c>
      <c r="D72" s="84">
        <v>-7971288.697916667</v>
      </c>
    </row>
    <row r="73" spans="1:4">
      <c r="A73" s="73" t="s">
        <v>338</v>
      </c>
      <c r="B73" s="83">
        <v>28300731</v>
      </c>
      <c r="C73" s="86" t="s">
        <v>339</v>
      </c>
      <c r="D73" s="84">
        <v>-5669362.9200000009</v>
      </c>
    </row>
    <row r="74" spans="1:4">
      <c r="A74" s="73" t="s">
        <v>340</v>
      </c>
      <c r="B74" s="83">
        <v>28300431</v>
      </c>
      <c r="C74" s="86" t="s">
        <v>341</v>
      </c>
      <c r="D74" s="84">
        <v>-1477918.4749999999</v>
      </c>
    </row>
    <row r="75" spans="1:4">
      <c r="A75" s="73" t="s">
        <v>342</v>
      </c>
      <c r="B75" s="83">
        <v>19000441</v>
      </c>
      <c r="C75" s="86" t="s">
        <v>343</v>
      </c>
      <c r="D75" s="84">
        <v>6106257.92875</v>
      </c>
    </row>
    <row r="76" spans="1:4">
      <c r="A76" s="73" t="s">
        <v>344</v>
      </c>
      <c r="B76" s="83">
        <v>19000553</v>
      </c>
      <c r="C76" s="90" t="s">
        <v>345</v>
      </c>
      <c r="D76" s="84">
        <v>133411.56311691663</v>
      </c>
    </row>
    <row r="77" spans="1:4">
      <c r="A77" s="73" t="s">
        <v>346</v>
      </c>
      <c r="B77" s="83">
        <v>19000561</v>
      </c>
      <c r="C77" s="86" t="s">
        <v>347</v>
      </c>
      <c r="D77" s="84">
        <v>0</v>
      </c>
    </row>
    <row r="78" spans="1:4">
      <c r="A78" s="87" t="s">
        <v>348</v>
      </c>
      <c r="B78" s="83">
        <v>28302061</v>
      </c>
      <c r="C78" s="86" t="s">
        <v>349</v>
      </c>
      <c r="D78" s="84">
        <v>-3402646.758750001</v>
      </c>
    </row>
    <row r="79" spans="1:4">
      <c r="A79" s="87" t="s">
        <v>350</v>
      </c>
      <c r="B79" s="83" t="s">
        <v>351</v>
      </c>
      <c r="C79" s="86" t="s">
        <v>352</v>
      </c>
      <c r="D79" s="84">
        <v>-9029729.7999999989</v>
      </c>
    </row>
    <row r="80" spans="1:4">
      <c r="A80" s="87" t="s">
        <v>353</v>
      </c>
      <c r="B80" s="83" t="s">
        <v>354</v>
      </c>
      <c r="C80" s="86" t="s">
        <v>355</v>
      </c>
      <c r="D80" s="84">
        <v>0</v>
      </c>
    </row>
    <row r="81" spans="1:4">
      <c r="A81" s="87" t="s">
        <v>356</v>
      </c>
      <c r="B81" s="83">
        <v>28300561</v>
      </c>
      <c r="C81" s="86" t="s">
        <v>357</v>
      </c>
      <c r="D81" s="84">
        <v>-14388256.550833331</v>
      </c>
    </row>
    <row r="82" spans="1:4">
      <c r="A82" s="87" t="s">
        <v>358</v>
      </c>
      <c r="B82" s="83" t="s">
        <v>359</v>
      </c>
      <c r="C82" s="86" t="s">
        <v>360</v>
      </c>
      <c r="D82" s="84">
        <v>-5368280.9274999993</v>
      </c>
    </row>
    <row r="83" spans="1:4">
      <c r="A83" s="73">
        <f>A69+1</f>
        <v>38</v>
      </c>
      <c r="B83" s="83" t="s">
        <v>361</v>
      </c>
      <c r="C83" s="75" t="s">
        <v>362</v>
      </c>
      <c r="D83" s="84">
        <v>0</v>
      </c>
    </row>
    <row r="84" spans="1:4">
      <c r="A84" s="73" t="s">
        <v>363</v>
      </c>
      <c r="B84" s="91">
        <v>18230181</v>
      </c>
      <c r="C84" s="86" t="s">
        <v>364</v>
      </c>
      <c r="D84" s="84">
        <v>0</v>
      </c>
    </row>
    <row r="85" spans="1:4">
      <c r="A85" s="87">
        <f t="shared" ref="A85:A96" si="0">A84+1</f>
        <v>40</v>
      </c>
      <c r="B85" s="83"/>
      <c r="C85" s="86"/>
      <c r="D85" s="84"/>
    </row>
    <row r="86" spans="1:4">
      <c r="A86" s="87">
        <f t="shared" si="0"/>
        <v>41</v>
      </c>
      <c r="B86" s="83" t="s">
        <v>365</v>
      </c>
      <c r="C86" s="86"/>
      <c r="D86" s="92">
        <v>227005241.70228952</v>
      </c>
    </row>
    <row r="87" spans="1:4">
      <c r="A87" s="73">
        <f t="shared" si="0"/>
        <v>42</v>
      </c>
      <c r="B87" s="74" t="s">
        <v>222</v>
      </c>
      <c r="C87" s="75"/>
      <c r="D87" s="93">
        <v>5153204461.5858812</v>
      </c>
    </row>
    <row r="88" spans="1:4">
      <c r="A88" s="87">
        <f t="shared" si="0"/>
        <v>43</v>
      </c>
      <c r="B88" s="75"/>
      <c r="C88" s="75"/>
      <c r="D88" s="94"/>
    </row>
    <row r="89" spans="1:4">
      <c r="A89" s="87">
        <f t="shared" si="0"/>
        <v>44</v>
      </c>
      <c r="B89" s="75"/>
      <c r="C89" s="75"/>
      <c r="D89" s="94"/>
    </row>
    <row r="90" spans="1:4">
      <c r="A90" s="87">
        <f t="shared" si="0"/>
        <v>45</v>
      </c>
      <c r="B90" s="75" t="s">
        <v>366</v>
      </c>
      <c r="C90" s="75"/>
      <c r="D90" s="93">
        <v>9760401506.5440865</v>
      </c>
    </row>
    <row r="91" spans="1:4">
      <c r="A91" s="87">
        <f t="shared" si="0"/>
        <v>46</v>
      </c>
      <c r="B91" s="75" t="s">
        <v>367</v>
      </c>
      <c r="C91" s="75"/>
      <c r="D91" s="84">
        <v>-3743804806.4787149</v>
      </c>
    </row>
    <row r="92" spans="1:4">
      <c r="A92" s="87">
        <f t="shared" si="0"/>
        <v>47</v>
      </c>
      <c r="B92" s="75" t="s">
        <v>368</v>
      </c>
      <c r="C92" s="75"/>
      <c r="D92" s="84">
        <v>253258620.21125004</v>
      </c>
    </row>
    <row r="93" spans="1:4">
      <c r="A93" s="87">
        <f t="shared" si="0"/>
        <v>48</v>
      </c>
      <c r="B93" s="75" t="s">
        <v>369</v>
      </c>
      <c r="C93" s="75"/>
      <c r="D93" s="84">
        <v>-1263932467.6059232</v>
      </c>
    </row>
    <row r="94" spans="1:4">
      <c r="A94" s="87">
        <f t="shared" si="0"/>
        <v>49</v>
      </c>
      <c r="B94" s="75" t="s">
        <v>370</v>
      </c>
      <c r="C94" s="75"/>
      <c r="D94" s="84">
        <v>227005241.70228952</v>
      </c>
    </row>
    <row r="95" spans="1:4">
      <c r="A95" s="87">
        <f t="shared" si="0"/>
        <v>50</v>
      </c>
      <c r="B95" s="75" t="s">
        <v>371</v>
      </c>
      <c r="C95" s="75"/>
      <c r="D95" s="84">
        <v>-79723632.787103415</v>
      </c>
    </row>
    <row r="96" spans="1:4" ht="13.8" thickBot="1">
      <c r="A96" s="87">
        <f t="shared" si="0"/>
        <v>51</v>
      </c>
      <c r="B96" s="75" t="s">
        <v>372</v>
      </c>
      <c r="C96" s="75"/>
      <c r="D96" s="95">
        <v>5153204461.5858841</v>
      </c>
    </row>
    <row r="97" spans="1:4" ht="13.8" thickTop="1">
      <c r="A97" s="73"/>
      <c r="B97" s="75"/>
      <c r="C97" s="75"/>
      <c r="D97" s="96"/>
    </row>
    <row r="98" spans="1:4">
      <c r="A98" s="73"/>
      <c r="B98" s="75"/>
      <c r="C98" s="75"/>
      <c r="D98" s="9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F113" sqref="F113"/>
    </sheetView>
  </sheetViews>
  <sheetFormatPr defaultColWidth="7.109375" defaultRowHeight="13.2"/>
  <cols>
    <col min="1" max="1" width="5.21875" style="62" customWidth="1"/>
    <col min="2" max="2" width="7.44140625" style="63" customWidth="1"/>
    <col min="3" max="3" width="48.109375" style="63" customWidth="1"/>
    <col min="4" max="4" width="15.21875" style="86" bestFit="1" customWidth="1"/>
    <col min="5" max="5" width="9.109375" style="75" customWidth="1"/>
    <col min="6" max="6" width="11.33203125" style="75" bestFit="1" customWidth="1"/>
    <col min="7" max="7" width="10.33203125" style="75" customWidth="1"/>
    <col min="8" max="16384" width="7.109375" style="75"/>
  </cols>
  <sheetData>
    <row r="1" spans="1:4">
      <c r="A1" s="98"/>
    </row>
    <row r="2" spans="1:4">
      <c r="A2" s="98"/>
    </row>
    <row r="3" spans="1:4" s="81" customFormat="1">
      <c r="B3" s="99" t="s">
        <v>215</v>
      </c>
      <c r="C3" s="99"/>
      <c r="D3" s="100"/>
    </row>
    <row r="4" spans="1:4" s="81" customFormat="1">
      <c r="B4" s="99" t="s">
        <v>373</v>
      </c>
      <c r="C4" s="99"/>
      <c r="D4" s="100"/>
    </row>
    <row r="5" spans="1:4" s="81" customFormat="1" ht="13.2" customHeight="1">
      <c r="B5" s="101" t="s">
        <v>217</v>
      </c>
      <c r="C5" s="102"/>
      <c r="D5" s="100"/>
    </row>
    <row r="6" spans="1:4" s="81" customFormat="1">
      <c r="A6" s="103"/>
      <c r="B6" s="1"/>
      <c r="C6" s="104"/>
      <c r="D6" s="100"/>
    </row>
    <row r="7" spans="1:4" s="81" customFormat="1" ht="12">
      <c r="B7" s="105"/>
      <c r="C7" s="106"/>
      <c r="D7" s="100"/>
    </row>
    <row r="8" spans="1:4" s="81" customFormat="1">
      <c r="B8" s="107"/>
      <c r="C8" s="65"/>
      <c r="D8" s="108"/>
    </row>
    <row r="9" spans="1:4" s="81" customFormat="1">
      <c r="A9" s="103"/>
      <c r="B9" s="1"/>
      <c r="D9" s="109"/>
    </row>
    <row r="10" spans="1:4" s="81" customFormat="1">
      <c r="B10" s="103" t="s">
        <v>374</v>
      </c>
      <c r="D10" s="100"/>
    </row>
    <row r="11" spans="1:4" s="81" customFormat="1">
      <c r="A11" s="110" t="s">
        <v>375</v>
      </c>
      <c r="B11" s="111" t="s">
        <v>376</v>
      </c>
      <c r="C11" s="112" t="s">
        <v>221</v>
      </c>
      <c r="D11" s="113" t="s">
        <v>218</v>
      </c>
    </row>
    <row r="12" spans="1:4">
      <c r="D12" s="114"/>
    </row>
    <row r="13" spans="1:4">
      <c r="A13" s="62">
        <v>1</v>
      </c>
      <c r="B13" s="62">
        <v>1</v>
      </c>
      <c r="C13" s="112" t="s">
        <v>377</v>
      </c>
      <c r="D13" s="115"/>
    </row>
    <row r="14" spans="1:4">
      <c r="A14" s="62">
        <v>2</v>
      </c>
      <c r="B14" s="62">
        <f t="shared" ref="B14:B77" si="0">B13+1</f>
        <v>2</v>
      </c>
      <c r="C14" s="63" t="s">
        <v>378</v>
      </c>
      <c r="D14" s="115">
        <v>859038</v>
      </c>
    </row>
    <row r="15" spans="1:4">
      <c r="A15" s="62">
        <v>3</v>
      </c>
      <c r="B15" s="62">
        <f t="shared" si="0"/>
        <v>3</v>
      </c>
      <c r="C15" s="63" t="s">
        <v>379</v>
      </c>
      <c r="D15" s="115">
        <v>0</v>
      </c>
    </row>
    <row r="16" spans="1:4">
      <c r="A16" s="62">
        <v>4</v>
      </c>
      <c r="B16" s="62">
        <f t="shared" si="0"/>
        <v>4</v>
      </c>
      <c r="C16" s="63" t="s">
        <v>380</v>
      </c>
      <c r="D16" s="115">
        <v>3274616487</v>
      </c>
    </row>
    <row r="17" spans="1:4">
      <c r="A17" s="62">
        <v>5</v>
      </c>
      <c r="B17" s="62">
        <f t="shared" si="0"/>
        <v>5</v>
      </c>
      <c r="C17" s="63" t="s">
        <v>381</v>
      </c>
      <c r="D17" s="115">
        <v>-22512342</v>
      </c>
    </row>
    <row r="18" spans="1:4">
      <c r="A18" s="62">
        <v>6</v>
      </c>
      <c r="B18" s="62">
        <f t="shared" si="0"/>
        <v>6</v>
      </c>
      <c r="C18" s="63" t="s">
        <v>382</v>
      </c>
      <c r="D18" s="115">
        <v>350249011</v>
      </c>
    </row>
    <row r="19" spans="1:4">
      <c r="A19" s="62">
        <v>7</v>
      </c>
      <c r="B19" s="62">
        <f t="shared" si="0"/>
        <v>7</v>
      </c>
      <c r="C19" s="63" t="s">
        <v>383</v>
      </c>
      <c r="D19" s="115">
        <v>0</v>
      </c>
    </row>
    <row r="20" spans="1:4">
      <c r="A20" s="62">
        <v>8</v>
      </c>
      <c r="B20" s="62">
        <f t="shared" si="0"/>
        <v>8</v>
      </c>
      <c r="C20" s="63" t="s">
        <v>384</v>
      </c>
      <c r="D20" s="115">
        <v>3771988999</v>
      </c>
    </row>
    <row r="21" spans="1:4">
      <c r="A21" s="62">
        <v>9</v>
      </c>
      <c r="B21" s="62">
        <f t="shared" si="0"/>
        <v>9</v>
      </c>
      <c r="C21" s="63" t="s">
        <v>385</v>
      </c>
      <c r="D21" s="115">
        <v>58312833</v>
      </c>
    </row>
    <row r="22" spans="1:4">
      <c r="A22" s="62">
        <v>10</v>
      </c>
      <c r="B22" s="62">
        <f t="shared" si="0"/>
        <v>10</v>
      </c>
      <c r="C22" s="63" t="s">
        <v>386</v>
      </c>
      <c r="D22" s="115">
        <v>0</v>
      </c>
    </row>
    <row r="23" spans="1:4" s="86" customFormat="1">
      <c r="A23" s="116">
        <v>10.1</v>
      </c>
      <c r="B23" s="116">
        <f t="shared" si="0"/>
        <v>11</v>
      </c>
      <c r="C23" s="64" t="s">
        <v>387</v>
      </c>
      <c r="D23" s="115">
        <v>0</v>
      </c>
    </row>
    <row r="24" spans="1:4">
      <c r="A24" s="62">
        <v>11</v>
      </c>
      <c r="B24" s="62">
        <f t="shared" si="0"/>
        <v>12</v>
      </c>
      <c r="C24" s="63" t="s">
        <v>388</v>
      </c>
      <c r="D24" s="115">
        <v>0</v>
      </c>
    </row>
    <row r="25" spans="1:4">
      <c r="A25" s="62">
        <v>12</v>
      </c>
      <c r="B25" s="62">
        <f t="shared" si="0"/>
        <v>13</v>
      </c>
      <c r="C25" s="63" t="s">
        <v>389</v>
      </c>
      <c r="D25" s="117">
        <v>-44293879</v>
      </c>
    </row>
    <row r="26" spans="1:4">
      <c r="A26" s="62">
        <v>14</v>
      </c>
      <c r="B26" s="62">
        <f t="shared" si="0"/>
        <v>14</v>
      </c>
      <c r="C26" s="63" t="s">
        <v>390</v>
      </c>
      <c r="D26" s="115">
        <f>SUM(D14:D25)</f>
        <v>7389220147</v>
      </c>
    </row>
    <row r="27" spans="1:4">
      <c r="A27" s="62">
        <v>15</v>
      </c>
      <c r="B27" s="62">
        <f t="shared" si="0"/>
        <v>15</v>
      </c>
      <c r="D27" s="115"/>
    </row>
    <row r="28" spans="1:4">
      <c r="A28" s="62">
        <v>16</v>
      </c>
      <c r="B28" s="62">
        <f t="shared" si="0"/>
        <v>16</v>
      </c>
      <c r="C28" s="112" t="s">
        <v>391</v>
      </c>
      <c r="D28" s="115"/>
    </row>
    <row r="29" spans="1:4">
      <c r="A29" s="62">
        <v>17</v>
      </c>
      <c r="B29" s="62">
        <f t="shared" si="0"/>
        <v>17</v>
      </c>
      <c r="D29" s="115"/>
    </row>
    <row r="30" spans="1:4">
      <c r="A30" s="62">
        <v>18</v>
      </c>
      <c r="B30" s="62">
        <f t="shared" si="0"/>
        <v>18</v>
      </c>
      <c r="C30" s="63" t="s">
        <v>392</v>
      </c>
      <c r="D30" s="115">
        <v>9391462270</v>
      </c>
    </row>
    <row r="31" spans="1:4">
      <c r="A31" s="62">
        <v>19</v>
      </c>
      <c r="B31" s="62">
        <f t="shared" si="0"/>
        <v>19</v>
      </c>
      <c r="C31" s="63" t="s">
        <v>393</v>
      </c>
      <c r="D31" s="115">
        <v>49313213</v>
      </c>
    </row>
    <row r="32" spans="1:4">
      <c r="A32" s="62">
        <v>20</v>
      </c>
      <c r="B32" s="62">
        <f t="shared" si="0"/>
        <v>20</v>
      </c>
      <c r="C32" s="63" t="s">
        <v>394</v>
      </c>
      <c r="D32" s="115">
        <v>-54720678</v>
      </c>
    </row>
    <row r="33" spans="1:4">
      <c r="A33" s="62">
        <v>21</v>
      </c>
      <c r="B33" s="62">
        <f t="shared" si="0"/>
        <v>21</v>
      </c>
      <c r="C33" s="63" t="s">
        <v>395</v>
      </c>
      <c r="D33" s="115">
        <v>-25002955</v>
      </c>
    </row>
    <row r="34" spans="1:4">
      <c r="A34" s="62">
        <v>22</v>
      </c>
      <c r="B34" s="62">
        <f t="shared" si="0"/>
        <v>22</v>
      </c>
      <c r="C34" s="63" t="s">
        <v>396</v>
      </c>
      <c r="D34" s="115">
        <v>-1058549600</v>
      </c>
    </row>
    <row r="35" spans="1:4">
      <c r="A35" s="62">
        <v>23</v>
      </c>
      <c r="B35" s="62">
        <f t="shared" si="0"/>
        <v>23</v>
      </c>
      <c r="C35" s="63" t="s">
        <v>397</v>
      </c>
      <c r="D35" s="115">
        <v>142916634</v>
      </c>
    </row>
    <row r="36" spans="1:4">
      <c r="A36" s="62">
        <v>24</v>
      </c>
      <c r="B36" s="62">
        <f t="shared" si="0"/>
        <v>24</v>
      </c>
      <c r="C36" s="63" t="s">
        <v>398</v>
      </c>
      <c r="D36" s="115">
        <v>-3611195445</v>
      </c>
    </row>
    <row r="37" spans="1:4">
      <c r="A37" s="62">
        <v>25</v>
      </c>
      <c r="B37" s="62">
        <f t="shared" si="0"/>
        <v>25</v>
      </c>
      <c r="C37" s="63" t="s">
        <v>399</v>
      </c>
      <c r="D37" s="115">
        <v>-105149977</v>
      </c>
    </row>
    <row r="38" spans="1:4">
      <c r="A38" s="62">
        <v>26</v>
      </c>
      <c r="B38" s="62">
        <f t="shared" si="0"/>
        <v>26</v>
      </c>
      <c r="C38" s="63" t="s">
        <v>400</v>
      </c>
      <c r="D38" s="115">
        <v>319626023</v>
      </c>
    </row>
    <row r="39" spans="1:4">
      <c r="A39" s="62">
        <v>27</v>
      </c>
      <c r="B39" s="62">
        <f t="shared" si="0"/>
        <v>27</v>
      </c>
      <c r="C39" s="63" t="s">
        <v>401</v>
      </c>
      <c r="D39" s="115">
        <v>-132609362</v>
      </c>
    </row>
    <row r="40" spans="1:4">
      <c r="A40" s="62">
        <v>28</v>
      </c>
      <c r="B40" s="62">
        <f t="shared" si="0"/>
        <v>28</v>
      </c>
      <c r="C40" s="64" t="s">
        <v>402</v>
      </c>
      <c r="D40" s="115">
        <v>-28198145</v>
      </c>
    </row>
    <row r="41" spans="1:4">
      <c r="A41" s="116">
        <v>29</v>
      </c>
      <c r="B41" s="116">
        <f t="shared" si="0"/>
        <v>29</v>
      </c>
      <c r="C41" s="64" t="s">
        <v>403</v>
      </c>
      <c r="D41" s="117">
        <v>73969464.23932533</v>
      </c>
    </row>
    <row r="42" spans="1:4">
      <c r="A42" s="62">
        <v>30</v>
      </c>
      <c r="B42" s="62">
        <f t="shared" si="0"/>
        <v>30</v>
      </c>
      <c r="C42" s="118" t="s">
        <v>404</v>
      </c>
      <c r="D42" s="119">
        <f>SUM(D30:D41)</f>
        <v>4961861442.2393255</v>
      </c>
    </row>
    <row r="43" spans="1:4">
      <c r="A43" s="62">
        <v>31</v>
      </c>
      <c r="B43" s="62">
        <f t="shared" si="0"/>
        <v>31</v>
      </c>
      <c r="C43" s="118"/>
      <c r="D43" s="115"/>
    </row>
    <row r="44" spans="1:4">
      <c r="A44" s="62">
        <v>32</v>
      </c>
      <c r="B44" s="62">
        <f t="shared" si="0"/>
        <v>32</v>
      </c>
      <c r="C44" s="112" t="s">
        <v>405</v>
      </c>
      <c r="D44" s="115"/>
    </row>
    <row r="45" spans="1:4">
      <c r="A45" s="62">
        <v>33</v>
      </c>
      <c r="B45" s="62">
        <f t="shared" si="0"/>
        <v>33</v>
      </c>
      <c r="D45" s="115"/>
    </row>
    <row r="46" spans="1:4">
      <c r="A46" s="62">
        <v>34</v>
      </c>
      <c r="B46" s="62">
        <f t="shared" si="0"/>
        <v>34</v>
      </c>
      <c r="C46" s="120" t="s">
        <v>406</v>
      </c>
      <c r="D46" s="115">
        <v>3380227259</v>
      </c>
    </row>
    <row r="47" spans="1:4">
      <c r="A47" s="62">
        <v>35</v>
      </c>
      <c r="B47" s="62">
        <f t="shared" si="0"/>
        <v>35</v>
      </c>
      <c r="C47" s="121" t="s">
        <v>407</v>
      </c>
      <c r="D47" s="115">
        <v>92614679</v>
      </c>
    </row>
    <row r="48" spans="1:4">
      <c r="A48" s="62">
        <v>36</v>
      </c>
      <c r="B48" s="62">
        <f t="shared" si="0"/>
        <v>36</v>
      </c>
      <c r="C48" s="122" t="s">
        <v>408</v>
      </c>
      <c r="D48" s="115">
        <v>8654564</v>
      </c>
    </row>
    <row r="49" spans="1:4">
      <c r="A49" s="62">
        <v>37</v>
      </c>
      <c r="B49" s="62">
        <f t="shared" si="0"/>
        <v>37</v>
      </c>
      <c r="C49" s="122" t="s">
        <v>409</v>
      </c>
      <c r="D49" s="115">
        <v>-1298250043</v>
      </c>
    </row>
    <row r="50" spans="1:4">
      <c r="A50" s="62">
        <v>38</v>
      </c>
      <c r="B50" s="62">
        <f t="shared" si="0"/>
        <v>38</v>
      </c>
      <c r="C50" s="122" t="s">
        <v>410</v>
      </c>
      <c r="D50" s="115">
        <v>-20859704</v>
      </c>
    </row>
    <row r="51" spans="1:4">
      <c r="A51" s="116">
        <v>38.1</v>
      </c>
      <c r="B51" s="62">
        <f t="shared" si="0"/>
        <v>39</v>
      </c>
      <c r="C51" s="122" t="s">
        <v>411</v>
      </c>
      <c r="D51" s="115">
        <v>-9302099</v>
      </c>
    </row>
    <row r="52" spans="1:4">
      <c r="A52" s="62">
        <v>39</v>
      </c>
      <c r="B52" s="62">
        <f t="shared" si="0"/>
        <v>40</v>
      </c>
      <c r="C52" s="121" t="s">
        <v>412</v>
      </c>
      <c r="D52" s="115">
        <v>-535112124</v>
      </c>
    </row>
    <row r="53" spans="1:4">
      <c r="A53" s="62">
        <v>40</v>
      </c>
      <c r="B53" s="62">
        <f t="shared" si="0"/>
        <v>41</v>
      </c>
      <c r="C53" s="121" t="s">
        <v>413</v>
      </c>
      <c r="D53" s="115">
        <v>-11122379</v>
      </c>
    </row>
    <row r="54" spans="1:4" s="86" customFormat="1">
      <c r="A54" s="116">
        <v>26</v>
      </c>
      <c r="B54" s="62">
        <f t="shared" si="0"/>
        <v>42</v>
      </c>
      <c r="C54" s="120" t="s">
        <v>414</v>
      </c>
      <c r="D54" s="115">
        <v>156149540</v>
      </c>
    </row>
    <row r="55" spans="1:4">
      <c r="A55" s="62">
        <v>27</v>
      </c>
      <c r="B55" s="62">
        <f t="shared" si="0"/>
        <v>43</v>
      </c>
      <c r="C55" s="122" t="s">
        <v>415</v>
      </c>
      <c r="D55" s="115">
        <v>-64784746</v>
      </c>
    </row>
    <row r="56" spans="1:4">
      <c r="A56" s="62">
        <v>28</v>
      </c>
      <c r="B56" s="62">
        <f t="shared" si="0"/>
        <v>44</v>
      </c>
      <c r="C56" s="120" t="s">
        <v>416</v>
      </c>
      <c r="D56" s="115">
        <v>-13775872</v>
      </c>
    </row>
    <row r="57" spans="1:4">
      <c r="A57" s="123">
        <v>29</v>
      </c>
      <c r="B57" s="116">
        <f t="shared" si="0"/>
        <v>45</v>
      </c>
      <c r="C57" s="64" t="s">
        <v>403</v>
      </c>
      <c r="D57" s="117">
        <v>12622777.056091331</v>
      </c>
    </row>
    <row r="58" spans="1:4">
      <c r="A58" s="62">
        <v>46</v>
      </c>
      <c r="B58" s="62">
        <f t="shared" si="0"/>
        <v>46</v>
      </c>
      <c r="C58" s="118" t="s">
        <v>417</v>
      </c>
      <c r="D58" s="119">
        <f>SUM(D46:D57)</f>
        <v>1697061852.0560913</v>
      </c>
    </row>
    <row r="59" spans="1:4">
      <c r="A59" s="62">
        <v>47</v>
      </c>
      <c r="B59" s="62">
        <f t="shared" si="0"/>
        <v>47</v>
      </c>
      <c r="D59" s="124"/>
    </row>
    <row r="60" spans="1:4" ht="13.8" thickBot="1">
      <c r="A60" s="62">
        <v>48</v>
      </c>
      <c r="B60" s="62">
        <f t="shared" si="0"/>
        <v>48</v>
      </c>
      <c r="C60" s="63" t="s">
        <v>418</v>
      </c>
      <c r="D60" s="125">
        <f>D58+D42</f>
        <v>6658923294.2954168</v>
      </c>
    </row>
    <row r="61" spans="1:4" ht="13.8" thickTop="1">
      <c r="B61" s="62">
        <f t="shared" si="0"/>
        <v>49</v>
      </c>
      <c r="D61" s="124"/>
    </row>
    <row r="62" spans="1:4">
      <c r="B62" s="62">
        <f t="shared" si="0"/>
        <v>50</v>
      </c>
      <c r="C62" s="112" t="s">
        <v>419</v>
      </c>
      <c r="D62" s="124"/>
    </row>
    <row r="63" spans="1:4">
      <c r="B63" s="62">
        <f t="shared" si="0"/>
        <v>51</v>
      </c>
      <c r="D63" s="124"/>
    </row>
    <row r="64" spans="1:4">
      <c r="A64" s="126">
        <v>51</v>
      </c>
      <c r="B64" s="62">
        <f t="shared" si="0"/>
        <v>52</v>
      </c>
      <c r="C64" s="118" t="s">
        <v>420</v>
      </c>
      <c r="D64" s="127">
        <v>297109537</v>
      </c>
    </row>
    <row r="65" spans="1:7">
      <c r="A65" s="126">
        <v>52</v>
      </c>
      <c r="B65" s="62">
        <f t="shared" si="0"/>
        <v>53</v>
      </c>
      <c r="C65" s="118" t="s">
        <v>421</v>
      </c>
      <c r="D65" s="119">
        <v>115128263</v>
      </c>
    </row>
    <row r="66" spans="1:7">
      <c r="A66" s="126">
        <v>53</v>
      </c>
      <c r="B66" s="62">
        <f t="shared" si="0"/>
        <v>54</v>
      </c>
      <c r="C66" s="118" t="s">
        <v>422</v>
      </c>
      <c r="D66" s="119">
        <v>1162260</v>
      </c>
      <c r="G66" s="128"/>
    </row>
    <row r="67" spans="1:7" s="129" customFormat="1">
      <c r="A67" s="126">
        <v>60</v>
      </c>
      <c r="B67" s="62">
        <f t="shared" si="0"/>
        <v>55</v>
      </c>
      <c r="C67" s="118" t="s">
        <v>423</v>
      </c>
      <c r="D67" s="117">
        <v>0</v>
      </c>
      <c r="G67" s="130"/>
    </row>
    <row r="68" spans="1:7" s="129" customFormat="1">
      <c r="A68" s="126"/>
      <c r="B68" s="62">
        <f t="shared" si="0"/>
        <v>56</v>
      </c>
      <c r="C68" s="131" t="s">
        <v>424</v>
      </c>
      <c r="D68" s="119">
        <f>SUM(D64:D67)</f>
        <v>413400060</v>
      </c>
    </row>
    <row r="69" spans="1:7">
      <c r="B69" s="62">
        <f t="shared" si="0"/>
        <v>57</v>
      </c>
      <c r="D69" s="124"/>
    </row>
    <row r="70" spans="1:7">
      <c r="A70" s="126"/>
      <c r="B70" s="62">
        <f t="shared" si="0"/>
        <v>58</v>
      </c>
      <c r="C70" s="112" t="s">
        <v>425</v>
      </c>
      <c r="E70" s="132"/>
      <c r="G70" s="128"/>
    </row>
    <row r="71" spans="1:7">
      <c r="A71" s="126"/>
      <c r="B71" s="62">
        <f t="shared" si="0"/>
        <v>59</v>
      </c>
      <c r="C71" s="133"/>
      <c r="D71" s="115"/>
      <c r="E71" s="132"/>
    </row>
    <row r="72" spans="1:7">
      <c r="A72" s="126">
        <v>54</v>
      </c>
      <c r="B72" s="62">
        <f t="shared" si="0"/>
        <v>60</v>
      </c>
      <c r="C72" s="134" t="s">
        <v>426</v>
      </c>
      <c r="D72" s="119">
        <v>3640577</v>
      </c>
      <c r="G72" s="128"/>
    </row>
    <row r="73" spans="1:7" s="86" customFormat="1">
      <c r="A73" s="135">
        <v>55</v>
      </c>
      <c r="B73" s="62">
        <f t="shared" si="0"/>
        <v>61</v>
      </c>
      <c r="C73" s="131" t="s">
        <v>427</v>
      </c>
      <c r="D73" s="119">
        <v>30330212</v>
      </c>
      <c r="E73" s="75"/>
      <c r="G73" s="136"/>
    </row>
    <row r="74" spans="1:7" s="86" customFormat="1">
      <c r="A74" s="135">
        <v>56</v>
      </c>
      <c r="B74" s="116">
        <f t="shared" si="0"/>
        <v>62</v>
      </c>
      <c r="C74" s="137" t="s">
        <v>428</v>
      </c>
      <c r="D74" s="119">
        <v>-168058765</v>
      </c>
      <c r="E74" s="137"/>
      <c r="F74" s="137"/>
    </row>
    <row r="75" spans="1:7">
      <c r="A75" s="126">
        <v>57</v>
      </c>
      <c r="B75" s="62">
        <f t="shared" si="0"/>
        <v>63</v>
      </c>
      <c r="C75" s="118" t="s">
        <v>429</v>
      </c>
      <c r="D75" s="119">
        <v>169357943</v>
      </c>
      <c r="E75" s="81"/>
    </row>
    <row r="76" spans="1:7">
      <c r="A76" s="126">
        <v>58</v>
      </c>
      <c r="B76" s="62">
        <f t="shared" si="0"/>
        <v>64</v>
      </c>
      <c r="C76" s="118" t="s">
        <v>430</v>
      </c>
      <c r="D76" s="119">
        <v>-25049326</v>
      </c>
    </row>
    <row r="77" spans="1:7" s="129" customFormat="1">
      <c r="A77" s="126">
        <v>59</v>
      </c>
      <c r="B77" s="62">
        <f t="shared" si="0"/>
        <v>65</v>
      </c>
      <c r="C77" s="118" t="s">
        <v>431</v>
      </c>
      <c r="D77" s="119">
        <v>1494342</v>
      </c>
      <c r="E77" s="138"/>
    </row>
    <row r="78" spans="1:7" s="129" customFormat="1">
      <c r="A78" s="126">
        <v>61</v>
      </c>
      <c r="B78" s="62">
        <f t="shared" ref="B78:B87" si="1">B77+1</f>
        <v>66</v>
      </c>
      <c r="C78" s="118"/>
      <c r="D78" s="119">
        <v>0</v>
      </c>
      <c r="E78" s="138"/>
    </row>
    <row r="79" spans="1:7" s="129" customFormat="1">
      <c r="A79" s="126">
        <v>62</v>
      </c>
      <c r="B79" s="62">
        <f t="shared" si="1"/>
        <v>67</v>
      </c>
      <c r="C79" s="118"/>
      <c r="D79" s="119">
        <v>0</v>
      </c>
      <c r="E79" s="75"/>
    </row>
    <row r="80" spans="1:7" s="129" customFormat="1">
      <c r="A80" s="126">
        <v>67</v>
      </c>
      <c r="B80" s="62">
        <f t="shared" si="1"/>
        <v>68</v>
      </c>
      <c r="C80" s="139"/>
      <c r="D80" s="119"/>
    </row>
    <row r="81" spans="1:5" s="129" customFormat="1">
      <c r="A81" s="126"/>
      <c r="B81" s="62">
        <f t="shared" si="1"/>
        <v>69</v>
      </c>
      <c r="C81" s="131" t="s">
        <v>432</v>
      </c>
      <c r="D81" s="140">
        <f>SUM(D72:D80)</f>
        <v>11714983</v>
      </c>
    </row>
    <row r="82" spans="1:5" s="129" customFormat="1">
      <c r="A82" s="126"/>
      <c r="B82" s="62">
        <f t="shared" si="1"/>
        <v>70</v>
      </c>
      <c r="C82" s="118"/>
      <c r="D82" s="119"/>
    </row>
    <row r="83" spans="1:5" s="129" customFormat="1" ht="14.25" customHeight="1">
      <c r="A83" s="126"/>
      <c r="B83" s="62">
        <f t="shared" si="1"/>
        <v>71</v>
      </c>
      <c r="C83" s="131" t="s">
        <v>433</v>
      </c>
      <c r="D83" s="119">
        <f>D68+D81</f>
        <v>425115043</v>
      </c>
    </row>
    <row r="84" spans="1:5" s="129" customFormat="1">
      <c r="A84" s="126"/>
      <c r="B84" s="62">
        <f t="shared" si="1"/>
        <v>72</v>
      </c>
      <c r="C84" s="118"/>
      <c r="D84" s="119"/>
    </row>
    <row r="85" spans="1:5" ht="13.8" thickBot="1">
      <c r="A85" s="126"/>
      <c r="B85" s="62">
        <f t="shared" si="1"/>
        <v>73</v>
      </c>
      <c r="C85" s="118" t="s">
        <v>434</v>
      </c>
      <c r="D85" s="125">
        <f>D60+D83</f>
        <v>7084038337.2954168</v>
      </c>
      <c r="E85" s="129"/>
    </row>
    <row r="86" spans="1:5" ht="13.8" thickTop="1">
      <c r="A86" s="126"/>
      <c r="B86" s="62">
        <f t="shared" si="1"/>
        <v>74</v>
      </c>
      <c r="C86" s="131" t="s">
        <v>435</v>
      </c>
      <c r="D86" s="64"/>
      <c r="E86" s="129"/>
    </row>
    <row r="87" spans="1:5" ht="13.8" thickBot="1">
      <c r="A87" s="126"/>
      <c r="B87" s="62">
        <f t="shared" si="1"/>
        <v>75</v>
      </c>
      <c r="C87" s="131" t="s">
        <v>436</v>
      </c>
      <c r="D87" s="141">
        <f>D26-D85</f>
        <v>305181809.70458317</v>
      </c>
      <c r="E87" s="142"/>
    </row>
    <row r="88" spans="1:5" ht="14.25" customHeight="1" thickTop="1">
      <c r="A88" s="126"/>
      <c r="B88" s="62"/>
      <c r="C88" s="118"/>
      <c r="D88" s="143"/>
      <c r="E88" s="129"/>
    </row>
    <row r="89" spans="1:5" ht="14.25" customHeight="1">
      <c r="A89" s="126"/>
      <c r="B89" s="62"/>
      <c r="C89" s="118"/>
      <c r="D89" s="143"/>
    </row>
    <row r="90" spans="1:5">
      <c r="A90" s="126"/>
      <c r="B90" s="144" t="s">
        <v>437</v>
      </c>
      <c r="C90" s="118"/>
      <c r="D90" s="119"/>
    </row>
    <row r="91" spans="1:5">
      <c r="A91" s="126"/>
      <c r="B91" s="62">
        <v>76</v>
      </c>
      <c r="C91" s="133" t="s">
        <v>438</v>
      </c>
      <c r="D91" s="119"/>
    </row>
    <row r="92" spans="1:5">
      <c r="A92" s="4"/>
      <c r="B92" s="62">
        <f t="shared" ref="B92:B117" si="2">B91+1</f>
        <v>77</v>
      </c>
      <c r="C92" s="63" t="s">
        <v>439</v>
      </c>
      <c r="D92" s="127">
        <f>D85</f>
        <v>7084038337.2954168</v>
      </c>
    </row>
    <row r="93" spans="1:5">
      <c r="A93" s="4"/>
      <c r="B93" s="62">
        <f t="shared" si="2"/>
        <v>78</v>
      </c>
      <c r="C93" s="63" t="s">
        <v>440</v>
      </c>
      <c r="D93" s="145">
        <f>-D64</f>
        <v>-297109537</v>
      </c>
    </row>
    <row r="94" spans="1:5">
      <c r="A94" s="4"/>
      <c r="B94" s="62">
        <f t="shared" si="2"/>
        <v>79</v>
      </c>
      <c r="C94" s="63" t="s">
        <v>441</v>
      </c>
      <c r="D94" s="145">
        <f>-D65</f>
        <v>-115128263</v>
      </c>
    </row>
    <row r="95" spans="1:5">
      <c r="A95" s="4"/>
      <c r="B95" s="62">
        <f t="shared" si="2"/>
        <v>80</v>
      </c>
      <c r="C95" s="63" t="s">
        <v>442</v>
      </c>
      <c r="D95" s="145"/>
      <c r="E95" s="81"/>
    </row>
    <row r="96" spans="1:5">
      <c r="A96" s="4"/>
      <c r="B96" s="62">
        <f t="shared" si="2"/>
        <v>81</v>
      </c>
      <c r="C96" s="63" t="s">
        <v>443</v>
      </c>
      <c r="D96" s="145">
        <f>-D66</f>
        <v>-1162260</v>
      </c>
    </row>
    <row r="97" spans="1:5">
      <c r="A97" s="4"/>
      <c r="B97" s="62">
        <f t="shared" si="2"/>
        <v>82</v>
      </c>
      <c r="C97" s="63" t="s">
        <v>444</v>
      </c>
      <c r="D97" s="146">
        <f>-D67</f>
        <v>0</v>
      </c>
      <c r="E97" s="81"/>
    </row>
    <row r="98" spans="1:5">
      <c r="A98" s="4"/>
      <c r="B98" s="62">
        <f t="shared" si="2"/>
        <v>83</v>
      </c>
      <c r="C98" s="63" t="s">
        <v>445</v>
      </c>
      <c r="D98" s="147">
        <f>SUM(D92:D97)</f>
        <v>6670638277.2954168</v>
      </c>
    </row>
    <row r="99" spans="1:5">
      <c r="A99" s="4"/>
      <c r="B99" s="62">
        <f t="shared" si="2"/>
        <v>84</v>
      </c>
      <c r="D99" s="5"/>
    </row>
    <row r="100" spans="1:5">
      <c r="A100" s="4"/>
      <c r="B100" s="62">
        <f t="shared" si="2"/>
        <v>85</v>
      </c>
      <c r="C100" s="63" t="s">
        <v>446</v>
      </c>
      <c r="D100" s="148">
        <f>D87/D98</f>
        <v>4.5750016268056116E-2</v>
      </c>
    </row>
    <row r="101" spans="1:5">
      <c r="A101" s="4"/>
      <c r="B101" s="62">
        <f t="shared" si="2"/>
        <v>86</v>
      </c>
      <c r="D101" s="5"/>
    </row>
    <row r="102" spans="1:5">
      <c r="A102" s="4"/>
      <c r="B102" s="62">
        <f t="shared" si="2"/>
        <v>87</v>
      </c>
      <c r="C102" s="63" t="s">
        <v>447</v>
      </c>
      <c r="D102" s="149">
        <f>D42*D100</f>
        <v>227005241.70228952</v>
      </c>
    </row>
    <row r="103" spans="1:5">
      <c r="B103" s="62">
        <f t="shared" si="2"/>
        <v>88</v>
      </c>
      <c r="D103" s="150"/>
    </row>
    <row r="104" spans="1:5">
      <c r="B104" s="62">
        <f t="shared" si="2"/>
        <v>89</v>
      </c>
      <c r="C104" s="151" t="s">
        <v>448</v>
      </c>
      <c r="D104" s="152"/>
    </row>
    <row r="105" spans="1:5">
      <c r="B105" s="62">
        <f t="shared" si="2"/>
        <v>90</v>
      </c>
      <c r="C105" s="63" t="s">
        <v>439</v>
      </c>
      <c r="D105" s="127">
        <f>D85</f>
        <v>7084038337.2954168</v>
      </c>
      <c r="E105" s="81"/>
    </row>
    <row r="106" spans="1:5">
      <c r="B106" s="62">
        <f t="shared" si="2"/>
        <v>91</v>
      </c>
      <c r="C106" s="63" t="s">
        <v>440</v>
      </c>
      <c r="D106" s="152">
        <f>D93</f>
        <v>-297109537</v>
      </c>
    </row>
    <row r="107" spans="1:5">
      <c r="B107" s="62">
        <f t="shared" si="2"/>
        <v>92</v>
      </c>
      <c r="C107" s="63" t="s">
        <v>449</v>
      </c>
      <c r="D107" s="152">
        <f>-D65</f>
        <v>-115128263</v>
      </c>
    </row>
    <row r="108" spans="1:5">
      <c r="B108" s="62">
        <f t="shared" si="2"/>
        <v>93</v>
      </c>
      <c r="C108" s="63" t="s">
        <v>442</v>
      </c>
      <c r="D108" s="152"/>
    </row>
    <row r="109" spans="1:5">
      <c r="A109" s="75"/>
      <c r="B109" s="62">
        <f t="shared" si="2"/>
        <v>94</v>
      </c>
      <c r="C109" s="63" t="s">
        <v>443</v>
      </c>
      <c r="D109" s="152">
        <f>D96</f>
        <v>-1162260</v>
      </c>
    </row>
    <row r="110" spans="1:5">
      <c r="A110" s="75"/>
      <c r="B110" s="62">
        <f t="shared" si="2"/>
        <v>95</v>
      </c>
      <c r="C110" s="63" t="s">
        <v>444</v>
      </c>
      <c r="D110" s="153">
        <f>D97</f>
        <v>0</v>
      </c>
    </row>
    <row r="111" spans="1:5">
      <c r="A111" s="75"/>
      <c r="B111" s="62">
        <f t="shared" si="2"/>
        <v>96</v>
      </c>
      <c r="C111" s="63" t="s">
        <v>445</v>
      </c>
      <c r="D111" s="152">
        <f>SUM(D105:D110)</f>
        <v>6670638277.2954168</v>
      </c>
    </row>
    <row r="112" spans="1:5">
      <c r="A112" s="75"/>
      <c r="B112" s="62">
        <f t="shared" si="2"/>
        <v>97</v>
      </c>
      <c r="C112" s="151"/>
      <c r="D112" s="152"/>
    </row>
    <row r="113" spans="1:4">
      <c r="A113" s="75"/>
      <c r="B113" s="62">
        <f t="shared" si="2"/>
        <v>98</v>
      </c>
      <c r="C113" s="63" t="s">
        <v>450</v>
      </c>
      <c r="D113" s="154">
        <f>D87/D111</f>
        <v>4.5750016268056116E-2</v>
      </c>
    </row>
    <row r="114" spans="1:4">
      <c r="A114" s="75"/>
      <c r="B114" s="62">
        <f t="shared" si="2"/>
        <v>99</v>
      </c>
      <c r="D114" s="152"/>
    </row>
    <row r="115" spans="1:4">
      <c r="A115" s="75"/>
      <c r="B115" s="62">
        <f t="shared" si="2"/>
        <v>100</v>
      </c>
      <c r="C115" s="63" t="s">
        <v>451</v>
      </c>
      <c r="D115" s="149">
        <f>D58*D113</f>
        <v>77640607.339463621</v>
      </c>
    </row>
    <row r="116" spans="1:4">
      <c r="A116" s="75"/>
      <c r="B116" s="62">
        <f t="shared" si="2"/>
        <v>101</v>
      </c>
      <c r="D116" s="64"/>
    </row>
    <row r="117" spans="1:4">
      <c r="A117" s="75"/>
      <c r="B117" s="62">
        <f t="shared" si="2"/>
        <v>102</v>
      </c>
      <c r="C117" s="151" t="s">
        <v>452</v>
      </c>
      <c r="D117" s="149">
        <f>D87-D102-D115</f>
        <v>535960.66283002496</v>
      </c>
    </row>
    <row r="118" spans="1:4">
      <c r="A118" s="75"/>
      <c r="B118" s="75"/>
      <c r="D118" s="64"/>
    </row>
    <row r="119" spans="1:4">
      <c r="A119" s="75"/>
      <c r="B119" s="75"/>
      <c r="D119" s="64"/>
    </row>
    <row r="120" spans="1:4">
      <c r="A120" s="75"/>
      <c r="B120" s="75"/>
      <c r="D120" s="64"/>
    </row>
    <row r="121" spans="1:4">
      <c r="A121" s="75"/>
      <c r="B121" s="75"/>
      <c r="D121" s="64"/>
    </row>
    <row r="122" spans="1:4">
      <c r="A122" s="75"/>
      <c r="B122" s="75"/>
      <c r="D122" s="64"/>
    </row>
    <row r="123" spans="1:4">
      <c r="A123" s="75"/>
      <c r="B123" s="75"/>
      <c r="D123" s="64"/>
    </row>
    <row r="124" spans="1:4">
      <c r="A124" s="75"/>
      <c r="B124" s="75"/>
      <c r="D124" s="64"/>
    </row>
    <row r="125" spans="1:4">
      <c r="A125" s="75"/>
      <c r="B125" s="75"/>
      <c r="C125" s="75"/>
      <c r="D125" s="64"/>
    </row>
    <row r="126" spans="1:4">
      <c r="A126" s="75"/>
      <c r="B126" s="75"/>
      <c r="C126" s="75"/>
      <c r="D126" s="64"/>
    </row>
    <row r="127" spans="1:4">
      <c r="A127" s="75"/>
      <c r="B127" s="75"/>
      <c r="C127" s="75"/>
      <c r="D127" s="64"/>
    </row>
    <row r="128" spans="1:4">
      <c r="A128" s="75"/>
      <c r="B128" s="75"/>
      <c r="C128" s="75"/>
      <c r="D128" s="64"/>
    </row>
    <row r="129" spans="1:4">
      <c r="A129" s="75"/>
      <c r="B129" s="75"/>
      <c r="C129" s="75"/>
      <c r="D129" s="64"/>
    </row>
    <row r="130" spans="1:4">
      <c r="A130" s="75"/>
      <c r="B130" s="75"/>
      <c r="C130" s="75"/>
      <c r="D130" s="64"/>
    </row>
    <row r="131" spans="1:4">
      <c r="A131" s="75"/>
      <c r="B131" s="75"/>
      <c r="C131" s="75"/>
      <c r="D131" s="64"/>
    </row>
    <row r="132" spans="1:4">
      <c r="A132" s="75"/>
      <c r="B132" s="75"/>
      <c r="C132" s="75"/>
      <c r="D132" s="64"/>
    </row>
    <row r="133" spans="1:4">
      <c r="A133" s="75"/>
      <c r="B133" s="75"/>
      <c r="C133" s="75"/>
      <c r="D133" s="64"/>
    </row>
    <row r="134" spans="1:4">
      <c r="A134" s="75"/>
      <c r="B134" s="75"/>
      <c r="C134" s="75"/>
      <c r="D134" s="64"/>
    </row>
    <row r="135" spans="1:4">
      <c r="A135" s="75"/>
      <c r="B135" s="75"/>
      <c r="C135" s="75"/>
      <c r="D135" s="64"/>
    </row>
    <row r="136" spans="1:4">
      <c r="A136" s="75"/>
      <c r="B136" s="75"/>
      <c r="C136" s="75"/>
      <c r="D136" s="64"/>
    </row>
    <row r="137" spans="1:4">
      <c r="A137" s="75"/>
      <c r="B137" s="75"/>
      <c r="C137" s="75"/>
      <c r="D137" s="64"/>
    </row>
    <row r="138" spans="1:4">
      <c r="A138" s="75"/>
      <c r="B138" s="75"/>
      <c r="C138" s="75"/>
      <c r="D138" s="64"/>
    </row>
    <row r="139" spans="1:4">
      <c r="A139" s="75"/>
      <c r="B139" s="75"/>
      <c r="C139" s="75"/>
      <c r="D139" s="64"/>
    </row>
    <row r="140" spans="1:4" ht="11.4">
      <c r="A140" s="75"/>
      <c r="B140" s="75"/>
      <c r="C140" s="75"/>
    </row>
    <row r="141" spans="1:4" ht="11.4">
      <c r="A141" s="75"/>
      <c r="B141" s="75"/>
      <c r="C141" s="75"/>
    </row>
    <row r="142" spans="1:4" ht="11.4">
      <c r="A142" s="75"/>
      <c r="B142" s="75"/>
      <c r="C142" s="75"/>
    </row>
    <row r="143" spans="1:4" ht="11.4">
      <c r="A143" s="75"/>
      <c r="B143" s="75"/>
      <c r="C143" s="75"/>
    </row>
    <row r="144" spans="1:4" ht="11.4">
      <c r="A144" s="75"/>
      <c r="B144" s="75"/>
      <c r="C144" s="75"/>
    </row>
    <row r="145" s="75" customFormat="1" ht="11.4"/>
    <row r="146" s="75" customFormat="1" ht="11.4"/>
    <row r="147" s="75" customFormat="1" ht="11.4"/>
    <row r="148" s="75" customFormat="1" ht="11.4"/>
    <row r="149" s="75" customFormat="1" ht="11.4"/>
    <row r="150" s="75" customFormat="1" ht="11.4"/>
    <row r="151" s="75" customFormat="1" ht="11.4"/>
    <row r="152" s="75" customFormat="1" ht="11.4"/>
    <row r="153" s="75" customFormat="1" ht="11.4"/>
    <row r="154" s="75" customFormat="1" ht="11.4"/>
    <row r="155" s="75" customFormat="1" ht="11.4"/>
    <row r="156" s="75" customFormat="1" ht="11.4"/>
    <row r="157" s="75" customFormat="1" ht="11.4"/>
    <row r="158" s="75" customFormat="1" ht="11.4"/>
    <row r="159" s="75" customFormat="1" ht="11.4"/>
    <row r="160" s="75" customFormat="1" ht="11.4"/>
    <row r="161" s="75" customFormat="1" ht="11.4"/>
    <row r="162" s="75" customFormat="1" ht="11.4"/>
    <row r="163" s="75" customFormat="1" ht="11.4"/>
    <row r="164" s="75" customFormat="1" ht="11.4"/>
    <row r="165" s="75" customFormat="1" ht="11.4"/>
    <row r="166" s="75" customFormat="1" ht="11.4"/>
    <row r="167" s="75" customFormat="1" ht="11.4"/>
    <row r="168" s="75" customFormat="1" ht="11.4"/>
    <row r="169" s="75" customFormat="1" ht="11.4"/>
    <row r="170" s="75" customFormat="1" ht="11.4"/>
    <row r="171" s="75" customFormat="1" ht="11.4"/>
    <row r="172" s="75" customFormat="1" ht="11.4"/>
    <row r="173" s="75" customFormat="1" ht="11.4"/>
    <row r="174" s="75" customFormat="1" ht="11.4"/>
    <row r="175" s="75" customFormat="1" ht="11.4"/>
    <row r="176" s="75" customFormat="1" ht="11.4"/>
    <row r="177" s="75" customFormat="1" ht="11.4"/>
    <row r="178" s="75" customFormat="1" ht="11.4"/>
    <row r="179" s="75" customFormat="1" ht="11.4"/>
    <row r="180" s="75" customFormat="1" ht="11.4"/>
    <row r="181" s="75" customFormat="1" ht="11.4"/>
    <row r="182" s="75" customFormat="1" ht="11.4"/>
    <row r="183" s="75" customFormat="1" ht="11.4"/>
    <row r="184" s="75" customFormat="1" ht="11.4"/>
    <row r="185" s="75" customFormat="1" ht="11.4"/>
    <row r="186" s="75" customFormat="1" ht="11.4"/>
    <row r="187" s="75" customFormat="1" ht="11.4"/>
    <row r="188" s="75" customFormat="1" ht="11.4"/>
    <row r="189" s="75" customFormat="1" ht="11.4"/>
    <row r="190" s="75" customFormat="1" ht="11.4"/>
    <row r="191" s="75" customFormat="1" ht="11.4"/>
    <row r="192" s="75" customFormat="1" ht="11.4"/>
    <row r="193" s="75" customFormat="1" ht="11.4"/>
    <row r="194" s="75" customFormat="1" ht="11.4"/>
    <row r="195" s="75" customFormat="1" ht="11.4"/>
    <row r="196" s="75" customFormat="1" ht="11.4"/>
    <row r="197" s="75" customFormat="1" ht="11.4"/>
    <row r="198" s="75" customFormat="1" ht="11.4"/>
    <row r="199" s="75" customFormat="1" ht="11.4"/>
    <row r="200" s="75" customFormat="1" ht="11.4"/>
    <row r="201" s="75" customFormat="1" ht="11.4"/>
    <row r="202" s="75" customFormat="1" ht="11.4"/>
    <row r="203" s="75" customFormat="1" ht="11.4"/>
    <row r="204" s="75" customFormat="1" ht="11.4"/>
    <row r="205" s="75" customFormat="1" ht="11.4"/>
    <row r="206" s="75" customFormat="1" ht="11.4"/>
    <row r="207" s="75" customFormat="1" ht="11.4"/>
    <row r="208" s="75" customFormat="1" ht="11.4"/>
    <row r="209" s="75" customFormat="1" ht="11.4"/>
    <row r="210" s="75" customFormat="1" ht="11.4"/>
    <row r="211" s="75" customFormat="1" ht="11.4"/>
    <row r="212" s="75" customFormat="1" ht="11.4"/>
    <row r="213" s="75" customFormat="1" ht="11.4"/>
    <row r="214" s="75" customFormat="1" ht="11.4"/>
    <row r="215" s="75" customFormat="1" ht="11.4"/>
    <row r="216" s="75" customFormat="1" ht="11.4"/>
    <row r="217" s="75" customFormat="1" ht="11.4"/>
    <row r="218" s="75" customFormat="1" ht="11.4"/>
    <row r="219" s="75" customFormat="1" ht="11.4"/>
    <row r="220" s="75" customFormat="1" ht="11.4"/>
    <row r="221" s="75" customFormat="1" ht="11.4"/>
    <row r="222" s="75" customFormat="1" ht="11.4"/>
    <row r="223" s="75" customFormat="1" ht="11.4"/>
    <row r="224" s="75" customFormat="1" ht="11.4"/>
    <row r="225" s="75" customFormat="1" ht="11.4"/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14" sqref="I14"/>
    </sheetView>
  </sheetViews>
  <sheetFormatPr defaultColWidth="7.21875" defaultRowHeight="13.2"/>
  <cols>
    <col min="1" max="1" width="4.6640625" style="155" customWidth="1"/>
    <col min="2" max="2" width="1.5546875" style="155" customWidth="1"/>
    <col min="3" max="3" width="42.21875" style="155" customWidth="1"/>
    <col min="4" max="4" width="9.109375" style="156" customWidth="1"/>
    <col min="5" max="5" width="14" style="155" bestFit="1" customWidth="1"/>
    <col min="6" max="6" width="13.109375" style="155" bestFit="1" customWidth="1"/>
    <col min="7" max="7" width="13.109375" style="155" customWidth="1"/>
    <col min="8" max="16384" width="7.21875" style="155"/>
  </cols>
  <sheetData>
    <row r="1" spans="1:7" ht="15" customHeight="1">
      <c r="G1" s="157"/>
    </row>
    <row r="2" spans="1:7" ht="14.25" customHeight="1">
      <c r="A2" s="158" t="s">
        <v>453</v>
      </c>
      <c r="B2" s="158"/>
      <c r="C2" s="158"/>
      <c r="D2" s="158"/>
      <c r="E2" s="158"/>
      <c r="F2" s="158"/>
      <c r="G2" s="158"/>
    </row>
    <row r="3" spans="1:7" ht="15" customHeight="1">
      <c r="A3" s="158" t="s">
        <v>454</v>
      </c>
      <c r="B3" s="158"/>
      <c r="C3" s="158"/>
      <c r="D3" s="158"/>
      <c r="E3" s="158"/>
      <c r="F3" s="158"/>
      <c r="G3" s="158"/>
    </row>
    <row r="4" spans="1:7" ht="15" customHeight="1">
      <c r="A4" s="158" t="s">
        <v>455</v>
      </c>
      <c r="B4" s="158"/>
      <c r="C4" s="158"/>
      <c r="D4" s="158"/>
      <c r="E4" s="158"/>
      <c r="F4" s="158"/>
      <c r="G4" s="158"/>
    </row>
    <row r="5" spans="1:7" s="159" customFormat="1" ht="15" customHeight="1">
      <c r="C5" s="160"/>
      <c r="D5" s="160"/>
    </row>
    <row r="6" spans="1:7" s="159" customFormat="1" ht="15" customHeight="1">
      <c r="A6" s="161" t="s">
        <v>456</v>
      </c>
      <c r="B6" s="161"/>
      <c r="C6" s="161" t="s">
        <v>221</v>
      </c>
      <c r="D6" s="161"/>
      <c r="E6" s="161" t="s">
        <v>4</v>
      </c>
      <c r="F6" s="161" t="s">
        <v>5</v>
      </c>
      <c r="G6" s="161" t="s">
        <v>445</v>
      </c>
    </row>
    <row r="7" spans="1:7" s="159" customFormat="1" ht="29.25" customHeight="1">
      <c r="D7" s="160"/>
    </row>
    <row r="8" spans="1:7" s="159" customFormat="1" ht="15" customHeight="1">
      <c r="A8" s="162">
        <v>1</v>
      </c>
      <c r="B8" s="162" t="s">
        <v>457</v>
      </c>
      <c r="C8" s="163" t="s">
        <v>458</v>
      </c>
      <c r="D8" s="164">
        <v>42643</v>
      </c>
      <c r="E8" s="165">
        <v>1115041</v>
      </c>
      <c r="F8" s="165">
        <v>803909</v>
      </c>
      <c r="G8" s="165">
        <f>SUM(E8:F8)</f>
        <v>1918950</v>
      </c>
    </row>
    <row r="9" spans="1:7" s="159" customFormat="1" ht="18.899999999999999" customHeight="1" thickBot="1">
      <c r="B9" s="160"/>
      <c r="C9" s="166" t="s">
        <v>459</v>
      </c>
      <c r="D9" s="160"/>
      <c r="E9" s="167">
        <f>ROUND(+E8/G8,4)</f>
        <v>0.58109999999999995</v>
      </c>
      <c r="F9" s="167">
        <f>ROUND(+F8/G8,4)</f>
        <v>0.41889999999999999</v>
      </c>
      <c r="G9" s="168">
        <f>SUM(E9:F9)</f>
        <v>1</v>
      </c>
    </row>
    <row r="10" spans="1:7" s="159" customFormat="1" ht="15" customHeight="1" thickTop="1">
      <c r="A10" s="160"/>
      <c r="B10" s="160"/>
      <c r="D10" s="164"/>
    </row>
    <row r="11" spans="1:7" s="159" customFormat="1" ht="15" customHeight="1">
      <c r="A11" s="162">
        <v>2</v>
      </c>
      <c r="B11" s="162" t="s">
        <v>457</v>
      </c>
      <c r="C11" s="163" t="s">
        <v>460</v>
      </c>
      <c r="D11" s="164">
        <f>D8</f>
        <v>42643</v>
      </c>
      <c r="E11" s="165">
        <v>755880</v>
      </c>
      <c r="F11" s="165">
        <v>449176</v>
      </c>
      <c r="G11" s="165">
        <f>SUM(E11:F11)</f>
        <v>1205056</v>
      </c>
    </row>
    <row r="12" spans="1:7" s="159" customFormat="1" ht="18.899999999999999" customHeight="1" thickBot="1">
      <c r="B12" s="160"/>
      <c r="C12" s="166" t="s">
        <v>459</v>
      </c>
      <c r="D12" s="160"/>
      <c r="E12" s="167">
        <f>ROUND(+E11/G11,4)</f>
        <v>0.62729999999999997</v>
      </c>
      <c r="F12" s="167">
        <f>ROUND(+F11/G11,4)</f>
        <v>0.37269999999999998</v>
      </c>
      <c r="G12" s="168">
        <f>SUM(E12:F12)</f>
        <v>1</v>
      </c>
    </row>
    <row r="13" spans="1:7" s="159" customFormat="1" ht="15" customHeight="1" thickTop="1">
      <c r="A13" s="160"/>
      <c r="B13" s="160"/>
      <c r="D13" s="160"/>
    </row>
    <row r="14" spans="1:7" s="159" customFormat="1" ht="15" customHeight="1">
      <c r="A14" s="162">
        <v>3</v>
      </c>
      <c r="B14" s="162" t="s">
        <v>457</v>
      </c>
      <c r="C14" s="163" t="s">
        <v>461</v>
      </c>
      <c r="D14" s="160"/>
    </row>
    <row r="15" spans="1:7" s="159" customFormat="1" ht="15" customHeight="1">
      <c r="A15" s="160"/>
      <c r="B15" s="160"/>
      <c r="C15" s="169" t="s">
        <v>462</v>
      </c>
      <c r="D15" s="164">
        <f>D11</f>
        <v>42643</v>
      </c>
      <c r="E15" s="165">
        <v>3525057125</v>
      </c>
      <c r="F15" s="165">
        <v>3276390620</v>
      </c>
      <c r="G15" s="165">
        <f>SUM(E15:F15)</f>
        <v>6801447745</v>
      </c>
    </row>
    <row r="16" spans="1:7" s="159" customFormat="1" ht="15" customHeight="1">
      <c r="A16" s="160"/>
      <c r="B16" s="160"/>
      <c r="C16" s="169" t="s">
        <v>463</v>
      </c>
      <c r="D16" s="164">
        <f>D15</f>
        <v>42643</v>
      </c>
      <c r="E16" s="170">
        <v>1389050214</v>
      </c>
      <c r="F16" s="170">
        <v>0</v>
      </c>
      <c r="G16" s="170">
        <f>SUM(E16:F16)</f>
        <v>1389050214</v>
      </c>
    </row>
    <row r="17" spans="1:7" s="159" customFormat="1" ht="15" customHeight="1">
      <c r="A17" s="160"/>
      <c r="B17" s="160"/>
      <c r="C17" s="169" t="s">
        <v>464</v>
      </c>
      <c r="D17" s="164">
        <f>D16</f>
        <v>42643</v>
      </c>
      <c r="E17" s="170">
        <v>219791580</v>
      </c>
      <c r="F17" s="170">
        <v>32844304</v>
      </c>
      <c r="G17" s="170">
        <f>SUM(E17:F17)</f>
        <v>252635884</v>
      </c>
    </row>
    <row r="18" spans="1:7" s="159" customFormat="1" ht="15" customHeight="1">
      <c r="A18" s="160"/>
      <c r="B18" s="160"/>
      <c r="C18" s="169" t="s">
        <v>445</v>
      </c>
      <c r="D18" s="171"/>
      <c r="E18" s="172">
        <f>SUM(E15:E17)</f>
        <v>5133898919</v>
      </c>
      <c r="F18" s="172">
        <f>SUM(F15:F17)</f>
        <v>3309234924</v>
      </c>
      <c r="G18" s="172">
        <f>SUM(E18:F18)</f>
        <v>8443133843</v>
      </c>
    </row>
    <row r="19" spans="1:7" s="159" customFormat="1" ht="18.899999999999999" customHeight="1" thickBot="1">
      <c r="B19" s="160"/>
      <c r="C19" s="166" t="s">
        <v>459</v>
      </c>
      <c r="D19" s="160"/>
      <c r="E19" s="167">
        <f>ROUND(+E18/G18,4)</f>
        <v>0.60809999999999997</v>
      </c>
      <c r="F19" s="167">
        <f>ROUND(+F18/G18,4)</f>
        <v>0.39190000000000003</v>
      </c>
      <c r="G19" s="168">
        <f>SUM(E19:F19)</f>
        <v>1</v>
      </c>
    </row>
    <row r="20" spans="1:7" s="159" customFormat="1" ht="15" customHeight="1" thickTop="1">
      <c r="A20" s="160"/>
      <c r="B20" s="160"/>
      <c r="D20" s="160"/>
    </row>
    <row r="21" spans="1:7" s="159" customFormat="1" ht="15" customHeight="1">
      <c r="A21" s="162">
        <v>4</v>
      </c>
      <c r="B21" s="162" t="s">
        <v>457</v>
      </c>
      <c r="C21" s="163" t="s">
        <v>465</v>
      </c>
      <c r="D21" s="160" t="s">
        <v>466</v>
      </c>
    </row>
    <row r="22" spans="1:7" s="159" customFormat="1" ht="15" customHeight="1">
      <c r="A22" s="160"/>
      <c r="B22" s="160"/>
      <c r="C22" s="169" t="s">
        <v>467</v>
      </c>
      <c r="D22" s="164">
        <f>D17</f>
        <v>42643</v>
      </c>
      <c r="E22" s="165">
        <f>+E8</f>
        <v>1115041</v>
      </c>
      <c r="F22" s="165">
        <f>+F8</f>
        <v>803909</v>
      </c>
      <c r="G22" s="165">
        <f>SUM(E22:F22)</f>
        <v>1918950</v>
      </c>
    </row>
    <row r="23" spans="1:7" s="159" customFormat="1" ht="15" customHeight="1">
      <c r="A23" s="160"/>
      <c r="B23" s="160"/>
      <c r="C23" s="166" t="s">
        <v>468</v>
      </c>
      <c r="D23" s="160"/>
      <c r="E23" s="173">
        <f>+E22/G22</f>
        <v>0.58106829255582482</v>
      </c>
      <c r="F23" s="173">
        <f>+F22/G22</f>
        <v>0.41893170744417518</v>
      </c>
      <c r="G23" s="174">
        <f>SUM(E23:F23)</f>
        <v>1</v>
      </c>
    </row>
    <row r="24" spans="1:7" s="159" customFormat="1" ht="15" customHeight="1">
      <c r="A24" s="160"/>
      <c r="B24" s="160"/>
      <c r="D24" s="160"/>
    </row>
    <row r="25" spans="1:7" s="159" customFormat="1" ht="15" customHeight="1">
      <c r="A25" s="160"/>
      <c r="B25" s="160"/>
      <c r="C25" s="159" t="s">
        <v>469</v>
      </c>
      <c r="D25" s="164">
        <f>D22</f>
        <v>42643</v>
      </c>
      <c r="E25" s="165">
        <v>50692855.399999999</v>
      </c>
      <c r="F25" s="165">
        <v>24077925.619999997</v>
      </c>
      <c r="G25" s="165">
        <f>SUM(E25:F25)</f>
        <v>74770781.019999996</v>
      </c>
    </row>
    <row r="26" spans="1:7" s="159" customFormat="1" ht="15" customHeight="1">
      <c r="A26" s="160"/>
      <c r="B26" s="160"/>
      <c r="C26" s="166" t="s">
        <v>468</v>
      </c>
      <c r="D26" s="160"/>
      <c r="E26" s="173">
        <f>+E25/G25</f>
        <v>0.67797680736329968</v>
      </c>
      <c r="F26" s="173">
        <f>+F25/G25</f>
        <v>0.32202319263670037</v>
      </c>
      <c r="G26" s="174">
        <f>SUM(E26:F26)</f>
        <v>1</v>
      </c>
    </row>
    <row r="27" spans="1:7" s="159" customFormat="1" ht="15" customHeight="1">
      <c r="A27" s="160"/>
      <c r="B27" s="160"/>
      <c r="D27" s="160"/>
    </row>
    <row r="28" spans="1:7" s="159" customFormat="1" ht="15" customHeight="1">
      <c r="A28" s="160"/>
      <c r="B28" s="160"/>
      <c r="C28" s="159" t="s">
        <v>470</v>
      </c>
      <c r="D28" s="164">
        <f>D25</f>
        <v>42643</v>
      </c>
      <c r="E28" s="165">
        <v>74663501.429999799</v>
      </c>
      <c r="F28" s="165">
        <v>32511062.219999999</v>
      </c>
      <c r="G28" s="165">
        <f>SUM(E28:F28)</f>
        <v>107174563.6499998</v>
      </c>
    </row>
    <row r="29" spans="1:7" s="159" customFormat="1" ht="15" customHeight="1">
      <c r="A29" s="160"/>
      <c r="B29" s="160"/>
      <c r="C29" s="166" t="s">
        <v>468</v>
      </c>
      <c r="D29" s="164"/>
      <c r="E29" s="173">
        <f>+E28/G28</f>
        <v>0.69665318791339848</v>
      </c>
      <c r="F29" s="173">
        <f>+F28/G28</f>
        <v>0.30334681208660147</v>
      </c>
      <c r="G29" s="174">
        <f>SUM(E29:F29)</f>
        <v>1</v>
      </c>
    </row>
    <row r="30" spans="1:7" s="159" customFormat="1" ht="15" customHeight="1">
      <c r="A30" s="160"/>
      <c r="B30" s="160"/>
      <c r="D30" s="160"/>
    </row>
    <row r="31" spans="1:7" s="159" customFormat="1" ht="15" customHeight="1">
      <c r="A31" s="160"/>
      <c r="B31" s="160"/>
      <c r="C31" s="159" t="s">
        <v>471</v>
      </c>
      <c r="D31" s="164">
        <f>D28</f>
        <v>42643</v>
      </c>
      <c r="E31" s="165">
        <v>5574577973.7149992</v>
      </c>
      <c r="F31" s="165">
        <v>2044228678.2845836</v>
      </c>
      <c r="G31" s="165">
        <f>SUM(E31:F31)</f>
        <v>7618806651.9995823</v>
      </c>
    </row>
    <row r="32" spans="1:7" s="159" customFormat="1" ht="15" customHeight="1">
      <c r="A32" s="160"/>
      <c r="B32" s="160"/>
      <c r="C32" s="166" t="s">
        <v>468</v>
      </c>
      <c r="D32" s="160"/>
      <c r="E32" s="173">
        <f>+E31/G31</f>
        <v>0.73168650004419422</v>
      </c>
      <c r="F32" s="173">
        <f>+F31/G31</f>
        <v>0.26831349995580589</v>
      </c>
      <c r="G32" s="174">
        <f>SUM(E32:F32)</f>
        <v>1</v>
      </c>
    </row>
    <row r="33" spans="1:7" s="159" customFormat="1" ht="15" customHeight="1">
      <c r="A33" s="160"/>
      <c r="D33" s="160"/>
      <c r="E33" s="175"/>
      <c r="F33" s="175"/>
      <c r="G33" s="175"/>
    </row>
    <row r="34" spans="1:7" s="159" customFormat="1" ht="15" customHeight="1">
      <c r="A34" s="160"/>
      <c r="C34" s="159" t="s">
        <v>472</v>
      </c>
      <c r="D34" s="160"/>
      <c r="E34" s="176">
        <f>+E32+E29+E26+E23</f>
        <v>2.6873847878767174</v>
      </c>
      <c r="F34" s="176">
        <f>+F32+F29+F26+F23</f>
        <v>1.3126152121232828</v>
      </c>
      <c r="G34" s="176">
        <f>+G32+G29+G26+G23</f>
        <v>4</v>
      </c>
    </row>
    <row r="35" spans="1:7" s="159" customFormat="1" ht="18.899999999999999" customHeight="1" thickBot="1">
      <c r="C35" s="159" t="s">
        <v>459</v>
      </c>
      <c r="D35" s="160"/>
      <c r="E35" s="167">
        <f>ROUND(+E34/4,4)</f>
        <v>0.67179999999999995</v>
      </c>
      <c r="F35" s="167">
        <f>ROUND(+F34/4,4)</f>
        <v>0.32819999999999999</v>
      </c>
      <c r="G35" s="168">
        <f>+G34/4</f>
        <v>1</v>
      </c>
    </row>
    <row r="36" spans="1:7" s="159" customFormat="1" ht="15" customHeight="1" thickTop="1">
      <c r="D36" s="160"/>
    </row>
    <row r="37" spans="1:7" s="159" customFormat="1" ht="15" customHeight="1">
      <c r="A37" s="162">
        <v>5</v>
      </c>
      <c r="B37" s="162" t="s">
        <v>457</v>
      </c>
      <c r="C37" s="163" t="s">
        <v>473</v>
      </c>
      <c r="D37" s="160"/>
    </row>
    <row r="38" spans="1:7" s="159" customFormat="1" ht="15" customHeight="1">
      <c r="C38" s="166" t="s">
        <v>474</v>
      </c>
      <c r="D38" s="164">
        <f>D31</f>
        <v>42643</v>
      </c>
      <c r="E38" s="165">
        <v>56256422.469999999</v>
      </c>
      <c r="F38" s="165">
        <v>27160090.619999997</v>
      </c>
      <c r="G38" s="165">
        <f>SUM(E38:F38)</f>
        <v>83416513.090000004</v>
      </c>
    </row>
    <row r="39" spans="1:7" s="159" customFormat="1" ht="15" customHeight="1">
      <c r="C39" s="159" t="s">
        <v>445</v>
      </c>
      <c r="D39" s="160"/>
      <c r="E39" s="177">
        <f>SUM(E38:E38)</f>
        <v>56256422.469999999</v>
      </c>
      <c r="F39" s="177">
        <f>SUM(F38:F38)</f>
        <v>27160090.619999997</v>
      </c>
      <c r="G39" s="177">
        <f>SUM(G38:G38)</f>
        <v>83416513.090000004</v>
      </c>
    </row>
    <row r="40" spans="1:7" s="159" customFormat="1" ht="18.899999999999999" customHeight="1" thickBot="1">
      <c r="C40" s="159" t="s">
        <v>459</v>
      </c>
      <c r="D40" s="160"/>
      <c r="E40" s="167">
        <f>ROUND(+E39/G39,4)</f>
        <v>0.6744</v>
      </c>
      <c r="F40" s="167">
        <f>ROUND(+F39/G39,4)</f>
        <v>0.3256</v>
      </c>
      <c r="G40" s="178">
        <f>SUM(E40:F40)</f>
        <v>1</v>
      </c>
    </row>
    <row r="41" spans="1:7" s="159" customFormat="1" ht="15" customHeight="1" thickTop="1">
      <c r="D41" s="160"/>
      <c r="E41" s="155"/>
      <c r="F41" s="155"/>
      <c r="G41" s="155"/>
    </row>
    <row r="42" spans="1:7" s="159" customFormat="1" ht="15" customHeight="1">
      <c r="D42" s="160"/>
      <c r="E42" s="155"/>
      <c r="F42" s="155"/>
      <c r="G42" s="1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D45E16-C115-42A4-B79F-729E33B8C20C}"/>
</file>

<file path=customXml/itemProps2.xml><?xml version="1.0" encoding="utf-8"?>
<ds:datastoreItem xmlns:ds="http://schemas.openxmlformats.org/officeDocument/2006/customXml" ds:itemID="{2F2AA3CF-25AB-4ED8-9786-8EB8C788B0A0}"/>
</file>

<file path=customXml/itemProps3.xml><?xml version="1.0" encoding="utf-8"?>
<ds:datastoreItem xmlns:ds="http://schemas.openxmlformats.org/officeDocument/2006/customXml" ds:itemID="{A3D8C128-24D2-404C-AC0D-C1C0CE9240BA}"/>
</file>

<file path=customXml/itemProps4.xml><?xml version="1.0" encoding="utf-8"?>
<ds:datastoreItem xmlns:ds="http://schemas.openxmlformats.org/officeDocument/2006/customXml" ds:itemID="{42BE8B47-1E91-42CE-B856-A3F17B796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KJB-5.01</vt:lpstr>
      <vt:lpstr>KJB-5.02</vt:lpstr>
      <vt:lpstr>KJB-5.03</vt:lpstr>
      <vt:lpstr>KJB-5.04</vt:lpstr>
      <vt:lpstr>KJB-5.05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2017-01-05T16:12:39Z</dcterms:created>
  <dcterms:modified xsi:type="dcterms:W3CDTF">2017-01-05T16:38:00Z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