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0979528E-FA59-4259-BF22-8BCAE475FE3B}" xr6:coauthVersionLast="47" xr6:coauthVersionMax="47" xr10:uidLastSave="{00000000-0000-0000-0000-000000000000}"/>
  <bookViews>
    <workbookView xWindow="-120" yWindow="480" windowWidth="29040" windowHeight="15840" tabRatio="833" xr2:uid="{1F63D299-8A64-4DB9-972B-F43E31C7E2CB}"/>
  </bookViews>
  <sheets>
    <sheet name="6-1" sheetId="1" r:id="rId1"/>
    <sheet name="6-2" sheetId="2" r:id="rId2"/>
    <sheet name="6-3" sheetId="3" r:id="rId3"/>
    <sheet name="6-4" sheetId="6" r:id="rId4"/>
  </sheets>
  <externalReferences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AB06" hidden="1">#REF!</definedName>
    <definedName name="__123Graph_ACEDREVGR" hidden="1">#REF!</definedName>
    <definedName name="__123Graph_B" localSheetId="0" hidden="1">#REF!</definedName>
    <definedName name="__123Graph_B" hidden="1">#REF!</definedName>
    <definedName name="__123Graph_BCEDREVGR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hidden="1">#REF!</definedName>
    <definedName name="__123Graph_F" localSheetId="0" hidden="1">#REF!</definedName>
    <definedName name="__123Graph_F" hidden="1">#REF!</definedName>
    <definedName name="__123Graph_X" hidden="1">#REF!</definedName>
    <definedName name="__123Graph_XCEDREVGR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nofill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localSheetId="0" hidden="1">#REF!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'6-1'!$A$1:$E$74</definedName>
    <definedName name="_xlnm.Print_Area" localSheetId="3">'6-4'!$A$1:$H$19</definedName>
    <definedName name="q" hidden="1">{#N/A,#N/A,FALSE,"Coversheet";#N/A,#N/A,FALSE,"QA"}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localSheetId="0" hidden="1">"BWP"</definedName>
    <definedName name="SAPBEXsysID" hidden="1">"BWD"</definedName>
    <definedName name="SAPBEXwbID" localSheetId="0" hidden="1">"45E0HSXTFNPZNJBTUASVO6FBF"</definedName>
    <definedName name="SAPBEXwbID" hidden="1">"45GKD1YC7ETU0EIK3IGCIEFBF"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standard1stub" hidden="1">{"YTD-Total",#N/A,FALSE,"Provision"}</definedName>
    <definedName name="t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Sheet";#N/A,#N/A,FALSE,"T-Accounts";#N/A,#N/A,FALSE,"Ins &amp; Prem ActualEstimates"}</definedName>
    <definedName name="wrn.all._.pages.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{"YTD-Utility",#N/A,FALSE,"Prov Utility"}</definedName>
    <definedName name="y" localSheetId="0" hidden="1">#REF!</definedName>
    <definedName name="y" hidden="1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D30" i="3"/>
  <c r="E17" i="3"/>
  <c r="D17" i="3"/>
  <c r="E10" i="3"/>
  <c r="D10" i="3"/>
  <c r="C30" i="3"/>
  <c r="B30" i="3"/>
  <c r="C17" i="3"/>
  <c r="B17" i="3"/>
  <c r="C10" i="3"/>
  <c r="B10" i="3"/>
  <c r="D17" i="1"/>
  <c r="C17" i="1"/>
  <c r="J14" i="2"/>
  <c r="J13" i="2"/>
  <c r="J12" i="2"/>
  <c r="J11" i="2"/>
  <c r="J10" i="2"/>
  <c r="D14" i="2"/>
  <c r="D13" i="2"/>
  <c r="D12" i="2"/>
  <c r="D11" i="2"/>
  <c r="D10" i="2"/>
  <c r="E14" i="6"/>
  <c r="E16" i="6" l="1"/>
  <c r="E19" i="6"/>
  <c r="C24" i="3"/>
  <c r="F12" i="3"/>
  <c r="F18" i="3"/>
  <c r="F19" i="3"/>
  <c r="B24" i="3"/>
  <c r="D24" i="3"/>
  <c r="E24" i="3"/>
  <c r="B25" i="3"/>
  <c r="D25" i="3"/>
  <c r="E25" i="3"/>
  <c r="H11" i="2"/>
  <c r="K11" i="2"/>
  <c r="H13" i="2"/>
  <c r="K13" i="2" s="1"/>
  <c r="H14" i="2"/>
  <c r="K14" i="2" s="1"/>
  <c r="E7" i="1"/>
  <c r="E11" i="1"/>
  <c r="E8" i="1"/>
  <c r="E9" i="1"/>
  <c r="E10" i="1"/>
  <c r="C11" i="1"/>
  <c r="D11" i="1"/>
  <c r="E13" i="1"/>
  <c r="E14" i="1"/>
  <c r="E15" i="1"/>
  <c r="E16" i="1"/>
  <c r="E17" i="1"/>
  <c r="E24" i="1" s="1"/>
  <c r="E18" i="1"/>
  <c r="E19" i="1"/>
  <c r="E20" i="1"/>
  <c r="E21" i="1"/>
  <c r="E22" i="1"/>
  <c r="E23" i="1"/>
  <c r="C24" i="1"/>
  <c r="D24" i="1"/>
  <c r="E26" i="1"/>
  <c r="E27" i="1"/>
  <c r="E28" i="1"/>
  <c r="E29" i="1"/>
  <c r="E30" i="1"/>
  <c r="E31" i="1"/>
  <c r="E32" i="1"/>
  <c r="E39" i="1"/>
  <c r="E40" i="1"/>
  <c r="E41" i="1"/>
  <c r="E42" i="1"/>
  <c r="E43" i="1"/>
  <c r="E44" i="1"/>
  <c r="E45" i="1"/>
  <c r="E46" i="1"/>
  <c r="E47" i="1"/>
  <c r="E48" i="1"/>
  <c r="E53" i="1"/>
  <c r="E54" i="1"/>
  <c r="E55" i="1"/>
  <c r="E56" i="1"/>
  <c r="E57" i="1"/>
  <c r="E58" i="1"/>
  <c r="E70" i="1"/>
  <c r="E71" i="1"/>
  <c r="E72" i="1"/>
  <c r="E73" i="1"/>
  <c r="E11" i="2"/>
  <c r="E13" i="2"/>
  <c r="E14" i="2"/>
  <c r="F32" i="3" l="1"/>
  <c r="F31" i="3"/>
  <c r="F24" i="3"/>
  <c r="F11" i="3"/>
  <c r="C25" i="3"/>
  <c r="F25" i="3" s="1"/>
  <c r="D33" i="3" l="1"/>
  <c r="D13" i="3"/>
  <c r="E13" i="3" l="1"/>
  <c r="E33" i="3"/>
  <c r="E20" i="3" l="1"/>
  <c r="E23" i="3"/>
  <c r="E26" i="3" s="1"/>
  <c r="D20" i="3"/>
  <c r="D23" i="3"/>
  <c r="D26" i="3" s="1"/>
  <c r="B13" i="3" l="1"/>
  <c r="B33" i="3" l="1"/>
  <c r="B20" i="3" l="1"/>
  <c r="B23" i="3"/>
  <c r="B26" i="3" l="1"/>
  <c r="C23" i="3" l="1"/>
  <c r="C13" i="3"/>
  <c r="F10" i="3"/>
  <c r="F13" i="3" s="1"/>
  <c r="B9" i="2" s="1"/>
  <c r="E9" i="2" l="1"/>
  <c r="C38" i="1" s="1"/>
  <c r="C49" i="1" s="1"/>
  <c r="H9" i="2"/>
  <c r="K9" i="2" s="1"/>
  <c r="D38" i="1" s="1"/>
  <c r="C33" i="3"/>
  <c r="F30" i="3"/>
  <c r="C26" i="3"/>
  <c r="F23" i="3"/>
  <c r="F26" i="3" s="1"/>
  <c r="C20" i="3"/>
  <c r="F17" i="3"/>
  <c r="F20" i="3" l="1"/>
  <c r="B12" i="2"/>
  <c r="B10" i="2"/>
  <c r="F33" i="3"/>
  <c r="E38" i="1"/>
  <c r="D49" i="1"/>
  <c r="E49" i="1" l="1"/>
  <c r="H10" i="2"/>
  <c r="K10" i="2" s="1"/>
  <c r="D25" i="1" s="1"/>
  <c r="E10" i="2"/>
  <c r="C25" i="1" s="1"/>
  <c r="C33" i="1" s="1"/>
  <c r="E12" i="2"/>
  <c r="C52" i="1" s="1"/>
  <c r="C59" i="1" s="1"/>
  <c r="C61" i="1" s="1"/>
  <c r="H12" i="2"/>
  <c r="K12" i="2" s="1"/>
  <c r="D52" i="1" s="1"/>
  <c r="C75" i="1" l="1"/>
  <c r="D59" i="1"/>
  <c r="E52" i="1"/>
  <c r="D33" i="1"/>
  <c r="D75" i="1" s="1"/>
  <c r="E25" i="1"/>
  <c r="C35" i="1"/>
  <c r="E33" i="1" l="1"/>
  <c r="E35" i="1" s="1"/>
  <c r="D35" i="1"/>
  <c r="E59" i="1"/>
  <c r="E61" i="1" s="1"/>
  <c r="D61" i="1"/>
</calcChain>
</file>

<file path=xl/sharedStrings.xml><?xml version="1.0" encoding="utf-8"?>
<sst xmlns="http://schemas.openxmlformats.org/spreadsheetml/2006/main" count="222" uniqueCount="150">
  <si>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</si>
  <si>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</si>
  <si>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</si>
  <si>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</si>
  <si>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</si>
  <si>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</si>
  <si>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</si>
  <si>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</si>
  <si>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</si>
  <si>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</si>
  <si>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</si>
  <si>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</si>
  <si>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</si>
  <si>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</si>
  <si>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</si>
  <si>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</si>
  <si>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</si>
  <si>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</si>
  <si>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</si>
  <si>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</si>
  <si>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</si>
  <si>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</si>
  <si>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</si>
  <si>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</si>
  <si>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</si>
  <si>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</si>
  <si>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</si>
  <si>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</si>
  <si>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</si>
  <si>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</si>
  <si>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</si>
  <si>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</si>
  <si>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</si>
  <si>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</si>
  <si>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</si>
  <si>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</si>
  <si>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</si>
  <si>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</si>
  <si>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</si>
  <si>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</si>
  <si>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</si>
  <si>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</si>
  <si>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</si>
  <si>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</si>
  <si>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</si>
  <si>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</si>
  <si>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</si>
  <si>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</si>
  <si>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</si>
  <si>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</si>
  <si>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</si>
  <si>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</si>
  <si>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</si>
  <si>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</si>
  <si>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</si>
  <si>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</si>
  <si>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</si>
  <si>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</si>
  <si>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</si>
  <si>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</si>
  <si>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</si>
  <si>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</si>
  <si>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</si>
  <si>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</si>
  <si>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</si>
  <si>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</si>
  <si>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</si>
  <si>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</si>
  <si>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</si>
  <si>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</si>
  <si>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</si>
  <si>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</si>
  <si>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</si>
  <si>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</si>
  <si>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</si>
  <si>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</si>
  <si>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</si>
  <si>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</si>
  <si>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</si>
  <si>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</si>
  <si>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</si>
  <si>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</si>
  <si>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</si>
  <si>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</si>
  <si>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</si>
  <si>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</si>
  <si>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</si>
  <si>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</si>
  <si>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</si>
  <si>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</si>
  <si>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</si>
  <si>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</si>
  <si>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</si>
  <si>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</si>
  <si>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</si>
  <si>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PacifiCorp</t>
  </si>
  <si>
    <t>SGF</t>
  </si>
  <si>
    <t>Amortization Expense</t>
  </si>
  <si>
    <t>Depreciation Expense</t>
  </si>
  <si>
    <t>Factor %</t>
  </si>
  <si>
    <t>Total Company</t>
  </si>
  <si>
    <t>Rolling Hills Wind Plant</t>
  </si>
  <si>
    <t>Allocation
Factor</t>
  </si>
  <si>
    <t>New Allocation</t>
  </si>
  <si>
    <t>Existing Allocation</t>
  </si>
  <si>
    <t>Total</t>
  </si>
  <si>
    <t xml:space="preserve">Rolling Hills General Plant </t>
  </si>
  <si>
    <t xml:space="preserve">Rolling Hills Intangible Plant </t>
  </si>
  <si>
    <t xml:space="preserve">Rolling Hills Other Production Plant </t>
  </si>
  <si>
    <t>Depreciation / Amort Expense</t>
  </si>
  <si>
    <t>Net Plant</t>
  </si>
  <si>
    <t>Accum Depr / Amort Reserve</t>
  </si>
  <si>
    <t>EPIS</t>
  </si>
  <si>
    <t>SG</t>
  </si>
  <si>
    <t>Alloc</t>
  </si>
  <si>
    <t>Proposed WA Allocated Amount</t>
  </si>
  <si>
    <t>Existing WA Allocated Amount</t>
  </si>
  <si>
    <t>SGF Factor</t>
  </si>
  <si>
    <t xml:space="preserve">Rolling Hills </t>
  </si>
  <si>
    <t>FUTURE WY WIND PLANT UNIT 1</t>
  </si>
  <si>
    <t>5530000</t>
  </si>
  <si>
    <t>ROLLING HILLS WIND PLANT</t>
  </si>
  <si>
    <t>5490000</t>
  </si>
  <si>
    <t>FERC Location Code</t>
  </si>
  <si>
    <t>Modelled</t>
  </si>
  <si>
    <t>Reallocation of Rolling Hills Wind Generation</t>
  </si>
  <si>
    <t>Amount $</t>
  </si>
  <si>
    <t>Primary 
Account</t>
  </si>
  <si>
    <t>SG-FR</t>
  </si>
  <si>
    <t>Washington 2025 Power Cost Only Rate Case</t>
  </si>
  <si>
    <t xml:space="preserve">Reallocation of Rolling Hills Wind Generation </t>
  </si>
  <si>
    <t>Rolling Hills O&amp;M Expense Details</t>
  </si>
  <si>
    <t>Rolling Hills Wind Plant: Other Production</t>
  </si>
  <si>
    <t>Rate Base Summary</t>
  </si>
  <si>
    <t>Washington
Allocated</t>
  </si>
  <si>
    <t>Allocation Change Summary</t>
  </si>
  <si>
    <t>Adj. 8.4_R</t>
  </si>
  <si>
    <t>Adj 14.1_R</t>
  </si>
  <si>
    <t>Pro Forma Plant Adds Year 1</t>
  </si>
  <si>
    <t>Pro Forma Plant Adds Year 2</t>
  </si>
  <si>
    <t>Adj. 6.1_R</t>
  </si>
  <si>
    <t>Adj 14.2_R</t>
  </si>
  <si>
    <t>12 Months Ended June 2022 Actual Expenses</t>
  </si>
  <si>
    <t>Page 6-4</t>
  </si>
  <si>
    <t>Page 6-3</t>
  </si>
  <si>
    <t>Existing Assets
AMA December 2024</t>
  </si>
  <si>
    <t>Existing Assets
AMA December 2025</t>
  </si>
  <si>
    <t>Page 6-2</t>
  </si>
  <si>
    <t>Page 6-1</t>
  </si>
  <si>
    <t>301-399,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</si>
</sst>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##,000"/>
    <numFmt numFmtId="167" formatCode="#,##0;\(#,##0\);#,##0"/>
    <numFmt numFmtId="168" formatCode="&quot;$ &quot;#,##0.00;&quot;$ &quot;\(#,##0.00\);&quot;$ &quot;#,##0.00"/>
    <numFmt numFmtId="169" formatCode="#,##0.00;\(#,##0.00\);#,##0.00"/>
  </numFmts>
  <fonts count="13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ptos Narrow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0"/>
      <color rgb="FF1F497D"/>
      <name val="Arial"/>
      <family val="2"/>
    </font>
    <font>
      <sz val="10"/>
      <color rgb="FF1F497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4" fillId="0" borderId="0"/>
    <xf numFmtId="166" fontId="9" fillId="0" borderId="11" applyNumberFormat="0" applyProtection="0">
      <alignment horizontal="right" vertical="center"/>
    </xf>
    <xf numFmtId="166" fontId="9" fillId="3" borderId="12" applyNumberFormat="0" applyAlignment="0" applyProtection="0">
      <alignment horizontal="left" vertical="center" indent="1"/>
    </xf>
    <xf numFmtId="0" fontId="10" fillId="4" borderId="12" applyNumberFormat="0" applyAlignment="0" applyProtection="0">
      <alignment horizontal="left" vertical="center" indent="1"/>
    </xf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0" fillId="0" borderId="13" applyNumberFormat="0" applyProtection="0">
      <alignment horizontal="right" vertical="center"/>
    </xf>
    <xf numFmtId="0" fontId="10" fillId="4" borderId="13" applyNumberFormat="0" applyAlignment="0" applyProtection="0">
      <alignment horizontal="left" vertical="center" indent="1"/>
    </xf>
  </cellStyleXfs>
  <cellXfs count="84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0" xfId="3" applyFont="1"/>
    <xf numFmtId="164" fontId="2" fillId="0" borderId="0" xfId="3" applyNumberFormat="1"/>
    <xf numFmtId="164" fontId="0" fillId="0" borderId="0" xfId="4" applyNumberFormat="1" applyFont="1"/>
    <xf numFmtId="0" fontId="2" fillId="0" borderId="0" xfId="3" applyAlignment="1">
      <alignment horizontal="left" indent="3"/>
    </xf>
    <xf numFmtId="0" fontId="2" fillId="0" borderId="0" xfId="3" applyAlignment="1">
      <alignment horizontal="left" indent="5"/>
    </xf>
    <xf numFmtId="164" fontId="2" fillId="0" borderId="1" xfId="3" applyNumberFormat="1" applyBorder="1"/>
    <xf numFmtId="164" fontId="0" fillId="0" borderId="1" xfId="4" applyNumberFormat="1" applyFont="1" applyFill="1" applyBorder="1"/>
    <xf numFmtId="164" fontId="0" fillId="0" borderId="0" xfId="4" applyNumberFormat="1" applyFont="1" applyFill="1"/>
    <xf numFmtId="164" fontId="0" fillId="0" borderId="1" xfId="4" applyNumberFormat="1" applyFont="1" applyBorder="1"/>
    <xf numFmtId="11" fontId="2" fillId="0" borderId="0" xfId="3" applyNumberFormat="1" applyAlignment="1">
      <alignment horizontal="center"/>
    </xf>
    <xf numFmtId="164" fontId="2" fillId="2" borderId="0" xfId="3" applyNumberFormat="1" applyFill="1"/>
    <xf numFmtId="164" fontId="0" fillId="2" borderId="0" xfId="4" applyNumberFormat="1" applyFont="1" applyFill="1"/>
    <xf numFmtId="0" fontId="2" fillId="2" borderId="0" xfId="3" applyFill="1" applyAlignment="1">
      <alignment horizontal="left" indent="3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164" fontId="0" fillId="0" borderId="2" xfId="1" applyNumberFormat="1" applyFont="1" applyBorder="1"/>
    <xf numFmtId="165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3" xfId="1" applyNumberFormat="1" applyFont="1" applyBorder="1"/>
    <xf numFmtId="0" fontId="0" fillId="0" borderId="4" xfId="0" applyBorder="1"/>
    <xf numFmtId="165" fontId="0" fillId="0" borderId="3" xfId="2" applyNumberFormat="1" applyFont="1" applyBorder="1"/>
    <xf numFmtId="164" fontId="0" fillId="0" borderId="5" xfId="1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1" applyNumberFormat="1" applyFont="1" applyBorder="1"/>
    <xf numFmtId="0" fontId="0" fillId="0" borderId="6" xfId="0" applyBorder="1"/>
    <xf numFmtId="165" fontId="0" fillId="0" borderId="0" xfId="2" applyNumberFormat="1" applyFont="1" applyBorder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6" xfId="0" applyFont="1" applyBorder="1"/>
    <xf numFmtId="0" fontId="0" fillId="0" borderId="5" xfId="0" applyBorder="1"/>
    <xf numFmtId="164" fontId="0" fillId="0" borderId="5" xfId="0" applyNumberForma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7" fillId="0" borderId="9" xfId="0" applyFont="1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164" fontId="0" fillId="0" borderId="10" xfId="0" applyNumberFormat="1" applyBorder="1"/>
    <xf numFmtId="164" fontId="0" fillId="0" borderId="1" xfId="1" applyNumberFormat="1" applyFont="1" applyBorder="1"/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7" fontId="3" fillId="0" borderId="0" xfId="0" quotePrefix="1" applyNumberFormat="1" applyFont="1" applyAlignment="1">
      <alignment horizontal="center" wrapText="1"/>
    </xf>
    <xf numFmtId="0" fontId="1" fillId="0" borderId="0" xfId="5"/>
    <xf numFmtId="0" fontId="7" fillId="0" borderId="0" xfId="0" applyFont="1" applyAlignment="1">
      <alignment horizontal="center"/>
    </xf>
    <xf numFmtId="0" fontId="4" fillId="0" borderId="0" xfId="7"/>
    <xf numFmtId="0" fontId="4" fillId="0" borderId="0" xfId="7" applyProtection="1">
      <protection locked="0"/>
    </xf>
    <xf numFmtId="168" fontId="4" fillId="0" borderId="0" xfId="7" applyNumberFormat="1" applyProtection="1">
      <protection locked="0"/>
    </xf>
    <xf numFmtId="0" fontId="4" fillId="5" borderId="0" xfId="7" applyFill="1" applyProtection="1">
      <protection locked="0"/>
    </xf>
    <xf numFmtId="0" fontId="3" fillId="0" borderId="0" xfId="5" applyFont="1"/>
    <xf numFmtId="164" fontId="3" fillId="0" borderId="0" xfId="5" applyNumberFormat="1" applyFont="1"/>
    <xf numFmtId="165" fontId="0" fillId="0" borderId="1" xfId="11" applyNumberFormat="1" applyFont="1" applyBorder="1"/>
    <xf numFmtId="0" fontId="1" fillId="2" borderId="0" xfId="3" applyFont="1" applyFill="1" applyAlignment="1">
      <alignment horizontal="center"/>
    </xf>
    <xf numFmtId="0" fontId="9" fillId="0" borderId="0" xfId="9" quotePrefix="1" applyNumberFormat="1" applyFill="1" applyBorder="1" applyAlignment="1"/>
    <xf numFmtId="0" fontId="7" fillId="0" borderId="14" xfId="9" quotePrefix="1" applyNumberFormat="1" applyFont="1" applyFill="1" applyBorder="1" applyAlignment="1">
      <alignment horizontal="right"/>
    </xf>
    <xf numFmtId="167" fontId="4" fillId="0" borderId="14" xfId="8" applyNumberFormat="1" applyFont="1" applyBorder="1">
      <alignment horizontal="right" vertical="center"/>
    </xf>
    <xf numFmtId="0" fontId="4" fillId="0" borderId="0" xfId="7" quotePrefix="1" applyProtection="1">
      <protection locked="0"/>
    </xf>
    <xf numFmtId="0" fontId="9" fillId="0" borderId="0" xfId="9" quotePrefix="1" applyNumberFormat="1" applyFill="1" applyBorder="1" applyAlignment="1">
      <alignment horizontal="right"/>
    </xf>
    <xf numFmtId="169" fontId="9" fillId="0" borderId="0" xfId="8" applyNumberFormat="1" applyBorder="1">
      <alignment horizontal="right" vertical="center"/>
    </xf>
    <xf numFmtId="0" fontId="12" fillId="0" borderId="0" xfId="9" quotePrefix="1" applyNumberFormat="1" applyFont="1" applyFill="1" applyBorder="1" applyAlignment="1"/>
    <xf numFmtId="0" fontId="12" fillId="0" borderId="0" xfId="9" quotePrefix="1" applyNumberFormat="1" applyFont="1" applyFill="1" applyBorder="1" applyAlignment="1">
      <alignment horizontal="right"/>
    </xf>
    <xf numFmtId="169" fontId="12" fillId="0" borderId="0" xfId="8" applyNumberFormat="1" applyFont="1" applyBorder="1">
      <alignment horizontal="right" vertical="center"/>
    </xf>
    <xf numFmtId="0" fontId="11" fillId="0" borderId="0" xfId="10" quotePrefix="1" applyNumberFormat="1" applyFont="1" applyFill="1" applyBorder="1" applyAlignment="1"/>
    <xf numFmtId="0" fontId="7" fillId="0" borderId="0" xfId="7" applyFont="1" applyAlignment="1">
      <alignment horizontal="right"/>
    </xf>
    <xf numFmtId="164" fontId="4" fillId="0" borderId="0" xfId="12" applyNumberFormat="1" applyFont="1"/>
    <xf numFmtId="0" fontId="7" fillId="0" borderId="14" xfId="10" quotePrefix="1" applyNumberFormat="1" applyFont="1" applyFill="1" applyBorder="1" applyAlignment="1">
      <alignment wrapText="1"/>
    </xf>
    <xf numFmtId="0" fontId="7" fillId="0" borderId="14" xfId="10" quotePrefix="1" applyNumberFormat="1" applyFont="1" applyFill="1" applyBorder="1" applyAlignment="1"/>
    <xf numFmtId="0" fontId="4" fillId="0" borderId="14" xfId="9" quotePrefix="1" applyNumberFormat="1" applyFont="1" applyFill="1" applyBorder="1" applyAlignment="1"/>
    <xf numFmtId="0" fontId="7" fillId="0" borderId="0" xfId="7" quotePrefix="1" applyFont="1" applyProtection="1">
      <protection locked="0"/>
    </xf>
    <xf numFmtId="0" fontId="7" fillId="0" borderId="5" xfId="0" applyFont="1" applyBorder="1" applyAlignment="1">
      <alignment horizontal="center" wrapText="1"/>
    </xf>
    <xf numFmtId="0" fontId="0" fillId="0" borderId="0" xfId="7" applyFont="1" applyAlignment="1">
      <alignment horizontal="right"/>
    </xf>
    <xf numFmtId="0" fontId="0" fillId="0" borderId="0" xfId="0" applyAlignment="1">
      <alignment horizontal="right"/>
    </xf>
    <xf numFmtId="0" fontId="1" fillId="0" borderId="0" xfId="3" applyFont="1" applyAlignment="1">
      <alignment horizontal="right"/>
    </xf>
    <xf numFmtId="0" fontId="3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164" fontId="3" fillId="0" borderId="0" xfId="3" applyNumberFormat="1" applyFont="1"/>
    <xf numFmtId="0" fontId="7" fillId="0" borderId="0" xfId="3" applyFont="1"/>
    <xf numFmtId="0" fontId="3" fillId="0" borderId="0" xfId="3" applyFont="1" applyAlignment="1">
      <alignment horizontal="center"/>
    </xf>
  </cellXfs>
  <cellStyles count="15">
    <cellStyle name="Comma" xfId="1" builtinId="3"/>
    <cellStyle name="Comma 3" xfId="4" xr:uid="{78945FF5-6AD2-446C-AF6D-0E7A961B3D9D}"/>
    <cellStyle name="Comma 3 2" xfId="12" xr:uid="{44EAF975-7836-4856-8D19-F2AB2C797D39}"/>
    <cellStyle name="Comma 5 2" xfId="6" xr:uid="{07DEAA6A-7199-495D-AC90-CA373B3ED77A}"/>
    <cellStyle name="Normal" xfId="0" builtinId="0"/>
    <cellStyle name="Normal 2" xfId="5" xr:uid="{504C0E75-16CC-47AD-B78F-465105226BBB}"/>
    <cellStyle name="Normal 2 2" xfId="7" xr:uid="{D7BD19A0-1855-4B9F-8CB8-557E4DC749FC}"/>
    <cellStyle name="Normal 4" xfId="3" xr:uid="{04FEFA36-D71A-4728-BF51-DEDF05B58074}"/>
    <cellStyle name="Percent" xfId="2" builtinId="5"/>
    <cellStyle name="Percent 2" xfId="11" xr:uid="{8B6B44E8-D6C0-4BD3-B76C-898C9E68BA06}"/>
    <cellStyle name="SAPDataCell" xfId="8" xr:uid="{7206EF0D-BD9A-46F4-A9D8-00B9E9BB0830}"/>
    <cellStyle name="SAPDataTotalCell" xfId="13" xr:uid="{51F8C0C6-4539-4AB2-869F-86DD700EDDE1}"/>
    <cellStyle name="SAPDimensionCell" xfId="10" xr:uid="{E91362BA-9CD2-434B-A925-D5F85017D28C}"/>
    <cellStyle name="SAPMemberCell" xfId="9" xr:uid="{513F7ECB-C213-464F-ACF2-020E874FA690}"/>
    <cellStyle name="SAPMemberTotalCell" xfId="14" xr:uid="{E8F6E342-EF22-46CA-9A65-CA9F71E43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SLC-WP-OtherProductionPlantDetails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Production EPIS_CAGW"/>
      <sheetName val="Other Production DEPR_CAGW"/>
      <sheetName val="UE-230172 pro forma OTHP (CAGW)"/>
      <sheetName val="UE-230172_OTHP CAGW (2022 det.)"/>
      <sheetName val="General (Gas Plant)_EPIS"/>
      <sheetName val="General (Gas Plant)_DEPR"/>
      <sheetName val="Intangible (Gas Plant)_EPIS"/>
      <sheetName val="Intangible (Gas Plant)_AMTR"/>
      <sheetName val="Misc Rate Base (Gas Plant)"/>
      <sheetName val="Other Production_Rolling Hills"/>
      <sheetName val="UE-230172 pro forma R.H."/>
      <sheetName val="UE-230172_R.H. (2022 det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AZ48">
            <v>195136078.76999998</v>
          </cell>
          <cell r="BB48">
            <v>0</v>
          </cell>
        </row>
        <row r="54">
          <cell r="AZ54">
            <v>8212577.842706087</v>
          </cell>
          <cell r="BB54">
            <v>0</v>
          </cell>
        </row>
        <row r="60">
          <cell r="AZ60">
            <v>-6958804.0154121732</v>
          </cell>
          <cell r="BB60">
            <v>-8212577.8427060796</v>
          </cell>
        </row>
      </sheetData>
      <sheetData sheetId="10">
        <row r="15">
          <cell r="CR15">
            <v>1906209.0792385584</v>
          </cell>
          <cell r="CT15">
            <v>1561827.7470614437</v>
          </cell>
        </row>
        <row r="21">
          <cell r="CR21">
            <v>80225.504921473927</v>
          </cell>
          <cell r="CT21">
            <v>65731.729521728659</v>
          </cell>
        </row>
        <row r="27">
          <cell r="CR27">
            <v>-76052.65345477032</v>
          </cell>
          <cell r="CT27">
            <v>-111353.4838032796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82B2-0E13-4FD8-A98F-55A3E976FA36}">
  <sheetPr codeName="Sheet10">
    <pageSetUpPr fitToPage="1"/>
  </sheetPr>
  <dimension ref="A1:J78"/>
  <sheetViews>
    <sheetView tabSelected="1" view="pageBreakPreview" zoomScale="80" zoomScaleNormal="80" zoomScaleSheetLayoutView="80" workbookViewId="0">
      <selection activeCell="F28" sqref="F28"/>
    </sheetView>
  </sheetViews>
  <sheetFormatPr defaultRowHeight="12.75" x14ac:dyDescent="0.2"/>
  <cols>
    <col min="1" max="1" width="35.85546875" style="3" customWidth="1"/>
    <col min="2" max="2" width="27.85546875" style="2" customWidth="1"/>
    <col min="3" max="3" width="22.28515625" style="1" customWidth="1"/>
    <col min="4" max="4" width="22.7109375" style="1" customWidth="1"/>
    <col min="5" max="5" width="19.7109375" style="1" customWidth="1"/>
    <col min="6" max="8" width="9.140625" style="1"/>
    <col min="9" max="9" width="24.5703125" style="1" customWidth="1"/>
    <col min="10" max="10" width="30.5703125" style="1" customWidth="1"/>
    <col min="11" max="16384" width="9.140625" style="1"/>
  </cols>
  <sheetData>
    <row r="1" spans="1:5" x14ac:dyDescent="0.2">
      <c r="A1" s="3" t="s">
        <v>95</v>
      </c>
      <c r="E1" s="78" t="s">
        <v>148</v>
      </c>
    </row>
    <row r="2" spans="1:5" x14ac:dyDescent="0.2">
      <c r="A2" s="3" t="s">
        <v>129</v>
      </c>
    </row>
    <row r="3" spans="1:5" x14ac:dyDescent="0.2">
      <c r="A3" s="3" t="s">
        <v>125</v>
      </c>
    </row>
    <row r="5" spans="1:5" x14ac:dyDescent="0.2">
      <c r="B5" s="17" t="s">
        <v>94</v>
      </c>
      <c r="C5" s="83" t="s">
        <v>93</v>
      </c>
      <c r="D5" s="83"/>
      <c r="E5" s="83"/>
    </row>
    <row r="6" spans="1:5" x14ac:dyDescent="0.2">
      <c r="A6" s="3" t="s">
        <v>92</v>
      </c>
      <c r="C6" s="16" t="s">
        <v>91</v>
      </c>
      <c r="D6" s="16" t="s">
        <v>90</v>
      </c>
      <c r="E6" s="16" t="s">
        <v>89</v>
      </c>
    </row>
    <row r="7" spans="1:5" x14ac:dyDescent="0.2">
      <c r="A7" s="6" t="s">
        <v>88</v>
      </c>
      <c r="B7" s="2" t="s">
        <v>87</v>
      </c>
      <c r="C7" s="5">
        <v>0</v>
      </c>
      <c r="D7" s="5">
        <v>0</v>
      </c>
      <c r="E7" s="4">
        <f>D7-C7</f>
        <v>0</v>
      </c>
    </row>
    <row r="8" spans="1:5" x14ac:dyDescent="0.2">
      <c r="A8" s="6" t="s">
        <v>86</v>
      </c>
      <c r="B8" s="2">
        <v>448</v>
      </c>
      <c r="C8" s="5">
        <v>0</v>
      </c>
      <c r="D8" s="5">
        <v>0</v>
      </c>
      <c r="E8" s="4">
        <f>D8-C8</f>
        <v>0</v>
      </c>
    </row>
    <row r="9" spans="1:5" x14ac:dyDescent="0.2">
      <c r="A9" s="6" t="s">
        <v>85</v>
      </c>
      <c r="B9" s="2">
        <v>447</v>
      </c>
      <c r="C9" s="5">
        <v>0</v>
      </c>
      <c r="D9" s="5">
        <v>0</v>
      </c>
      <c r="E9" s="4">
        <f>D9-C9</f>
        <v>0</v>
      </c>
    </row>
    <row r="10" spans="1:5" x14ac:dyDescent="0.2">
      <c r="A10" s="6" t="s">
        <v>84</v>
      </c>
      <c r="B10" s="2" t="s">
        <v>83</v>
      </c>
      <c r="C10" s="11">
        <v>0</v>
      </c>
      <c r="D10" s="11">
        <v>0</v>
      </c>
      <c r="E10" s="8">
        <f>D10-C10</f>
        <v>0</v>
      </c>
    </row>
    <row r="11" spans="1:5" s="3" customFormat="1" x14ac:dyDescent="0.2">
      <c r="A11" s="3" t="s">
        <v>82</v>
      </c>
      <c r="B11" s="79"/>
      <c r="C11" s="81">
        <f>SUM(C7:C10)</f>
        <v>0</v>
      </c>
      <c r="D11" s="81">
        <f>SUM(D7:D10)</f>
        <v>0</v>
      </c>
      <c r="E11" s="81">
        <f>SUM(E7:E10)</f>
        <v>0</v>
      </c>
    </row>
    <row r="12" spans="1:5" x14ac:dyDescent="0.2">
      <c r="A12" s="1"/>
      <c r="E12" s="4"/>
    </row>
    <row r="13" spans="1:5" s="3" customFormat="1" x14ac:dyDescent="0.2">
      <c r="A13" s="3" t="s">
        <v>81</v>
      </c>
      <c r="B13" s="79"/>
      <c r="E13" s="81">
        <f t="shared" ref="E13:E23" si="0">D13-C13</f>
        <v>0</v>
      </c>
    </row>
    <row r="14" spans="1:5" x14ac:dyDescent="0.2">
      <c r="A14" s="6" t="s">
        <v>80</v>
      </c>
      <c r="B14" s="2" t="s">
        <v>79</v>
      </c>
      <c r="C14" s="5">
        <v>0</v>
      </c>
      <c r="D14" s="5">
        <v>0</v>
      </c>
      <c r="E14" s="4">
        <f t="shared" si="0"/>
        <v>0</v>
      </c>
    </row>
    <row r="15" spans="1:5" x14ac:dyDescent="0.2">
      <c r="A15" s="6" t="s">
        <v>78</v>
      </c>
      <c r="B15" s="2" t="s">
        <v>77</v>
      </c>
      <c r="C15" s="5">
        <v>0</v>
      </c>
      <c r="D15" s="5">
        <v>0</v>
      </c>
      <c r="E15" s="4">
        <f t="shared" si="0"/>
        <v>0</v>
      </c>
    </row>
    <row r="16" spans="1:5" x14ac:dyDescent="0.2">
      <c r="A16" s="6" t="s">
        <v>76</v>
      </c>
      <c r="B16" s="2" t="s">
        <v>75</v>
      </c>
      <c r="C16" s="5">
        <v>0</v>
      </c>
      <c r="D16" s="5">
        <v>0</v>
      </c>
      <c r="E16" s="4">
        <f t="shared" si="0"/>
        <v>0</v>
      </c>
    </row>
    <row r="17" spans="1:10" x14ac:dyDescent="0.2">
      <c r="A17" s="6" t="s">
        <v>74</v>
      </c>
      <c r="B17" s="2" t="s">
        <v>73</v>
      </c>
      <c r="C17" s="10">
        <f>'6-4'!E16</f>
        <v>89903.055559650107</v>
      </c>
      <c r="D17" s="10">
        <f>'6-4'!E19</f>
        <v>397002.99879388546</v>
      </c>
      <c r="E17" s="4">
        <f t="shared" si="0"/>
        <v>307099.94323423534</v>
      </c>
    </row>
    <row r="18" spans="1:10" x14ac:dyDescent="0.2">
      <c r="A18" s="6" t="s">
        <v>72</v>
      </c>
      <c r="B18" s="2" t="s">
        <v>71</v>
      </c>
      <c r="C18" s="10">
        <v>0</v>
      </c>
      <c r="D18" s="10">
        <v>0</v>
      </c>
      <c r="E18" s="4">
        <f t="shared" si="0"/>
        <v>0</v>
      </c>
    </row>
    <row r="19" spans="1:10" x14ac:dyDescent="0.2">
      <c r="A19" s="6" t="s">
        <v>70</v>
      </c>
      <c r="B19" s="2" t="s">
        <v>69</v>
      </c>
      <c r="C19" s="10">
        <v>0</v>
      </c>
      <c r="D19" s="10">
        <v>0</v>
      </c>
      <c r="E19" s="4">
        <f t="shared" si="0"/>
        <v>0</v>
      </c>
    </row>
    <row r="20" spans="1:10" x14ac:dyDescent="0.2">
      <c r="A20" s="6" t="s">
        <v>68</v>
      </c>
      <c r="B20" s="2" t="s">
        <v>67</v>
      </c>
      <c r="C20" s="10">
        <v>0</v>
      </c>
      <c r="D20" s="10">
        <v>0</v>
      </c>
      <c r="E20" s="4">
        <f t="shared" si="0"/>
        <v>0</v>
      </c>
    </row>
    <row r="21" spans="1:10" x14ac:dyDescent="0.2">
      <c r="A21" s="6" t="s">
        <v>66</v>
      </c>
      <c r="B21" s="2" t="s">
        <v>65</v>
      </c>
      <c r="C21" s="10">
        <v>0</v>
      </c>
      <c r="D21" s="10">
        <v>0</v>
      </c>
      <c r="E21" s="4">
        <f t="shared" si="0"/>
        <v>0</v>
      </c>
    </row>
    <row r="22" spans="1:10" x14ac:dyDescent="0.2">
      <c r="A22" s="6" t="s">
        <v>64</v>
      </c>
      <c r="B22" s="2" t="s">
        <v>63</v>
      </c>
      <c r="C22" s="10">
        <v>0</v>
      </c>
      <c r="D22" s="10">
        <v>0</v>
      </c>
      <c r="E22" s="4">
        <f t="shared" si="0"/>
        <v>0</v>
      </c>
    </row>
    <row r="23" spans="1:10" x14ac:dyDescent="0.2">
      <c r="A23" s="6" t="s">
        <v>62</v>
      </c>
      <c r="B23" s="2" t="s">
        <v>61</v>
      </c>
      <c r="C23" s="9">
        <v>0</v>
      </c>
      <c r="D23" s="9">
        <v>0</v>
      </c>
      <c r="E23" s="8">
        <f t="shared" si="0"/>
        <v>0</v>
      </c>
    </row>
    <row r="24" spans="1:10" s="3" customFormat="1" x14ac:dyDescent="0.2">
      <c r="A24" s="3" t="s">
        <v>60</v>
      </c>
      <c r="B24" s="79"/>
      <c r="C24" s="81">
        <f>SUM(C14:C23)</f>
        <v>89903.055559650107</v>
      </c>
      <c r="D24" s="81">
        <f>SUM(D14:D23)</f>
        <v>397002.99879388546</v>
      </c>
      <c r="E24" s="81">
        <f>SUM(E14:E23)</f>
        <v>307099.94323423534</v>
      </c>
    </row>
    <row r="25" spans="1:10" x14ac:dyDescent="0.2">
      <c r="A25" s="6" t="s">
        <v>59</v>
      </c>
      <c r="B25" s="2" t="s">
        <v>58</v>
      </c>
      <c r="C25" s="10">
        <f>'6-2'!E10</f>
        <v>660078.94937771</v>
      </c>
      <c r="D25" s="10">
        <f>'6-2'!K10</f>
        <v>2914843.335550453</v>
      </c>
      <c r="E25" s="4">
        <f t="shared" ref="E25:E32" si="1">D25-C25</f>
        <v>2254764.386172743</v>
      </c>
    </row>
    <row r="26" spans="1:10" x14ac:dyDescent="0.2">
      <c r="A26" s="6" t="s">
        <v>57</v>
      </c>
      <c r="B26" s="2" t="s">
        <v>56</v>
      </c>
      <c r="C26" s="10">
        <v>0</v>
      </c>
      <c r="D26" s="10">
        <v>0</v>
      </c>
      <c r="E26" s="4">
        <f t="shared" si="1"/>
        <v>0</v>
      </c>
      <c r="J26" s="4"/>
    </row>
    <row r="27" spans="1:10" x14ac:dyDescent="0.2">
      <c r="A27" s="6" t="s">
        <v>55</v>
      </c>
      <c r="B27" s="2">
        <v>408</v>
      </c>
      <c r="C27" s="5">
        <v>0</v>
      </c>
      <c r="D27" s="5">
        <v>0</v>
      </c>
      <c r="E27" s="4">
        <f t="shared" si="1"/>
        <v>0</v>
      </c>
    </row>
    <row r="28" spans="1:10" x14ac:dyDescent="0.2">
      <c r="A28" s="15" t="s">
        <v>54</v>
      </c>
      <c r="B28" s="58" t="s">
        <v>124</v>
      </c>
      <c r="C28" s="14">
        <v>0</v>
      </c>
      <c r="D28" s="14">
        <v>0</v>
      </c>
      <c r="E28" s="13">
        <f t="shared" si="1"/>
        <v>0</v>
      </c>
    </row>
    <row r="29" spans="1:10" x14ac:dyDescent="0.2">
      <c r="A29" s="15" t="s">
        <v>53</v>
      </c>
      <c r="B29" s="58" t="s">
        <v>124</v>
      </c>
      <c r="C29" s="14">
        <v>0</v>
      </c>
      <c r="D29" s="14">
        <v>0</v>
      </c>
      <c r="E29" s="13">
        <f t="shared" si="1"/>
        <v>0</v>
      </c>
    </row>
    <row r="30" spans="1:10" x14ac:dyDescent="0.2">
      <c r="A30" s="6" t="s">
        <v>52</v>
      </c>
      <c r="B30" s="12" t="s">
        <v>51</v>
      </c>
      <c r="C30" s="5">
        <v>0</v>
      </c>
      <c r="D30" s="5">
        <v>0</v>
      </c>
      <c r="E30" s="4">
        <f t="shared" si="1"/>
        <v>0</v>
      </c>
    </row>
    <row r="31" spans="1:10" x14ac:dyDescent="0.2">
      <c r="A31" s="6" t="s">
        <v>50</v>
      </c>
      <c r="B31" s="2" t="s">
        <v>49</v>
      </c>
      <c r="C31" s="5">
        <v>0</v>
      </c>
      <c r="D31" s="5">
        <v>0</v>
      </c>
      <c r="E31" s="4">
        <f t="shared" si="1"/>
        <v>0</v>
      </c>
    </row>
    <row r="32" spans="1:10" x14ac:dyDescent="0.2">
      <c r="A32" s="6" t="s">
        <v>48</v>
      </c>
      <c r="B32" s="2" t="s">
        <v>47</v>
      </c>
      <c r="C32" s="11">
        <v>0</v>
      </c>
      <c r="D32" s="11">
        <v>0</v>
      </c>
      <c r="E32" s="8">
        <f t="shared" si="1"/>
        <v>0</v>
      </c>
    </row>
    <row r="33" spans="1:5" s="3" customFormat="1" x14ac:dyDescent="0.2">
      <c r="A33" s="3" t="s">
        <v>46</v>
      </c>
      <c r="B33" s="79"/>
      <c r="C33" s="81">
        <f>SUM(C24:C32)</f>
        <v>749982.00493736006</v>
      </c>
      <c r="D33" s="81">
        <f>SUM(D24:D32)</f>
        <v>3311846.3343443386</v>
      </c>
      <c r="E33" s="81">
        <f>SUM(E24:E32)</f>
        <v>2561864.3294069786</v>
      </c>
    </row>
    <row r="34" spans="1:5" x14ac:dyDescent="0.2">
      <c r="A34" s="1"/>
      <c r="E34" s="4"/>
    </row>
    <row r="35" spans="1:5" s="3" customFormat="1" x14ac:dyDescent="0.2">
      <c r="A35" s="3" t="s">
        <v>45</v>
      </c>
      <c r="B35" s="79"/>
      <c r="C35" s="81">
        <f>C11-C33</f>
        <v>-749982.00493736006</v>
      </c>
      <c r="D35" s="81">
        <f>D11-D33</f>
        <v>-3311846.3343443386</v>
      </c>
      <c r="E35" s="81">
        <f>E11-E33</f>
        <v>-2561864.3294069786</v>
      </c>
    </row>
    <row r="36" spans="1:5" x14ac:dyDescent="0.2">
      <c r="A36" s="1"/>
      <c r="E36" s="4"/>
    </row>
    <row r="37" spans="1:5" s="3" customFormat="1" x14ac:dyDescent="0.2">
      <c r="A37" s="3" t="s">
        <v>44</v>
      </c>
      <c r="B37" s="79"/>
      <c r="E37" s="81"/>
    </row>
    <row r="38" spans="1:5" x14ac:dyDescent="0.2">
      <c r="A38" s="6" t="s">
        <v>43</v>
      </c>
      <c r="B38" s="80" t="s">
        <v>149</v>
      </c>
      <c r="C38" s="10">
        <f>'6-2'!E9</f>
        <v>15683896.131905114</v>
      </c>
      <c r="D38" s="10">
        <f>'6-2'!K9</f>
        <v>69258533.632451147</v>
      </c>
      <c r="E38" s="4">
        <f t="shared" ref="E38:E48" si="2">D38-C38</f>
        <v>53574637.500546031</v>
      </c>
    </row>
    <row r="39" spans="1:5" x14ac:dyDescent="0.2">
      <c r="A39" s="6" t="s">
        <v>42</v>
      </c>
      <c r="B39" s="2">
        <v>105</v>
      </c>
      <c r="C39" s="10">
        <v>0</v>
      </c>
      <c r="D39" s="10">
        <v>0</v>
      </c>
      <c r="E39" s="4">
        <f t="shared" si="2"/>
        <v>0</v>
      </c>
    </row>
    <row r="40" spans="1:5" x14ac:dyDescent="0.2">
      <c r="A40" s="6" t="s">
        <v>41</v>
      </c>
      <c r="B40" s="2" t="s">
        <v>40</v>
      </c>
      <c r="C40" s="10">
        <v>0</v>
      </c>
      <c r="D40" s="10">
        <v>0</v>
      </c>
      <c r="E40" s="4">
        <f t="shared" si="2"/>
        <v>0</v>
      </c>
    </row>
    <row r="41" spans="1:5" x14ac:dyDescent="0.2">
      <c r="A41" s="6" t="s">
        <v>39</v>
      </c>
      <c r="B41" s="2" t="s">
        <v>38</v>
      </c>
      <c r="C41" s="10">
        <v>0</v>
      </c>
      <c r="D41" s="10">
        <v>0</v>
      </c>
      <c r="E41" s="4">
        <f t="shared" si="2"/>
        <v>0</v>
      </c>
    </row>
    <row r="42" spans="1:5" x14ac:dyDescent="0.2">
      <c r="A42" s="6" t="s">
        <v>37</v>
      </c>
      <c r="B42" s="2">
        <v>120</v>
      </c>
      <c r="C42" s="10">
        <v>0</v>
      </c>
      <c r="D42" s="10">
        <v>0</v>
      </c>
      <c r="E42" s="4">
        <f t="shared" si="2"/>
        <v>0</v>
      </c>
    </row>
    <row r="43" spans="1:5" x14ac:dyDescent="0.2">
      <c r="A43" s="6" t="s">
        <v>36</v>
      </c>
      <c r="B43" s="2">
        <v>165</v>
      </c>
      <c r="C43" s="10">
        <v>0</v>
      </c>
      <c r="D43" s="10">
        <v>0</v>
      </c>
      <c r="E43" s="4">
        <f t="shared" si="2"/>
        <v>0</v>
      </c>
    </row>
    <row r="44" spans="1:5" x14ac:dyDescent="0.2">
      <c r="A44" s="6" t="s">
        <v>35</v>
      </c>
      <c r="B44" s="2" t="s">
        <v>34</v>
      </c>
      <c r="C44" s="10">
        <v>0</v>
      </c>
      <c r="D44" s="10">
        <v>0</v>
      </c>
      <c r="E44" s="4">
        <f t="shared" si="2"/>
        <v>0</v>
      </c>
    </row>
    <row r="45" spans="1:5" x14ac:dyDescent="0.2">
      <c r="A45" s="6" t="s">
        <v>33</v>
      </c>
      <c r="B45" s="2" t="s">
        <v>32</v>
      </c>
      <c r="C45" s="10">
        <v>0</v>
      </c>
      <c r="D45" s="10">
        <v>0</v>
      </c>
      <c r="E45" s="4">
        <f t="shared" si="2"/>
        <v>0</v>
      </c>
    </row>
    <row r="46" spans="1:5" x14ac:dyDescent="0.2">
      <c r="A46" s="6" t="s">
        <v>31</v>
      </c>
      <c r="B46" s="2" t="s">
        <v>30</v>
      </c>
      <c r="C46" s="5">
        <v>0</v>
      </c>
      <c r="D46" s="5">
        <v>0</v>
      </c>
      <c r="E46" s="4">
        <f t="shared" si="2"/>
        <v>0</v>
      </c>
    </row>
    <row r="47" spans="1:5" x14ac:dyDescent="0.2">
      <c r="A47" s="6" t="s">
        <v>29</v>
      </c>
      <c r="B47" s="2">
        <v>124</v>
      </c>
      <c r="C47" s="5">
        <v>0</v>
      </c>
      <c r="D47" s="5">
        <v>0</v>
      </c>
      <c r="E47" s="4">
        <f t="shared" si="2"/>
        <v>0</v>
      </c>
    </row>
    <row r="48" spans="1:5" x14ac:dyDescent="0.2">
      <c r="A48" s="6" t="s">
        <v>28</v>
      </c>
      <c r="B48" s="2" t="s">
        <v>27</v>
      </c>
      <c r="C48" s="11">
        <v>0</v>
      </c>
      <c r="D48" s="11">
        <v>0</v>
      </c>
      <c r="E48" s="8">
        <f t="shared" si="2"/>
        <v>0</v>
      </c>
    </row>
    <row r="49" spans="1:5" s="3" customFormat="1" x14ac:dyDescent="0.2">
      <c r="A49" s="82" t="s">
        <v>26</v>
      </c>
      <c r="B49" s="79"/>
      <c r="C49" s="81">
        <f>SUM(C38:C48)</f>
        <v>15683896.131905114</v>
      </c>
      <c r="D49" s="81">
        <f>SUM(D38:D48)</f>
        <v>69258533.632451147</v>
      </c>
      <c r="E49" s="81">
        <f>SUM(E38:E48)</f>
        <v>53574637.500546031</v>
      </c>
    </row>
    <row r="50" spans="1:5" x14ac:dyDescent="0.2">
      <c r="A50" s="1"/>
      <c r="E50" s="4"/>
    </row>
    <row r="51" spans="1:5" x14ac:dyDescent="0.2">
      <c r="A51" s="3" t="s">
        <v>25</v>
      </c>
      <c r="E51" s="4"/>
    </row>
    <row r="52" spans="1:5" x14ac:dyDescent="0.2">
      <c r="A52" s="6" t="s">
        <v>24</v>
      </c>
      <c r="B52" s="2" t="s">
        <v>23</v>
      </c>
      <c r="C52" s="10">
        <f>'6-2'!E12</f>
        <v>-1212893.473572714</v>
      </c>
      <c r="D52" s="10">
        <f>'6-2'!K12</f>
        <v>-5356017.5816984633</v>
      </c>
      <c r="E52" s="4">
        <f t="shared" ref="E52:E59" si="3">D52-C52</f>
        <v>-4143124.108125749</v>
      </c>
    </row>
    <row r="53" spans="1:5" x14ac:dyDescent="0.2">
      <c r="A53" s="6" t="s">
        <v>22</v>
      </c>
      <c r="B53" s="2" t="s">
        <v>21</v>
      </c>
      <c r="C53" s="10">
        <v>0</v>
      </c>
      <c r="D53" s="10">
        <v>0</v>
      </c>
      <c r="E53" s="4">
        <f t="shared" si="3"/>
        <v>0</v>
      </c>
    </row>
    <row r="54" spans="1:5" x14ac:dyDescent="0.2">
      <c r="A54" s="6" t="s">
        <v>20</v>
      </c>
      <c r="B54" s="2" t="s">
        <v>19</v>
      </c>
      <c r="C54" s="5">
        <v>0</v>
      </c>
      <c r="D54" s="5">
        <v>0</v>
      </c>
      <c r="E54" s="4">
        <f t="shared" si="3"/>
        <v>0</v>
      </c>
    </row>
    <row r="55" spans="1:5" x14ac:dyDescent="0.2">
      <c r="A55" s="6" t="s">
        <v>18</v>
      </c>
      <c r="B55" s="2">
        <v>255</v>
      </c>
      <c r="C55" s="5">
        <v>0</v>
      </c>
      <c r="D55" s="5">
        <v>0</v>
      </c>
      <c r="E55" s="4">
        <f t="shared" si="3"/>
        <v>0</v>
      </c>
    </row>
    <row r="56" spans="1:5" x14ac:dyDescent="0.2">
      <c r="A56" s="6" t="s">
        <v>17</v>
      </c>
      <c r="B56" s="2">
        <v>252</v>
      </c>
      <c r="C56" s="5">
        <v>0</v>
      </c>
      <c r="D56" s="5">
        <v>0</v>
      </c>
      <c r="E56" s="4">
        <f t="shared" si="3"/>
        <v>0</v>
      </c>
    </row>
    <row r="57" spans="1:5" x14ac:dyDescent="0.2">
      <c r="A57" s="6" t="s">
        <v>16</v>
      </c>
      <c r="B57" s="2">
        <v>235</v>
      </c>
      <c r="C57" s="5">
        <v>0</v>
      </c>
      <c r="D57" s="5">
        <v>0</v>
      </c>
      <c r="E57" s="4">
        <f t="shared" si="3"/>
        <v>0</v>
      </c>
    </row>
    <row r="58" spans="1:5" x14ac:dyDescent="0.2">
      <c r="A58" s="6" t="s">
        <v>15</v>
      </c>
      <c r="B58" s="2" t="s">
        <v>14</v>
      </c>
      <c r="C58" s="9">
        <v>0</v>
      </c>
      <c r="D58" s="9">
        <v>0</v>
      </c>
      <c r="E58" s="8">
        <f t="shared" si="3"/>
        <v>0</v>
      </c>
    </row>
    <row r="59" spans="1:5" s="3" customFormat="1" x14ac:dyDescent="0.2">
      <c r="A59" s="3" t="s">
        <v>13</v>
      </c>
      <c r="B59" s="79"/>
      <c r="C59" s="81">
        <f>SUM(C52:C58)</f>
        <v>-1212893.473572714</v>
      </c>
      <c r="D59" s="81">
        <f>SUM(D52:D58)</f>
        <v>-5356017.5816984633</v>
      </c>
      <c r="E59" s="81">
        <f t="shared" si="3"/>
        <v>-4143124.108125749</v>
      </c>
    </row>
    <row r="60" spans="1:5" x14ac:dyDescent="0.2">
      <c r="A60" s="1"/>
      <c r="E60" s="4"/>
    </row>
    <row r="61" spans="1:5" s="3" customFormat="1" x14ac:dyDescent="0.2">
      <c r="A61" s="3" t="s">
        <v>12</v>
      </c>
      <c r="B61" s="79"/>
      <c r="C61" s="81">
        <f>C49+C59</f>
        <v>14471002.6583324</v>
      </c>
      <c r="D61" s="81">
        <f>D49+D59</f>
        <v>63902516.050752684</v>
      </c>
      <c r="E61" s="81">
        <f>E49+E59</f>
        <v>49431513.392420284</v>
      </c>
    </row>
    <row r="62" spans="1:5" x14ac:dyDescent="0.2">
      <c r="A62" s="1"/>
      <c r="E62" s="4"/>
    </row>
    <row r="63" spans="1:5" x14ac:dyDescent="0.2">
      <c r="A63" s="1"/>
      <c r="E63" s="4"/>
    </row>
    <row r="64" spans="1:5" x14ac:dyDescent="0.2">
      <c r="A64" s="3" t="s">
        <v>11</v>
      </c>
      <c r="E64" s="4"/>
    </row>
    <row r="65" spans="1:5" x14ac:dyDescent="0.2">
      <c r="A65" s="6" t="s">
        <v>10</v>
      </c>
      <c r="E65" s="4"/>
    </row>
    <row r="66" spans="1:5" x14ac:dyDescent="0.2">
      <c r="A66" s="7" t="s">
        <v>9</v>
      </c>
      <c r="B66" s="2">
        <v>419</v>
      </c>
      <c r="C66" s="5">
        <v>0</v>
      </c>
      <c r="D66" s="5">
        <v>0</v>
      </c>
      <c r="E66" s="4">
        <v>0</v>
      </c>
    </row>
    <row r="67" spans="1:5" x14ac:dyDescent="0.2">
      <c r="A67" s="7" t="s">
        <v>8</v>
      </c>
      <c r="B67" s="2" t="s">
        <v>7</v>
      </c>
      <c r="C67" s="5">
        <v>0</v>
      </c>
      <c r="D67" s="5">
        <v>0</v>
      </c>
      <c r="E67" s="4">
        <v>0</v>
      </c>
    </row>
    <row r="68" spans="1:5" x14ac:dyDescent="0.2">
      <c r="A68" s="7" t="s">
        <v>6</v>
      </c>
      <c r="B68" s="2" t="s">
        <v>5</v>
      </c>
      <c r="C68" s="5">
        <v>0</v>
      </c>
      <c r="D68" s="5">
        <v>0</v>
      </c>
      <c r="E68" s="4">
        <v>0</v>
      </c>
    </row>
    <row r="69" spans="1:5" x14ac:dyDescent="0.2">
      <c r="A69" s="7" t="s">
        <v>4</v>
      </c>
      <c r="B69" s="2" t="s">
        <v>3</v>
      </c>
      <c r="C69" s="5">
        <v>0</v>
      </c>
      <c r="D69" s="5">
        <v>0</v>
      </c>
      <c r="E69" s="4">
        <v>0</v>
      </c>
    </row>
    <row r="70" spans="1:5" x14ac:dyDescent="0.2">
      <c r="A70" s="6" t="s">
        <v>2</v>
      </c>
      <c r="E70" s="4">
        <f>D70-C70</f>
        <v>0</v>
      </c>
    </row>
    <row r="71" spans="1:5" x14ac:dyDescent="0.2">
      <c r="A71" s="1"/>
      <c r="E71" s="4">
        <f>D71-C71</f>
        <v>0</v>
      </c>
    </row>
    <row r="72" spans="1:5" x14ac:dyDescent="0.2">
      <c r="A72" s="1"/>
      <c r="E72" s="4">
        <f>D72-C72</f>
        <v>0</v>
      </c>
    </row>
    <row r="73" spans="1:5" x14ac:dyDescent="0.2">
      <c r="A73" s="6" t="s">
        <v>1</v>
      </c>
      <c r="B73" s="2">
        <v>40910</v>
      </c>
      <c r="C73" s="5">
        <v>0</v>
      </c>
      <c r="D73" s="5">
        <v>0</v>
      </c>
      <c r="E73" s="4">
        <f>D73-C73</f>
        <v>0</v>
      </c>
    </row>
    <row r="74" spans="1:5" s="2" customFormat="1" x14ac:dyDescent="0.2">
      <c r="A74" s="1"/>
      <c r="C74" s="4"/>
      <c r="D74" s="4"/>
      <c r="E74" s="4"/>
    </row>
    <row r="75" spans="1:5" x14ac:dyDescent="0.2">
      <c r="A75" s="1"/>
      <c r="B75" s="2" t="s">
        <v>0</v>
      </c>
      <c r="C75" s="4">
        <f>C11+C33+C49+C59+SUM(C66:C73)-SUM('6-2'!E9:E14)-'6-4'!E16</f>
        <v>0</v>
      </c>
      <c r="D75" s="4">
        <f>D11+D33+D49+D59+SUM(D66:D73)-SUM('6-2'!K9:K14)-'6-4'!E19</f>
        <v>0</v>
      </c>
    </row>
    <row r="76" spans="1:5" x14ac:dyDescent="0.2">
      <c r="A76" s="1"/>
    </row>
    <row r="77" spans="1:5" x14ac:dyDescent="0.2">
      <c r="A77" s="1"/>
    </row>
    <row r="78" spans="1:5" x14ac:dyDescent="0.2">
      <c r="A78" s="1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CD-A653-42B4-A9D3-18491ACE8857}">
  <sheetPr codeName="Sheet12">
    <pageSetUpPr fitToPage="1"/>
  </sheetPr>
  <dimension ref="A1:K14"/>
  <sheetViews>
    <sheetView view="pageBreakPreview" zoomScale="80" zoomScaleNormal="80" zoomScaleSheetLayoutView="80" workbookViewId="0">
      <selection activeCell="I12" sqref="I12"/>
    </sheetView>
  </sheetViews>
  <sheetFormatPr defaultRowHeight="12.75" x14ac:dyDescent="0.2"/>
  <cols>
    <col min="1" max="1" width="24.7109375" customWidth="1"/>
    <col min="2" max="2" width="16.85546875" customWidth="1"/>
    <col min="3" max="3" width="14.42578125" customWidth="1"/>
    <col min="5" max="5" width="13.42578125" bestFit="1" customWidth="1"/>
    <col min="6" max="6" width="3.7109375" customWidth="1"/>
    <col min="7" max="7" width="25.140625" customWidth="1"/>
    <col min="8" max="8" width="16.140625" customWidth="1"/>
    <col min="9" max="9" width="14.42578125" customWidth="1"/>
    <col min="10" max="10" width="8.7109375" bestFit="1" customWidth="1"/>
    <col min="11" max="12" width="13.42578125" bestFit="1" customWidth="1"/>
  </cols>
  <sheetData>
    <row r="1" spans="1:11" x14ac:dyDescent="0.2">
      <c r="A1" s="55" t="s">
        <v>95</v>
      </c>
      <c r="K1" s="77" t="s">
        <v>147</v>
      </c>
    </row>
    <row r="2" spans="1:11" x14ac:dyDescent="0.2">
      <c r="A2" s="55" t="s">
        <v>129</v>
      </c>
    </row>
    <row r="3" spans="1:11" x14ac:dyDescent="0.2">
      <c r="A3" s="55" t="s">
        <v>130</v>
      </c>
    </row>
    <row r="4" spans="1:11" x14ac:dyDescent="0.2">
      <c r="A4" s="55" t="s">
        <v>135</v>
      </c>
    </row>
    <row r="5" spans="1:11" ht="13.5" thickBot="1" x14ac:dyDescent="0.25"/>
    <row r="6" spans="1:11" x14ac:dyDescent="0.2">
      <c r="A6" s="38" t="s">
        <v>104</v>
      </c>
      <c r="B6" s="37"/>
      <c r="C6" s="37"/>
      <c r="D6" s="37"/>
      <c r="E6" s="36"/>
      <c r="G6" s="38" t="s">
        <v>103</v>
      </c>
      <c r="H6" s="37"/>
      <c r="I6" s="37"/>
      <c r="J6" s="37"/>
      <c r="K6" s="36"/>
    </row>
    <row r="7" spans="1:11" x14ac:dyDescent="0.2">
      <c r="A7" s="28"/>
      <c r="E7" s="33"/>
      <c r="G7" s="28"/>
      <c r="K7" s="33"/>
    </row>
    <row r="8" spans="1:11" ht="25.5" x14ac:dyDescent="0.2">
      <c r="A8" s="32" t="s">
        <v>101</v>
      </c>
      <c r="B8" s="30" t="s">
        <v>100</v>
      </c>
      <c r="C8" s="31" t="s">
        <v>102</v>
      </c>
      <c r="D8" s="30" t="s">
        <v>99</v>
      </c>
      <c r="E8" s="75" t="s">
        <v>134</v>
      </c>
      <c r="G8" s="32" t="s">
        <v>101</v>
      </c>
      <c r="H8" s="30" t="s">
        <v>100</v>
      </c>
      <c r="I8" s="31" t="s">
        <v>102</v>
      </c>
      <c r="J8" s="30" t="s">
        <v>99</v>
      </c>
      <c r="K8" s="75" t="s">
        <v>134</v>
      </c>
    </row>
    <row r="9" spans="1:11" x14ac:dyDescent="0.2">
      <c r="A9" s="28" t="s">
        <v>43</v>
      </c>
      <c r="B9" s="27">
        <f>'6-3'!F13</f>
        <v>198604115.59629998</v>
      </c>
      <c r="C9" s="26" t="s">
        <v>96</v>
      </c>
      <c r="D9" s="29">
        <v>7.8970650154025851E-2</v>
      </c>
      <c r="E9" s="24">
        <f t="shared" ref="E9:E14" si="0">B9*D9</f>
        <v>15683896.131905114</v>
      </c>
      <c r="G9" s="28" t="s">
        <v>43</v>
      </c>
      <c r="H9" s="27">
        <f t="shared" ref="H9:H14" si="1">B9</f>
        <v>198604115.59629998</v>
      </c>
      <c r="I9" s="26" t="s">
        <v>128</v>
      </c>
      <c r="J9" s="25">
        <v>0.34872657812002283</v>
      </c>
      <c r="K9" s="24">
        <f t="shared" ref="K9:K14" si="2">H9*J9</f>
        <v>69258533.632451147</v>
      </c>
    </row>
    <row r="10" spans="1:11" x14ac:dyDescent="0.2">
      <c r="A10" s="28" t="s">
        <v>98</v>
      </c>
      <c r="B10" s="27">
        <f>'6-3'!F30</f>
        <v>8358535.0771492897</v>
      </c>
      <c r="C10" s="26" t="s">
        <v>96</v>
      </c>
      <c r="D10" s="29">
        <f>$D$9</f>
        <v>7.8970650154025851E-2</v>
      </c>
      <c r="E10" s="24">
        <f t="shared" si="0"/>
        <v>660078.94937771</v>
      </c>
      <c r="G10" s="28" t="s">
        <v>98</v>
      </c>
      <c r="H10" s="27">
        <f t="shared" si="1"/>
        <v>8358535.0771492897</v>
      </c>
      <c r="I10" s="26" t="s">
        <v>128</v>
      </c>
      <c r="J10" s="25">
        <f>$J$9</f>
        <v>0.34872657812002283</v>
      </c>
      <c r="K10" s="24">
        <f t="shared" si="2"/>
        <v>2914843.335550453</v>
      </c>
    </row>
    <row r="11" spans="1:11" x14ac:dyDescent="0.2">
      <c r="A11" s="28" t="s">
        <v>97</v>
      </c>
      <c r="B11" s="27">
        <v>0</v>
      </c>
      <c r="C11" s="26" t="s">
        <v>96</v>
      </c>
      <c r="D11" s="29">
        <f t="shared" ref="D11:D14" si="3">$D$9</f>
        <v>7.8970650154025851E-2</v>
      </c>
      <c r="E11" s="24">
        <f t="shared" si="0"/>
        <v>0</v>
      </c>
      <c r="G11" s="28" t="s">
        <v>97</v>
      </c>
      <c r="H11" s="27">
        <f t="shared" si="1"/>
        <v>0</v>
      </c>
      <c r="I11" s="26" t="s">
        <v>128</v>
      </c>
      <c r="J11" s="25">
        <f t="shared" ref="J11:J14" si="4">$J$9</f>
        <v>0.34872657812002283</v>
      </c>
      <c r="K11" s="24">
        <f t="shared" si="2"/>
        <v>0</v>
      </c>
    </row>
    <row r="12" spans="1:11" x14ac:dyDescent="0.2">
      <c r="A12" s="28" t="s">
        <v>24</v>
      </c>
      <c r="B12" s="27">
        <f>'6-3'!F17</f>
        <v>-15358787.995376302</v>
      </c>
      <c r="C12" s="26" t="s">
        <v>96</v>
      </c>
      <c r="D12" s="29">
        <f t="shared" si="3"/>
        <v>7.8970650154025851E-2</v>
      </c>
      <c r="E12" s="24">
        <f t="shared" si="0"/>
        <v>-1212893.473572714</v>
      </c>
      <c r="G12" s="28" t="s">
        <v>24</v>
      </c>
      <c r="H12" s="27">
        <f t="shared" si="1"/>
        <v>-15358787.995376302</v>
      </c>
      <c r="I12" s="26" t="s">
        <v>128</v>
      </c>
      <c r="J12" s="25">
        <f t="shared" si="4"/>
        <v>0.34872657812002283</v>
      </c>
      <c r="K12" s="24">
        <f t="shared" si="2"/>
        <v>-5356017.5816984633</v>
      </c>
    </row>
    <row r="13" spans="1:11" x14ac:dyDescent="0.2">
      <c r="A13" s="28" t="s">
        <v>22</v>
      </c>
      <c r="B13" s="27">
        <v>0</v>
      </c>
      <c r="C13" s="26" t="s">
        <v>96</v>
      </c>
      <c r="D13" s="29">
        <f t="shared" si="3"/>
        <v>7.8970650154025851E-2</v>
      </c>
      <c r="E13" s="24">
        <f t="shared" si="0"/>
        <v>0</v>
      </c>
      <c r="G13" s="28" t="s">
        <v>22</v>
      </c>
      <c r="H13" s="27">
        <f t="shared" si="1"/>
        <v>0</v>
      </c>
      <c r="I13" s="26" t="s">
        <v>128</v>
      </c>
      <c r="J13" s="25">
        <f t="shared" si="4"/>
        <v>0.34872657812002283</v>
      </c>
      <c r="K13" s="24">
        <f t="shared" si="2"/>
        <v>0</v>
      </c>
    </row>
    <row r="14" spans="1:11" ht="13.5" thickBot="1" x14ac:dyDescent="0.25">
      <c r="A14" s="22" t="s">
        <v>15</v>
      </c>
      <c r="B14" s="21">
        <v>0</v>
      </c>
      <c r="C14" s="20" t="s">
        <v>96</v>
      </c>
      <c r="D14" s="23">
        <f t="shared" si="3"/>
        <v>7.8970650154025851E-2</v>
      </c>
      <c r="E14" s="18">
        <f t="shared" si="0"/>
        <v>0</v>
      </c>
      <c r="G14" s="22" t="s">
        <v>15</v>
      </c>
      <c r="H14" s="21">
        <f t="shared" si="1"/>
        <v>0</v>
      </c>
      <c r="I14" s="20" t="s">
        <v>128</v>
      </c>
      <c r="J14" s="19">
        <f t="shared" si="4"/>
        <v>0.34872657812002283</v>
      </c>
      <c r="K14" s="18">
        <f t="shared" si="2"/>
        <v>0</v>
      </c>
    </row>
  </sheetData>
  <pageMargins left="0.7" right="0.7" top="0.75" bottom="0.75" header="0.3" footer="0.3"/>
  <pageSetup scale="76" fitToHeight="0" orientation="landscape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3D22-AFD4-4E29-A7BD-43001EC20CB3}">
  <sheetPr codeName="Sheet13">
    <pageSetUpPr fitToPage="1"/>
  </sheetPr>
  <dimension ref="A1:F36"/>
  <sheetViews>
    <sheetView zoomScale="80" zoomScaleNormal="80" workbookViewId="0">
      <selection activeCell="C37" sqref="C37"/>
    </sheetView>
  </sheetViews>
  <sheetFormatPr defaultRowHeight="12.75" x14ac:dyDescent="0.2"/>
  <cols>
    <col min="1" max="1" width="31.140625" customWidth="1"/>
    <col min="2" max="2" width="23.140625" bestFit="1" customWidth="1"/>
    <col min="3" max="3" width="23.140625" customWidth="1"/>
    <col min="4" max="4" width="18.85546875" customWidth="1"/>
    <col min="5" max="5" width="19.5703125" bestFit="1" customWidth="1"/>
    <col min="6" max="6" width="14" customWidth="1"/>
    <col min="9" max="9" width="12.85546875" bestFit="1" customWidth="1"/>
  </cols>
  <sheetData>
    <row r="1" spans="1:6" x14ac:dyDescent="0.2">
      <c r="A1" s="55" t="s">
        <v>95</v>
      </c>
      <c r="F1" s="77" t="s">
        <v>144</v>
      </c>
    </row>
    <row r="2" spans="1:6" x14ac:dyDescent="0.2">
      <c r="A2" s="55" t="s">
        <v>129</v>
      </c>
    </row>
    <row r="3" spans="1:6" x14ac:dyDescent="0.2">
      <c r="A3" s="55" t="s">
        <v>130</v>
      </c>
    </row>
    <row r="4" spans="1:6" x14ac:dyDescent="0.2">
      <c r="A4" s="55" t="s">
        <v>133</v>
      </c>
    </row>
    <row r="5" spans="1:6" ht="13.5" thickBot="1" x14ac:dyDescent="0.25"/>
    <row r="6" spans="1:6" x14ac:dyDescent="0.2">
      <c r="A6" s="38" t="s">
        <v>132</v>
      </c>
      <c r="B6" s="37"/>
      <c r="C6" s="37"/>
      <c r="D6" s="37"/>
      <c r="E6" s="37"/>
      <c r="F6" s="36"/>
    </row>
    <row r="7" spans="1:6" x14ac:dyDescent="0.2">
      <c r="A7" s="28"/>
      <c r="F7" s="33"/>
    </row>
    <row r="8" spans="1:6" x14ac:dyDescent="0.2">
      <c r="A8" s="28"/>
      <c r="B8" s="50" t="s">
        <v>136</v>
      </c>
      <c r="C8" s="50" t="s">
        <v>137</v>
      </c>
      <c r="D8" s="50" t="s">
        <v>136</v>
      </c>
      <c r="E8" s="50" t="s">
        <v>137</v>
      </c>
      <c r="F8" s="33"/>
    </row>
    <row r="9" spans="1:6" ht="25.5" x14ac:dyDescent="0.2">
      <c r="A9" s="44" t="s">
        <v>112</v>
      </c>
      <c r="B9" s="48" t="s">
        <v>145</v>
      </c>
      <c r="C9" s="48" t="s">
        <v>146</v>
      </c>
      <c r="D9" s="48" t="s">
        <v>138</v>
      </c>
      <c r="E9" s="48" t="s">
        <v>139</v>
      </c>
      <c r="F9" s="45" t="s">
        <v>105</v>
      </c>
    </row>
    <row r="10" spans="1:6" x14ac:dyDescent="0.2">
      <c r="A10" s="35" t="s">
        <v>108</v>
      </c>
      <c r="B10" s="27">
        <f>'[1]Other Production_Rolling Hills'!AZ48</f>
        <v>195136078.76999998</v>
      </c>
      <c r="C10" s="27">
        <f>'[1]Other Production_Rolling Hills'!BB48</f>
        <v>0</v>
      </c>
      <c r="D10" s="27">
        <f>'[1]UE-230172 pro forma R.H.'!CR15</f>
        <v>1906209.0792385584</v>
      </c>
      <c r="E10" s="27">
        <f>'[1]UE-230172 pro forma R.H.'!CT15</f>
        <v>1561827.7470614437</v>
      </c>
      <c r="F10" s="34">
        <f>SUM(B10:E10)</f>
        <v>198604115.59629998</v>
      </c>
    </row>
    <row r="11" spans="1:6" x14ac:dyDescent="0.2">
      <c r="A11" s="35" t="s">
        <v>107</v>
      </c>
      <c r="B11" s="27">
        <v>0</v>
      </c>
      <c r="C11" s="27">
        <v>0</v>
      </c>
      <c r="D11" s="27">
        <v>0</v>
      </c>
      <c r="E11" s="27">
        <v>0</v>
      </c>
      <c r="F11" s="34">
        <f>SUM(B11:E11)</f>
        <v>0</v>
      </c>
    </row>
    <row r="12" spans="1:6" x14ac:dyDescent="0.2">
      <c r="A12" s="35" t="s">
        <v>106</v>
      </c>
      <c r="B12" s="43">
        <v>0</v>
      </c>
      <c r="C12" s="43">
        <v>0</v>
      </c>
      <c r="D12" s="43">
        <v>0</v>
      </c>
      <c r="E12" s="43">
        <v>0</v>
      </c>
      <c r="F12" s="42">
        <f>SUM(B12:E12)</f>
        <v>0</v>
      </c>
    </row>
    <row r="13" spans="1:6" x14ac:dyDescent="0.2">
      <c r="A13" s="32" t="s">
        <v>105</v>
      </c>
      <c r="B13" s="27">
        <f>SUM(B10:B12)</f>
        <v>195136078.76999998</v>
      </c>
      <c r="C13" s="27">
        <f>SUM(C10:C12)</f>
        <v>0</v>
      </c>
      <c r="D13" s="27">
        <f>SUM(D10:D12)</f>
        <v>1906209.0792385584</v>
      </c>
      <c r="E13" s="27">
        <f>SUM(E10:E12)</f>
        <v>1561827.7470614437</v>
      </c>
      <c r="F13" s="34">
        <f>SUM(F10:F12)</f>
        <v>198604115.59629998</v>
      </c>
    </row>
    <row r="14" spans="1:6" x14ac:dyDescent="0.2">
      <c r="A14" s="35"/>
      <c r="B14" s="27"/>
      <c r="C14" s="27"/>
      <c r="D14" s="27"/>
      <c r="E14" s="27"/>
      <c r="F14" s="34"/>
    </row>
    <row r="15" spans="1:6" x14ac:dyDescent="0.2">
      <c r="A15" s="28"/>
      <c r="B15" s="50" t="s">
        <v>136</v>
      </c>
      <c r="C15" s="50" t="s">
        <v>137</v>
      </c>
      <c r="D15" s="50" t="s">
        <v>136</v>
      </c>
      <c r="E15" s="50" t="s">
        <v>137</v>
      </c>
      <c r="F15" s="33"/>
    </row>
    <row r="16" spans="1:6" ht="25.5" x14ac:dyDescent="0.2">
      <c r="A16" s="44" t="s">
        <v>111</v>
      </c>
      <c r="B16" s="48" t="s">
        <v>145</v>
      </c>
      <c r="C16" s="48" t="s">
        <v>146</v>
      </c>
      <c r="D16" s="48" t="s">
        <v>138</v>
      </c>
      <c r="E16" s="48" t="s">
        <v>139</v>
      </c>
      <c r="F16" s="45" t="s">
        <v>105</v>
      </c>
    </row>
    <row r="17" spans="1:6" x14ac:dyDescent="0.2">
      <c r="A17" s="35" t="s">
        <v>108</v>
      </c>
      <c r="B17" s="46">
        <f>'[1]Other Production_Rolling Hills'!AZ60</f>
        <v>-6958804.0154121732</v>
      </c>
      <c r="C17" s="46">
        <f>'[1]Other Production_Rolling Hills'!BB60</f>
        <v>-8212577.8427060796</v>
      </c>
      <c r="D17" s="27">
        <f>'[1]UE-230172 pro forma R.H.'!CR27</f>
        <v>-76052.65345477032</v>
      </c>
      <c r="E17" s="27">
        <f>'[1]UE-230172 pro forma R.H.'!CT27</f>
        <v>-111353.4838032796</v>
      </c>
      <c r="F17" s="24">
        <f>SUM(B17:E17)</f>
        <v>-15358787.995376302</v>
      </c>
    </row>
    <row r="18" spans="1:6" x14ac:dyDescent="0.2">
      <c r="A18" s="35" t="s">
        <v>107</v>
      </c>
      <c r="B18" s="46">
        <v>0</v>
      </c>
      <c r="C18" s="46">
        <v>0</v>
      </c>
      <c r="D18" s="27">
        <v>0</v>
      </c>
      <c r="E18" s="27">
        <v>0</v>
      </c>
      <c r="F18" s="24">
        <f>SUM(B18:E18)</f>
        <v>0</v>
      </c>
    </row>
    <row r="19" spans="1:6" x14ac:dyDescent="0.2">
      <c r="A19" s="35" t="s">
        <v>106</v>
      </c>
      <c r="B19" s="47">
        <v>0</v>
      </c>
      <c r="C19" s="47">
        <v>0</v>
      </c>
      <c r="D19" s="43">
        <v>0</v>
      </c>
      <c r="E19" s="43">
        <v>0</v>
      </c>
      <c r="F19" s="42">
        <f>SUM(B19:E19)</f>
        <v>0</v>
      </c>
    </row>
    <row r="20" spans="1:6" x14ac:dyDescent="0.2">
      <c r="A20" s="32" t="s">
        <v>105</v>
      </c>
      <c r="B20" s="27">
        <f>SUM(B17:B19)</f>
        <v>-6958804.0154121732</v>
      </c>
      <c r="C20" s="27">
        <f>SUM(C17:C19)</f>
        <v>-8212577.8427060796</v>
      </c>
      <c r="D20" s="27">
        <f>SUM(D17:D19)</f>
        <v>-76052.65345477032</v>
      </c>
      <c r="E20" s="27">
        <f>SUM(E17:E19)</f>
        <v>-111353.4838032796</v>
      </c>
      <c r="F20" s="34">
        <f>SUM(F17:F19)</f>
        <v>-15358787.995376302</v>
      </c>
    </row>
    <row r="21" spans="1:6" x14ac:dyDescent="0.2">
      <c r="A21" s="35"/>
      <c r="B21" s="46"/>
      <c r="C21" s="46"/>
      <c r="D21" s="27"/>
      <c r="E21" s="27"/>
      <c r="F21" s="24"/>
    </row>
    <row r="22" spans="1:6" ht="25.5" x14ac:dyDescent="0.2">
      <c r="A22" s="44" t="s">
        <v>110</v>
      </c>
      <c r="B22" s="48" t="s">
        <v>145</v>
      </c>
      <c r="C22" s="48" t="s">
        <v>146</v>
      </c>
      <c r="D22" s="48" t="s">
        <v>138</v>
      </c>
      <c r="E22" s="48" t="s">
        <v>139</v>
      </c>
      <c r="F22" s="45" t="s">
        <v>105</v>
      </c>
    </row>
    <row r="23" spans="1:6" x14ac:dyDescent="0.2">
      <c r="A23" s="35" t="s">
        <v>108</v>
      </c>
      <c r="B23" s="27">
        <f t="shared" ref="B23:E25" si="0">B10+B17</f>
        <v>188177274.7545878</v>
      </c>
      <c r="C23" s="27">
        <f t="shared" si="0"/>
        <v>-8212577.8427060796</v>
      </c>
      <c r="D23" s="27">
        <f t="shared" si="0"/>
        <v>1830156.4257837881</v>
      </c>
      <c r="E23" s="27">
        <f t="shared" si="0"/>
        <v>1450474.2632581641</v>
      </c>
      <c r="F23" s="24">
        <f>SUM(B23:E23)</f>
        <v>183245327.60092366</v>
      </c>
    </row>
    <row r="24" spans="1:6" x14ac:dyDescent="0.2">
      <c r="A24" s="35" t="s">
        <v>107</v>
      </c>
      <c r="B24" s="27">
        <f t="shared" si="0"/>
        <v>0</v>
      </c>
      <c r="C24" s="27">
        <f t="shared" si="0"/>
        <v>0</v>
      </c>
      <c r="D24" s="27">
        <f t="shared" si="0"/>
        <v>0</v>
      </c>
      <c r="E24" s="27">
        <f t="shared" si="0"/>
        <v>0</v>
      </c>
      <c r="F24" s="24">
        <f>SUM(B24:E24)</f>
        <v>0</v>
      </c>
    </row>
    <row r="25" spans="1:6" x14ac:dyDescent="0.2">
      <c r="A25" s="35" t="s">
        <v>106</v>
      </c>
      <c r="B25" s="43">
        <f t="shared" si="0"/>
        <v>0</v>
      </c>
      <c r="C25" s="43">
        <f t="shared" si="0"/>
        <v>0</v>
      </c>
      <c r="D25" s="43">
        <f t="shared" si="0"/>
        <v>0</v>
      </c>
      <c r="E25" s="43">
        <f t="shared" si="0"/>
        <v>0</v>
      </c>
      <c r="F25" s="42">
        <f>SUM(B25:E25)</f>
        <v>0</v>
      </c>
    </row>
    <row r="26" spans="1:6" x14ac:dyDescent="0.2">
      <c r="A26" s="32" t="s">
        <v>105</v>
      </c>
      <c r="B26" s="27">
        <f>SUM(B23:B25)</f>
        <v>188177274.7545878</v>
      </c>
      <c r="C26" s="27">
        <f>SUM(C23:C25)</f>
        <v>-8212577.8427060796</v>
      </c>
      <c r="D26" s="27">
        <f>SUM(D23:D25)</f>
        <v>1830156.4257837881</v>
      </c>
      <c r="E26" s="27">
        <f>SUM(E23:E25)</f>
        <v>1450474.2632581641</v>
      </c>
      <c r="F26" s="34">
        <f>SUM(F23:F25)</f>
        <v>183245327.60092366</v>
      </c>
    </row>
    <row r="27" spans="1:6" x14ac:dyDescent="0.2">
      <c r="A27" s="32"/>
      <c r="B27" s="27"/>
      <c r="C27" s="27"/>
      <c r="D27" s="27"/>
      <c r="E27" s="27"/>
      <c r="F27" s="34"/>
    </row>
    <row r="28" spans="1:6" x14ac:dyDescent="0.2">
      <c r="A28" s="32"/>
      <c r="B28" s="50" t="s">
        <v>140</v>
      </c>
      <c r="C28" s="50" t="s">
        <v>141</v>
      </c>
      <c r="D28" s="50" t="s">
        <v>140</v>
      </c>
      <c r="E28" s="50" t="s">
        <v>141</v>
      </c>
      <c r="F28" s="33"/>
    </row>
    <row r="29" spans="1:6" ht="25.5" x14ac:dyDescent="0.2">
      <c r="A29" s="44" t="s">
        <v>109</v>
      </c>
      <c r="B29" s="48" t="s">
        <v>145</v>
      </c>
      <c r="C29" s="48" t="s">
        <v>146</v>
      </c>
      <c r="D29" s="48" t="s">
        <v>138</v>
      </c>
      <c r="E29" s="48" t="s">
        <v>139</v>
      </c>
      <c r="F29" s="45" t="s">
        <v>105</v>
      </c>
    </row>
    <row r="30" spans="1:6" x14ac:dyDescent="0.2">
      <c r="A30" s="35" t="s">
        <v>108</v>
      </c>
      <c r="B30" s="27">
        <f>'[1]Other Production_Rolling Hills'!AZ54</f>
        <v>8212577.842706087</v>
      </c>
      <c r="C30" s="27">
        <f>'[1]Other Production_Rolling Hills'!BB54</f>
        <v>0</v>
      </c>
      <c r="D30" s="27">
        <f>'[1]UE-230172 pro forma R.H.'!CR21</f>
        <v>80225.504921473927</v>
      </c>
      <c r="E30" s="27">
        <f>'[1]UE-230172 pro forma R.H.'!CT21</f>
        <v>65731.729521728659</v>
      </c>
      <c r="F30" s="24">
        <f>SUM(B30:E30)</f>
        <v>8358535.0771492897</v>
      </c>
    </row>
    <row r="31" spans="1:6" x14ac:dyDescent="0.2">
      <c r="A31" s="35" t="s">
        <v>107</v>
      </c>
      <c r="B31" s="27">
        <v>0</v>
      </c>
      <c r="C31" s="27">
        <v>0</v>
      </c>
      <c r="D31" s="27">
        <v>0</v>
      </c>
      <c r="E31" s="27">
        <v>0</v>
      </c>
      <c r="F31" s="24">
        <f>SUM(B31:E31)</f>
        <v>0</v>
      </c>
    </row>
    <row r="32" spans="1:6" x14ac:dyDescent="0.2">
      <c r="A32" s="35" t="s">
        <v>106</v>
      </c>
      <c r="B32" s="43">
        <v>0</v>
      </c>
      <c r="C32" s="43">
        <v>0</v>
      </c>
      <c r="D32" s="43">
        <v>0</v>
      </c>
      <c r="E32" s="43">
        <v>0</v>
      </c>
      <c r="F32" s="42">
        <f>SUM(B32:E32)</f>
        <v>0</v>
      </c>
    </row>
    <row r="33" spans="1:6" x14ac:dyDescent="0.2">
      <c r="A33" s="32" t="s">
        <v>105</v>
      </c>
      <c r="B33" s="27">
        <f>SUM(B30:B32)</f>
        <v>8212577.842706087</v>
      </c>
      <c r="C33" s="27">
        <f>SUM(C30:C32)</f>
        <v>0</v>
      </c>
      <c r="D33" s="27">
        <f>SUM(D30:D32)</f>
        <v>80225.504921473927</v>
      </c>
      <c r="E33" s="27">
        <f>SUM(E30:E32)</f>
        <v>65731.729521728659</v>
      </c>
      <c r="F33" s="34">
        <f>SUM(F30:F32)</f>
        <v>8358535.0771492897</v>
      </c>
    </row>
    <row r="34" spans="1:6" x14ac:dyDescent="0.2">
      <c r="A34" s="35"/>
      <c r="B34" s="27"/>
      <c r="C34" s="27"/>
      <c r="D34" s="27"/>
      <c r="E34" s="27"/>
      <c r="F34" s="24"/>
    </row>
    <row r="35" spans="1:6" x14ac:dyDescent="0.2">
      <c r="A35" s="28"/>
      <c r="F35" s="33"/>
    </row>
    <row r="36" spans="1:6" ht="13.5" thickBot="1" x14ac:dyDescent="0.25">
      <c r="A36" s="41"/>
      <c r="B36" s="40"/>
      <c r="C36" s="40"/>
      <c r="D36" s="40"/>
      <c r="E36" s="40"/>
      <c r="F36" s="39"/>
    </row>
  </sheetData>
  <pageMargins left="0.7" right="0.7" top="0.75" bottom="0.75" header="0.3" footer="0.3"/>
  <pageSetup scale="70" fitToHeight="0"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D223-87AA-4A64-9692-8C0A25C41A7C}">
  <dimension ref="A1:ES19"/>
  <sheetViews>
    <sheetView view="pageBreakPreview" zoomScale="80" zoomScaleNormal="100" zoomScaleSheetLayoutView="80" workbookViewId="0">
      <selection activeCell="I12" sqref="I12"/>
    </sheetView>
  </sheetViews>
  <sheetFormatPr defaultRowHeight="12.75" x14ac:dyDescent="0.2"/>
  <cols>
    <col min="1" max="1" width="1.7109375" style="49" customWidth="1"/>
    <col min="2" max="2" width="9.5703125" style="49" customWidth="1"/>
    <col min="3" max="3" width="5.5703125" style="49" bestFit="1" customWidth="1"/>
    <col min="4" max="4" width="30.140625" style="49" customWidth="1"/>
    <col min="5" max="5" width="11.28515625" style="49" customWidth="1"/>
    <col min="6" max="6" width="12.140625" style="49" customWidth="1"/>
    <col min="7" max="7" width="12" style="49" customWidth="1"/>
    <col min="8" max="16384" width="9.140625" style="49"/>
  </cols>
  <sheetData>
    <row r="1" spans="1:149" x14ac:dyDescent="0.2">
      <c r="A1" s="55" t="s">
        <v>95</v>
      </c>
      <c r="B1" s="51"/>
      <c r="C1" s="51"/>
      <c r="D1" s="51"/>
      <c r="E1" s="51"/>
      <c r="F1" s="51"/>
      <c r="G1" s="51"/>
      <c r="H1" s="76" t="s">
        <v>143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2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</row>
    <row r="2" spans="1:149" x14ac:dyDescent="0.2">
      <c r="A2" s="55" t="s">
        <v>129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</row>
    <row r="3" spans="1:149" x14ac:dyDescent="0.2">
      <c r="A3" s="55" t="s">
        <v>130</v>
      </c>
      <c r="B3" s="51"/>
      <c r="C3" s="51"/>
      <c r="D3" s="52"/>
      <c r="E3" s="51"/>
      <c r="F3" s="52"/>
      <c r="G3" s="51"/>
      <c r="H3" s="52"/>
      <c r="I3" s="51"/>
      <c r="J3" s="52"/>
      <c r="K3" s="51"/>
      <c r="L3" s="52"/>
      <c r="M3" s="51"/>
      <c r="N3" s="52"/>
      <c r="O3" s="51"/>
      <c r="P3" s="52"/>
      <c r="Q3" s="51"/>
      <c r="R3" s="52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2"/>
      <c r="AX3" s="51"/>
      <c r="AY3" s="51"/>
      <c r="AZ3" s="51"/>
      <c r="BA3" s="51"/>
      <c r="BB3" s="51"/>
      <c r="BC3" s="52"/>
      <c r="BD3" s="51"/>
      <c r="BE3" s="51"/>
      <c r="BF3" s="52"/>
      <c r="BG3" s="51"/>
      <c r="BH3" s="52"/>
      <c r="BI3" s="51"/>
      <c r="BJ3" s="51"/>
      <c r="BK3" s="51"/>
      <c r="BL3" s="51"/>
      <c r="BM3" s="62"/>
      <c r="BN3" s="51"/>
      <c r="BO3" s="52"/>
      <c r="BP3" s="51"/>
      <c r="BQ3" s="52"/>
      <c r="BR3" s="51"/>
      <c r="BS3" s="52"/>
      <c r="BT3" s="51"/>
      <c r="BU3" s="52"/>
      <c r="BV3" s="51"/>
      <c r="BW3" s="52"/>
      <c r="BX3" s="51"/>
      <c r="BY3" s="52"/>
      <c r="BZ3" s="51"/>
      <c r="CA3" s="52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</row>
    <row r="4" spans="1:149" x14ac:dyDescent="0.2">
      <c r="A4" s="55" t="s">
        <v>131</v>
      </c>
      <c r="B4" s="51"/>
      <c r="C4" s="51"/>
      <c r="D4" s="52"/>
      <c r="E4" s="51"/>
      <c r="F4" s="52"/>
      <c r="G4" s="51"/>
      <c r="H4" s="52"/>
      <c r="I4" s="51"/>
      <c r="J4" s="52"/>
      <c r="K4" s="51"/>
      <c r="L4" s="52"/>
      <c r="M4" s="51"/>
      <c r="N4" s="52"/>
      <c r="O4" s="51"/>
      <c r="P4" s="52"/>
      <c r="Q4" s="51"/>
      <c r="R4" s="52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2"/>
      <c r="AX4" s="51"/>
      <c r="AY4" s="51"/>
      <c r="AZ4" s="51"/>
      <c r="BA4" s="51"/>
      <c r="BB4" s="51"/>
      <c r="BC4" s="52"/>
      <c r="BD4" s="51"/>
      <c r="BE4" s="51"/>
      <c r="BF4" s="52"/>
      <c r="BG4" s="51"/>
      <c r="BH4" s="52"/>
      <c r="BI4" s="51"/>
      <c r="BJ4" s="51"/>
      <c r="BK4" s="51"/>
      <c r="BL4" s="51"/>
      <c r="BM4" s="62"/>
      <c r="BN4" s="51"/>
      <c r="BO4" s="52"/>
      <c r="BP4" s="51"/>
      <c r="BQ4" s="52"/>
      <c r="BR4" s="51"/>
      <c r="BS4" s="52"/>
      <c r="BT4" s="51"/>
      <c r="BU4" s="52"/>
      <c r="BV4" s="51"/>
      <c r="BW4" s="52"/>
      <c r="BX4" s="51"/>
      <c r="BY4" s="52"/>
      <c r="BZ4" s="51"/>
      <c r="CA4" s="52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</row>
    <row r="5" spans="1:149" x14ac:dyDescent="0.2">
      <c r="A5" s="55" t="s">
        <v>142</v>
      </c>
      <c r="B5" s="74"/>
      <c r="C5" s="52"/>
      <c r="D5" s="62"/>
      <c r="E5" s="52"/>
      <c r="F5" s="62"/>
      <c r="G5" s="52"/>
      <c r="H5" s="62"/>
      <c r="I5" s="52"/>
      <c r="J5" s="62"/>
      <c r="K5" s="52"/>
      <c r="L5" s="62"/>
      <c r="M5" s="52"/>
      <c r="N5" s="62"/>
      <c r="O5" s="52"/>
      <c r="P5" s="62"/>
      <c r="Q5" s="52"/>
      <c r="R5" s="6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1"/>
      <c r="AX5" s="52"/>
      <c r="AY5" s="52"/>
      <c r="AZ5" s="52"/>
      <c r="BA5" s="52"/>
      <c r="BB5" s="52"/>
      <c r="BC5" s="51"/>
      <c r="BD5" s="52"/>
      <c r="BE5" s="52"/>
      <c r="BF5" s="51"/>
      <c r="BG5" s="52"/>
      <c r="BH5" s="51"/>
      <c r="BI5" s="52"/>
      <c r="BJ5" s="52"/>
      <c r="BK5" s="52"/>
      <c r="BL5" s="52"/>
      <c r="BM5" s="62"/>
      <c r="BN5" s="52"/>
      <c r="BO5" s="51"/>
      <c r="BP5" s="52"/>
      <c r="BQ5" s="51"/>
      <c r="BR5" s="52"/>
      <c r="BS5" s="51"/>
      <c r="BT5" s="52"/>
      <c r="BU5" s="51"/>
      <c r="BV5" s="52"/>
      <c r="BW5" s="51"/>
      <c r="BX5" s="52"/>
      <c r="BY5" s="51"/>
      <c r="BZ5" s="52"/>
      <c r="CA5" s="51"/>
      <c r="CB5" s="52"/>
      <c r="CC5" s="51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</row>
    <row r="6" spans="1:149" x14ac:dyDescent="0.2">
      <c r="B6" s="5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51"/>
      <c r="BU6" s="62"/>
      <c r="BV6" s="51"/>
      <c r="BW6" s="62"/>
      <c r="BX6" s="62"/>
      <c r="BY6" s="62"/>
      <c r="BZ6" s="51"/>
      <c r="CA6" s="62"/>
      <c r="CB6" s="51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52"/>
      <c r="CU6" s="52"/>
      <c r="CV6" s="52"/>
      <c r="CW6" s="52"/>
      <c r="CX6" s="51"/>
      <c r="CY6" s="52"/>
      <c r="CZ6" s="51"/>
      <c r="DA6" s="52"/>
      <c r="DB6" s="51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</row>
    <row r="7" spans="1:149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4"/>
      <c r="AP7" s="54"/>
      <c r="AQ7" s="52"/>
      <c r="AR7" s="52"/>
      <c r="AS7" s="53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</row>
    <row r="8" spans="1:149" x14ac:dyDescent="0.2">
      <c r="B8" s="68"/>
      <c r="C8" s="68"/>
      <c r="D8" s="68"/>
      <c r="E8" s="68"/>
      <c r="F8" s="65"/>
      <c r="G8" s="65"/>
      <c r="H8" s="59"/>
      <c r="I8" s="59"/>
      <c r="J8" s="59"/>
      <c r="K8" s="59"/>
      <c r="L8" s="59"/>
      <c r="M8" s="59"/>
      <c r="N8" s="59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</row>
    <row r="9" spans="1:149" ht="25.5" x14ac:dyDescent="0.2">
      <c r="B9" s="71" t="s">
        <v>127</v>
      </c>
      <c r="C9" s="72" t="s">
        <v>114</v>
      </c>
      <c r="D9" s="72" t="s">
        <v>123</v>
      </c>
      <c r="E9" s="60" t="s">
        <v>126</v>
      </c>
      <c r="F9" s="66"/>
      <c r="G9" s="63"/>
      <c r="H9" s="63"/>
      <c r="I9" s="63"/>
      <c r="J9" s="63"/>
      <c r="K9" s="63"/>
      <c r="L9" s="63"/>
      <c r="M9" s="63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</row>
    <row r="10" spans="1:149" x14ac:dyDescent="0.2">
      <c r="B10" s="73" t="s">
        <v>122</v>
      </c>
      <c r="C10" s="73" t="s">
        <v>113</v>
      </c>
      <c r="D10" s="73" t="s">
        <v>121</v>
      </c>
      <c r="E10" s="61">
        <v>25814.91</v>
      </c>
      <c r="F10" s="67"/>
      <c r="G10" s="64"/>
      <c r="H10" s="64"/>
      <c r="I10" s="64"/>
      <c r="J10" s="64"/>
      <c r="K10" s="64"/>
      <c r="L10" s="64"/>
      <c r="M10" s="64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</row>
    <row r="11" spans="1:149" x14ac:dyDescent="0.2">
      <c r="B11" s="73" t="s">
        <v>120</v>
      </c>
      <c r="C11" s="73" t="s">
        <v>113</v>
      </c>
      <c r="D11" s="73" t="s">
        <v>119</v>
      </c>
      <c r="E11" s="61">
        <v>1112621.3999999999</v>
      </c>
      <c r="F11" s="67"/>
      <c r="G11" s="64"/>
      <c r="H11" s="64"/>
      <c r="I11" s="64"/>
      <c r="J11" s="64"/>
      <c r="K11" s="64"/>
      <c r="L11" s="64"/>
      <c r="M11" s="64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</row>
    <row r="12" spans="1:149" x14ac:dyDescent="0.2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</row>
    <row r="13" spans="1:149" x14ac:dyDescent="0.2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</row>
    <row r="14" spans="1:149" x14ac:dyDescent="0.2">
      <c r="B14" s="51"/>
      <c r="C14" s="51"/>
      <c r="D14" s="69" t="s">
        <v>118</v>
      </c>
      <c r="E14" s="70">
        <f>SUM(E10:E11)</f>
        <v>1138436.3099999998</v>
      </c>
      <c r="F14" s="51"/>
      <c r="G14" s="51"/>
      <c r="H14" s="51"/>
      <c r="I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</row>
    <row r="15" spans="1:149" x14ac:dyDescent="0.2">
      <c r="B15" s="51"/>
      <c r="C15" s="51"/>
      <c r="D15" s="51"/>
      <c r="E15" s="57">
        <v>7.8970650154025851E-2</v>
      </c>
      <c r="F15" s="49" t="s">
        <v>117</v>
      </c>
      <c r="G15" s="51"/>
      <c r="H15" s="51"/>
      <c r="I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</row>
    <row r="16" spans="1:149" x14ac:dyDescent="0.2">
      <c r="B16" s="51"/>
      <c r="C16" s="51"/>
      <c r="D16" s="51"/>
      <c r="E16" s="56">
        <f>E14*E15</f>
        <v>89903.055559650107</v>
      </c>
      <c r="F16" s="55" t="s">
        <v>116</v>
      </c>
      <c r="G16" s="51"/>
      <c r="H16" s="51"/>
      <c r="I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</row>
    <row r="18" spans="5:6" x14ac:dyDescent="0.2">
      <c r="E18" s="57">
        <v>0.34872657812002283</v>
      </c>
      <c r="F18" s="49" t="s">
        <v>128</v>
      </c>
    </row>
    <row r="19" spans="5:6" x14ac:dyDescent="0.2">
      <c r="E19" s="56">
        <f>E14*E18</f>
        <v>397002.99879388546</v>
      </c>
      <c r="F19" s="55" t="s">
        <v>115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48656D-2780-4732-B381-F547BB37CFDC}"/>
</file>

<file path=customXml/itemProps2.xml><?xml version="1.0" encoding="utf-8"?>
<ds:datastoreItem xmlns:ds="http://schemas.openxmlformats.org/officeDocument/2006/customXml" ds:itemID="{96EDDA94-C6B7-4595-9C1C-FB1D2E6C13E1}"/>
</file>

<file path=customXml/itemProps3.xml><?xml version="1.0" encoding="utf-8"?>
<ds:datastoreItem xmlns:ds="http://schemas.openxmlformats.org/officeDocument/2006/customXml" ds:itemID="{379BC772-45DF-41F8-B4DD-F9EE0BB4E30D}"/>
</file>

<file path=customXml/itemProps4.xml><?xml version="1.0" encoding="utf-8"?>
<ds:datastoreItem xmlns:ds="http://schemas.openxmlformats.org/officeDocument/2006/customXml" ds:itemID="{845801FA-A2F1-4289-A290-CA981418F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6-1</vt:lpstr>
      <vt:lpstr>6-2</vt:lpstr>
      <vt:lpstr>6-3</vt:lpstr>
      <vt:lpstr>6-4</vt:lpstr>
      <vt:lpstr>'6-1'!Print_Area</vt:lpstr>
      <vt:lpstr>'6-4'!Print_Area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2025-03-24T17:14:27Z</dcterms:created>
  <dcterms:modified xsi:type="dcterms:W3CDTF">2025-03-31T18:16:08Z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