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11. November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80" i="2" l="1"/>
  <c r="D66" i="2" l="1"/>
  <c r="D73" i="2"/>
  <c r="D55" i="2"/>
  <c r="A4" i="2" l="1"/>
  <c r="A3" i="2"/>
  <c r="D84" i="2" l="1"/>
  <c r="D46" i="2"/>
  <c r="D18" i="2"/>
  <c r="D19" i="2" s="1"/>
  <c r="D37" i="2" l="1"/>
  <c r="D28" i="2" l="1"/>
  <c r="D85" i="2" l="1"/>
  <c r="D56" i="2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<sst xmlns="http://schemas.openxmlformats.org/spreadsheetml/2006/main" count="78" uniqueCount="34">
  <si>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</si>
  <si>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</si>
  <si>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</si>
  <si>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</si>
  <si>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</si>
  <si>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</si>
  <si>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</si>
  <si>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</si>
  <si>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</si>
  <si>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</si>
  <si>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</si>
  <si>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</si>
  <si>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</si>
  <si>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</si>
  <si>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</si>
  <si>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</si>
  <si>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</si>
  <si>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</si>
  <si>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</si>
  <si>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</si>
  <si>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</si>
  <si>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</si>
  <si>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</si>
  <si>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</si>
  <si>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</si>
  <si>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</si>
  <si>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</si>
  <si>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</si>
  <si>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</si>
  <si>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</si>
  <si>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</si>
  <si>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</si>
  <si>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</si>
  <si>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738,068.81-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</si>
</sst>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4" fontId="12" fillId="0" borderId="0" xfId="0" applyNumberFormat="1" applyFont="1"/>
    <xf numFmtId="44" fontId="12" fillId="0" borderId="0" xfId="0" applyNumberFormat="1" applyFont="1"/>
    <xf numFmtId="4" fontId="11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88</xdr:row>
      <xdr:rowOff>76200</xdr:rowOff>
    </xdr:from>
    <xdr:to>
      <xdr:col>13</xdr:col>
      <xdr:colOff>501650</xdr:colOff>
      <xdr:row>119</xdr:row>
      <xdr:rowOff>102695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1817350"/>
          <a:ext cx="9144000" cy="4261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10" activePane="bottomLeft" state="frozen"/>
      <selection pane="bottomLeft" activeCell="D18" sqref="D18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7" t="s">
        <v>25</v>
      </c>
      <c r="B1" s="58"/>
      <c r="C1" s="58"/>
      <c r="D1" s="58"/>
    </row>
    <row r="2" spans="1:13" x14ac:dyDescent="0.25">
      <c r="A2" s="57" t="s">
        <v>27</v>
      </c>
      <c r="B2" s="58"/>
      <c r="C2" s="58"/>
      <c r="D2" s="58"/>
    </row>
    <row r="3" spans="1:13" x14ac:dyDescent="0.25">
      <c r="A3" s="59">
        <f>D8</f>
        <v>44500</v>
      </c>
      <c r="B3" s="60" t="s">
        <v>26</v>
      </c>
      <c r="C3" s="60"/>
      <c r="D3" s="60"/>
    </row>
    <row r="4" spans="1:13" x14ac:dyDescent="0.25">
      <c r="A4" s="61">
        <f>YEAR(D8)</f>
        <v>2021</v>
      </c>
      <c r="B4" s="62"/>
      <c r="C4" s="62"/>
      <c r="D4" s="62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44500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238316.61000000004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/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/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-175043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877.03</v>
      </c>
      <c r="E16" s="15"/>
      <c r="F16" s="16"/>
    </row>
    <row r="17" spans="1:14" x14ac:dyDescent="0.25">
      <c r="A17" s="6"/>
      <c r="B17" s="6" t="s">
        <v>6</v>
      </c>
      <c r="C17" s="6"/>
      <c r="D17" s="19">
        <v>-3359.05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-177525.02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60791.590000000055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2455293.29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/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/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-1403025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9324.67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16374.08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-1377326.25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1077967.04</v>
      </c>
      <c r="E29" s="15"/>
      <c r="F29" s="18"/>
      <c r="I29" s="52"/>
      <c r="J29" s="15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47435174.38000001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/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-1698171</v>
      </c>
      <c r="E43" s="15">
        <v>113976.19</v>
      </c>
      <c r="F43" s="25">
        <v>852045</v>
      </c>
      <c r="G43" s="1" t="s">
        <v>33</v>
      </c>
      <c r="H43" s="52">
        <v>47435174.380000003</v>
      </c>
      <c r="M43" s="15"/>
    </row>
    <row r="44" spans="1:13" x14ac:dyDescent="0.25">
      <c r="A44" s="6"/>
      <c r="B44" s="23" t="s">
        <v>5</v>
      </c>
      <c r="C44" s="6"/>
      <c r="D44" s="19"/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114107.34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-1584063.66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45851110.720000014</v>
      </c>
      <c r="E47" s="15"/>
      <c r="F47" s="2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15748718.610000001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/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/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705764.8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/>
      <c r="E54" s="15"/>
    </row>
    <row r="55" spans="1:14" x14ac:dyDescent="0.25">
      <c r="A55" s="6"/>
      <c r="B55" s="6" t="s">
        <v>7</v>
      </c>
      <c r="C55" s="6"/>
      <c r="D55" s="34">
        <f>SUM(D51:D54)</f>
        <v>705764.8</v>
      </c>
      <c r="E55" s="15"/>
    </row>
    <row r="56" spans="1:14" x14ac:dyDescent="0.25">
      <c r="A56" s="6"/>
      <c r="B56" s="6" t="s">
        <v>8</v>
      </c>
      <c r="C56" s="6"/>
      <c r="D56" s="35">
        <f>+D55+D50</f>
        <v>16454483.410000002</v>
      </c>
      <c r="E56" s="15"/>
      <c r="I56" s="54"/>
      <c r="J56" s="5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-9738253.3800000008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/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/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/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/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5083461.07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/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5083461.07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-4654792.3100000005</v>
      </c>
      <c r="E67" s="15"/>
      <c r="I67" s="54"/>
      <c r="J67" s="5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120209.46</v>
      </c>
      <c r="E70" s="15"/>
    </row>
    <row r="71" spans="1:14" x14ac:dyDescent="0.25">
      <c r="A71" s="30"/>
      <c r="B71" s="6" t="s">
        <v>21</v>
      </c>
      <c r="C71" s="30"/>
      <c r="D71" s="19"/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32">
        <v>43533.62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43533.62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163743.08000000002</v>
      </c>
      <c r="E74" s="15"/>
      <c r="F74" s="2"/>
      <c r="I74" s="54"/>
      <c r="J74" s="55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8815.1800000000021</v>
      </c>
      <c r="E77" s="15"/>
      <c r="F77" s="2"/>
    </row>
    <row r="78" spans="1:14" x14ac:dyDescent="0.25">
      <c r="A78" s="30"/>
      <c r="B78" s="6" t="s">
        <v>21</v>
      </c>
      <c r="C78" s="30"/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-26427.61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SUM(D78:H79)</f>
        <v>-26427.61</v>
      </c>
      <c r="E80" s="15"/>
      <c r="M80" s="15"/>
    </row>
    <row r="81" spans="1:10" x14ac:dyDescent="0.25">
      <c r="A81" s="6"/>
      <c r="B81" s="6" t="s">
        <v>8</v>
      </c>
      <c r="C81" s="6"/>
      <c r="D81" s="35">
        <f>+D80+D77</f>
        <v>-17612.43</v>
      </c>
      <c r="E81" s="15"/>
      <c r="I81" s="54"/>
      <c r="J81" s="55"/>
    </row>
    <row r="82" spans="1:10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10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10" s="26" customFormat="1" x14ac:dyDescent="0.25">
      <c r="A84" s="6"/>
      <c r="B84" s="6" t="s">
        <v>2</v>
      </c>
      <c r="C84" s="6"/>
      <c r="D84" s="42">
        <f>SUMIF($B$1:$B$81,B84,$D$1:$D$81)</f>
        <v>56268274.150000006</v>
      </c>
      <c r="E84" s="15"/>
      <c r="F84" s="43">
        <f>SUM(D12,D22,D32,D50,D59,D70,D77)</f>
        <v>8833099.7700000014</v>
      </c>
      <c r="G84" s="44">
        <f>+F84-D84</f>
        <v>-47435174.380000003</v>
      </c>
      <c r="I84" s="56"/>
      <c r="J84" s="55"/>
    </row>
    <row r="85" spans="1:10" s="27" customFormat="1" x14ac:dyDescent="0.25">
      <c r="A85" s="6"/>
      <c r="B85" s="6" t="s">
        <v>7</v>
      </c>
      <c r="C85" s="6"/>
      <c r="D85" s="45">
        <f>SUMIF($B$1:$B$81,B85,$D$1:$D$81)</f>
        <v>2667416.9500000007</v>
      </c>
      <c r="E85" s="15"/>
      <c r="F85" s="46">
        <f>SUM(D18+D28+D37+D55+D66+D73+D80)</f>
        <v>4251480.6100000003</v>
      </c>
      <c r="G85" s="44">
        <f t="shared" ref="G85:G88" si="0">+F85-D85</f>
        <v>1584063.6599999997</v>
      </c>
      <c r="I85" s="54"/>
      <c r="J85" s="55"/>
    </row>
    <row r="86" spans="1:10" ht="11" thickBot="1" x14ac:dyDescent="0.3">
      <c r="A86" s="6"/>
      <c r="B86" s="6" t="s">
        <v>8</v>
      </c>
      <c r="C86" s="6"/>
      <c r="D86" s="47">
        <f>SUMIF($B$1:$B$81,B86,$D$1:$D$81)</f>
        <v>58935691.100000016</v>
      </c>
      <c r="E86" s="15"/>
      <c r="F86" s="43">
        <f>SUM(F84:F85)</f>
        <v>13084580.380000003</v>
      </c>
      <c r="G86" s="44">
        <f t="shared" si="0"/>
        <v>-45851110.720000014</v>
      </c>
      <c r="I86" s="52"/>
      <c r="J86" s="55"/>
    </row>
    <row r="87" spans="1:10" thickTop="1" x14ac:dyDescent="0.2">
      <c r="A87" s="6" t="s">
        <v>17</v>
      </c>
      <c r="B87" s="6"/>
      <c r="C87" s="6"/>
      <c r="D87" s="48">
        <f>+D19+D29+D38+D47</f>
        <v>46989869.350000016</v>
      </c>
      <c r="E87" s="15"/>
      <c r="F87" s="48">
        <f>+D19+D29+D38</f>
        <v>1138758.6300000001</v>
      </c>
      <c r="G87" s="44">
        <f t="shared" si="0"/>
        <v>-45851110.720000014</v>
      </c>
    </row>
    <row r="88" spans="1:10" ht="11" thickBot="1" x14ac:dyDescent="0.3">
      <c r="A88" s="6" t="s">
        <v>18</v>
      </c>
      <c r="B88" s="6"/>
      <c r="C88" s="6"/>
      <c r="D88" s="49">
        <f>+D81+D74+D67+D56</f>
        <v>11945821.750000002</v>
      </c>
      <c r="E88" s="15"/>
      <c r="F88" s="43">
        <f>+F86-F87</f>
        <v>11945821.750000002</v>
      </c>
      <c r="G88" s="44">
        <f t="shared" si="0"/>
        <v>0</v>
      </c>
    </row>
    <row r="89" spans="1:10" ht="11" thickTop="1" x14ac:dyDescent="0.25">
      <c r="A89" s="6"/>
      <c r="B89" s="6"/>
      <c r="C89" s="6"/>
      <c r="E89" s="15"/>
    </row>
    <row r="90" spans="1:10" x14ac:dyDescent="0.25">
      <c r="A90" s="6"/>
      <c r="B90" s="6"/>
      <c r="C90" s="6"/>
      <c r="E90" s="15"/>
    </row>
    <row r="91" spans="1:10" s="26" customFormat="1" x14ac:dyDescent="0.25">
      <c r="A91" s="6"/>
      <c r="B91" s="6"/>
      <c r="C91" s="6"/>
      <c r="D91" s="4"/>
      <c r="E91" s="15"/>
      <c r="F91" s="2"/>
      <c r="G91" s="1"/>
    </row>
    <row r="92" spans="1:10" s="27" customFormat="1" x14ac:dyDescent="0.25">
      <c r="A92" s="6"/>
      <c r="B92" s="6"/>
      <c r="C92" s="6"/>
      <c r="D92" s="4"/>
      <c r="E92" s="15"/>
      <c r="F92" s="2"/>
      <c r="G92" s="1"/>
    </row>
    <row r="93" spans="1:10" x14ac:dyDescent="0.25">
      <c r="A93" s="6"/>
      <c r="B93" s="6"/>
      <c r="C93" s="6"/>
      <c r="E93" s="15"/>
    </row>
    <row r="94" spans="1:10" x14ac:dyDescent="0.25">
      <c r="A94" s="6"/>
      <c r="B94" s="6"/>
      <c r="C94" s="6"/>
      <c r="E94" s="15"/>
    </row>
    <row r="95" spans="1:10" x14ac:dyDescent="0.25">
      <c r="A95" s="6"/>
      <c r="B95" s="6"/>
      <c r="C95" s="6"/>
      <c r="E95" s="15"/>
    </row>
    <row r="96" spans="1:10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4F7E274F78D43A0C54C6E36BA179C" ma:contentTypeVersion="52" ma:contentTypeDescription="" ma:contentTypeScope="" ma:versionID="b569ad161a167ef22ec0843ce5031c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2020-09-29T07:00:00+00:00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D0C1D653-66C5-4637-BBDC-73806EF5000A}"/>
</file>

<file path=customXml/itemProps3.xml><?xml version="1.0" encoding="utf-8"?>
<ds:datastoreItem xmlns:ds="http://schemas.openxmlformats.org/officeDocument/2006/customXml" ds:itemID="{072D68FE-CD91-40E5-9220-549CD1458463}"/>
</file>

<file path=customXml/itemProps4.xml><?xml version="1.0" encoding="utf-8"?>
<ds:datastoreItem xmlns:ds="http://schemas.openxmlformats.org/officeDocument/2006/customXml" ds:itemID="{706E94B1-CBFE-4B92-84C9-DD2C5E01C301}"/>
</file>

<file path=customXml/itemProps5.xml><?xml version="1.0" encoding="utf-8"?>
<ds:datastoreItem xmlns:ds="http://schemas.openxmlformats.org/officeDocument/2006/customXml" ds:itemID="{7DB3C949-CD3E-4C4D-98EF-43F4812D23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2021-11-04T22:32:55Z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0x0101006E56B4D1795A2E4DB2F0B01679ED314A00F844F7E274F78D43A0C54C6E36BA179C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