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5" yWindow="825" windowWidth="17010" windowHeight="10260" tabRatio="816"/>
  </bookViews>
  <sheets>
    <sheet name="Lead Sheet" sheetId="1" r:id="rId1"/>
    <sheet name="SOE 12ME 12-2018" sheetId="38" r:id="rId2"/>
    <sheet name="ZO12 SCh142 12ME 12-2018" sheetId="33" r:id="rId3"/>
    <sheet name="SCH 140 Prop Tax 12ME 12-2018" sheetId="40" r:id="rId4"/>
    <sheet name="SOGE Green Pwr 12ME 12-2018" sheetId="34" r:id="rId5"/>
    <sheet name="ZO12 Exp Orders 12ME 12-2018" sheetId="30" r:id="rId6"/>
    <sheet name="C.99999.03.37.01 Green Pwr 2018" sheetId="37" r:id="rId7"/>
    <sheet name="ZO12 Ord 55700200 2018" sheetId="39" r:id="rId8"/>
  </sheets>
  <externalReferences>
    <externalReference r:id="rId9"/>
  </externalReferences>
  <definedNames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 calcMode="autoNoTable"/>
</workbook>
</file>

<file path=xl/calcChain.xml><?xml version="1.0" encoding="utf-8"?>
<calcChain xmlns="http://schemas.openxmlformats.org/spreadsheetml/2006/main">
  <c r="E12" i="1" l="1"/>
  <c r="D125" i="40"/>
  <c r="F18" i="40"/>
  <c r="E18" i="40"/>
  <c r="D18" i="40"/>
  <c r="C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E13" i="1"/>
  <c r="G18" i="40" l="1"/>
  <c r="E34" i="1" s="1"/>
  <c r="B20" i="33" l="1"/>
  <c r="E23" i="1" l="1"/>
  <c r="E15" i="1"/>
  <c r="E39" i="1"/>
  <c r="E17" i="1" l="1"/>
  <c r="E16" i="1"/>
  <c r="E14" i="1"/>
  <c r="B17" i="38"/>
  <c r="B21" i="38" s="1"/>
  <c r="B27" i="38"/>
  <c r="B54" i="38"/>
  <c r="B29" i="38" l="1"/>
  <c r="B58" i="38"/>
  <c r="E41" i="1"/>
  <c r="B8" i="37"/>
  <c r="E40" i="1" s="1"/>
  <c r="E44" i="1" s="1"/>
  <c r="E42" i="1"/>
  <c r="E22" i="1" l="1"/>
  <c r="E21" i="1"/>
  <c r="K18" i="34"/>
  <c r="I18" i="34"/>
  <c r="I17" i="34"/>
  <c r="K17" i="34" s="1"/>
  <c r="K16" i="34"/>
  <c r="I16" i="34"/>
  <c r="I15" i="34"/>
  <c r="K15" i="34" s="1"/>
  <c r="K14" i="34"/>
  <c r="I14" i="34"/>
  <c r="I13" i="34"/>
  <c r="K13" i="34" s="1"/>
  <c r="K12" i="34"/>
  <c r="I12" i="34"/>
  <c r="I11" i="34"/>
  <c r="K11" i="34" s="1"/>
  <c r="K10" i="34"/>
  <c r="I10" i="34"/>
  <c r="I9" i="34"/>
  <c r="K9" i="34" s="1"/>
  <c r="K8" i="34"/>
  <c r="I8" i="34"/>
  <c r="I7" i="34"/>
  <c r="K7" i="34" s="1"/>
  <c r="K6" i="34"/>
  <c r="J6" i="34"/>
  <c r="I6" i="34"/>
  <c r="E20" i="1" l="1"/>
  <c r="E38" i="1"/>
  <c r="E18" i="1"/>
  <c r="E37" i="1"/>
  <c r="E36" i="1"/>
  <c r="E35" i="1" l="1"/>
  <c r="E33" i="1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C28" i="1" l="1"/>
  <c r="E28" i="1" s="1"/>
  <c r="C27" i="1" l="1"/>
  <c r="E27" i="1" s="1"/>
  <c r="C29" i="1" l="1"/>
  <c r="E29" i="1" s="1"/>
  <c r="E30" i="1" s="1"/>
  <c r="B22" i="33" l="1"/>
  <c r="B24" i="33" s="1"/>
  <c r="E19" i="1" s="1"/>
  <c r="E24" i="1" s="1"/>
  <c r="E46" i="1" s="1"/>
  <c r="E47" i="1" s="1"/>
  <c r="E48" i="1" s="1"/>
</calcChain>
</file>

<file path=xl/sharedStrings.xml><?xml version="1.0" encoding="utf-8"?>
<sst xmlns="http://schemas.openxmlformats.org/spreadsheetml/2006/main" count="202" uniqueCount="159">
  <si>
    <t>PUGET SOUND ENERGY</t>
  </si>
  <si>
    <t>COMMISSIOM BASIS REPORT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</si>
  <si>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</si>
  <si>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</si>
  <si>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</si>
  <si>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</si>
  <si>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</si>
  <si>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</si>
  <si>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</si>
  <si>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</si>
  <si>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</si>
  <si>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</si>
  <si>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</si>
  <si>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</si>
  <si>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</si>
  <si>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</si>
  <si>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</si>
  <si>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</si>
  <si>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</si>
  <si>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</si>
  <si>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</si>
  <si>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</si>
  <si>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</si>
  <si>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</si>
  <si>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</si>
  <si>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</si>
  <si>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</si>
  <si>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</si>
  <si>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</si>
  <si>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</si>
  <si>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</si>
  <si>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</si>
  <si>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</si>
  <si>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</si>
  <si>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</si>
  <si>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</si>
  <si>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</si>
  <si>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</si>
  <si>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</si>
  <si>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</si>
  <si>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</si>
  <si>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</si>
  <si>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</si>
  <si>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</si>
  <si>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</si>
  <si>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</si>
  <si>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</si>
  <si>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</si>
  <si>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</si>
  <si>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</si>
  <si>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</si>
  <si>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</si>
  <si>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</si>
  <si>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</si>
  <si>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</si>
  <si>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</si>
  <si>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</si>
  <si>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</si>
  <si>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</si>
  <si>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</si>
  <si>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</si>
  <si>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</si>
  <si>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Total</t>
  </si>
  <si>
    <t>REMOVE JPUD GAIN ON SALE SCH 133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</si>
  <si>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</si>
  <si>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</si>
  <si>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</si>
  <si>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</si>
  <si>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</si>
  <si>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</si>
  <si>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</si>
  <si>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 xml:space="preserve">  Pages:                      0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</si>
  <si>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</si>
  <si>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</si>
  <si>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</si>
  <si>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</si>
  <si>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</si>
  <si>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</si>
  <si>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</si>
  <si>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</si>
  <si>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</si>
  <si>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</si>
  <si>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</si>
  <si>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</si>
  <si>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</si>
  <si>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</si>
  <si>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</si>
  <si>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</si>
  <si>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</si>
  <si>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</si>
  <si>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</si>
  <si>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</si>
  <si>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</si>
  <si>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</si>
  <si>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</si>
  <si>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</si>
  <si>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</si>
  <si>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</si>
  <si>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</si>
  <si>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</si>
  <si>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</si>
  <si>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</si>
  <si>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</si>
  <si>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</si>
  <si>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 xml:space="preserve"> FOR THE TWELVE MONTHS ENDED DECEMBER 31, 2018</t>
  </si>
  <si>
    <t xml:space="preserve">  ZO12                      Orders: Actual 12 Month Ended 12-2018</t>
  </si>
  <si>
    <t xml:space="preserve">  Date:                     01/15/2019</t>
  </si>
  <si>
    <t>Orders</t>
  </si>
  <si>
    <t>Referemce 3.05E</t>
  </si>
  <si>
    <t>TWELVE MONTHS ENDED DECEMBER 31, 2018</t>
  </si>
  <si>
    <t xml:space="preserve">  Date:                     01/16/2019</t>
  </si>
  <si>
    <t>ECI_135S</t>
  </si>
  <si>
    <t>ERES_135S</t>
  </si>
  <si>
    <t>Subtotal</t>
  </si>
  <si>
    <t>Non-Consump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</si>
  <si>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</si>
  <si>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</si>
  <si>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</si>
  <si>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</si>
  <si>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</si>
  <si>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</si>
  <si>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</si>
  <si>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</si>
  <si>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</si>
  <si>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</si>
  <si>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</si>
  <si>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</si>
  <si>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WBS C.99999.03.37.01</t>
  </si>
  <si>
    <t>12ME 12-2018</t>
  </si>
  <si>
    <t>Cost Element Group</t>
  </si>
  <si>
    <t>Act/COCurr.</t>
  </si>
  <si>
    <t>GREEN POWER - SCH 135/136 CHARGED TO C.99999.03.37.01</t>
  </si>
  <si>
    <t xml:space="preserve">Less:  Indirect PR Tax OH </t>
  </si>
  <si>
    <t xml:space="preserve">Less:  Indirect Benefit OH </t>
  </si>
  <si>
    <t xml:space="preserve">  Date:                     01/28/2019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</si>
  <si>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</si>
  <si>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</si>
  <si>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</si>
  <si>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</si>
  <si>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</si>
  <si>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Total Expense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</si>
  <si>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</si>
  <si>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</si>
  <si>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</si>
  <si>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</si>
  <si>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</si>
  <si>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</si>
  <si>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</si>
  <si>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</si>
  <si>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</si>
  <si>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</si>
  <si>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</si>
  <si>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</si>
  <si>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12 Months</t>
  </si>
  <si>
    <t xml:space="preserve">   40810006  Property Taxes-Washington-Electric</t>
  </si>
  <si>
    <t xml:space="preserve">   40810009  Prop Tax Sch140 Tracker Amort Defer-Elec</t>
  </si>
  <si>
    <t xml:space="preserve">   40810012  Property Taxes - Oregon</t>
  </si>
  <si>
    <t xml:space="preserve">   40810013  Property Taxes - Montana</t>
  </si>
  <si>
    <t>Order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</si>
</sst>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(* #,##0.00000_);_(* \(#,##0.00000\);_(* &quot;-&quot;_);_(@_)"/>
    <numFmt numFmtId="172" formatCode="_-* #,##0.00\ &quot;DM&quot;_-;\-* #,##0.00\ &quot;DM&quot;_-;_-* &quot;-&quot;??\ &quot;DM&quot;_-;_-@_-"/>
    <numFmt numFmtId="173" formatCode="_-* #,##0.00\ _D_M_-;\-* #,##0.00\ _D_M_-;_-* &quot;-&quot;??\ _D_M_-;_-@_-"/>
    <numFmt numFmtId="174" formatCode="00000"/>
    <numFmt numFmtId="175" formatCode="0.00_)"/>
    <numFmt numFmtId="176" formatCode="###,000"/>
    <numFmt numFmtId="177" formatCode="_(* #,##0_);_(* \(#,##0\);_(* &quot;-&quot;??_);_(@_)"/>
    <numFmt numFmtId="178" formatCode="_-* #,##0.00\ _€_-;\-* #,##0.00\ _€_-;_-* &quot;-&quot;??\ _€_-;_-@_-"/>
    <numFmt numFmtId="179" formatCode="General_)"/>
    <numFmt numFmtId="180" formatCode="&quot;$ &quot;#,##0.00;&quot;$ -&quot;#,##0.00"/>
    <numFmt numFmtId="181" formatCode="#,##0.00_-;#,##0.00\-;&quot; &quot;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</fonts>
  <fills count="1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ECECE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rgb="FFFFFFD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5" applyNumberFormat="0" applyAlignment="0" applyProtection="0"/>
    <xf numFmtId="0" fontId="38" fillId="46" borderId="16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5" applyNumberFormat="0" applyAlignment="0" applyProtection="0"/>
    <xf numFmtId="0" fontId="44" fillId="0" borderId="20" applyNumberFormat="0" applyFill="0" applyAlignment="0" applyProtection="0"/>
    <xf numFmtId="0" fontId="44" fillId="52" borderId="0" applyNumberFormat="0" applyBorder="0" applyAlignment="0" applyProtection="0"/>
    <xf numFmtId="0" fontId="25" fillId="51" borderId="15" applyNumberFormat="0" applyFont="0" applyAlignment="0" applyProtection="0"/>
    <xf numFmtId="0" fontId="45" fillId="54" borderId="21" applyNumberFormat="0" applyAlignment="0" applyProtection="0"/>
    <xf numFmtId="4" fontId="25" fillId="58" borderId="15" applyNumberFormat="0" applyProtection="0">
      <alignment vertical="center"/>
    </xf>
    <xf numFmtId="4" fontId="48" fillId="59" borderId="15" applyNumberFormat="0" applyProtection="0">
      <alignment vertical="center"/>
    </xf>
    <xf numFmtId="4" fontId="25" fillId="59" borderId="15" applyNumberFormat="0" applyProtection="0">
      <alignment horizontal="left" vertical="center" indent="1"/>
    </xf>
    <xf numFmtId="0" fontId="31" fillId="58" borderId="22" applyNumberFormat="0" applyProtection="0">
      <alignment horizontal="left" vertical="top" indent="1"/>
    </xf>
    <xf numFmtId="4" fontId="25" fillId="60" borderId="15" applyNumberFormat="0" applyProtection="0">
      <alignment horizontal="left" vertical="center" indent="1"/>
    </xf>
    <xf numFmtId="4" fontId="25" fillId="61" borderId="15" applyNumberFormat="0" applyProtection="0">
      <alignment horizontal="right" vertical="center"/>
    </xf>
    <xf numFmtId="4" fontId="25" fillId="62" borderId="15" applyNumberFormat="0" applyProtection="0">
      <alignment horizontal="right" vertical="center"/>
    </xf>
    <xf numFmtId="4" fontId="25" fillId="63" borderId="23" applyNumberFormat="0" applyProtection="0">
      <alignment horizontal="right" vertical="center"/>
    </xf>
    <xf numFmtId="4" fontId="25" fillId="64" borderId="15" applyNumberFormat="0" applyProtection="0">
      <alignment horizontal="right" vertical="center"/>
    </xf>
    <xf numFmtId="4" fontId="25" fillId="65" borderId="15" applyNumberFormat="0" applyProtection="0">
      <alignment horizontal="right" vertical="center"/>
    </xf>
    <xf numFmtId="4" fontId="25" fillId="66" borderId="15" applyNumberFormat="0" applyProtection="0">
      <alignment horizontal="right" vertical="center"/>
    </xf>
    <xf numFmtId="4" fontId="25" fillId="67" borderId="15" applyNumberFormat="0" applyProtection="0">
      <alignment horizontal="right" vertical="center"/>
    </xf>
    <xf numFmtId="4" fontId="25" fillId="68" borderId="15" applyNumberFormat="0" applyProtection="0">
      <alignment horizontal="right" vertical="center"/>
    </xf>
    <xf numFmtId="4" fontId="25" fillId="69" borderId="15" applyNumberFormat="0" applyProtection="0">
      <alignment horizontal="right" vertical="center"/>
    </xf>
    <xf numFmtId="4" fontId="25" fillId="70" borderId="23" applyNumberFormat="0" applyProtection="0">
      <alignment horizontal="left" vertical="center" indent="1"/>
    </xf>
    <xf numFmtId="4" fontId="20" fillId="71" borderId="23" applyNumberFormat="0" applyProtection="0">
      <alignment horizontal="left" vertical="center" indent="1"/>
    </xf>
    <xf numFmtId="4" fontId="20" fillId="71" borderId="23" applyNumberFormat="0" applyProtection="0">
      <alignment horizontal="left" vertical="center" indent="1"/>
    </xf>
    <xf numFmtId="4" fontId="25" fillId="72" borderId="15" applyNumberFormat="0" applyProtection="0">
      <alignment horizontal="right" vertical="center"/>
    </xf>
    <xf numFmtId="4" fontId="25" fillId="73" borderId="23" applyNumberFormat="0" applyProtection="0">
      <alignment horizontal="left" vertical="center" indent="1"/>
    </xf>
    <xf numFmtId="4" fontId="25" fillId="72" borderId="23" applyNumberFormat="0" applyProtection="0">
      <alignment horizontal="left" vertical="center" indent="1"/>
    </xf>
    <xf numFmtId="0" fontId="25" fillId="74" borderId="15" applyNumberFormat="0" applyProtection="0">
      <alignment horizontal="left" vertical="center" indent="1"/>
    </xf>
    <xf numFmtId="0" fontId="25" fillId="71" borderId="22" applyNumberFormat="0" applyProtection="0">
      <alignment horizontal="left" vertical="top" indent="1"/>
    </xf>
    <xf numFmtId="0" fontId="25" fillId="75" borderId="15" applyNumberFormat="0" applyProtection="0">
      <alignment horizontal="left" vertical="center" indent="1"/>
    </xf>
    <xf numFmtId="0" fontId="25" fillId="72" borderId="22" applyNumberFormat="0" applyProtection="0">
      <alignment horizontal="left" vertical="top" indent="1"/>
    </xf>
    <xf numFmtId="0" fontId="25" fillId="76" borderId="15" applyNumberFormat="0" applyProtection="0">
      <alignment horizontal="left" vertical="center" indent="1"/>
    </xf>
    <xf numFmtId="0" fontId="25" fillId="76" borderId="22" applyNumberFormat="0" applyProtection="0">
      <alignment horizontal="left" vertical="top" indent="1"/>
    </xf>
    <xf numFmtId="0" fontId="25" fillId="73" borderId="15" applyNumberFormat="0" applyProtection="0">
      <alignment horizontal="left" vertical="center" indent="1"/>
    </xf>
    <xf numFmtId="0" fontId="25" fillId="73" borderId="22" applyNumberFormat="0" applyProtection="0">
      <alignment horizontal="left" vertical="top" indent="1"/>
    </xf>
    <xf numFmtId="0" fontId="25" fillId="77" borderId="24" applyNumberFormat="0">
      <protection locked="0"/>
    </xf>
    <xf numFmtId="0" fontId="29" fillId="71" borderId="25" applyBorder="0"/>
    <xf numFmtId="4" fontId="30" fillId="78" borderId="22" applyNumberFormat="0" applyProtection="0">
      <alignment vertical="center"/>
    </xf>
    <xf numFmtId="4" fontId="48" fillId="79" borderId="14" applyNumberFormat="0" applyProtection="0">
      <alignment vertical="center"/>
    </xf>
    <xf numFmtId="4" fontId="30" fillId="74" borderId="22" applyNumberFormat="0" applyProtection="0">
      <alignment horizontal="left" vertical="center" indent="1"/>
    </xf>
    <xf numFmtId="0" fontId="30" fillId="78" borderId="22" applyNumberFormat="0" applyProtection="0">
      <alignment horizontal="left" vertical="top" indent="1"/>
    </xf>
    <xf numFmtId="4" fontId="25" fillId="0" borderId="15" applyNumberFormat="0" applyProtection="0">
      <alignment horizontal="right" vertical="center"/>
    </xf>
    <xf numFmtId="4" fontId="48" fillId="80" borderId="15" applyNumberFormat="0" applyProtection="0">
      <alignment horizontal="right" vertical="center"/>
    </xf>
    <xf numFmtId="4" fontId="25" fillId="60" borderId="15" applyNumberFormat="0" applyProtection="0">
      <alignment horizontal="left" vertical="center" indent="1"/>
    </xf>
    <xf numFmtId="0" fontId="30" fillId="72" borderId="22" applyNumberFormat="0" applyProtection="0">
      <alignment horizontal="left" vertical="top" indent="1"/>
    </xf>
    <xf numFmtId="4" fontId="32" fillId="81" borderId="23" applyNumberFormat="0" applyProtection="0">
      <alignment horizontal="left" vertical="center" indent="1"/>
    </xf>
    <xf numFmtId="0" fontId="25" fillId="82" borderId="14"/>
    <xf numFmtId="4" fontId="33" fillId="77" borderId="15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49" fillId="0" borderId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20" fillId="0" borderId="0"/>
    <xf numFmtId="38" fontId="25" fillId="83" borderId="0" applyNumberFormat="0" applyBorder="0" applyAlignment="0" applyProtection="0"/>
    <xf numFmtId="10" fontId="25" fillId="80" borderId="14" applyNumberFormat="0" applyBorder="0" applyAlignment="0" applyProtection="0"/>
    <xf numFmtId="175" fontId="50" fillId="0" borderId="0"/>
    <xf numFmtId="10" fontId="20" fillId="0" borderId="0" applyFont="0" applyFill="0" applyBorder="0" applyAlignment="0" applyProtection="0"/>
    <xf numFmtId="0" fontId="51" fillId="0" borderId="28" applyNumberFormat="0" applyFont="0" applyFill="0" applyAlignment="0" applyProtection="0"/>
    <xf numFmtId="176" fontId="52" fillId="0" borderId="29" applyNumberFormat="0" applyProtection="0">
      <alignment horizontal="right" vertical="center"/>
    </xf>
    <xf numFmtId="176" fontId="53" fillId="0" borderId="30" applyNumberFormat="0" applyProtection="0">
      <alignment horizontal="right" vertical="center"/>
    </xf>
    <xf numFmtId="0" fontId="53" fillId="84" borderId="28" applyNumberFormat="0" applyAlignment="0" applyProtection="0">
      <alignment horizontal="left" vertical="center" indent="1"/>
    </xf>
    <xf numFmtId="0" fontId="54" fillId="85" borderId="30" applyNumberFormat="0" applyAlignment="0" applyProtection="0">
      <alignment horizontal="left" vertical="center" indent="1"/>
    </xf>
    <xf numFmtId="0" fontId="54" fillId="85" borderId="30" applyNumberFormat="0" applyAlignment="0" applyProtection="0">
      <alignment horizontal="left" vertical="center" indent="1"/>
    </xf>
    <xf numFmtId="0" fontId="55" fillId="0" borderId="31" applyNumberFormat="0" applyFill="0" applyBorder="0" applyAlignment="0" applyProtection="0"/>
    <xf numFmtId="0" fontId="56" fillId="0" borderId="31" applyBorder="0" applyAlignment="0" applyProtection="0"/>
    <xf numFmtId="176" fontId="57" fillId="86" borderId="32" applyNumberFormat="0" applyBorder="0" applyAlignment="0" applyProtection="0">
      <alignment horizontal="right" vertical="center" indent="1"/>
    </xf>
    <xf numFmtId="176" fontId="58" fillId="87" borderId="32" applyNumberFormat="0" applyBorder="0" applyAlignment="0" applyProtection="0">
      <alignment horizontal="right" vertical="center" indent="1"/>
    </xf>
    <xf numFmtId="176" fontId="58" fillId="88" borderId="32" applyNumberFormat="0" applyBorder="0" applyAlignment="0" applyProtection="0">
      <alignment horizontal="right" vertical="center" indent="1"/>
    </xf>
    <xf numFmtId="176" fontId="59" fillId="89" borderId="32" applyNumberFormat="0" applyBorder="0" applyAlignment="0" applyProtection="0">
      <alignment horizontal="right" vertical="center" indent="1"/>
    </xf>
    <xf numFmtId="176" fontId="59" fillId="90" borderId="32" applyNumberFormat="0" applyBorder="0" applyAlignment="0" applyProtection="0">
      <alignment horizontal="right" vertical="center" indent="1"/>
    </xf>
    <xf numFmtId="176" fontId="59" fillId="91" borderId="32" applyNumberFormat="0" applyBorder="0" applyAlignment="0" applyProtection="0">
      <alignment horizontal="right" vertical="center" indent="1"/>
    </xf>
    <xf numFmtId="176" fontId="60" fillId="92" borderId="32" applyNumberFormat="0" applyBorder="0" applyAlignment="0" applyProtection="0">
      <alignment horizontal="right" vertical="center" indent="1"/>
    </xf>
    <xf numFmtId="176" fontId="60" fillId="93" borderId="32" applyNumberFormat="0" applyBorder="0" applyAlignment="0" applyProtection="0">
      <alignment horizontal="right" vertical="center" indent="1"/>
    </xf>
    <xf numFmtId="176" fontId="60" fillId="94" borderId="32" applyNumberFormat="0" applyBorder="0" applyAlignment="0" applyProtection="0">
      <alignment horizontal="right" vertical="center" indent="1"/>
    </xf>
    <xf numFmtId="0" fontId="54" fillId="95" borderId="28" applyNumberFormat="0" applyAlignment="0" applyProtection="0">
      <alignment horizontal="left" vertical="center" indent="1"/>
    </xf>
    <xf numFmtId="0" fontId="54" fillId="96" borderId="28" applyNumberFormat="0" applyAlignment="0" applyProtection="0">
      <alignment horizontal="left" vertical="center" indent="1"/>
    </xf>
    <xf numFmtId="0" fontId="54" fillId="97" borderId="28" applyNumberFormat="0" applyAlignment="0" applyProtection="0">
      <alignment horizontal="left" vertical="center" indent="1"/>
    </xf>
    <xf numFmtId="0" fontId="54" fillId="98" borderId="28" applyNumberFormat="0" applyAlignment="0" applyProtection="0">
      <alignment horizontal="left" vertical="center" indent="1"/>
    </xf>
    <xf numFmtId="0" fontId="54" fillId="99" borderId="30" applyNumberFormat="0" applyAlignment="0" applyProtection="0">
      <alignment horizontal="left" vertical="center" indent="1"/>
    </xf>
    <xf numFmtId="176" fontId="52" fillId="98" borderId="29" applyNumberFormat="0" applyBorder="0" applyProtection="0">
      <alignment horizontal="right" vertical="center"/>
    </xf>
    <xf numFmtId="176" fontId="53" fillId="98" borderId="30" applyNumberFormat="0" applyBorder="0" applyProtection="0">
      <alignment horizontal="right" vertical="center"/>
    </xf>
    <xf numFmtId="176" fontId="52" fillId="100" borderId="28" applyNumberFormat="0" applyAlignment="0" applyProtection="0">
      <alignment horizontal="left" vertical="center" indent="1"/>
    </xf>
    <xf numFmtId="0" fontId="53" fillId="84" borderId="30" applyNumberFormat="0" applyAlignment="0" applyProtection="0">
      <alignment horizontal="left" vertical="center" indent="1"/>
    </xf>
    <xf numFmtId="0" fontId="54" fillId="99" borderId="30" applyNumberFormat="0" applyAlignment="0" applyProtection="0">
      <alignment horizontal="left" vertical="center" indent="1"/>
    </xf>
    <xf numFmtId="176" fontId="53" fillId="99" borderId="30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5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5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3" fillId="0" borderId="1" applyNumberFormat="0" applyFill="0" applyAlignment="0" applyProtection="0"/>
    <xf numFmtId="0" fontId="64" fillId="0" borderId="2" applyNumberFormat="0" applyFill="0" applyAlignment="0" applyProtection="0"/>
    <xf numFmtId="0" fontId="65" fillId="0" borderId="3" applyNumberFormat="0" applyFill="0" applyAlignment="0" applyProtection="0"/>
    <xf numFmtId="0" fontId="65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7" fillId="3" borderId="0" applyNumberFormat="0" applyBorder="0" applyAlignment="0" applyProtection="0"/>
    <xf numFmtId="0" fontId="68" fillId="4" borderId="0" applyNumberFormat="0" applyBorder="0" applyAlignment="0" applyProtection="0"/>
    <xf numFmtId="0" fontId="69" fillId="5" borderId="4" applyNumberFormat="0" applyAlignment="0" applyProtection="0"/>
    <xf numFmtId="0" fontId="70" fillId="6" borderId="5" applyNumberFormat="0" applyAlignment="0" applyProtection="0"/>
    <xf numFmtId="0" fontId="71" fillId="6" borderId="4" applyNumberFormat="0" applyAlignment="0" applyProtection="0"/>
    <xf numFmtId="0" fontId="72" fillId="0" borderId="6" applyNumberFormat="0" applyFill="0" applyAlignment="0" applyProtection="0"/>
    <xf numFmtId="0" fontId="73" fillId="7" borderId="7" applyNumberFormat="0" applyAlignment="0" applyProtection="0"/>
    <xf numFmtId="0" fontId="7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7" fillId="12" borderId="0" applyNumberFormat="0" applyBorder="0" applyAlignment="0" applyProtection="0"/>
    <xf numFmtId="0" fontId="7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7" fillId="32" borderId="0" applyNumberFormat="0" applyBorder="0" applyAlignment="0" applyProtection="0"/>
    <xf numFmtId="0" fontId="69" fillId="5" borderId="4" applyNumberFormat="0" applyAlignment="0" applyProtection="0"/>
    <xf numFmtId="0" fontId="77" fillId="9" borderId="0" applyNumberFormat="0" applyBorder="0" applyAlignment="0" applyProtection="0"/>
    <xf numFmtId="0" fontId="77" fillId="13" borderId="0" applyNumberFormat="0" applyBorder="0" applyAlignment="0" applyProtection="0"/>
    <xf numFmtId="0" fontId="77" fillId="17" borderId="0" applyNumberFormat="0" applyBorder="0" applyAlignment="0" applyProtection="0"/>
    <xf numFmtId="0" fontId="77" fillId="21" borderId="0" applyNumberFormat="0" applyBorder="0" applyAlignment="0" applyProtection="0"/>
    <xf numFmtId="0" fontId="77" fillId="25" borderId="0" applyNumberFormat="0" applyBorder="0" applyAlignment="0" applyProtection="0"/>
    <xf numFmtId="0" fontId="77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79" fillId="0" borderId="0"/>
    <xf numFmtId="0" fontId="35" fillId="102" borderId="0" applyNumberFormat="0" applyBorder="0" applyAlignment="0" applyProtection="0"/>
    <xf numFmtId="0" fontId="35" fillId="61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76" borderId="0" applyNumberFormat="0" applyBorder="0" applyAlignment="0" applyProtection="0"/>
    <xf numFmtId="0" fontId="35" fillId="107" borderId="0" applyNumberFormat="0" applyBorder="0" applyAlignment="0" applyProtection="0"/>
    <xf numFmtId="0" fontId="35" fillId="69" borderId="0" applyNumberFormat="0" applyBorder="0" applyAlignment="0" applyProtection="0"/>
    <xf numFmtId="0" fontId="35" fillId="104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20" fillId="0" borderId="0"/>
    <xf numFmtId="0" fontId="20" fillId="0" borderId="0"/>
    <xf numFmtId="179" fontId="20" fillId="0" borderId="0"/>
    <xf numFmtId="0" fontId="2" fillId="0" borderId="0"/>
    <xf numFmtId="0" fontId="35" fillId="78" borderId="39" applyNumberFormat="0" applyFont="0" applyAlignment="0" applyProtection="0"/>
    <xf numFmtId="9" fontId="2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2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5" fillId="47" borderId="0" applyNumberFormat="0" applyBorder="0" applyAlignment="0" applyProtection="0"/>
    <xf numFmtId="0" fontId="34" fillId="40" borderId="0" applyNumberFormat="0" applyBorder="0" applyAlignment="0" applyProtection="0"/>
    <xf numFmtId="0" fontId="35" fillId="48" borderId="0" applyNumberFormat="0" applyBorder="0" applyAlignment="0" applyProtection="0"/>
    <xf numFmtId="0" fontId="34" fillId="37" borderId="0" applyNumberFormat="0" applyBorder="0" applyAlignment="0" applyProtection="0"/>
    <xf numFmtId="0" fontId="35" fillId="52" borderId="0" applyNumberFormat="0" applyBorder="0" applyAlignment="0" applyProtection="0"/>
    <xf numFmtId="0" fontId="34" fillId="53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4" fontId="25" fillId="58" borderId="15" applyNumberFormat="0" applyProtection="0">
      <alignment vertical="center"/>
    </xf>
    <xf numFmtId="4" fontId="48" fillId="59" borderId="15" applyNumberFormat="0" applyProtection="0">
      <alignment vertical="center"/>
    </xf>
    <xf numFmtId="4" fontId="25" fillId="59" borderId="15" applyNumberFormat="0" applyProtection="0">
      <alignment horizontal="left" vertical="center" indent="1"/>
    </xf>
    <xf numFmtId="0" fontId="31" fillId="58" borderId="22" applyNumberFormat="0" applyProtection="0">
      <alignment horizontal="left" vertical="top" indent="1"/>
    </xf>
    <xf numFmtId="4" fontId="25" fillId="60" borderId="15" applyNumberFormat="0" applyProtection="0">
      <alignment horizontal="left" vertical="center" indent="1"/>
    </xf>
    <xf numFmtId="4" fontId="25" fillId="61" borderId="15" applyNumberFormat="0" applyProtection="0">
      <alignment horizontal="right" vertical="center"/>
    </xf>
    <xf numFmtId="4" fontId="25" fillId="62" borderId="15" applyNumberFormat="0" applyProtection="0">
      <alignment horizontal="right" vertical="center"/>
    </xf>
    <xf numFmtId="4" fontId="25" fillId="63" borderId="23" applyNumberFormat="0" applyProtection="0">
      <alignment horizontal="right" vertical="center"/>
    </xf>
    <xf numFmtId="4" fontId="25" fillId="64" borderId="15" applyNumberFormat="0" applyProtection="0">
      <alignment horizontal="right" vertical="center"/>
    </xf>
    <xf numFmtId="4" fontId="25" fillId="65" borderId="15" applyNumberFormat="0" applyProtection="0">
      <alignment horizontal="right" vertical="center"/>
    </xf>
    <xf numFmtId="4" fontId="25" fillId="66" borderId="15" applyNumberFormat="0" applyProtection="0">
      <alignment horizontal="right" vertical="center"/>
    </xf>
    <xf numFmtId="4" fontId="25" fillId="67" borderId="15" applyNumberFormat="0" applyProtection="0">
      <alignment horizontal="right" vertical="center"/>
    </xf>
    <xf numFmtId="4" fontId="25" fillId="68" borderId="15" applyNumberFormat="0" applyProtection="0">
      <alignment horizontal="right" vertical="center"/>
    </xf>
    <xf numFmtId="4" fontId="25" fillId="69" borderId="15" applyNumberFormat="0" applyProtection="0">
      <alignment horizontal="right" vertical="center"/>
    </xf>
    <xf numFmtId="4" fontId="25" fillId="70" borderId="23" applyNumberFormat="0" applyProtection="0">
      <alignment horizontal="left" vertical="center" indent="1"/>
    </xf>
    <xf numFmtId="4" fontId="20" fillId="71" borderId="23" applyNumberFormat="0" applyProtection="0">
      <alignment horizontal="left" vertical="center" indent="1"/>
    </xf>
    <xf numFmtId="4" fontId="20" fillId="71" borderId="23" applyNumberFormat="0" applyProtection="0">
      <alignment horizontal="left" vertical="center" indent="1"/>
    </xf>
    <xf numFmtId="4" fontId="25" fillId="72" borderId="15" applyNumberFormat="0" applyProtection="0">
      <alignment horizontal="right" vertical="center"/>
    </xf>
    <xf numFmtId="4" fontId="25" fillId="73" borderId="23" applyNumberFormat="0" applyProtection="0">
      <alignment horizontal="left" vertical="center" indent="1"/>
    </xf>
    <xf numFmtId="4" fontId="25" fillId="72" borderId="23" applyNumberFormat="0" applyProtection="0">
      <alignment horizontal="left" vertical="center" indent="1"/>
    </xf>
    <xf numFmtId="0" fontId="25" fillId="74" borderId="15" applyNumberFormat="0" applyProtection="0">
      <alignment horizontal="left" vertical="center" indent="1"/>
    </xf>
    <xf numFmtId="0" fontId="25" fillId="71" borderId="22" applyNumberFormat="0" applyProtection="0">
      <alignment horizontal="left" vertical="top" indent="1"/>
    </xf>
    <xf numFmtId="0" fontId="25" fillId="75" borderId="15" applyNumberFormat="0" applyProtection="0">
      <alignment horizontal="left" vertical="center" indent="1"/>
    </xf>
    <xf numFmtId="0" fontId="25" fillId="72" borderId="22" applyNumberFormat="0" applyProtection="0">
      <alignment horizontal="left" vertical="top" indent="1"/>
    </xf>
    <xf numFmtId="0" fontId="25" fillId="76" borderId="15" applyNumberFormat="0" applyProtection="0">
      <alignment horizontal="left" vertical="center" indent="1"/>
    </xf>
    <xf numFmtId="0" fontId="25" fillId="76" borderId="22" applyNumberFormat="0" applyProtection="0">
      <alignment horizontal="left" vertical="top" indent="1"/>
    </xf>
    <xf numFmtId="0" fontId="25" fillId="73" borderId="15" applyNumberFormat="0" applyProtection="0">
      <alignment horizontal="left" vertical="center" indent="1"/>
    </xf>
    <xf numFmtId="0" fontId="25" fillId="73" borderId="22" applyNumberFormat="0" applyProtection="0">
      <alignment horizontal="left" vertical="top" indent="1"/>
    </xf>
    <xf numFmtId="0" fontId="25" fillId="77" borderId="24" applyNumberFormat="0">
      <protection locked="0"/>
    </xf>
    <xf numFmtId="4" fontId="30" fillId="78" borderId="22" applyNumberFormat="0" applyProtection="0">
      <alignment vertical="center"/>
    </xf>
    <xf numFmtId="4" fontId="48" fillId="79" borderId="14" applyNumberFormat="0" applyProtection="0">
      <alignment vertical="center"/>
    </xf>
    <xf numFmtId="4" fontId="30" fillId="74" borderId="22" applyNumberFormat="0" applyProtection="0">
      <alignment horizontal="left" vertical="center" indent="1"/>
    </xf>
    <xf numFmtId="0" fontId="30" fillId="78" borderId="22" applyNumberFormat="0" applyProtection="0">
      <alignment horizontal="left" vertical="top" indent="1"/>
    </xf>
    <xf numFmtId="4" fontId="25" fillId="0" borderId="15" applyNumberFormat="0" applyProtection="0">
      <alignment horizontal="right" vertical="center"/>
    </xf>
    <xf numFmtId="4" fontId="48" fillId="80" borderId="15" applyNumberFormat="0" applyProtection="0">
      <alignment horizontal="right" vertical="center"/>
    </xf>
    <xf numFmtId="4" fontId="25" fillId="60" borderId="15" applyNumberFormat="0" applyProtection="0">
      <alignment horizontal="left" vertical="center" indent="1"/>
    </xf>
    <xf numFmtId="0" fontId="30" fillId="72" borderId="22" applyNumberFormat="0" applyProtection="0">
      <alignment horizontal="left" vertical="top" indent="1"/>
    </xf>
    <xf numFmtId="4" fontId="32" fillId="81" borderId="23" applyNumberFormat="0" applyProtection="0">
      <alignment horizontal="left" vertical="center" indent="1"/>
    </xf>
    <xf numFmtId="4" fontId="33" fillId="77" borderId="15" applyNumberFormat="0" applyProtection="0">
      <alignment horizontal="right" vertical="center"/>
    </xf>
  </cellStyleXfs>
  <cellXfs count="15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Font="1" applyFill="1" applyBorder="1" applyAlignment="1">
      <alignment horizontal="right"/>
    </xf>
    <xf numFmtId="164" fontId="19" fillId="0" borderId="10" xfId="45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0" xfId="45" applyFont="1" applyProtection="1">
      <alignment horizontal="left" wrapText="1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164" fontId="19" fillId="0" borderId="11" xfId="45" applyFont="1" applyBorder="1" applyAlignment="1">
      <alignment horizontal="center"/>
    </xf>
    <xf numFmtId="164" fontId="19" fillId="0" borderId="11" xfId="45" applyFont="1" applyBorder="1" applyProtection="1">
      <alignment horizontal="left" wrapText="1"/>
      <protection locked="0"/>
    </xf>
    <xf numFmtId="164" fontId="19" fillId="0" borderId="11" xfId="45" applyFont="1" applyFill="1" applyBorder="1" applyAlignment="1" applyProtection="1">
      <alignment horizontal="center"/>
      <protection locked="0"/>
    </xf>
    <xf numFmtId="164" fontId="19" fillId="0" borderId="11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165" fontId="0" fillId="0" borderId="0" xfId="0" applyNumberFormat="1"/>
    <xf numFmtId="164" fontId="62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1" xfId="45" applyFont="1" applyFill="1" applyBorder="1" applyAlignment="1">
      <alignment horizontal="left"/>
    </xf>
    <xf numFmtId="0" fontId="22" fillId="0" borderId="11" xfId="0" applyFont="1" applyFill="1" applyBorder="1"/>
    <xf numFmtId="166" fontId="22" fillId="0" borderId="11" xfId="1" applyNumberFormat="1" applyFont="1" applyFill="1" applyBorder="1" applyAlignment="1">
      <alignment horizontal="left" wrapText="1"/>
    </xf>
    <xf numFmtId="171" fontId="22" fillId="0" borderId="0" xfId="1" applyNumberFormat="1" applyFont="1" applyFill="1" applyAlignment="1">
      <alignment horizontal="left" wrapText="1"/>
    </xf>
    <xf numFmtId="0" fontId="22" fillId="0" borderId="0" xfId="0" applyFont="1" applyFill="1"/>
    <xf numFmtId="10" fontId="22" fillId="0" borderId="0" xfId="3" applyNumberFormat="1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5" fontId="22" fillId="0" borderId="11" xfId="2" applyNumberFormat="1" applyFont="1" applyFill="1" applyBorder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2" xfId="2" applyNumberFormat="1" applyFont="1" applyFill="1" applyBorder="1" applyAlignment="1">
      <alignment horizontal="left" wrapText="1"/>
    </xf>
    <xf numFmtId="166" fontId="22" fillId="0" borderId="0" xfId="1" applyNumberFormat="1" applyFont="1" applyFill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3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170" fontId="22" fillId="0" borderId="0" xfId="3" applyNumberFormat="1" applyFont="1" applyFill="1"/>
    <xf numFmtId="0" fontId="20" fillId="0" borderId="0" xfId="140" applyFill="1" applyProtection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1" xfId="139" quotePrefix="1" applyNumberFormat="1" applyFont="1" applyFill="1" applyBorder="1" applyAlignment="1" applyProtection="1">
      <alignment horizontal="center"/>
    </xf>
    <xf numFmtId="39" fontId="78" fillId="0" borderId="0" xfId="139" applyNumberFormat="1" applyFont="1" applyFill="1" applyProtection="1"/>
    <xf numFmtId="39" fontId="78" fillId="0" borderId="0" xfId="139" applyNumberFormat="1" applyFont="1" applyFill="1" applyAlignment="1" applyProtection="1">
      <alignment horizontal="fill"/>
    </xf>
    <xf numFmtId="39" fontId="78" fillId="0" borderId="0" xfId="139" applyFont="1" applyFill="1" applyProtection="1"/>
    <xf numFmtId="39" fontId="78" fillId="0" borderId="0" xfId="139" applyNumberFormat="1" applyFont="1" applyFill="1" applyAlignment="1" applyProtection="1">
      <alignment horizontal="left"/>
    </xf>
    <xf numFmtId="44" fontId="78" fillId="0" borderId="0" xfId="139" applyNumberFormat="1" applyFont="1" applyFill="1" applyAlignment="1" applyProtection="1">
      <alignment horizontal="right"/>
    </xf>
    <xf numFmtId="43" fontId="78" fillId="0" borderId="0" xfId="139" applyNumberFormat="1" applyFont="1" applyFill="1" applyAlignment="1" applyProtection="1">
      <alignment horizontal="right"/>
    </xf>
    <xf numFmtId="43" fontId="78" fillId="0" borderId="0" xfId="139" applyNumberFormat="1" applyFont="1" applyFill="1" applyBorder="1" applyAlignment="1" applyProtection="1">
      <alignment horizontal="right"/>
    </xf>
    <xf numFmtId="39" fontId="78" fillId="0" borderId="0" xfId="139" applyNumberFormat="1" applyFont="1" applyFill="1" applyAlignment="1" applyProtection="1">
      <alignment horizontal="left" indent="1"/>
    </xf>
    <xf numFmtId="43" fontId="78" fillId="0" borderId="11" xfId="139" applyNumberFormat="1" applyFont="1" applyFill="1" applyBorder="1" applyAlignment="1" applyProtection="1">
      <alignment horizontal="right"/>
    </xf>
    <xf numFmtId="39" fontId="78" fillId="0" borderId="0" xfId="139" applyFont="1" applyFill="1" applyBorder="1" applyAlignment="1" applyProtection="1">
      <alignment horizontal="left" indent="1"/>
    </xf>
    <xf numFmtId="39" fontId="78" fillId="0" borderId="0" xfId="139" applyFont="1" applyFill="1" applyBorder="1" applyAlignment="1" applyProtection="1">
      <alignment horizontal="left"/>
    </xf>
    <xf numFmtId="44" fontId="78" fillId="0" borderId="0" xfId="139" applyNumberFormat="1" applyFont="1" applyFill="1" applyBorder="1" applyAlignment="1" applyProtection="1">
      <alignment horizontal="right"/>
    </xf>
    <xf numFmtId="39" fontId="78" fillId="0" borderId="0" xfId="139" applyFont="1" applyFill="1" applyAlignment="1" applyProtection="1">
      <alignment horizontal="left" indent="1"/>
    </xf>
    <xf numFmtId="44" fontId="78" fillId="0" borderId="27" xfId="139" applyNumberFormat="1" applyFont="1" applyFill="1" applyBorder="1" applyAlignment="1" applyProtection="1">
      <alignment horizontal="right"/>
    </xf>
    <xf numFmtId="39" fontId="78" fillId="0" borderId="0" xfId="139" applyFont="1" applyFill="1" applyAlignment="1" applyProtection="1">
      <alignment horizontal="left"/>
    </xf>
    <xf numFmtId="44" fontId="20" fillId="0" borderId="0" xfId="139" applyNumberFormat="1" applyFont="1" applyFill="1" applyBorder="1" applyAlignment="1" applyProtection="1">
      <alignment horizontal="right"/>
    </xf>
    <xf numFmtId="39" fontId="78" fillId="0" borderId="0" xfId="243" applyFont="1" applyFill="1" applyAlignment="1" applyProtection="1">
      <alignment horizontal="left"/>
    </xf>
    <xf numFmtId="44" fontId="20" fillId="0" borderId="0" xfId="139" applyNumberFormat="1" applyFont="1" applyFill="1" applyProtection="1"/>
    <xf numFmtId="44" fontId="20" fillId="0" borderId="0" xfId="139" applyNumberFormat="1" applyFont="1" applyFill="1" applyAlignment="1" applyProtection="1">
      <alignment horizontal="center"/>
    </xf>
    <xf numFmtId="44" fontId="78" fillId="0" borderId="0" xfId="139" applyNumberFormat="1" applyFont="1" applyFill="1" applyAlignment="1" applyProtection="1">
      <alignment horizontal="fill"/>
    </xf>
    <xf numFmtId="177" fontId="78" fillId="0" borderId="0" xfId="139" applyNumberFormat="1" applyFont="1" applyFill="1" applyAlignment="1" applyProtection="1">
      <alignment horizontal="right"/>
    </xf>
    <xf numFmtId="177" fontId="78" fillId="0" borderId="11" xfId="139" applyNumberFormat="1" applyFont="1" applyFill="1" applyBorder="1" applyAlignment="1" applyProtection="1">
      <alignment horizontal="right"/>
    </xf>
    <xf numFmtId="177" fontId="78" fillId="0" borderId="27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3" fontId="20" fillId="0" borderId="0" xfId="140" applyNumberFormat="1" applyFill="1" applyProtection="1"/>
    <xf numFmtId="41" fontId="22" fillId="0" borderId="11" xfId="2" applyNumberFormat="1" applyFont="1" applyFill="1" applyBorder="1" applyAlignment="1">
      <alignment horizontal="left" wrapText="1"/>
    </xf>
    <xf numFmtId="0" fontId="61" fillId="0" borderId="0" xfId="245" applyFont="1" applyAlignment="1">
      <alignment horizontal="left" vertical="top"/>
    </xf>
    <xf numFmtId="0" fontId="79" fillId="0" borderId="0" xfId="245"/>
    <xf numFmtId="0" fontId="79" fillId="0" borderId="0" xfId="245" applyAlignment="1">
      <alignment horizontal="left" vertical="top"/>
    </xf>
    <xf numFmtId="0" fontId="79" fillId="101" borderId="0" xfId="245" applyFill="1" applyAlignment="1">
      <alignment horizontal="left" vertical="top"/>
    </xf>
    <xf numFmtId="0" fontId="22" fillId="0" borderId="0" xfId="0" applyFont="1" applyFill="1" applyAlignment="1">
      <alignment horizontal="right"/>
    </xf>
    <xf numFmtId="8" fontId="0" fillId="0" borderId="0" xfId="0" applyNumberFormat="1"/>
    <xf numFmtId="41" fontId="22" fillId="0" borderId="0" xfId="2" applyNumberFormat="1" applyFont="1" applyFill="1" applyAlignment="1"/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" fontId="22" fillId="0" borderId="0" xfId="45" applyNumberFormat="1" applyFont="1" applyFill="1" applyAlignment="1">
      <alignment horizontal="left"/>
    </xf>
    <xf numFmtId="0" fontId="22" fillId="0" borderId="37" xfId="0" applyFont="1" applyFill="1" applyBorder="1"/>
    <xf numFmtId="0" fontId="20" fillId="0" borderId="0" xfId="140"/>
    <xf numFmtId="177" fontId="78" fillId="0" borderId="40" xfId="139" applyNumberFormat="1" applyFont="1" applyFill="1" applyBorder="1" applyAlignment="1" applyProtection="1">
      <alignment horizontal="right"/>
    </xf>
    <xf numFmtId="177" fontId="20" fillId="0" borderId="40" xfId="139" applyNumberFormat="1" applyFont="1" applyFill="1" applyBorder="1" applyAlignment="1" applyProtection="1">
      <alignment horizontal="right"/>
    </xf>
    <xf numFmtId="43" fontId="20" fillId="0" borderId="40" xfId="139" applyNumberFormat="1" applyFont="1" applyFill="1" applyBorder="1" applyAlignment="1" applyProtection="1">
      <alignment horizontal="right"/>
    </xf>
    <xf numFmtId="43" fontId="78" fillId="0" borderId="40" xfId="139" applyNumberFormat="1" applyFont="1" applyFill="1" applyBorder="1" applyAlignment="1" applyProtection="1">
      <alignment horizontal="right"/>
    </xf>
    <xf numFmtId="43" fontId="17" fillId="0" borderId="0" xfId="0" applyNumberFormat="1" applyFont="1"/>
    <xf numFmtId="0" fontId="79" fillId="0" borderId="33" xfId="245" applyBorder="1" applyAlignment="1">
      <alignment horizontal="left" vertical="top"/>
    </xf>
    <xf numFmtId="0" fontId="79" fillId="0" borderId="34" xfId="245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/>
    </xf>
    <xf numFmtId="0" fontId="79" fillId="0" borderId="33" xfId="245" applyFill="1" applyBorder="1" applyAlignment="1">
      <alignment horizontal="center" vertical="top"/>
    </xf>
    <xf numFmtId="0" fontId="79" fillId="0" borderId="33" xfId="245" applyFill="1" applyBorder="1" applyAlignment="1">
      <alignment horizontal="left" vertical="top"/>
    </xf>
    <xf numFmtId="0" fontId="61" fillId="108" borderId="35" xfId="245" applyFont="1" applyFill="1" applyBorder="1" applyAlignment="1">
      <alignment horizontal="left" vertical="top"/>
    </xf>
    <xf numFmtId="180" fontId="61" fillId="108" borderId="38" xfId="245" applyNumberFormat="1" applyFont="1" applyFill="1" applyBorder="1" applyAlignment="1">
      <alignment horizontal="right" vertical="top"/>
    </xf>
    <xf numFmtId="180" fontId="61" fillId="108" borderId="35" xfId="245" applyNumberFormat="1" applyFont="1" applyFill="1" applyBorder="1" applyAlignment="1">
      <alignment horizontal="right" vertical="top"/>
    </xf>
    <xf numFmtId="180" fontId="79" fillId="101" borderId="33" xfId="245" applyNumberFormat="1" applyFill="1" applyBorder="1" applyAlignment="1">
      <alignment horizontal="right" vertical="top"/>
    </xf>
    <xf numFmtId="180" fontId="79" fillId="101" borderId="41" xfId="245" applyNumberFormat="1" applyFill="1" applyBorder="1" applyAlignment="1">
      <alignment horizontal="right" vertical="top"/>
    </xf>
    <xf numFmtId="180" fontId="79" fillId="0" borderId="33" xfId="245" applyNumberFormat="1" applyBorder="1" applyAlignment="1">
      <alignment horizontal="right" vertical="top"/>
    </xf>
    <xf numFmtId="180" fontId="79" fillId="0" borderId="42" xfId="245" applyNumberFormat="1" applyBorder="1" applyAlignment="1">
      <alignment horizontal="right" vertical="top"/>
    </xf>
    <xf numFmtId="180" fontId="79" fillId="0" borderId="41" xfId="245" applyNumberFormat="1" applyBorder="1" applyAlignment="1">
      <alignment horizontal="right" vertical="top"/>
    </xf>
    <xf numFmtId="41" fontId="22" fillId="0" borderId="0" xfId="2" applyNumberFormat="1" applyFont="1" applyFill="1" applyAlignment="1">
      <alignment horizontal="left" wrapText="1"/>
    </xf>
    <xf numFmtId="43" fontId="17" fillId="109" borderId="0" xfId="0" applyNumberFormat="1" applyFont="1" applyFill="1"/>
    <xf numFmtId="0" fontId="0" fillId="110" borderId="0" xfId="0" applyFill="1"/>
    <xf numFmtId="43" fontId="0" fillId="110" borderId="0" xfId="0" applyNumberFormat="1" applyFill="1"/>
    <xf numFmtId="43" fontId="0" fillId="110" borderId="11" xfId="0" applyNumberFormat="1" applyFill="1" applyBorder="1"/>
    <xf numFmtId="43" fontId="17" fillId="0" borderId="0" xfId="0" applyNumberFormat="1" applyFont="1" applyFill="1"/>
    <xf numFmtId="168" fontId="22" fillId="0" borderId="0" xfId="3" applyNumberFormat="1" applyFont="1" applyFill="1" applyBorder="1" applyAlignment="1">
      <alignment horizontal="center"/>
    </xf>
    <xf numFmtId="43" fontId="0" fillId="0" borderId="0" xfId="1" applyFont="1"/>
    <xf numFmtId="0" fontId="17" fillId="0" borderId="0" xfId="0" applyFont="1" applyAlignment="1">
      <alignment horizontal="center"/>
    </xf>
    <xf numFmtId="0" fontId="20" fillId="0" borderId="43" xfId="296" applyBorder="1"/>
    <xf numFmtId="0" fontId="20" fillId="0" borderId="40" xfId="296" applyBorder="1"/>
    <xf numFmtId="0" fontId="20" fillId="0" borderId="44" xfId="296" applyBorder="1"/>
    <xf numFmtId="0" fontId="20" fillId="0" borderId="45" xfId="296" applyBorder="1"/>
    <xf numFmtId="0" fontId="20" fillId="0" borderId="11" xfId="296" applyBorder="1"/>
    <xf numFmtId="0" fontId="20" fillId="0" borderId="46" xfId="296" applyBorder="1"/>
    <xf numFmtId="0" fontId="20" fillId="0" borderId="0" xfId="296" applyBorder="1"/>
    <xf numFmtId="0" fontId="20" fillId="0" borderId="47" xfId="296" applyBorder="1"/>
    <xf numFmtId="0" fontId="20" fillId="0" borderId="48" xfId="296" applyBorder="1"/>
    <xf numFmtId="0" fontId="20" fillId="0" borderId="11" xfId="296" applyBorder="1" applyAlignment="1">
      <alignment horizontal="center" wrapText="1"/>
    </xf>
    <xf numFmtId="14" fontId="20" fillId="0" borderId="0" xfId="140" applyNumberFormat="1"/>
    <xf numFmtId="4" fontId="20" fillId="0" borderId="0" xfId="140" applyNumberFormat="1"/>
    <xf numFmtId="42" fontId="20" fillId="0" borderId="0" xfId="297" applyNumberFormat="1" applyFont="1" applyBorder="1"/>
    <xf numFmtId="41" fontId="20" fillId="0" borderId="0" xfId="298" applyNumberFormat="1" applyFont="1" applyBorder="1"/>
    <xf numFmtId="42" fontId="20" fillId="0" borderId="36" xfId="297" applyNumberFormat="1" applyFont="1" applyBorder="1"/>
    <xf numFmtId="181" fontId="2" fillId="0" borderId="0" xfId="280" applyNumberFormat="1" applyFill="1" applyBorder="1"/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140" applyAlignment="1">
      <alignment wrapText="1"/>
    </xf>
    <xf numFmtId="0" fontId="79" fillId="0" borderId="33" xfId="245" applyBorder="1" applyAlignment="1">
      <alignment horizontal="left" vertical="top"/>
    </xf>
    <xf numFmtId="0" fontId="79" fillId="0" borderId="34" xfId="245" applyBorder="1" applyAlignment="1">
      <alignment horizontal="left" vertical="top"/>
    </xf>
  </cellXfs>
  <cellStyles count="356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20% 2" xfId="299"/>
    <cellStyle name="Accent1 - 40%" xfId="56"/>
    <cellStyle name="Accent1 - 40% 2" xfId="300"/>
    <cellStyle name="Accent1 - 60%" xfId="52"/>
    <cellStyle name="Accent1 - 60% 2" xfId="301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20% 2" xfId="302"/>
    <cellStyle name="Accent2 - 40%" xfId="67"/>
    <cellStyle name="Accent2 - 40% 2" xfId="303"/>
    <cellStyle name="Accent2 - 60%" xfId="63"/>
    <cellStyle name="Accent2 - 60% 2" xfId="304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20% 2" xfId="305"/>
    <cellStyle name="Accent3 - 40%" xfId="51"/>
    <cellStyle name="Accent3 - 40% 2" xfId="306"/>
    <cellStyle name="Accent3 - 60%" xfId="70"/>
    <cellStyle name="Accent3 - 60% 2" xfId="307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20% 2" xfId="308"/>
    <cellStyle name="Accent4 - 40%" xfId="58"/>
    <cellStyle name="Accent4 - 40% 2" xfId="309"/>
    <cellStyle name="Accent4 - 60%" xfId="54"/>
    <cellStyle name="Accent4 - 60% 2" xfId="310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20% 2" xfId="311"/>
    <cellStyle name="Accent5 - 40%" xfId="65"/>
    <cellStyle name="Accent5 - 60%" xfId="61"/>
    <cellStyle name="Accent5 - 60% 2" xfId="312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40% 2" xfId="313"/>
    <cellStyle name="Accent6 - 60%" xfId="72"/>
    <cellStyle name="Accent6 - 60% 2" xfId="314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2 3" xfId="29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Currency 3 2" xfId="297"/>
    <cellStyle name="Emphasis 1" xfId="76"/>
    <cellStyle name="Emphasis 1 2" xfId="315"/>
    <cellStyle name="Emphasis 2" xfId="77"/>
    <cellStyle name="Emphasis 2 2" xfId="316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1 2" xfId="296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 2" xfId="317"/>
    <cellStyle name="SAPBEXaggDataEmph" xfId="90"/>
    <cellStyle name="SAPBEXaggDataEmph 2" xfId="318"/>
    <cellStyle name="SAPBEXaggItem" xfId="91"/>
    <cellStyle name="SAPBEXaggItem 2" xfId="319"/>
    <cellStyle name="SAPBEXaggItemX" xfId="92"/>
    <cellStyle name="SAPBEXaggItemX 2" xfId="320"/>
    <cellStyle name="SAPBEXchaText" xfId="93"/>
    <cellStyle name="SAPBEXchaText 2" xfId="321"/>
    <cellStyle name="SAPBEXexcBad7" xfId="94"/>
    <cellStyle name="SAPBEXexcBad7 2" xfId="322"/>
    <cellStyle name="SAPBEXexcBad8" xfId="95"/>
    <cellStyle name="SAPBEXexcBad8 2" xfId="323"/>
    <cellStyle name="SAPBEXexcBad9" xfId="96"/>
    <cellStyle name="SAPBEXexcBad9 2" xfId="324"/>
    <cellStyle name="SAPBEXexcCritical4" xfId="97"/>
    <cellStyle name="SAPBEXexcCritical4 2" xfId="325"/>
    <cellStyle name="SAPBEXexcCritical5" xfId="98"/>
    <cellStyle name="SAPBEXexcCritical5 2" xfId="326"/>
    <cellStyle name="SAPBEXexcCritical6" xfId="99"/>
    <cellStyle name="SAPBEXexcCritical6 2" xfId="327"/>
    <cellStyle name="SAPBEXexcGood1" xfId="100"/>
    <cellStyle name="SAPBEXexcGood1 2" xfId="328"/>
    <cellStyle name="SAPBEXexcGood2" xfId="101"/>
    <cellStyle name="SAPBEXexcGood2 2" xfId="329"/>
    <cellStyle name="SAPBEXexcGood3" xfId="102"/>
    <cellStyle name="SAPBEXexcGood3 2" xfId="330"/>
    <cellStyle name="SAPBEXfilterDrill" xfId="103"/>
    <cellStyle name="SAPBEXfilterDrill 2" xfId="331"/>
    <cellStyle name="SAPBEXfilterItem" xfId="104"/>
    <cellStyle name="SAPBEXfilterItem 2" xfId="332"/>
    <cellStyle name="SAPBEXfilterText" xfId="105"/>
    <cellStyle name="SAPBEXfilterText 2" xfId="333"/>
    <cellStyle name="SAPBEXformats" xfId="106"/>
    <cellStyle name="SAPBEXformats 2" xfId="334"/>
    <cellStyle name="SAPBEXheaderItem" xfId="107"/>
    <cellStyle name="SAPBEXheaderItem 2" xfId="335"/>
    <cellStyle name="SAPBEXheaderText" xfId="108"/>
    <cellStyle name="SAPBEXheaderText 2" xfId="336"/>
    <cellStyle name="SAPBEXHLevel0" xfId="109"/>
    <cellStyle name="SAPBEXHLevel0 2" xfId="337"/>
    <cellStyle name="SAPBEXHLevel0X" xfId="110"/>
    <cellStyle name="SAPBEXHLevel0X 2" xfId="338"/>
    <cellStyle name="SAPBEXHLevel1" xfId="111"/>
    <cellStyle name="SAPBEXHLevel1 2" xfId="339"/>
    <cellStyle name="SAPBEXHLevel1X" xfId="112"/>
    <cellStyle name="SAPBEXHLevel1X 2" xfId="340"/>
    <cellStyle name="SAPBEXHLevel2" xfId="113"/>
    <cellStyle name="SAPBEXHLevel2 2" xfId="341"/>
    <cellStyle name="SAPBEXHLevel2X" xfId="114"/>
    <cellStyle name="SAPBEXHLevel2X 2" xfId="342"/>
    <cellStyle name="SAPBEXHLevel3" xfId="115"/>
    <cellStyle name="SAPBEXHLevel3 2" xfId="343"/>
    <cellStyle name="SAPBEXHLevel3X" xfId="116"/>
    <cellStyle name="SAPBEXHLevel3X 2" xfId="344"/>
    <cellStyle name="SAPBEXinputData" xfId="117"/>
    <cellStyle name="SAPBEXinputData 2" xfId="345"/>
    <cellStyle name="SAPBEXItemHeader" xfId="118"/>
    <cellStyle name="SAPBEXresData" xfId="119"/>
    <cellStyle name="SAPBEXresData 2" xfId="346"/>
    <cellStyle name="SAPBEXresDataEmph" xfId="120"/>
    <cellStyle name="SAPBEXresDataEmph 2" xfId="347"/>
    <cellStyle name="SAPBEXresItem" xfId="121"/>
    <cellStyle name="SAPBEXresItem 2" xfId="348"/>
    <cellStyle name="SAPBEXresItemX" xfId="122"/>
    <cellStyle name="SAPBEXresItemX 2" xfId="349"/>
    <cellStyle name="SAPBEXstdData" xfId="123"/>
    <cellStyle name="SAPBEXstdData 2" xfId="350"/>
    <cellStyle name="SAPBEXstdDataEmph" xfId="124"/>
    <cellStyle name="SAPBEXstdDataEmph 2" xfId="351"/>
    <cellStyle name="SAPBEXstdItem" xfId="125"/>
    <cellStyle name="SAPBEXstdItem 2" xfId="352"/>
    <cellStyle name="SAPBEXstdItemX" xfId="126"/>
    <cellStyle name="SAPBEXstdItemX 2" xfId="353"/>
    <cellStyle name="SAPBEXtitle" xfId="127"/>
    <cellStyle name="SAPBEXtitle 2" xfId="354"/>
    <cellStyle name="SAPBEXunassignedItem" xfId="128"/>
    <cellStyle name="SAPBEXundefined" xfId="129"/>
    <cellStyle name="SAPBEXundefined 2" xfId="355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18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Summaries"/>
      <sheetName val="1.02 COC"/>
      <sheetName val="Electric Earnings Sharing"/>
      <sheetName val="Restating Print Macros"/>
      <sheetName val="Module13"/>
      <sheetName val="Module14"/>
      <sheetName val="Module15"/>
      <sheetName val="Module1"/>
    </sheetNames>
    <definedNames>
      <definedName name="BD" refersTo="='Summaries'!$CQ$12"/>
      <definedName name="FF" refersTo="='Summaries'!$CQ$13"/>
      <definedName name="UTN" refersTo="='Summaries'!$CQ$14"/>
    </definedNames>
    <sheetDataSet>
      <sheetData sheetId="0"/>
      <sheetData sheetId="1">
        <row r="12">
          <cell r="CQ12">
            <v>8.4790000000000004E-3</v>
          </cell>
        </row>
        <row r="13">
          <cell r="CQ13">
            <v>2E-3</v>
          </cell>
        </row>
        <row r="14">
          <cell r="CQ14">
            <v>3.8406000000000003E-2</v>
          </cell>
        </row>
        <row r="18">
          <cell r="CQ18">
            <v>0.95111500000000004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topLeftCell="A19" zoomScale="130" zoomScaleNormal="130" workbookViewId="0">
      <selection activeCell="E41" sqref="E41"/>
    </sheetView>
  </sheetViews>
  <sheetFormatPr defaultRowHeight="15" x14ac:dyDescent="0.25"/>
  <cols>
    <col min="1" max="1" width="13.140625" bestFit="1" customWidth="1"/>
    <col min="2" max="2" width="60.28515625" bestFit="1" customWidth="1"/>
    <col min="3" max="3" width="9.5703125" bestFit="1" customWidth="1"/>
    <col min="4" max="4" width="13.7109375" customWidth="1"/>
    <col min="5" max="5" width="14.42578125" bestFit="1" customWidth="1"/>
    <col min="6" max="6" width="16" bestFit="1" customWidth="1"/>
    <col min="8" max="8" width="11.42578125" customWidth="1"/>
    <col min="9" max="9" width="15" customWidth="1"/>
  </cols>
  <sheetData>
    <row r="1" spans="1:9" ht="15.75" thickBot="1" x14ac:dyDescent="0.3">
      <c r="A1" s="1"/>
      <c r="B1" s="2"/>
      <c r="C1" s="1"/>
      <c r="D1" s="1"/>
      <c r="E1" s="3"/>
    </row>
    <row r="2" spans="1:9" ht="16.5" thickTop="1" thickBot="1" x14ac:dyDescent="0.3">
      <c r="A2" s="1"/>
      <c r="B2" s="1"/>
      <c r="C2" s="1"/>
      <c r="D2" s="1"/>
      <c r="E2" s="4" t="s">
        <v>108</v>
      </c>
    </row>
    <row r="3" spans="1:9" ht="15.75" thickTop="1" x14ac:dyDescent="0.25">
      <c r="A3" s="5"/>
      <c r="B3" s="150" t="s">
        <v>0</v>
      </c>
      <c r="C3" s="150"/>
      <c r="D3" s="150"/>
      <c r="E3" s="6"/>
    </row>
    <row r="4" spans="1:9" x14ac:dyDescent="0.25">
      <c r="A4" s="5"/>
      <c r="B4" s="151" t="s">
        <v>1</v>
      </c>
      <c r="C4" s="151"/>
      <c r="D4" s="151"/>
      <c r="E4" s="6"/>
    </row>
    <row r="5" spans="1:9" x14ac:dyDescent="0.25">
      <c r="A5" s="7"/>
      <c r="B5" s="151" t="s">
        <v>2</v>
      </c>
      <c r="C5" s="151"/>
      <c r="D5" s="151"/>
      <c r="E5" s="8"/>
    </row>
    <row r="6" spans="1:9" x14ac:dyDescent="0.25">
      <c r="A6" s="5"/>
      <c r="B6" s="151" t="s">
        <v>104</v>
      </c>
      <c r="C6" s="151"/>
      <c r="D6" s="151"/>
      <c r="E6" s="7"/>
    </row>
    <row r="7" spans="1:9" x14ac:dyDescent="0.25">
      <c r="A7" s="9"/>
      <c r="B7" s="23"/>
      <c r="C7" s="5"/>
      <c r="D7" s="5"/>
      <c r="E7" s="7"/>
    </row>
    <row r="8" spans="1:9" x14ac:dyDescent="0.25">
      <c r="A8" s="10" t="s">
        <v>3</v>
      </c>
      <c r="B8" s="11"/>
      <c r="C8" s="11"/>
      <c r="D8" s="12"/>
      <c r="E8" s="12"/>
    </row>
    <row r="9" spans="1:9" x14ac:dyDescent="0.25">
      <c r="A9" s="13" t="s">
        <v>4</v>
      </c>
      <c r="B9" s="14" t="s">
        <v>5</v>
      </c>
      <c r="C9" s="13"/>
      <c r="D9" s="15"/>
      <c r="E9" s="16" t="s">
        <v>6</v>
      </c>
    </row>
    <row r="10" spans="1:9" x14ac:dyDescent="0.25">
      <c r="A10" s="17"/>
      <c r="B10" s="7"/>
      <c r="C10" s="7"/>
      <c r="D10" s="7"/>
      <c r="E10" s="7"/>
    </row>
    <row r="11" spans="1:9" x14ac:dyDescent="0.25">
      <c r="A11" s="104">
        <v>1</v>
      </c>
      <c r="B11" s="28" t="s">
        <v>7</v>
      </c>
      <c r="C11" s="7"/>
      <c r="D11" s="7"/>
      <c r="E11" s="7"/>
    </row>
    <row r="12" spans="1:9" ht="14.45" x14ac:dyDescent="0.3">
      <c r="A12" s="104">
        <f>A11+1</f>
        <v>2</v>
      </c>
      <c r="B12" s="24" t="s">
        <v>8</v>
      </c>
      <c r="C12" s="25"/>
      <c r="D12" s="26"/>
      <c r="E12" s="102">
        <f>'SOE 12ME 12-2018'!B34</f>
        <v>101866388.838</v>
      </c>
      <c r="I12" s="102"/>
    </row>
    <row r="13" spans="1:9" ht="14.45" x14ac:dyDescent="0.3">
      <c r="A13" s="104">
        <f>A12+1</f>
        <v>3</v>
      </c>
      <c r="B13" s="47" t="s">
        <v>9</v>
      </c>
      <c r="C13" s="25"/>
      <c r="D13" s="26"/>
      <c r="E13" s="103">
        <f>'SOE 12ME 12-2018'!B40</f>
        <v>62179770.952</v>
      </c>
      <c r="I13" s="103"/>
    </row>
    <row r="14" spans="1:9" ht="14.45" x14ac:dyDescent="0.3">
      <c r="A14" s="104">
        <f t="shared" ref="A14:A48" si="0">A13+1</f>
        <v>4</v>
      </c>
      <c r="B14" s="24" t="s">
        <v>10</v>
      </c>
      <c r="C14" s="25"/>
      <c r="D14" s="29"/>
      <c r="E14" s="103">
        <f>'SOE 12ME 12-2018'!B32</f>
        <v>85355943.760000005</v>
      </c>
      <c r="I14" s="103"/>
    </row>
    <row r="15" spans="1:9" ht="14.45" x14ac:dyDescent="0.3">
      <c r="A15" s="104">
        <f t="shared" si="0"/>
        <v>5</v>
      </c>
      <c r="B15" s="24" t="s">
        <v>11</v>
      </c>
      <c r="C15" s="30"/>
      <c r="D15" s="29"/>
      <c r="E15" s="103">
        <f>'SOE 12ME 12-2018'!B36</f>
        <v>17990501.364999998</v>
      </c>
      <c r="I15" s="103"/>
    </row>
    <row r="16" spans="1:9" ht="14.45" x14ac:dyDescent="0.3">
      <c r="A16" s="104">
        <f t="shared" si="0"/>
        <v>6</v>
      </c>
      <c r="B16" s="31" t="s">
        <v>28</v>
      </c>
      <c r="C16" s="25"/>
      <c r="D16" s="29"/>
      <c r="E16" s="103">
        <f>'SOE 12ME 12-2018'!B33</f>
        <v>-81156080.872999996</v>
      </c>
      <c r="I16" s="103"/>
    </row>
    <row r="17" spans="1:9" ht="14.45" x14ac:dyDescent="0.3">
      <c r="A17" s="104">
        <f t="shared" si="0"/>
        <v>7</v>
      </c>
      <c r="B17" s="32" t="s">
        <v>12</v>
      </c>
      <c r="C17" s="25"/>
      <c r="D17" s="29"/>
      <c r="E17" s="103">
        <f>'SOE 12ME 12-2018'!B39</f>
        <v>-657452.02800000005</v>
      </c>
      <c r="I17" s="103"/>
    </row>
    <row r="18" spans="1:9" ht="14.45" x14ac:dyDescent="0.3">
      <c r="A18" s="104">
        <f t="shared" si="0"/>
        <v>8</v>
      </c>
      <c r="B18" s="32" t="s">
        <v>13</v>
      </c>
      <c r="C18" s="25"/>
      <c r="D18" s="36"/>
      <c r="E18" s="103">
        <f>-'ZO12 Exp Orders 12ME 12-2018'!B12</f>
        <v>544146.44999999995</v>
      </c>
      <c r="F18" s="18"/>
      <c r="I18" s="103"/>
    </row>
    <row r="19" spans="1:9" ht="14.45" x14ac:dyDescent="0.3">
      <c r="A19" s="104">
        <f t="shared" si="0"/>
        <v>9</v>
      </c>
      <c r="B19" s="32" t="s">
        <v>14</v>
      </c>
      <c r="C19" s="25"/>
      <c r="D19" s="36"/>
      <c r="E19" s="101">
        <f>-'ZO12 SCh142 12ME 12-2018'!B24</f>
        <v>16403352.696571918</v>
      </c>
      <c r="I19" s="103"/>
    </row>
    <row r="20" spans="1:9" ht="14.45" x14ac:dyDescent="0.3">
      <c r="A20" s="104">
        <f t="shared" si="0"/>
        <v>10</v>
      </c>
      <c r="B20" s="32" t="s">
        <v>15</v>
      </c>
      <c r="C20" s="25"/>
      <c r="D20" s="58"/>
      <c r="E20" s="101">
        <f>-'ZO12 SCh142 12ME 12-2018'!B20</f>
        <v>-15601474.800000001</v>
      </c>
      <c r="F20" s="22"/>
      <c r="H20" s="58"/>
      <c r="I20" s="103"/>
    </row>
    <row r="21" spans="1:9" ht="14.45" x14ac:dyDescent="0.3">
      <c r="A21" s="104">
        <f t="shared" si="0"/>
        <v>11</v>
      </c>
      <c r="B21" s="39" t="s">
        <v>16</v>
      </c>
      <c r="C21" s="30"/>
      <c r="D21" s="29"/>
      <c r="E21" s="125">
        <f>'SOGE Green Pwr 12ME 12-2018'!K6</f>
        <v>4470609.87</v>
      </c>
      <c r="I21" s="103"/>
    </row>
    <row r="22" spans="1:9" ht="14.45" x14ac:dyDescent="0.3">
      <c r="A22" s="104">
        <f t="shared" si="0"/>
        <v>12</v>
      </c>
      <c r="B22" s="39" t="s">
        <v>17</v>
      </c>
      <c r="C22" s="37"/>
      <c r="D22" s="51"/>
      <c r="E22" s="103">
        <f>-'ZO12 Exp Orders 12ME 12-2018'!B11</f>
        <v>-684145.61</v>
      </c>
      <c r="I22" s="103"/>
    </row>
    <row r="23" spans="1:9" ht="14.45" x14ac:dyDescent="0.3">
      <c r="A23" s="104">
        <f t="shared" si="0"/>
        <v>13</v>
      </c>
      <c r="B23" s="33" t="s">
        <v>63</v>
      </c>
      <c r="C23" s="34"/>
      <c r="D23" s="35"/>
      <c r="E23" s="94">
        <f>'SOE 12ME 12-2018'!B38</f>
        <v>-1234.01</v>
      </c>
      <c r="I23" s="103"/>
    </row>
    <row r="24" spans="1:9" ht="14.45" x14ac:dyDescent="0.3">
      <c r="A24" s="104">
        <f t="shared" si="0"/>
        <v>14</v>
      </c>
      <c r="B24" s="56" t="s">
        <v>18</v>
      </c>
      <c r="C24" s="30"/>
      <c r="D24" s="37"/>
      <c r="E24" s="57">
        <f>SUM(E12:E23)</f>
        <v>190710326.61057192</v>
      </c>
      <c r="I24" s="57"/>
    </row>
    <row r="25" spans="1:9" x14ac:dyDescent="0.25">
      <c r="A25" s="104">
        <f t="shared" si="0"/>
        <v>15</v>
      </c>
      <c r="B25" s="45"/>
      <c r="C25" s="45"/>
      <c r="D25" s="45"/>
      <c r="E25" s="27"/>
    </row>
    <row r="26" spans="1:9" x14ac:dyDescent="0.25">
      <c r="A26" s="104">
        <f t="shared" si="0"/>
        <v>16</v>
      </c>
      <c r="B26" s="48" t="s">
        <v>19</v>
      </c>
      <c r="C26" s="30"/>
      <c r="D26" s="42"/>
      <c r="E26" s="43"/>
    </row>
    <row r="27" spans="1:9" x14ac:dyDescent="0.25">
      <c r="A27" s="104">
        <f t="shared" si="0"/>
        <v>17</v>
      </c>
      <c r="B27" s="39" t="s">
        <v>20</v>
      </c>
      <c r="C27" s="131">
        <f>[1]!BD</f>
        <v>8.4790000000000004E-3</v>
      </c>
      <c r="D27" s="29"/>
      <c r="E27" s="40">
        <f>-SUM(E12+E14+E15+E16+E17+E21+E22+E13+E23)*C27</f>
        <v>-1605619.9188964562</v>
      </c>
    </row>
    <row r="28" spans="1:9" x14ac:dyDescent="0.25">
      <c r="A28" s="104">
        <f t="shared" si="0"/>
        <v>18</v>
      </c>
      <c r="B28" s="39" t="s">
        <v>21</v>
      </c>
      <c r="C28" s="131">
        <f>[1]!FF</f>
        <v>2E-3</v>
      </c>
      <c r="D28" s="29"/>
      <c r="E28" s="40">
        <f>-SUM(E12+E14+E15+E16+E17+E21+E22+E13+E23)*C28</f>
        <v>-378728.60452800005</v>
      </c>
    </row>
    <row r="29" spans="1:9" x14ac:dyDescent="0.25">
      <c r="A29" s="104">
        <f t="shared" si="0"/>
        <v>19</v>
      </c>
      <c r="B29" s="39" t="s">
        <v>22</v>
      </c>
      <c r="C29" s="131">
        <f>[1]!UTN</f>
        <v>3.8406000000000003E-2</v>
      </c>
      <c r="D29" s="29"/>
      <c r="E29" s="40">
        <f>-SUM(E12+E14+E15+E16+E17+E21+E22+E13+E23)*C29</f>
        <v>-7272725.3927511852</v>
      </c>
    </row>
    <row r="30" spans="1:9" x14ac:dyDescent="0.25">
      <c r="A30" s="104">
        <f t="shared" si="0"/>
        <v>20</v>
      </c>
      <c r="B30" s="30" t="s">
        <v>23</v>
      </c>
      <c r="C30" s="49"/>
      <c r="D30" s="25"/>
      <c r="E30" s="50">
        <f>SUM(E27:E29)</f>
        <v>-9257073.9161756411</v>
      </c>
    </row>
    <row r="31" spans="1:9" x14ac:dyDescent="0.25">
      <c r="A31" s="104">
        <f t="shared" si="0"/>
        <v>21</v>
      </c>
      <c r="B31" s="30"/>
      <c r="C31" s="41"/>
      <c r="D31" s="42"/>
      <c r="E31" s="43"/>
    </row>
    <row r="32" spans="1:9" ht="14.45" x14ac:dyDescent="0.3">
      <c r="A32" s="104">
        <f t="shared" si="0"/>
        <v>22</v>
      </c>
      <c r="B32" s="44" t="s">
        <v>24</v>
      </c>
      <c r="C32" s="37"/>
      <c r="D32" s="37"/>
      <c r="E32" s="40"/>
    </row>
    <row r="33" spans="1:6" ht="14.45" x14ac:dyDescent="0.3">
      <c r="A33" s="104">
        <f t="shared" si="0"/>
        <v>23</v>
      </c>
      <c r="B33" s="24" t="s">
        <v>25</v>
      </c>
      <c r="C33" s="37"/>
      <c r="D33" s="58"/>
      <c r="E33" s="102">
        <f>-'ZO12 Exp Orders 12ME 12-2018'!B7</f>
        <v>-97087902.950000003</v>
      </c>
      <c r="F33" s="102"/>
    </row>
    <row r="34" spans="1:6" ht="14.45" x14ac:dyDescent="0.3">
      <c r="A34" s="104">
        <f t="shared" si="0"/>
        <v>24</v>
      </c>
      <c r="B34" s="47" t="s">
        <v>26</v>
      </c>
      <c r="C34" s="37"/>
      <c r="D34" s="58"/>
      <c r="E34" s="101">
        <f>-'SCH 140 Prop Tax 12ME 12-2018'!G18</f>
        <v>-59265945.07</v>
      </c>
      <c r="F34" s="101"/>
    </row>
    <row r="35" spans="1:6" ht="14.45" x14ac:dyDescent="0.3">
      <c r="A35" s="104">
        <f t="shared" si="0"/>
        <v>25</v>
      </c>
      <c r="B35" s="24" t="s">
        <v>10</v>
      </c>
      <c r="C35" s="37"/>
      <c r="D35" s="58"/>
      <c r="E35" s="101">
        <f>-'ZO12 Exp Orders 12ME 12-2018'!B8</f>
        <v>-82000442.209999993</v>
      </c>
      <c r="F35" s="101"/>
    </row>
    <row r="36" spans="1:6" ht="14.45" x14ac:dyDescent="0.3">
      <c r="A36" s="104">
        <f t="shared" si="0"/>
        <v>26</v>
      </c>
      <c r="B36" s="24" t="s">
        <v>27</v>
      </c>
      <c r="C36" s="37"/>
      <c r="D36" s="58"/>
      <c r="E36" s="101">
        <f>-'ZO12 Exp Orders 12ME 12-2018'!B9</f>
        <v>-17158857.68</v>
      </c>
      <c r="F36" s="101"/>
    </row>
    <row r="37" spans="1:6" ht="14.45" x14ac:dyDescent="0.3">
      <c r="A37" s="104">
        <f t="shared" si="0"/>
        <v>27</v>
      </c>
      <c r="B37" s="31" t="s">
        <v>28</v>
      </c>
      <c r="C37" s="99"/>
      <c r="D37" s="58"/>
      <c r="E37" s="101">
        <f>-'ZO12 Exp Orders 12ME 12-2018'!B10</f>
        <v>77453659.510000005</v>
      </c>
      <c r="F37" s="101"/>
    </row>
    <row r="38" spans="1:6" ht="14.45" x14ac:dyDescent="0.3">
      <c r="A38" s="104">
        <f t="shared" si="0"/>
        <v>28</v>
      </c>
      <c r="B38" s="32" t="s">
        <v>29</v>
      </c>
      <c r="C38" s="99"/>
      <c r="D38" s="58"/>
      <c r="E38" s="101">
        <f>-'ZO12 Exp Orders 12ME 12-2018'!B13</f>
        <v>83311.960000000006</v>
      </c>
      <c r="F38" s="101"/>
    </row>
    <row r="39" spans="1:6" ht="14.45" x14ac:dyDescent="0.3">
      <c r="A39" s="104">
        <f t="shared" si="0"/>
        <v>29</v>
      </c>
      <c r="B39" s="31" t="s">
        <v>30</v>
      </c>
      <c r="C39" s="37"/>
      <c r="D39" s="58"/>
      <c r="E39" s="101">
        <f>-'ZO12 Ord 55700200 2018'!B7</f>
        <v>-1459363.53</v>
      </c>
      <c r="F39" s="101"/>
    </row>
    <row r="40" spans="1:6" ht="14.45" x14ac:dyDescent="0.3">
      <c r="A40" s="104">
        <f t="shared" si="0"/>
        <v>30</v>
      </c>
      <c r="B40" s="39" t="s">
        <v>131</v>
      </c>
      <c r="C40" s="37"/>
      <c r="D40" s="38"/>
      <c r="E40" s="101">
        <f>-'C.99999.03.37.01 Green Pwr 2018'!B8</f>
        <v>-964405.32000000007</v>
      </c>
      <c r="F40" s="101"/>
    </row>
    <row r="41" spans="1:6" ht="14.45" x14ac:dyDescent="0.3">
      <c r="A41" s="104">
        <f t="shared" si="0"/>
        <v>31</v>
      </c>
      <c r="B41" s="39" t="s">
        <v>31</v>
      </c>
      <c r="C41" s="37"/>
      <c r="D41" s="38"/>
      <c r="E41" s="101">
        <f>'C.99999.03.37.01 Green Pwr 2018'!B7</f>
        <v>-29354.23</v>
      </c>
      <c r="F41" s="101"/>
    </row>
    <row r="42" spans="1:6" ht="14.45" x14ac:dyDescent="0.3">
      <c r="A42" s="104">
        <f t="shared" si="0"/>
        <v>32</v>
      </c>
      <c r="B42" s="39" t="s">
        <v>32</v>
      </c>
      <c r="C42" s="37"/>
      <c r="D42" s="38"/>
      <c r="E42" s="101">
        <f>'C.99999.03.37.01 Green Pwr 2018'!B6</f>
        <v>-7384.6</v>
      </c>
      <c r="F42" s="101"/>
    </row>
    <row r="43" spans="1:6" x14ac:dyDescent="0.25">
      <c r="A43" s="104">
        <f t="shared" si="0"/>
        <v>33</v>
      </c>
      <c r="B43" s="33"/>
      <c r="C43" s="34"/>
      <c r="D43" s="58"/>
      <c r="E43" s="94"/>
      <c r="F43" s="94"/>
    </row>
    <row r="44" spans="1:6" x14ac:dyDescent="0.25">
      <c r="A44" s="104">
        <f t="shared" si="0"/>
        <v>34</v>
      </c>
      <c r="B44" s="31" t="s">
        <v>33</v>
      </c>
      <c r="C44" s="37"/>
      <c r="D44" s="105"/>
      <c r="E44" s="46">
        <f>SUM(E33:E43)</f>
        <v>-180436684.12</v>
      </c>
      <c r="F44" s="46"/>
    </row>
    <row r="45" spans="1:6" x14ac:dyDescent="0.25">
      <c r="A45" s="104">
        <f t="shared" si="0"/>
        <v>35</v>
      </c>
      <c r="B45" s="37"/>
      <c r="C45" s="37"/>
      <c r="D45" s="37"/>
      <c r="E45" s="40"/>
    </row>
    <row r="46" spans="1:6" x14ac:dyDescent="0.25">
      <c r="A46" s="104">
        <f t="shared" si="0"/>
        <v>36</v>
      </c>
      <c r="B46" s="31" t="s">
        <v>34</v>
      </c>
      <c r="C46" s="31"/>
      <c r="D46" s="53"/>
      <c r="E46" s="54">
        <f>-E24-E30-E44</f>
        <v>-1016568.5743962824</v>
      </c>
    </row>
    <row r="47" spans="1:6" x14ac:dyDescent="0.25">
      <c r="A47" s="104">
        <f t="shared" si="0"/>
        <v>37</v>
      </c>
      <c r="B47" s="31" t="s">
        <v>35</v>
      </c>
      <c r="C47" s="31"/>
      <c r="D47" s="53"/>
      <c r="E47" s="54">
        <f>E46*0.21</f>
        <v>-213479.40062321929</v>
      </c>
    </row>
    <row r="48" spans="1:6" ht="15.75" thickBot="1" x14ac:dyDescent="0.3">
      <c r="A48" s="104">
        <f t="shared" si="0"/>
        <v>38</v>
      </c>
      <c r="B48" s="31" t="s">
        <v>36</v>
      </c>
      <c r="C48" s="31"/>
      <c r="D48" s="53"/>
      <c r="E48" s="55">
        <f>E46-E47</f>
        <v>-803089.17377306311</v>
      </c>
    </row>
    <row r="49" spans="1:2" ht="15.75" thickTop="1" x14ac:dyDescent="0.25"/>
    <row r="50" spans="1:2" x14ac:dyDescent="0.25">
      <c r="B50" s="31"/>
    </row>
    <row r="53" spans="1:2" x14ac:dyDescent="0.25">
      <c r="A53" s="100"/>
    </row>
  </sheetData>
  <mergeCells count="4">
    <mergeCell ref="B3:D3"/>
    <mergeCell ref="B4:D4"/>
    <mergeCell ref="B5:D5"/>
    <mergeCell ref="B6:D6"/>
  </mergeCells>
  <pageMargins left="0.45" right="0.45" top="0.5" bottom="0.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zoomScaleNormal="100" workbookViewId="0">
      <pane ySplit="9" topLeftCell="A10" activePane="bottomLeft" state="frozen"/>
      <selection activeCell="E34" sqref="E34"/>
      <selection pane="bottomLeft" activeCell="E34" sqref="E34"/>
    </sheetView>
  </sheetViews>
  <sheetFormatPr defaultColWidth="9.140625" defaultRowHeight="12.75" x14ac:dyDescent="0.2"/>
  <cols>
    <col min="1" max="1" width="41.85546875" style="59" customWidth="1"/>
    <col min="2" max="2" width="18.140625" style="59" bestFit="1" customWidth="1"/>
    <col min="3" max="16384" width="9.140625" style="59"/>
  </cols>
  <sheetData>
    <row r="1" spans="1:2" ht="15" x14ac:dyDescent="0.25">
      <c r="A1" s="20" t="s">
        <v>0</v>
      </c>
      <c r="B1" s="21"/>
    </row>
    <row r="2" spans="1:2" ht="15" x14ac:dyDescent="0.25">
      <c r="A2" s="20" t="s">
        <v>45</v>
      </c>
      <c r="B2" s="21"/>
    </row>
    <row r="3" spans="1:2" ht="15" x14ac:dyDescent="0.25">
      <c r="A3" s="20" t="s">
        <v>109</v>
      </c>
      <c r="B3" s="21"/>
    </row>
    <row r="4" spans="1:2" x14ac:dyDescent="0.2">
      <c r="A4" s="20" t="s">
        <v>46</v>
      </c>
      <c r="B4" s="20"/>
    </row>
    <row r="5" spans="1:2" x14ac:dyDescent="0.2">
      <c r="A5" s="60" t="s">
        <v>37</v>
      </c>
      <c r="B5" s="61"/>
    </row>
    <row r="6" spans="1:2" x14ac:dyDescent="0.2">
      <c r="A6" s="63" t="s">
        <v>37</v>
      </c>
      <c r="B6" s="64"/>
    </row>
    <row r="7" spans="1:2" x14ac:dyDescent="0.2">
      <c r="A7" s="65"/>
      <c r="B7" s="66" t="s">
        <v>80</v>
      </c>
    </row>
    <row r="8" spans="1:2" ht="13.15" hidden="1" customHeight="1" x14ac:dyDescent="0.2">
      <c r="A8" s="65"/>
      <c r="B8" s="65"/>
    </row>
    <row r="9" spans="1:2" ht="12.75" customHeight="1" x14ac:dyDescent="0.2">
      <c r="A9" s="67" t="s">
        <v>81</v>
      </c>
      <c r="B9" s="68">
        <v>2018</v>
      </c>
    </row>
    <row r="10" spans="1:2" ht="6.6" customHeight="1" x14ac:dyDescent="0.2">
      <c r="A10" s="69"/>
      <c r="B10" s="70"/>
    </row>
    <row r="11" spans="1:2" x14ac:dyDescent="0.2">
      <c r="A11" s="72" t="s">
        <v>47</v>
      </c>
      <c r="B11" s="73">
        <v>1147259983</v>
      </c>
    </row>
    <row r="12" spans="1:2" x14ac:dyDescent="0.2">
      <c r="A12" s="72" t="s">
        <v>48</v>
      </c>
      <c r="B12" s="74">
        <v>885457168.83000004</v>
      </c>
    </row>
    <row r="13" spans="1:2" x14ac:dyDescent="0.2">
      <c r="A13" s="72" t="s">
        <v>49</v>
      </c>
      <c r="B13" s="74">
        <v>110606634.18000001</v>
      </c>
    </row>
    <row r="14" spans="1:2" x14ac:dyDescent="0.2">
      <c r="A14" s="72" t="s">
        <v>50</v>
      </c>
      <c r="B14" s="74">
        <v>18378086.579999998</v>
      </c>
    </row>
    <row r="15" spans="1:2" x14ac:dyDescent="0.2">
      <c r="A15" s="72" t="s">
        <v>51</v>
      </c>
      <c r="B15" s="74">
        <v>340431.52</v>
      </c>
    </row>
    <row r="16" spans="1:2" ht="8.4499999999999993" customHeight="1" x14ac:dyDescent="0.2">
      <c r="A16" s="69"/>
      <c r="B16" s="110"/>
    </row>
    <row r="17" spans="1:2" x14ac:dyDescent="0.2">
      <c r="A17" s="76" t="s">
        <v>82</v>
      </c>
      <c r="B17" s="77">
        <f>SUM(B11:B16)</f>
        <v>2162042304.1100001</v>
      </c>
    </row>
    <row r="18" spans="1:2" x14ac:dyDescent="0.2">
      <c r="A18" s="72" t="s">
        <v>83</v>
      </c>
      <c r="B18" s="74">
        <v>13877639.08</v>
      </c>
    </row>
    <row r="19" spans="1:2" x14ac:dyDescent="0.2">
      <c r="A19" s="72" t="s">
        <v>52</v>
      </c>
      <c r="B19" s="74">
        <v>89323512.370000005</v>
      </c>
    </row>
    <row r="20" spans="1:2" ht="6" customHeight="1" x14ac:dyDescent="0.2">
      <c r="A20" s="71"/>
      <c r="B20" s="109"/>
    </row>
    <row r="21" spans="1:2" x14ac:dyDescent="0.2">
      <c r="A21" s="78" t="s">
        <v>84</v>
      </c>
      <c r="B21" s="74">
        <f>SUM(B17:B19)</f>
        <v>2265243455.5599999</v>
      </c>
    </row>
    <row r="22" spans="1:2" ht="6.6" customHeight="1" x14ac:dyDescent="0.2">
      <c r="A22" s="79"/>
      <c r="B22" s="75"/>
    </row>
    <row r="23" spans="1:2" x14ac:dyDescent="0.2">
      <c r="A23" s="72" t="s">
        <v>53</v>
      </c>
      <c r="B23" s="74">
        <v>69470811.980000004</v>
      </c>
    </row>
    <row r="24" spans="1:2" x14ac:dyDescent="0.2">
      <c r="A24" s="72" t="s">
        <v>54</v>
      </c>
      <c r="B24" s="74">
        <v>18713608.219999999</v>
      </c>
    </row>
    <row r="25" spans="1:2" x14ac:dyDescent="0.2">
      <c r="A25" s="72" t="s">
        <v>55</v>
      </c>
      <c r="B25" s="74">
        <v>8054468.5800000001</v>
      </c>
    </row>
    <row r="26" spans="1:2" x14ac:dyDescent="0.2">
      <c r="A26" s="72" t="s">
        <v>56</v>
      </c>
      <c r="B26" s="77">
        <v>94436646.260000005</v>
      </c>
    </row>
    <row r="27" spans="1:2" x14ac:dyDescent="0.2">
      <c r="A27" s="72" t="s">
        <v>85</v>
      </c>
      <c r="B27" s="77">
        <f>SUM(B23:B26)</f>
        <v>190675535.04000002</v>
      </c>
    </row>
    <row r="28" spans="1:2" ht="6.6" customHeight="1" x14ac:dyDescent="0.2">
      <c r="A28" s="79"/>
      <c r="B28" s="80"/>
    </row>
    <row r="29" spans="1:2" ht="13.5" thickBot="1" x14ac:dyDescent="0.25">
      <c r="A29" s="81" t="s">
        <v>86</v>
      </c>
      <c r="B29" s="82">
        <f>+B27+B21</f>
        <v>2455918990.5999999</v>
      </c>
    </row>
    <row r="30" spans="1:2" ht="4.1500000000000004" customHeight="1" thickTop="1" x14ac:dyDescent="0.2">
      <c r="A30" s="83"/>
      <c r="B30" s="80"/>
    </row>
    <row r="31" spans="1:2" ht="13.15" customHeight="1" x14ac:dyDescent="0.2">
      <c r="A31" s="71"/>
      <c r="B31" s="84"/>
    </row>
    <row r="32" spans="1:2" x14ac:dyDescent="0.2">
      <c r="A32" s="72" t="s">
        <v>87</v>
      </c>
      <c r="B32" s="73">
        <v>85355943.760000005</v>
      </c>
    </row>
    <row r="33" spans="1:2" x14ac:dyDescent="0.2">
      <c r="A33" s="72" t="s">
        <v>57</v>
      </c>
      <c r="B33" s="74">
        <v>-81156080.872999996</v>
      </c>
    </row>
    <row r="34" spans="1:2" ht="12" customHeight="1" x14ac:dyDescent="0.2">
      <c r="A34" s="72" t="s">
        <v>58</v>
      </c>
      <c r="B34" s="74">
        <v>101866388.838</v>
      </c>
    </row>
    <row r="35" spans="1:2" x14ac:dyDescent="0.2">
      <c r="A35" s="72" t="s">
        <v>88</v>
      </c>
      <c r="B35" s="74">
        <v>-41885179.534999996</v>
      </c>
    </row>
    <row r="36" spans="1:2" x14ac:dyDescent="0.2">
      <c r="A36" s="72" t="s">
        <v>59</v>
      </c>
      <c r="B36" s="74">
        <v>17990501.364999998</v>
      </c>
    </row>
    <row r="37" spans="1:2" x14ac:dyDescent="0.2">
      <c r="A37" s="72" t="s">
        <v>60</v>
      </c>
      <c r="B37" s="74">
        <v>-5983138.4309999999</v>
      </c>
    </row>
    <row r="38" spans="1:2" x14ac:dyDescent="0.2">
      <c r="A38" s="72" t="s">
        <v>64</v>
      </c>
      <c r="B38" s="74">
        <v>-1234.01</v>
      </c>
    </row>
    <row r="39" spans="1:2" x14ac:dyDescent="0.2">
      <c r="A39" s="72" t="s">
        <v>89</v>
      </c>
      <c r="B39" s="74">
        <v>-657452.02800000005</v>
      </c>
    </row>
    <row r="40" spans="1:2" x14ac:dyDescent="0.2">
      <c r="A40" s="72" t="s">
        <v>61</v>
      </c>
      <c r="B40" s="74">
        <v>62179770.952</v>
      </c>
    </row>
    <row r="41" spans="1:2" x14ac:dyDescent="0.2">
      <c r="A41" s="72" t="s">
        <v>65</v>
      </c>
      <c r="B41" s="74">
        <v>723802.14</v>
      </c>
    </row>
    <row r="42" spans="1:2" x14ac:dyDescent="0.2">
      <c r="A42" s="72" t="s">
        <v>66</v>
      </c>
      <c r="B42" s="74">
        <v>0</v>
      </c>
    </row>
    <row r="43" spans="1:2" ht="12.75" customHeight="1" x14ac:dyDescent="0.2">
      <c r="A43" s="85"/>
      <c r="B43" s="73"/>
    </row>
    <row r="44" spans="1:2" ht="13.15" customHeight="1" x14ac:dyDescent="0.2">
      <c r="A44" s="65"/>
      <c r="B44" s="86"/>
    </row>
    <row r="45" spans="1:2" x14ac:dyDescent="0.2">
      <c r="A45" s="64"/>
      <c r="B45" s="87" t="s">
        <v>80</v>
      </c>
    </row>
    <row r="46" spans="1:2" ht="13.15" customHeight="1" x14ac:dyDescent="0.2">
      <c r="A46" s="67" t="s">
        <v>90</v>
      </c>
      <c r="B46" s="68">
        <v>2018</v>
      </c>
    </row>
    <row r="47" spans="1:2" ht="6" customHeight="1" x14ac:dyDescent="0.2">
      <c r="A47" s="69"/>
      <c r="B47" s="88"/>
    </row>
    <row r="48" spans="1:2" x14ac:dyDescent="0.2">
      <c r="A48" s="72" t="s">
        <v>47</v>
      </c>
      <c r="B48" s="89">
        <v>10497389420.386</v>
      </c>
    </row>
    <row r="49" spans="1:2" ht="12.75" customHeight="1" x14ac:dyDescent="0.2">
      <c r="A49" s="72" t="s">
        <v>48</v>
      </c>
      <c r="B49" s="89">
        <v>8932681466.5060005</v>
      </c>
    </row>
    <row r="50" spans="1:2" x14ac:dyDescent="0.2">
      <c r="A50" s="72" t="s">
        <v>49</v>
      </c>
      <c r="B50" s="89">
        <v>1189827985.322</v>
      </c>
    </row>
    <row r="51" spans="1:2" x14ac:dyDescent="0.2">
      <c r="A51" s="72" t="s">
        <v>50</v>
      </c>
      <c r="B51" s="89">
        <v>77297012.100999996</v>
      </c>
    </row>
    <row r="52" spans="1:2" ht="12.75" customHeight="1" x14ac:dyDescent="0.2">
      <c r="A52" s="72" t="s">
        <v>51</v>
      </c>
      <c r="B52" s="89">
        <v>7084150</v>
      </c>
    </row>
    <row r="53" spans="1:2" ht="6" customHeight="1" x14ac:dyDescent="0.2">
      <c r="A53" s="69"/>
      <c r="B53" s="108"/>
    </row>
    <row r="54" spans="1:2" ht="12.75" customHeight="1" x14ac:dyDescent="0.2">
      <c r="A54" s="76" t="s">
        <v>82</v>
      </c>
      <c r="B54" s="90">
        <f>SUM(B48:B53)</f>
        <v>20704280034.314999</v>
      </c>
    </row>
    <row r="55" spans="1:2" x14ac:dyDescent="0.2">
      <c r="A55" s="72" t="s">
        <v>83</v>
      </c>
      <c r="B55" s="89">
        <v>2028727006.688</v>
      </c>
    </row>
    <row r="56" spans="1:2" x14ac:dyDescent="0.2">
      <c r="A56" s="72" t="s">
        <v>52</v>
      </c>
      <c r="B56" s="89">
        <v>3096029466</v>
      </c>
    </row>
    <row r="57" spans="1:2" ht="6" customHeight="1" x14ac:dyDescent="0.2">
      <c r="A57" s="62"/>
      <c r="B57" s="107"/>
    </row>
    <row r="58" spans="1:2" ht="13.5" thickBot="1" x14ac:dyDescent="0.25">
      <c r="A58" s="76" t="s">
        <v>91</v>
      </c>
      <c r="B58" s="91">
        <f>SUM(B54:B56)</f>
        <v>25829036507.002998</v>
      </c>
    </row>
    <row r="59" spans="1:2" ht="13.5" thickTop="1" x14ac:dyDescent="0.2">
      <c r="A59" s="64"/>
      <c r="B59" s="92"/>
    </row>
    <row r="60" spans="1:2" x14ac:dyDescent="0.2">
      <c r="B60" s="93"/>
    </row>
    <row r="61" spans="1:2" x14ac:dyDescent="0.2">
      <c r="A61" s="152"/>
      <c r="B61" s="153"/>
    </row>
  </sheetData>
  <mergeCells count="1">
    <mergeCell ref="A61:B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34" sqref="E34"/>
    </sheetView>
  </sheetViews>
  <sheetFormatPr defaultRowHeight="15" x14ac:dyDescent="0.25"/>
  <cols>
    <col min="1" max="1" width="49.28515625" customWidth="1"/>
    <col min="2" max="2" width="16.7109375" customWidth="1"/>
    <col min="3" max="3" width="17.5703125" bestFit="1" customWidth="1"/>
    <col min="5" max="5" width="49.28515625" bestFit="1" customWidth="1"/>
    <col min="6" max="6" width="12.28515625" bestFit="1" customWidth="1"/>
  </cols>
  <sheetData>
    <row r="1" spans="1:2" ht="14.45" x14ac:dyDescent="0.3">
      <c r="A1" t="s">
        <v>105</v>
      </c>
    </row>
    <row r="2" spans="1:2" ht="14.45" x14ac:dyDescent="0.3">
      <c r="A2" t="s">
        <v>110</v>
      </c>
    </row>
    <row r="3" spans="1:2" ht="14.45" x14ac:dyDescent="0.3">
      <c r="A3" t="s">
        <v>71</v>
      </c>
    </row>
    <row r="5" spans="1:2" ht="14.45" x14ac:dyDescent="0.3">
      <c r="A5" s="52" t="s">
        <v>107</v>
      </c>
      <c r="B5" s="133" t="s">
        <v>92</v>
      </c>
    </row>
    <row r="6" spans="1:2" ht="14.45" x14ac:dyDescent="0.3">
      <c r="A6" t="s">
        <v>67</v>
      </c>
      <c r="B6" s="19">
        <v>-448990.33</v>
      </c>
    </row>
    <row r="7" spans="1:2" ht="14.45" x14ac:dyDescent="0.3">
      <c r="A7" t="s">
        <v>68</v>
      </c>
      <c r="B7" s="19">
        <v>-199722.53</v>
      </c>
    </row>
    <row r="8" spans="1:2" ht="14.45" x14ac:dyDescent="0.3">
      <c r="A8" t="s">
        <v>70</v>
      </c>
      <c r="B8" s="19">
        <v>2866548.56</v>
      </c>
    </row>
    <row r="9" spans="1:2" ht="14.45" x14ac:dyDescent="0.3">
      <c r="A9" t="s">
        <v>69</v>
      </c>
      <c r="B9" s="19">
        <v>5112092.95</v>
      </c>
    </row>
    <row r="10" spans="1:2" ht="14.45" x14ac:dyDescent="0.3">
      <c r="A10" t="s">
        <v>99</v>
      </c>
      <c r="B10" s="19">
        <v>3385889.2</v>
      </c>
    </row>
    <row r="11" spans="1:2" x14ac:dyDescent="0.25">
      <c r="A11" t="s">
        <v>100</v>
      </c>
      <c r="B11" s="19">
        <v>4115788.19</v>
      </c>
    </row>
    <row r="12" spans="1:2" x14ac:dyDescent="0.25">
      <c r="A12" t="s">
        <v>101</v>
      </c>
      <c r="B12" s="19">
        <v>706816.16</v>
      </c>
    </row>
    <row r="13" spans="1:2" x14ac:dyDescent="0.25">
      <c r="A13" t="s">
        <v>135</v>
      </c>
      <c r="B13" s="19">
        <v>-746789.89</v>
      </c>
    </row>
    <row r="14" spans="1:2" x14ac:dyDescent="0.25">
      <c r="A14" t="s">
        <v>136</v>
      </c>
      <c r="B14" s="19">
        <v>-103174.15</v>
      </c>
    </row>
    <row r="15" spans="1:2" x14ac:dyDescent="0.25">
      <c r="A15" t="s">
        <v>137</v>
      </c>
      <c r="B15" s="19">
        <v>69563.789999999994</v>
      </c>
    </row>
    <row r="16" spans="1:2" x14ac:dyDescent="0.25">
      <c r="A16" t="s">
        <v>102</v>
      </c>
      <c r="B16" s="19">
        <v>104883.57</v>
      </c>
    </row>
    <row r="17" spans="1:6" x14ac:dyDescent="0.25">
      <c r="A17" t="s">
        <v>138</v>
      </c>
      <c r="B17" s="132">
        <v>-46310.12</v>
      </c>
    </row>
    <row r="18" spans="1:6" x14ac:dyDescent="0.25">
      <c r="A18" t="s">
        <v>103</v>
      </c>
      <c r="B18" s="19">
        <v>780538.25</v>
      </c>
    </row>
    <row r="19" spans="1:6" x14ac:dyDescent="0.25">
      <c r="A19" t="s">
        <v>139</v>
      </c>
      <c r="B19" s="132">
        <v>4341.1499999999996</v>
      </c>
    </row>
    <row r="20" spans="1:6" x14ac:dyDescent="0.25">
      <c r="A20" s="52" t="s">
        <v>62</v>
      </c>
      <c r="B20" s="111">
        <f>SUM(B6:B19)</f>
        <v>15601474.800000001</v>
      </c>
      <c r="C20" s="19"/>
    </row>
    <row r="22" spans="1:6" ht="14.45" x14ac:dyDescent="0.3">
      <c r="B22" s="18">
        <f>[1]Summaries!$CQ$18</f>
        <v>0.95111500000000004</v>
      </c>
    </row>
    <row r="24" spans="1:6" ht="14.45" x14ac:dyDescent="0.3">
      <c r="A24" s="114" t="s">
        <v>55</v>
      </c>
      <c r="B24" s="130">
        <f>-B20/B22</f>
        <v>-16403352.696571918</v>
      </c>
      <c r="C24" s="19"/>
    </row>
    <row r="26" spans="1:6" x14ac:dyDescent="0.25">
      <c r="C26" s="19"/>
      <c r="F26" s="132"/>
    </row>
    <row r="27" spans="1:6" x14ac:dyDescent="0.25">
      <c r="F27" s="132"/>
    </row>
    <row r="28" spans="1:6" x14ac:dyDescent="0.25">
      <c r="F28" s="132"/>
    </row>
    <row r="29" spans="1:6" x14ac:dyDescent="0.25">
      <c r="F29" s="132"/>
    </row>
    <row r="30" spans="1:6" x14ac:dyDescent="0.25">
      <c r="F30" s="1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5"/>
  <sheetViews>
    <sheetView zoomScale="85" zoomScaleNormal="85" workbookViewId="0">
      <selection activeCell="H7" sqref="H7"/>
    </sheetView>
  </sheetViews>
  <sheetFormatPr defaultColWidth="8.85546875" defaultRowHeight="12.75" x14ac:dyDescent="0.2"/>
  <cols>
    <col min="1" max="2" width="8.85546875" style="106"/>
    <col min="3" max="3" width="12.28515625" style="106" bestFit="1" customWidth="1"/>
    <col min="4" max="4" width="12.7109375" style="106" bestFit="1" customWidth="1"/>
    <col min="5" max="5" width="9.7109375" style="106" bestFit="1" customWidth="1"/>
    <col min="6" max="7" width="12.28515625" style="106" bestFit="1" customWidth="1"/>
    <col min="8" max="16384" width="8.85546875" style="106"/>
  </cols>
  <sheetData>
    <row r="3" spans="1:8" x14ac:dyDescent="0.2">
      <c r="A3" s="134"/>
      <c r="B3" s="135"/>
      <c r="C3" s="135"/>
      <c r="D3" s="135"/>
      <c r="E3" s="135"/>
      <c r="F3" s="135"/>
      <c r="G3" s="135"/>
      <c r="H3" s="136"/>
    </row>
    <row r="4" spans="1:8" ht="76.5" x14ac:dyDescent="0.2">
      <c r="A4" s="137"/>
      <c r="B4" s="138" t="s">
        <v>107</v>
      </c>
      <c r="C4" s="143" t="s">
        <v>154</v>
      </c>
      <c r="D4" s="143" t="s">
        <v>155</v>
      </c>
      <c r="E4" s="143" t="s">
        <v>156</v>
      </c>
      <c r="F4" s="143" t="s">
        <v>157</v>
      </c>
      <c r="G4" s="143" t="s">
        <v>140</v>
      </c>
      <c r="H4" s="139"/>
    </row>
    <row r="5" spans="1:8" x14ac:dyDescent="0.2">
      <c r="A5" s="137"/>
      <c r="B5" s="140"/>
      <c r="C5" s="140"/>
      <c r="D5" s="140"/>
      <c r="E5" s="140"/>
      <c r="F5" s="140"/>
      <c r="G5" s="140"/>
      <c r="H5" s="139"/>
    </row>
    <row r="6" spans="1:8" x14ac:dyDescent="0.2">
      <c r="A6" s="137"/>
      <c r="B6" s="140" t="s">
        <v>141</v>
      </c>
      <c r="C6" s="146">
        <v>2862809</v>
      </c>
      <c r="D6" s="146">
        <v>1908606</v>
      </c>
      <c r="E6" s="146">
        <v>57043</v>
      </c>
      <c r="F6" s="146">
        <v>1232106</v>
      </c>
      <c r="G6" s="146">
        <f t="shared" ref="G6:G17" si="0">SUM(C6:F6)</f>
        <v>6060564</v>
      </c>
      <c r="H6" s="139"/>
    </row>
    <row r="7" spans="1:8" x14ac:dyDescent="0.2">
      <c r="A7" s="137"/>
      <c r="B7" s="140" t="s">
        <v>142</v>
      </c>
      <c r="C7" s="147">
        <v>2864898</v>
      </c>
      <c r="D7" s="147">
        <v>1908605</v>
      </c>
      <c r="E7" s="147">
        <v>57068</v>
      </c>
      <c r="F7" s="147">
        <v>1232747</v>
      </c>
      <c r="G7" s="147">
        <f t="shared" si="0"/>
        <v>6063318</v>
      </c>
      <c r="H7" s="139"/>
    </row>
    <row r="8" spans="1:8" x14ac:dyDescent="0.2">
      <c r="A8" s="137"/>
      <c r="B8" s="140" t="s">
        <v>143</v>
      </c>
      <c r="C8" s="147">
        <v>2433240</v>
      </c>
      <c r="D8" s="147">
        <v>1908606</v>
      </c>
      <c r="E8" s="147">
        <v>51902</v>
      </c>
      <c r="F8" s="147">
        <v>1121077</v>
      </c>
      <c r="G8" s="147">
        <f t="shared" si="0"/>
        <v>5514825</v>
      </c>
      <c r="H8" s="139"/>
    </row>
    <row r="9" spans="1:8" x14ac:dyDescent="0.2">
      <c r="A9" s="137"/>
      <c r="B9" s="140" t="s">
        <v>144</v>
      </c>
      <c r="C9" s="147">
        <v>2002775</v>
      </c>
      <c r="D9" s="147">
        <v>1908606</v>
      </c>
      <c r="E9" s="147">
        <v>38129</v>
      </c>
      <c r="F9" s="147">
        <v>823602</v>
      </c>
      <c r="G9" s="147">
        <f t="shared" si="0"/>
        <v>4773112</v>
      </c>
      <c r="H9" s="139"/>
    </row>
    <row r="10" spans="1:8" x14ac:dyDescent="0.2">
      <c r="A10" s="137"/>
      <c r="B10" s="140" t="s">
        <v>145</v>
      </c>
      <c r="C10" s="147">
        <v>1405295</v>
      </c>
      <c r="D10" s="147">
        <v>1913224</v>
      </c>
      <c r="E10" s="147">
        <v>38062</v>
      </c>
      <c r="F10" s="147">
        <v>822171</v>
      </c>
      <c r="G10" s="147">
        <f t="shared" si="0"/>
        <v>4178752</v>
      </c>
      <c r="H10" s="139"/>
    </row>
    <row r="11" spans="1:8" x14ac:dyDescent="0.2">
      <c r="A11" s="137"/>
      <c r="B11" s="140" t="s">
        <v>146</v>
      </c>
      <c r="C11" s="147">
        <v>2039918</v>
      </c>
      <c r="D11" s="147">
        <v>1913224</v>
      </c>
      <c r="E11" s="147">
        <v>45331.97</v>
      </c>
      <c r="F11" s="147">
        <v>65994</v>
      </c>
      <c r="G11" s="147">
        <f t="shared" si="0"/>
        <v>4064467.97</v>
      </c>
      <c r="H11" s="139"/>
    </row>
    <row r="12" spans="1:8" x14ac:dyDescent="0.2">
      <c r="A12" s="137"/>
      <c r="B12" s="140" t="s">
        <v>147</v>
      </c>
      <c r="C12" s="147">
        <v>1779250</v>
      </c>
      <c r="D12" s="147">
        <v>1913223</v>
      </c>
      <c r="E12" s="147">
        <v>36029</v>
      </c>
      <c r="F12" s="147">
        <v>779738</v>
      </c>
      <c r="G12" s="147">
        <f t="shared" si="0"/>
        <v>4508240</v>
      </c>
      <c r="H12" s="139"/>
    </row>
    <row r="13" spans="1:8" x14ac:dyDescent="0.2">
      <c r="A13" s="137"/>
      <c r="B13" s="140" t="s">
        <v>148</v>
      </c>
      <c r="C13" s="147">
        <v>1534690</v>
      </c>
      <c r="D13" s="147">
        <v>1913224</v>
      </c>
      <c r="E13" s="147">
        <v>38207</v>
      </c>
      <c r="F13" s="147">
        <v>819300</v>
      </c>
      <c r="G13" s="147">
        <f t="shared" si="0"/>
        <v>4305421</v>
      </c>
      <c r="H13" s="139"/>
    </row>
    <row r="14" spans="1:8" x14ac:dyDescent="0.2">
      <c r="A14" s="137"/>
      <c r="B14" s="140" t="s">
        <v>149</v>
      </c>
      <c r="C14" s="147">
        <v>1322567</v>
      </c>
      <c r="D14" s="147">
        <v>1913224</v>
      </c>
      <c r="E14" s="147">
        <v>31740</v>
      </c>
      <c r="F14" s="147">
        <v>692836</v>
      </c>
      <c r="G14" s="147">
        <f t="shared" si="0"/>
        <v>3960367</v>
      </c>
      <c r="H14" s="139"/>
    </row>
    <row r="15" spans="1:8" x14ac:dyDescent="0.2">
      <c r="A15" s="137"/>
      <c r="B15" s="140" t="s">
        <v>150</v>
      </c>
      <c r="C15" s="147">
        <v>1884535</v>
      </c>
      <c r="D15" s="147">
        <v>1913224</v>
      </c>
      <c r="E15" s="147">
        <v>38083</v>
      </c>
      <c r="F15" s="147">
        <v>813163</v>
      </c>
      <c r="G15" s="147">
        <f t="shared" si="0"/>
        <v>4649005</v>
      </c>
      <c r="H15" s="139"/>
    </row>
    <row r="16" spans="1:8" x14ac:dyDescent="0.2">
      <c r="A16" s="137"/>
      <c r="B16" s="140" t="s">
        <v>151</v>
      </c>
      <c r="C16" s="147">
        <v>2085910.1</v>
      </c>
      <c r="D16" s="147">
        <v>1913224</v>
      </c>
      <c r="E16" s="147">
        <v>33075</v>
      </c>
      <c r="F16" s="147">
        <v>1119865</v>
      </c>
      <c r="G16" s="147">
        <f t="shared" si="0"/>
        <v>5152074.0999999996</v>
      </c>
      <c r="H16" s="139"/>
    </row>
    <row r="17" spans="1:8" x14ac:dyDescent="0.2">
      <c r="A17" s="137"/>
      <c r="B17" s="140" t="s">
        <v>152</v>
      </c>
      <c r="C17" s="147">
        <v>2704565</v>
      </c>
      <c r="D17" s="147">
        <v>1913223</v>
      </c>
      <c r="E17" s="147">
        <v>50535</v>
      </c>
      <c r="F17" s="147">
        <v>1367476</v>
      </c>
      <c r="G17" s="147">
        <f t="shared" si="0"/>
        <v>6035799</v>
      </c>
      <c r="H17" s="139"/>
    </row>
    <row r="18" spans="1:8" ht="13.5" thickBot="1" x14ac:dyDescent="0.25">
      <c r="A18" s="137"/>
      <c r="B18" s="140" t="s">
        <v>153</v>
      </c>
      <c r="C18" s="148">
        <f>SUM(C6:C17)</f>
        <v>24920452.100000001</v>
      </c>
      <c r="D18" s="148">
        <f>SUM(D6:D17)</f>
        <v>22940213</v>
      </c>
      <c r="E18" s="148">
        <f>SUM(E6:E17)</f>
        <v>515204.97</v>
      </c>
      <c r="F18" s="148">
        <f>SUM(F6:F17)</f>
        <v>10890075</v>
      </c>
      <c r="G18" s="148">
        <f>SUM(G6:G17)</f>
        <v>59265945.07</v>
      </c>
      <c r="H18" s="139"/>
    </row>
    <row r="19" spans="1:8" ht="13.5" thickTop="1" x14ac:dyDescent="0.2">
      <c r="A19" s="141"/>
      <c r="B19" s="138"/>
      <c r="C19" s="138"/>
      <c r="D19" s="138"/>
      <c r="E19" s="138"/>
      <c r="F19" s="138"/>
      <c r="G19" s="138"/>
      <c r="H19" s="142"/>
    </row>
    <row r="66" spans="1:11" ht="15" x14ac:dyDescent="0.25">
      <c r="A66" s="149"/>
      <c r="B66" s="149"/>
      <c r="C66" s="149"/>
      <c r="D66" s="149"/>
      <c r="E66" s="149"/>
      <c r="F66" s="149"/>
      <c r="G66" s="149"/>
      <c r="H66" s="149"/>
      <c r="I66" s="149"/>
      <c r="J66" s="149"/>
      <c r="K66" s="149"/>
    </row>
    <row r="67" spans="1:11" ht="15" x14ac:dyDescent="0.25">
      <c r="A67" s="149"/>
      <c r="B67" s="149"/>
      <c r="C67" s="149"/>
      <c r="D67" s="149"/>
      <c r="E67" s="149"/>
      <c r="F67" s="149"/>
      <c r="G67" s="149"/>
      <c r="H67" s="149"/>
      <c r="I67" s="149"/>
      <c r="J67" s="149"/>
      <c r="K67" s="149"/>
    </row>
    <row r="68" spans="1:11" ht="15" x14ac:dyDescent="0.25">
      <c r="A68" s="149"/>
      <c r="B68" s="149"/>
      <c r="C68" s="149"/>
      <c r="D68" s="149"/>
      <c r="E68" s="149"/>
      <c r="F68" s="149"/>
      <c r="G68" s="149"/>
      <c r="H68" s="149"/>
      <c r="I68" s="149"/>
      <c r="J68" s="149"/>
      <c r="K68" s="149"/>
    </row>
    <row r="69" spans="1:11" ht="15" x14ac:dyDescent="0.25">
      <c r="A69" s="149"/>
      <c r="B69" s="149"/>
      <c r="C69" s="149"/>
      <c r="D69" s="149"/>
      <c r="E69" s="149"/>
      <c r="F69" s="149"/>
      <c r="G69" s="149"/>
      <c r="H69" s="149"/>
      <c r="I69" s="149"/>
      <c r="J69" s="149"/>
      <c r="K69" s="149"/>
    </row>
    <row r="70" spans="1:11" ht="15" x14ac:dyDescent="0.25">
      <c r="A70" s="149"/>
      <c r="B70" s="149"/>
      <c r="C70" s="149"/>
      <c r="D70" s="149"/>
      <c r="E70" s="149"/>
      <c r="F70" s="149"/>
      <c r="G70" s="149"/>
      <c r="H70" s="149"/>
      <c r="I70" s="149"/>
      <c r="J70" s="149"/>
      <c r="K70" s="149"/>
    </row>
    <row r="71" spans="1:11" ht="15" x14ac:dyDescent="0.25">
      <c r="A71" s="149"/>
      <c r="B71" s="149"/>
      <c r="C71" s="149"/>
      <c r="D71" s="149"/>
      <c r="E71" s="149"/>
      <c r="F71" s="149"/>
      <c r="G71" s="149"/>
      <c r="H71" s="149"/>
      <c r="I71" s="149"/>
      <c r="J71" s="149"/>
      <c r="K71" s="149"/>
    </row>
    <row r="72" spans="1:11" ht="15" x14ac:dyDescent="0.25">
      <c r="A72" s="149"/>
      <c r="B72" s="149"/>
      <c r="C72" s="149"/>
      <c r="D72" s="149"/>
      <c r="E72" s="149"/>
      <c r="F72" s="149"/>
      <c r="G72" s="149"/>
      <c r="H72" s="149"/>
      <c r="I72" s="149"/>
      <c r="J72" s="149"/>
      <c r="K72" s="149"/>
    </row>
    <row r="73" spans="1:11" x14ac:dyDescent="0.2">
      <c r="D73" s="145"/>
      <c r="G73" s="144"/>
      <c r="H73" s="144"/>
    </row>
    <row r="74" spans="1:11" x14ac:dyDescent="0.2">
      <c r="D74" s="145"/>
      <c r="G74" s="144"/>
      <c r="H74" s="144"/>
    </row>
    <row r="75" spans="1:11" x14ac:dyDescent="0.2">
      <c r="D75" s="145"/>
      <c r="G75" s="144"/>
      <c r="H75" s="144"/>
    </row>
    <row r="76" spans="1:11" x14ac:dyDescent="0.2">
      <c r="D76" s="145"/>
      <c r="G76" s="144"/>
      <c r="H76" s="144"/>
    </row>
    <row r="77" spans="1:11" x14ac:dyDescent="0.2">
      <c r="D77" s="145"/>
      <c r="G77" s="144"/>
      <c r="H77" s="144"/>
    </row>
    <row r="78" spans="1:11" x14ac:dyDescent="0.2">
      <c r="D78" s="145"/>
      <c r="G78" s="144"/>
      <c r="H78" s="144"/>
    </row>
    <row r="79" spans="1:11" x14ac:dyDescent="0.2">
      <c r="D79" s="145"/>
      <c r="G79" s="144"/>
      <c r="H79" s="144"/>
    </row>
    <row r="80" spans="1:11" x14ac:dyDescent="0.2">
      <c r="D80" s="145"/>
      <c r="G80" s="144"/>
      <c r="H80" s="144"/>
    </row>
    <row r="81" spans="4:8" x14ac:dyDescent="0.2">
      <c r="D81" s="145"/>
      <c r="G81" s="144"/>
      <c r="H81" s="144"/>
    </row>
    <row r="82" spans="4:8" x14ac:dyDescent="0.2">
      <c r="D82" s="145"/>
      <c r="G82" s="144"/>
      <c r="H82" s="144"/>
    </row>
    <row r="83" spans="4:8" x14ac:dyDescent="0.2">
      <c r="D83" s="145"/>
      <c r="G83" s="144"/>
      <c r="H83" s="144"/>
    </row>
    <row r="84" spans="4:8" x14ac:dyDescent="0.2">
      <c r="D84" s="145"/>
      <c r="G84" s="144"/>
      <c r="H84" s="144"/>
    </row>
    <row r="85" spans="4:8" x14ac:dyDescent="0.2">
      <c r="D85" s="145"/>
      <c r="G85" s="144"/>
      <c r="H85" s="144"/>
    </row>
    <row r="86" spans="4:8" x14ac:dyDescent="0.2">
      <c r="D86" s="145"/>
      <c r="G86" s="144"/>
      <c r="H86" s="144"/>
    </row>
    <row r="87" spans="4:8" x14ac:dyDescent="0.2">
      <c r="D87" s="145"/>
      <c r="G87" s="144"/>
      <c r="H87" s="144"/>
    </row>
    <row r="88" spans="4:8" x14ac:dyDescent="0.2">
      <c r="D88" s="145"/>
      <c r="G88" s="144"/>
      <c r="H88" s="144"/>
    </row>
    <row r="89" spans="4:8" x14ac:dyDescent="0.2">
      <c r="D89" s="145"/>
      <c r="G89" s="144"/>
      <c r="H89" s="144"/>
    </row>
    <row r="90" spans="4:8" x14ac:dyDescent="0.2">
      <c r="D90" s="145"/>
      <c r="G90" s="144"/>
      <c r="H90" s="144"/>
    </row>
    <row r="91" spans="4:8" x14ac:dyDescent="0.2">
      <c r="D91" s="145"/>
      <c r="G91" s="144"/>
      <c r="H91" s="144"/>
    </row>
    <row r="92" spans="4:8" x14ac:dyDescent="0.2">
      <c r="D92" s="145"/>
      <c r="G92" s="144"/>
      <c r="H92" s="144"/>
    </row>
    <row r="93" spans="4:8" x14ac:dyDescent="0.2">
      <c r="D93" s="145"/>
      <c r="G93" s="144"/>
      <c r="H93" s="144"/>
    </row>
    <row r="94" spans="4:8" x14ac:dyDescent="0.2">
      <c r="D94" s="145"/>
      <c r="G94" s="144"/>
      <c r="H94" s="144"/>
    </row>
    <row r="95" spans="4:8" x14ac:dyDescent="0.2">
      <c r="D95" s="145"/>
      <c r="G95" s="144"/>
      <c r="H95" s="144"/>
    </row>
    <row r="96" spans="4:8" x14ac:dyDescent="0.2">
      <c r="D96" s="145"/>
      <c r="G96" s="144"/>
      <c r="H96" s="144"/>
    </row>
    <row r="97" spans="4:8" x14ac:dyDescent="0.2">
      <c r="D97" s="145"/>
      <c r="G97" s="144"/>
      <c r="H97" s="144"/>
    </row>
    <row r="98" spans="4:8" x14ac:dyDescent="0.2">
      <c r="D98" s="145"/>
      <c r="G98" s="144"/>
      <c r="H98" s="144"/>
    </row>
    <row r="99" spans="4:8" x14ac:dyDescent="0.2">
      <c r="D99" s="145"/>
      <c r="G99" s="144"/>
      <c r="H99" s="144"/>
    </row>
    <row r="100" spans="4:8" x14ac:dyDescent="0.2">
      <c r="D100" s="145"/>
      <c r="G100" s="144"/>
      <c r="H100" s="144"/>
    </row>
    <row r="101" spans="4:8" x14ac:dyDescent="0.2">
      <c r="D101" s="145"/>
      <c r="G101" s="144"/>
      <c r="H101" s="144"/>
    </row>
    <row r="102" spans="4:8" x14ac:dyDescent="0.2">
      <c r="D102" s="145"/>
      <c r="G102" s="144"/>
      <c r="H102" s="144"/>
    </row>
    <row r="103" spans="4:8" x14ac:dyDescent="0.2">
      <c r="D103" s="145"/>
      <c r="G103" s="144"/>
      <c r="H103" s="144"/>
    </row>
    <row r="104" spans="4:8" x14ac:dyDescent="0.2">
      <c r="D104" s="145"/>
      <c r="G104" s="144"/>
      <c r="H104" s="144"/>
    </row>
    <row r="105" spans="4:8" x14ac:dyDescent="0.2">
      <c r="D105" s="145"/>
      <c r="G105" s="144"/>
      <c r="H105" s="144"/>
    </row>
    <row r="106" spans="4:8" x14ac:dyDescent="0.2">
      <c r="D106" s="145"/>
      <c r="G106" s="144"/>
      <c r="H106" s="144"/>
    </row>
    <row r="107" spans="4:8" x14ac:dyDescent="0.2">
      <c r="D107" s="145"/>
      <c r="G107" s="144"/>
      <c r="H107" s="144"/>
    </row>
    <row r="108" spans="4:8" x14ac:dyDescent="0.2">
      <c r="D108" s="145"/>
      <c r="G108" s="144"/>
      <c r="H108" s="144"/>
    </row>
    <row r="109" spans="4:8" x14ac:dyDescent="0.2">
      <c r="D109" s="145"/>
      <c r="G109" s="144"/>
      <c r="H109" s="144"/>
    </row>
    <row r="110" spans="4:8" x14ac:dyDescent="0.2">
      <c r="D110" s="145"/>
      <c r="G110" s="144"/>
      <c r="H110" s="144"/>
    </row>
    <row r="111" spans="4:8" x14ac:dyDescent="0.2">
      <c r="D111" s="145"/>
      <c r="G111" s="144"/>
      <c r="H111" s="144"/>
    </row>
    <row r="112" spans="4:8" x14ac:dyDescent="0.2">
      <c r="D112" s="145"/>
      <c r="G112" s="144"/>
      <c r="H112" s="144"/>
    </row>
    <row r="113" spans="4:8" x14ac:dyDescent="0.2">
      <c r="D113" s="145"/>
      <c r="G113" s="144"/>
      <c r="H113" s="144"/>
    </row>
    <row r="114" spans="4:8" x14ac:dyDescent="0.2">
      <c r="D114" s="145"/>
      <c r="G114" s="144"/>
      <c r="H114" s="144"/>
    </row>
    <row r="115" spans="4:8" x14ac:dyDescent="0.2">
      <c r="D115" s="145"/>
      <c r="G115" s="144"/>
      <c r="H115" s="144"/>
    </row>
    <row r="116" spans="4:8" x14ac:dyDescent="0.2">
      <c r="D116" s="145"/>
      <c r="G116" s="144"/>
      <c r="H116" s="144"/>
    </row>
    <row r="117" spans="4:8" x14ac:dyDescent="0.2">
      <c r="D117" s="145"/>
      <c r="G117" s="144"/>
      <c r="H117" s="144"/>
    </row>
    <row r="118" spans="4:8" x14ac:dyDescent="0.2">
      <c r="D118" s="145"/>
      <c r="G118" s="144"/>
      <c r="H118" s="144"/>
    </row>
    <row r="119" spans="4:8" x14ac:dyDescent="0.2">
      <c r="D119" s="145"/>
      <c r="G119" s="144"/>
      <c r="H119" s="144"/>
    </row>
    <row r="120" spans="4:8" x14ac:dyDescent="0.2">
      <c r="D120" s="145"/>
      <c r="G120" s="144"/>
      <c r="H120" s="144"/>
    </row>
    <row r="121" spans="4:8" x14ac:dyDescent="0.2">
      <c r="D121" s="145"/>
      <c r="G121" s="144"/>
      <c r="H121" s="144"/>
    </row>
    <row r="122" spans="4:8" x14ac:dyDescent="0.2">
      <c r="D122" s="145"/>
      <c r="G122" s="144"/>
      <c r="H122" s="144"/>
    </row>
    <row r="123" spans="4:8" x14ac:dyDescent="0.2">
      <c r="D123" s="145"/>
      <c r="G123" s="144"/>
      <c r="H123" s="144"/>
    </row>
    <row r="124" spans="4:8" x14ac:dyDescent="0.2">
      <c r="D124" s="145"/>
      <c r="G124" s="144"/>
      <c r="H124" s="144"/>
    </row>
    <row r="125" spans="4:8" x14ac:dyDescent="0.2">
      <c r="D125" s="145">
        <f>SUM(D71:D124)</f>
        <v>0</v>
      </c>
    </row>
  </sheetData>
  <pageMargins left="0" right="0" top="0" bottom="0" header="0.5" footer="0"/>
  <pageSetup scale="60" fitToHeight="0" orientation="landscape" r:id="rId1"/>
  <headerFooter alignWithMargins="0">
    <oddHeader>&amp;R]</oddHeader>
    <oddFooter>&amp;L&amp;D&amp;T&amp;R&amp;Z&amp;F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34" sqref="E34"/>
    </sheetView>
  </sheetViews>
  <sheetFormatPr defaultColWidth="13.28515625" defaultRowHeight="15" x14ac:dyDescent="0.25"/>
  <cols>
    <col min="1" max="1" width="16" style="96" customWidth="1"/>
    <col min="2" max="2" width="13.28515625" style="96"/>
    <col min="3" max="3" width="16.140625" style="96" customWidth="1"/>
    <col min="4" max="4" width="11.5703125" style="96" customWidth="1"/>
    <col min="5" max="5" width="13.85546875" style="96" customWidth="1"/>
    <col min="6" max="6" width="15.28515625" style="96" customWidth="1"/>
    <col min="7" max="7" width="16.28515625" style="96" customWidth="1"/>
    <col min="8" max="8" width="14.7109375" style="96" customWidth="1"/>
    <col min="9" max="16384" width="13.28515625" style="96"/>
  </cols>
  <sheetData>
    <row r="1" spans="1:11" ht="14.45" x14ac:dyDescent="0.3">
      <c r="A1" s="95" t="s">
        <v>38</v>
      </c>
      <c r="B1" s="95" t="s">
        <v>37</v>
      </c>
    </row>
    <row r="3" spans="1:11" ht="14.45" x14ac:dyDescent="0.3">
      <c r="C3" s="95" t="s">
        <v>98</v>
      </c>
      <c r="D3" s="95" t="s">
        <v>97</v>
      </c>
    </row>
    <row r="4" spans="1:11" ht="14.45" x14ac:dyDescent="0.3">
      <c r="C4" s="154" t="s">
        <v>93</v>
      </c>
      <c r="D4" s="154" t="s">
        <v>93</v>
      </c>
      <c r="E4" s="154" t="s">
        <v>93</v>
      </c>
      <c r="F4" s="154" t="s">
        <v>93</v>
      </c>
      <c r="G4" s="154" t="s">
        <v>93</v>
      </c>
      <c r="H4" s="154" t="s">
        <v>93</v>
      </c>
    </row>
    <row r="5" spans="1:11" thickBot="1" x14ac:dyDescent="0.35">
      <c r="A5" s="95" t="s">
        <v>39</v>
      </c>
      <c r="B5" s="95" t="s">
        <v>40</v>
      </c>
      <c r="C5" s="112" t="s">
        <v>41</v>
      </c>
      <c r="D5" s="112" t="s">
        <v>111</v>
      </c>
      <c r="E5" s="112" t="s">
        <v>42</v>
      </c>
      <c r="F5" s="112" t="s">
        <v>43</v>
      </c>
      <c r="G5" s="112" t="s">
        <v>112</v>
      </c>
      <c r="H5" s="112" t="s">
        <v>44</v>
      </c>
      <c r="I5" s="115" t="s">
        <v>113</v>
      </c>
      <c r="J5" s="116" t="s">
        <v>114</v>
      </c>
      <c r="K5" s="116" t="s">
        <v>62</v>
      </c>
    </row>
    <row r="6" spans="1:11" thickBot="1" x14ac:dyDescent="0.35">
      <c r="A6" s="113" t="s">
        <v>94</v>
      </c>
      <c r="B6" s="117" t="s">
        <v>95</v>
      </c>
      <c r="C6" s="118">
        <v>164499.23000000001</v>
      </c>
      <c r="D6" s="118">
        <v>1806.16</v>
      </c>
      <c r="E6" s="118">
        <v>259283.11</v>
      </c>
      <c r="F6" s="118">
        <v>3706915.88</v>
      </c>
      <c r="G6" s="118">
        <v>289285.82</v>
      </c>
      <c r="H6" s="118">
        <v>63.41</v>
      </c>
      <c r="I6" s="118">
        <f>SUM(C6:H6)</f>
        <v>4421853.6100000003</v>
      </c>
      <c r="J6" s="119">
        <f>SUM(J7:J18)</f>
        <v>-48756.259999999987</v>
      </c>
      <c r="K6" s="119">
        <f>I6-J6</f>
        <v>4470609.87</v>
      </c>
    </row>
    <row r="7" spans="1:11" ht="15.75" thickBot="1" x14ac:dyDescent="0.3">
      <c r="A7" s="155" t="s">
        <v>96</v>
      </c>
      <c r="B7" s="98" t="s">
        <v>115</v>
      </c>
      <c r="C7" s="120">
        <v>15328.02</v>
      </c>
      <c r="D7" s="120">
        <v>100</v>
      </c>
      <c r="E7" s="120">
        <v>18573.490000000002</v>
      </c>
      <c r="F7" s="120">
        <v>381995</v>
      </c>
      <c r="G7" s="120">
        <v>18528.84</v>
      </c>
      <c r="H7" s="120">
        <v>7.46</v>
      </c>
      <c r="I7" s="120">
        <f t="shared" ref="I7:I18" si="0">SUM(C7:H7)</f>
        <v>434532.81000000006</v>
      </c>
      <c r="J7" s="121">
        <v>0</v>
      </c>
      <c r="K7" s="121">
        <f t="shared" ref="K7:K18" si="1">I7-J7</f>
        <v>434532.81000000006</v>
      </c>
    </row>
    <row r="8" spans="1:11" ht="15.75" thickBot="1" x14ac:dyDescent="0.3">
      <c r="A8" s="155" t="s">
        <v>96</v>
      </c>
      <c r="B8" s="97" t="s">
        <v>116</v>
      </c>
      <c r="C8" s="122">
        <v>14787.48</v>
      </c>
      <c r="D8" s="122">
        <v>105</v>
      </c>
      <c r="E8" s="122">
        <v>17826.13</v>
      </c>
      <c r="F8" s="122">
        <v>356677.44</v>
      </c>
      <c r="G8" s="122">
        <v>20352.02</v>
      </c>
      <c r="H8" s="122">
        <v>6.58</v>
      </c>
      <c r="I8" s="122">
        <f t="shared" si="0"/>
        <v>409754.65</v>
      </c>
      <c r="J8" s="123">
        <v>-8049.98</v>
      </c>
      <c r="K8" s="123">
        <f t="shared" si="1"/>
        <v>417804.63</v>
      </c>
    </row>
    <row r="9" spans="1:11" ht="15.75" thickBot="1" x14ac:dyDescent="0.3">
      <c r="A9" s="155" t="s">
        <v>96</v>
      </c>
      <c r="B9" s="98" t="s">
        <v>117</v>
      </c>
      <c r="C9" s="120">
        <v>14507.98</v>
      </c>
      <c r="D9" s="120">
        <v>90</v>
      </c>
      <c r="E9" s="120">
        <v>17404.63</v>
      </c>
      <c r="F9" s="120">
        <v>353765.51</v>
      </c>
      <c r="G9" s="120">
        <v>20616.32</v>
      </c>
      <c r="H9" s="120">
        <v>6</v>
      </c>
      <c r="I9" s="120">
        <f t="shared" si="0"/>
        <v>406390.44</v>
      </c>
      <c r="J9" s="121">
        <v>-4024.99</v>
      </c>
      <c r="K9" s="121">
        <f t="shared" si="1"/>
        <v>410415.43</v>
      </c>
    </row>
    <row r="10" spans="1:11" ht="15.75" thickBot="1" x14ac:dyDescent="0.3">
      <c r="A10" s="155" t="s">
        <v>96</v>
      </c>
      <c r="B10" s="97" t="s">
        <v>118</v>
      </c>
      <c r="C10" s="122">
        <v>13423.52</v>
      </c>
      <c r="D10" s="122">
        <v>135</v>
      </c>
      <c r="E10" s="122">
        <v>16504.419999999998</v>
      </c>
      <c r="F10" s="122">
        <v>308224.59999999998</v>
      </c>
      <c r="G10" s="122">
        <v>21204.67</v>
      </c>
      <c r="H10" s="122">
        <v>5.43</v>
      </c>
      <c r="I10" s="122">
        <f t="shared" si="0"/>
        <v>359497.63999999996</v>
      </c>
      <c r="J10" s="124">
        <v>-4024.99</v>
      </c>
      <c r="K10" s="124">
        <f t="shared" si="1"/>
        <v>363522.62999999995</v>
      </c>
    </row>
    <row r="11" spans="1:11" ht="15.75" thickBot="1" x14ac:dyDescent="0.3">
      <c r="A11" s="155" t="s">
        <v>96</v>
      </c>
      <c r="B11" s="98" t="s">
        <v>119</v>
      </c>
      <c r="C11" s="120">
        <v>13190.98</v>
      </c>
      <c r="D11" s="120">
        <v>135</v>
      </c>
      <c r="E11" s="120">
        <v>12687.27</v>
      </c>
      <c r="F11" s="120">
        <v>273538.15999999997</v>
      </c>
      <c r="G11" s="120">
        <v>22286.49</v>
      </c>
      <c r="H11" s="120">
        <v>4.5199999999999996</v>
      </c>
      <c r="I11" s="120">
        <f t="shared" si="0"/>
        <v>321842.42</v>
      </c>
      <c r="J11" s="121">
        <v>-4024.99</v>
      </c>
      <c r="K11" s="121">
        <f t="shared" si="1"/>
        <v>325867.40999999997</v>
      </c>
    </row>
    <row r="12" spans="1:11" ht="15.75" thickBot="1" x14ac:dyDescent="0.3">
      <c r="A12" s="155" t="s">
        <v>96</v>
      </c>
      <c r="B12" s="97" t="s">
        <v>120</v>
      </c>
      <c r="C12" s="122">
        <v>12673.39</v>
      </c>
      <c r="D12" s="122">
        <v>150</v>
      </c>
      <c r="E12" s="122">
        <v>64879.67</v>
      </c>
      <c r="F12" s="122">
        <v>260099.36</v>
      </c>
      <c r="G12" s="122">
        <v>23411.83</v>
      </c>
      <c r="H12" s="122">
        <v>3.96</v>
      </c>
      <c r="I12" s="122">
        <f t="shared" si="0"/>
        <v>361218.21</v>
      </c>
      <c r="J12" s="124">
        <v>-4253.18</v>
      </c>
      <c r="K12" s="124">
        <f t="shared" si="1"/>
        <v>365471.39</v>
      </c>
    </row>
    <row r="13" spans="1:11" ht="15.75" thickBot="1" x14ac:dyDescent="0.3">
      <c r="A13" s="155" t="s">
        <v>96</v>
      </c>
      <c r="B13" s="98" t="s">
        <v>121</v>
      </c>
      <c r="C13" s="120">
        <v>13181.9</v>
      </c>
      <c r="D13" s="120">
        <v>161.66999999999999</v>
      </c>
      <c r="E13" s="120">
        <v>16838.560000000001</v>
      </c>
      <c r="F13" s="120">
        <v>266205.39</v>
      </c>
      <c r="G13" s="120">
        <v>24458.48</v>
      </c>
      <c r="H13" s="120">
        <v>3.75</v>
      </c>
      <c r="I13" s="120">
        <f t="shared" si="0"/>
        <v>320849.75</v>
      </c>
      <c r="J13" s="121">
        <v>-4024.99</v>
      </c>
      <c r="K13" s="121">
        <f t="shared" si="1"/>
        <v>324874.74</v>
      </c>
    </row>
    <row r="14" spans="1:11" ht="15.75" thickBot="1" x14ac:dyDescent="0.3">
      <c r="A14" s="155" t="s">
        <v>96</v>
      </c>
      <c r="B14" s="97" t="s">
        <v>122</v>
      </c>
      <c r="C14" s="122">
        <v>13369.24</v>
      </c>
      <c r="D14" s="122">
        <v>184.16</v>
      </c>
      <c r="E14" s="122">
        <v>106885.54</v>
      </c>
      <c r="F14" s="122">
        <v>283278.96999999997</v>
      </c>
      <c r="G14" s="122">
        <v>25512.67</v>
      </c>
      <c r="H14" s="122">
        <v>3.82</v>
      </c>
      <c r="I14" s="122">
        <f t="shared" si="0"/>
        <v>429234.39999999997</v>
      </c>
      <c r="J14" s="124">
        <v>-4024.99</v>
      </c>
      <c r="K14" s="124">
        <f t="shared" si="1"/>
        <v>433259.38999999996</v>
      </c>
    </row>
    <row r="15" spans="1:11" ht="15.75" thickBot="1" x14ac:dyDescent="0.3">
      <c r="A15" s="155" t="s">
        <v>96</v>
      </c>
      <c r="B15" s="98" t="s">
        <v>123</v>
      </c>
      <c r="C15" s="120">
        <v>13372.13</v>
      </c>
      <c r="D15" s="120">
        <v>160</v>
      </c>
      <c r="E15" s="120">
        <v>-69202.289999999994</v>
      </c>
      <c r="F15" s="120">
        <v>271730.36</v>
      </c>
      <c r="G15" s="120">
        <v>26350.5</v>
      </c>
      <c r="H15" s="120">
        <v>4.29</v>
      </c>
      <c r="I15" s="120">
        <f t="shared" si="0"/>
        <v>242414.99</v>
      </c>
      <c r="J15" s="121">
        <v>-4024.99</v>
      </c>
      <c r="K15" s="121">
        <f t="shared" si="1"/>
        <v>246439.97999999998</v>
      </c>
    </row>
    <row r="16" spans="1:11" ht="15.75" thickBot="1" x14ac:dyDescent="0.3">
      <c r="A16" s="155" t="s">
        <v>96</v>
      </c>
      <c r="B16" s="97" t="s">
        <v>124</v>
      </c>
      <c r="C16" s="122">
        <v>12638.56</v>
      </c>
      <c r="D16" s="122">
        <v>190</v>
      </c>
      <c r="E16" s="122">
        <v>16963.939999999999</v>
      </c>
      <c r="F16" s="122">
        <v>272553.84000000003</v>
      </c>
      <c r="G16" s="122">
        <v>27331.52</v>
      </c>
      <c r="H16" s="122">
        <v>5.32</v>
      </c>
      <c r="I16" s="122">
        <f t="shared" si="0"/>
        <v>329683.18000000005</v>
      </c>
      <c r="J16" s="124">
        <v>-4024.99</v>
      </c>
      <c r="K16" s="124">
        <f t="shared" si="1"/>
        <v>333708.17000000004</v>
      </c>
    </row>
    <row r="17" spans="1:11" ht="15.75" thickBot="1" x14ac:dyDescent="0.3">
      <c r="A17" s="155" t="s">
        <v>96</v>
      </c>
      <c r="B17" s="98" t="s">
        <v>125</v>
      </c>
      <c r="C17" s="120">
        <v>13664.44</v>
      </c>
      <c r="D17" s="120">
        <v>195.33</v>
      </c>
      <c r="E17" s="120">
        <v>27580.799999999999</v>
      </c>
      <c r="F17" s="120">
        <v>310320.7</v>
      </c>
      <c r="G17" s="120">
        <v>29071.82</v>
      </c>
      <c r="H17" s="120">
        <v>5.61</v>
      </c>
      <c r="I17" s="120">
        <f t="shared" si="0"/>
        <v>380838.7</v>
      </c>
      <c r="J17" s="121">
        <v>-4024.99</v>
      </c>
      <c r="K17" s="121">
        <f t="shared" si="1"/>
        <v>384863.69</v>
      </c>
    </row>
    <row r="18" spans="1:11" x14ac:dyDescent="0.25">
      <c r="A18" s="155" t="s">
        <v>96</v>
      </c>
      <c r="B18" s="97" t="s">
        <v>126</v>
      </c>
      <c r="C18" s="122">
        <v>14361.59</v>
      </c>
      <c r="D18" s="122">
        <v>200</v>
      </c>
      <c r="E18" s="122">
        <v>12340.95</v>
      </c>
      <c r="F18" s="122">
        <v>368526.55</v>
      </c>
      <c r="G18" s="122">
        <v>30160.66</v>
      </c>
      <c r="H18" s="122">
        <v>6.67</v>
      </c>
      <c r="I18" s="122">
        <f t="shared" si="0"/>
        <v>425596.41999999993</v>
      </c>
      <c r="J18" s="124">
        <v>-4253.18</v>
      </c>
      <c r="K18" s="124">
        <f t="shared" si="1"/>
        <v>429849.59999999992</v>
      </c>
    </row>
  </sheetData>
  <mergeCells count="2">
    <mergeCell ref="C4:H4"/>
    <mergeCell ref="A7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34" sqref="E34"/>
    </sheetView>
  </sheetViews>
  <sheetFormatPr defaultRowHeight="15" x14ac:dyDescent="0.25"/>
  <cols>
    <col min="1" max="1" width="60.42578125" customWidth="1"/>
    <col min="2" max="2" width="15.85546875" customWidth="1"/>
  </cols>
  <sheetData>
    <row r="1" spans="1:2" x14ac:dyDescent="0.3">
      <c r="A1" t="s">
        <v>105</v>
      </c>
    </row>
    <row r="2" spans="1:2" x14ac:dyDescent="0.3">
      <c r="A2" t="s">
        <v>106</v>
      </c>
    </row>
    <row r="3" spans="1:2" x14ac:dyDescent="0.3">
      <c r="A3" t="s">
        <v>71</v>
      </c>
    </row>
    <row r="6" spans="1:2" x14ac:dyDescent="0.3">
      <c r="A6" s="52" t="s">
        <v>107</v>
      </c>
      <c r="B6" s="52" t="s">
        <v>92</v>
      </c>
    </row>
    <row r="7" spans="1:2" x14ac:dyDescent="0.3">
      <c r="A7" t="s">
        <v>76</v>
      </c>
      <c r="B7" s="19">
        <v>97087902.950000003</v>
      </c>
    </row>
    <row r="8" spans="1:2" x14ac:dyDescent="0.3">
      <c r="A8" t="s">
        <v>74</v>
      </c>
      <c r="B8" s="19">
        <v>82000442.209999993</v>
      </c>
    </row>
    <row r="9" spans="1:2" x14ac:dyDescent="0.3">
      <c r="A9" t="s">
        <v>77</v>
      </c>
      <c r="B9" s="19">
        <v>17158857.68</v>
      </c>
    </row>
    <row r="10" spans="1:2" x14ac:dyDescent="0.3">
      <c r="A10" t="s">
        <v>78</v>
      </c>
      <c r="B10" s="19">
        <v>-77453659.510000005</v>
      </c>
    </row>
    <row r="11" spans="1:2" x14ac:dyDescent="0.3">
      <c r="A11" t="s">
        <v>72</v>
      </c>
      <c r="B11" s="19">
        <v>684145.61</v>
      </c>
    </row>
    <row r="12" spans="1:2" x14ac:dyDescent="0.3">
      <c r="A12" t="s">
        <v>73</v>
      </c>
      <c r="B12" s="19">
        <v>-544146.44999999995</v>
      </c>
    </row>
    <row r="13" spans="1:2" x14ac:dyDescent="0.3">
      <c r="A13" t="s">
        <v>75</v>
      </c>
      <c r="B13" s="19">
        <v>-83311.960000000006</v>
      </c>
    </row>
    <row r="14" spans="1:2" x14ac:dyDescent="0.3">
      <c r="A14" s="52" t="s">
        <v>62</v>
      </c>
      <c r="B14" s="111">
        <v>118850230.53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49.85546875" customWidth="1"/>
    <col min="2" max="2" width="13.28515625" customWidth="1"/>
    <col min="3" max="3" width="11.140625" bestFit="1" customWidth="1"/>
  </cols>
  <sheetData>
    <row r="1" spans="1:2" ht="14.45" x14ac:dyDescent="0.3">
      <c r="A1" s="52" t="s">
        <v>127</v>
      </c>
    </row>
    <row r="2" spans="1:2" ht="14.45" x14ac:dyDescent="0.3">
      <c r="A2" s="52" t="s">
        <v>128</v>
      </c>
    </row>
    <row r="4" spans="1:2" ht="14.45" x14ac:dyDescent="0.3">
      <c r="A4" s="52" t="s">
        <v>129</v>
      </c>
      <c r="B4" s="52" t="s">
        <v>130</v>
      </c>
    </row>
    <row r="5" spans="1:2" x14ac:dyDescent="0.25">
      <c r="A5" s="52" t="s">
        <v>158</v>
      </c>
      <c r="B5" s="126">
        <v>1001144.15</v>
      </c>
    </row>
    <row r="6" spans="1:2" x14ac:dyDescent="0.25">
      <c r="A6" s="127" t="s">
        <v>132</v>
      </c>
      <c r="B6" s="128">
        <v>-7384.6</v>
      </c>
    </row>
    <row r="7" spans="1:2" x14ac:dyDescent="0.25">
      <c r="A7" s="127" t="s">
        <v>133</v>
      </c>
      <c r="B7" s="129">
        <v>-29354.23</v>
      </c>
    </row>
    <row r="8" spans="1:2" x14ac:dyDescent="0.25">
      <c r="B8" s="111">
        <f>SUM(B5:B7)</f>
        <v>964405.32000000007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34" sqref="E34"/>
    </sheetView>
  </sheetViews>
  <sheetFormatPr defaultRowHeight="15" x14ac:dyDescent="0.25"/>
  <cols>
    <col min="1" max="1" width="38.7109375" customWidth="1"/>
    <col min="2" max="2" width="13.140625" bestFit="1" customWidth="1"/>
  </cols>
  <sheetData>
    <row r="1" spans="1:2" x14ac:dyDescent="0.3">
      <c r="A1" t="s">
        <v>105</v>
      </c>
    </row>
    <row r="2" spans="1:2" x14ac:dyDescent="0.3">
      <c r="A2" t="s">
        <v>134</v>
      </c>
    </row>
    <row r="3" spans="1:2" x14ac:dyDescent="0.3">
      <c r="A3" t="s">
        <v>71</v>
      </c>
    </row>
    <row r="5" spans="1:2" x14ac:dyDescent="0.3">
      <c r="A5" s="52" t="s">
        <v>107</v>
      </c>
      <c r="B5" s="52" t="s">
        <v>92</v>
      </c>
    </row>
    <row r="6" spans="1:2" x14ac:dyDescent="0.3">
      <c r="A6" t="s">
        <v>79</v>
      </c>
      <c r="B6" s="19">
        <v>1459363.53</v>
      </c>
    </row>
    <row r="7" spans="1:2" x14ac:dyDescent="0.3">
      <c r="A7" s="52" t="s">
        <v>62</v>
      </c>
      <c r="B7" s="111">
        <v>1459363.53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5ED0A597349542A05BF035DA7A1B5D" ma:contentTypeVersion="56" ma:contentTypeDescription="" ma:contentTypeScope="" ma:versionID="3a6e005912eca48e2f14f332140f4b6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2019-03-29T07:00:00+00:00</OpenedDate>
    <SignificantOrder xmlns="dc463f71-b30c-4ab2-9473-d307f9d35888">false</SignificantOrder>
    <Date1 xmlns="dc463f71-b30c-4ab2-9473-d307f9d35888">2019-03-29T07:00:00+00:00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190211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7C29BF-0B01-454D-91C5-917A0E61CFF7}"/>
</file>

<file path=customXml/itemProps2.xml><?xml version="1.0" encoding="utf-8"?>
<ds:datastoreItem xmlns:ds="http://schemas.openxmlformats.org/officeDocument/2006/customXml" ds:itemID="{1C5C98E0-BE97-48A9-9FF2-B5AFA94CE30B}"/>
</file>

<file path=customXml/itemProps3.xml><?xml version="1.0" encoding="utf-8"?>
<ds:datastoreItem xmlns:ds="http://schemas.openxmlformats.org/officeDocument/2006/customXml" ds:itemID="{D9E05F1D-BBBE-43CA-9997-E26C17262B16}"/>
</file>

<file path=customXml/itemProps4.xml><?xml version="1.0" encoding="utf-8"?>
<ds:datastoreItem xmlns:ds="http://schemas.openxmlformats.org/officeDocument/2006/customXml" ds:itemID="{ACB422D5-9065-4138-BC41-3B5CB8AC7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Sheet</vt:lpstr>
      <vt:lpstr>SOE 12ME 12-2018</vt:lpstr>
      <vt:lpstr>ZO12 SCh142 12ME 12-2018</vt:lpstr>
      <vt:lpstr>SCH 140 Prop Tax 12ME 12-2018</vt:lpstr>
      <vt:lpstr>SOGE Green Pwr 12ME 12-2018</vt:lpstr>
      <vt:lpstr>ZO12 Exp Orders 12ME 12-2018</vt:lpstr>
      <vt:lpstr>C.99999.03.37.01 Green Pwr 2018</vt:lpstr>
      <vt:lpstr>ZO12 Ord 55700200 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SFree</cp:lastModifiedBy>
  <cp:lastPrinted>2018-03-08T21:25:45Z</cp:lastPrinted>
  <dcterms:created xsi:type="dcterms:W3CDTF">2015-01-07T17:59:05Z</dcterms:created>
  <dcterms:modified xsi:type="dcterms:W3CDTF">2019-03-29T14:37:30Z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0x0101006E56B4D1795A2E4DB2F0B01679ED314A00B45ED0A597349542A05BF035DA7A1B5D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