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30" yWindow="30" windowWidth="15030" windowHeight="6015" tabRatio="719" activeTab="2"/>
  </bookViews>
  <sheets>
    <sheet name="Instructions - 2015" sheetId="21" r:id="rId1"/>
    <sheet name="Instructions - Revise 2013" sheetId="20" r:id="rId2"/>
    <sheet name="Conservation Report" sheetId="18" r:id="rId3"/>
    <sheet name="Data" sheetId="19" state="hidden" r:id="rId4"/>
  </sheets>
  <externalReferences>
    <externalReference r:id="rId5"/>
  </externalReferences>
  <definedNames>
    <definedName name="CON_2014_Agriculture_Expend">'Conservation Report'!$E$20</definedName>
    <definedName name="CON_2014_Agriculture_MWH">'Conservation Report'!$D$20</definedName>
    <definedName name="CON_2014_Commercial_Expend">'Conservation Report'!$E$18</definedName>
    <definedName name="CON_2014_Commercial_MWH">'Conservation Report'!$D$18</definedName>
    <definedName name="CON_2014_Distribution_Expend">'Conservation Report'!$E$21</definedName>
    <definedName name="CON_2014_Distribution_MWH">'Conservation Report'!$D$21</definedName>
    <definedName name="CON_2014_Expenditures">'Conservation Report'!$E$30</definedName>
    <definedName name="CON_2014_Industrial_Expend">'Conservation Report'!$E$19</definedName>
    <definedName name="CON_2014_Industrial_MWH">'Conservation Report'!$D$19</definedName>
    <definedName name="CON_2014_MWH">'Conservation Report'!$D$30</definedName>
    <definedName name="CON_2014_NEEA_Expend">'Conservation Report'!$E$23</definedName>
    <definedName name="CON_2014_NEEA_MWH">'Conservation Report'!$D$23</definedName>
    <definedName name="CON_2014_OtherSector1_Expend">'Conservation Report'!$E$24</definedName>
    <definedName name="CON_2014_OtherSector1_MWH">'Conservation Report'!$D$24</definedName>
    <definedName name="CON_2014_OtherSector2_Expend">'Conservation Report'!$E$25</definedName>
    <definedName name="CON_2014_OtherSector2_MWH">'Conservation Report'!$D$25</definedName>
    <definedName name="CON_2014_Production_Expend">'Conservation Report'!$E$22</definedName>
    <definedName name="CON_2014_Production_MWH">'Conservation Report'!$D$22</definedName>
    <definedName name="CON_2014_Program1_Expend">'Conservation Report'!#REF!</definedName>
    <definedName name="CON_2014_Program2_Expend">'Conservation Report'!$E$29</definedName>
    <definedName name="CON_2014_Residential_Expend">'Conservation Report'!$E$17</definedName>
    <definedName name="CON_2014_Residential_MWH">'Conservation Report'!$D$17</definedName>
    <definedName name="CON_Contact_Name">'Conservation Report'!$C$5</definedName>
    <definedName name="CON_Email">'Conservation Report'!$C$7</definedName>
    <definedName name="CON_Phone">'Conservation Report'!$C$6</definedName>
    <definedName name="CON_Potential_2014_2023">'Conservation Report'!$D$12</definedName>
    <definedName name="CON_Report_Date">'Conservation Report'!$C$4</definedName>
    <definedName name="CON_Target_2014_2015">'Conservation Report'!$E$12</definedName>
    <definedName name="CON_Utility_Name" localSheetId="0">'[1]Conservation Report'!$C$3:$E$3</definedName>
    <definedName name="CON_Utility_Name">'Conservation Report'!$C$3</definedName>
    <definedName name="_xlnm.Print_Area" localSheetId="2">'Conservation Report'!$A$1:$J$54</definedName>
    <definedName name="REN_Contact_Name">#REF!</definedName>
    <definedName name="REN_Email">#REF!</definedName>
    <definedName name="REN_ERR_ApprenticeLabor">#REF!</definedName>
    <definedName name="REN_ERR_Biodiesel">#REF!</definedName>
    <definedName name="REN_ERR_Biomass">#REF!</definedName>
    <definedName name="REN_ERR_Geothermal">#REF!</definedName>
    <definedName name="REN_ERR_LandfillGas">#REF!</definedName>
    <definedName name="REN_ERR_SewageGas">#REF!</definedName>
    <definedName name="REN_ERR_Solar">#REF!</definedName>
    <definedName name="REN_ERR_Water">#REF!</definedName>
    <definedName name="REN_ERR_Wind">#REF!</definedName>
    <definedName name="REN_ERR_WOT">#REF!</definedName>
    <definedName name="REN_Expenditure_Amount_2015">#REF!</definedName>
    <definedName name="REN_Expenditure_Percent_2015">#REF!</definedName>
    <definedName name="REN_Load_2013">#REF!</definedName>
    <definedName name="REN_Load_2014">#REF!</definedName>
    <definedName name="REN_REC_ApprenticeLabor">#REF!</definedName>
    <definedName name="REN_REC_Biodiesel">#REF!</definedName>
    <definedName name="REN_REC_Biomass">#REF!</definedName>
    <definedName name="REN_REC_DistributedGeneration">#REF!</definedName>
    <definedName name="REN_REC_Geothermal">#REF!</definedName>
    <definedName name="REN_REC_LandfillGas">#REF!</definedName>
    <definedName name="REN_REC_SewageGas">#REF!</definedName>
    <definedName name="REN_REC_Solar">#REF!</definedName>
    <definedName name="REN_REC_Wind">#REF!</definedName>
    <definedName name="REN_REC_WOT">#REF!</definedName>
    <definedName name="REN_RetailRevenueRequirement_2015">#REF!</definedName>
    <definedName name="REN_Submittal_Date">#REF!</definedName>
    <definedName name="REN_Total_2015">#REF!</definedName>
    <definedName name="REN_Utility_Name">#REF!</definedName>
  </definedNames>
  <calcPr calcId="145621"/>
</workbook>
</file>

<file path=xl/calcChain.xml><?xml version="1.0" encoding="utf-8"?>
<calcChain xmlns="http://schemas.openxmlformats.org/spreadsheetml/2006/main">
  <c r="BE2" i="19" l="1"/>
  <c r="CE2" i="19" l="1"/>
  <c r="CC2" i="19"/>
  <c r="CB2" i="19"/>
  <c r="BZ2" i="19"/>
  <c r="BY2" i="19"/>
  <c r="BX2" i="19"/>
  <c r="BW2" i="19"/>
  <c r="BV2" i="19"/>
  <c r="BU2" i="19"/>
  <c r="BT2" i="19"/>
  <c r="BS2" i="19"/>
  <c r="BR2" i="19"/>
  <c r="BQ2" i="19"/>
  <c r="BN2" i="19"/>
  <c r="BL2" i="19"/>
  <c r="BK2" i="19"/>
  <c r="BJ2" i="19"/>
  <c r="BI2" i="19"/>
  <c r="BH2" i="19"/>
  <c r="BF2" i="19"/>
  <c r="BD2" i="19"/>
  <c r="BB2" i="19"/>
  <c r="BA2" i="19"/>
  <c r="AZ2" i="19"/>
  <c r="AY2" i="19"/>
  <c r="AX2" i="19"/>
  <c r="AW2" i="19"/>
  <c r="AV2" i="19"/>
  <c r="AU2" i="19"/>
  <c r="AT2" i="19"/>
  <c r="AS2" i="19"/>
  <c r="AP2" i="19"/>
  <c r="AN2" i="19"/>
  <c r="AM2" i="19"/>
  <c r="AL2" i="19"/>
  <c r="AK2" i="19"/>
  <c r="AJ2" i="19"/>
  <c r="AI2" i="19"/>
  <c r="AH2" i="19"/>
  <c r="AG2" i="19"/>
  <c r="AF2" i="19"/>
  <c r="AE2" i="19"/>
  <c r="AD2" i="19"/>
  <c r="AC2" i="19"/>
  <c r="AB2" i="19"/>
  <c r="AA2" i="19"/>
  <c r="Z2" i="19"/>
  <c r="Y2" i="19"/>
  <c r="X2" i="19"/>
  <c r="W2" i="19"/>
  <c r="V2" i="19"/>
  <c r="U2" i="19"/>
  <c r="T2" i="19"/>
  <c r="S2" i="19"/>
  <c r="R2" i="19"/>
  <c r="Q2" i="19"/>
  <c r="P2" i="19"/>
  <c r="O2" i="19"/>
  <c r="N2" i="19"/>
  <c r="M2" i="19"/>
  <c r="L2" i="19"/>
  <c r="J2" i="19"/>
  <c r="I2" i="19"/>
  <c r="G2" i="19"/>
  <c r="F2" i="19"/>
  <c r="E2" i="19"/>
  <c r="D2" i="19"/>
  <c r="C2" i="19"/>
  <c r="B2" i="19"/>
  <c r="BO2" i="19" l="1"/>
  <c r="AQ2" i="19"/>
  <c r="N5" i="21"/>
  <c r="N7" i="20"/>
  <c r="A2" i="19" l="1"/>
  <c r="AR2" i="19" l="1"/>
  <c r="BP2" i="19"/>
  <c r="BM2" i="19" l="1"/>
  <c r="AO2" i="19"/>
  <c r="C32" i="18"/>
  <c r="E30" i="18" l="1"/>
  <c r="H2" i="19" s="1"/>
  <c r="D30" i="18"/>
  <c r="K2" i="19" s="1"/>
  <c r="CA2" i="19" l="1"/>
  <c r="BC2" i="19"/>
  <c r="CD2" i="19" l="1"/>
  <c r="BG2" i="19"/>
</calcChain>
</file>

<file path=xl/sharedStrings.xml><?xml version="1.0" encoding="utf-8"?>
<sst xmlns="http://schemas.openxmlformats.org/spreadsheetml/2006/main" count="154" uniqueCount="134">
  <si>
    <t>Phone</t>
  </si>
  <si>
    <t>Email</t>
  </si>
  <si>
    <t>Achievement</t>
  </si>
  <si>
    <t>Utility</t>
  </si>
  <si>
    <t xml:space="preserve"> NEEA</t>
  </si>
  <si>
    <t>Total</t>
  </si>
  <si>
    <t>MWh</t>
  </si>
  <si>
    <t>Utility Expenditures ($)</t>
  </si>
  <si>
    <t xml:space="preserve"> Residential </t>
  </si>
  <si>
    <t xml:space="preserve"> Commercial</t>
  </si>
  <si>
    <t xml:space="preserve"> Industrial</t>
  </si>
  <si>
    <t xml:space="preserve"> Agriculture</t>
  </si>
  <si>
    <t>Conservation Notes:</t>
  </si>
  <si>
    <t xml:space="preserve"> Distribution Efficiency</t>
  </si>
  <si>
    <t xml:space="preserve"> Production Efficiency</t>
  </si>
  <si>
    <t>Conservation by Sector</t>
  </si>
  <si>
    <r>
      <t xml:space="preserve"> </t>
    </r>
    <r>
      <rPr>
        <b/>
        <sz val="10"/>
        <color theme="1"/>
        <rFont val="Arial"/>
        <family val="2"/>
      </rPr>
      <t>Planning</t>
    </r>
  </si>
  <si>
    <r>
      <t xml:space="preserve">Conservation expenditures </t>
    </r>
    <r>
      <rPr>
        <i/>
        <sz val="10"/>
        <color theme="1"/>
        <rFont val="Arial"/>
        <family val="2"/>
      </rPr>
      <t xml:space="preserve">NOT </t>
    </r>
    <r>
      <rPr>
        <sz val="10"/>
        <color theme="1"/>
        <rFont val="Arial"/>
        <family val="2"/>
      </rPr>
      <t>included in sector expenditures</t>
    </r>
  </si>
  <si>
    <t>2014 - 2015 Planning</t>
  </si>
  <si>
    <t>2014 - 2015 Target (MWh)</t>
  </si>
  <si>
    <t>2014-2023 Ten Year Potential (MWh)</t>
  </si>
  <si>
    <t>Contact Name/Dept</t>
  </si>
  <si>
    <t>Report Date</t>
  </si>
  <si>
    <t>CON_Contact_Name</t>
  </si>
  <si>
    <t>CON_Email</t>
  </si>
  <si>
    <t>CON_Phone</t>
  </si>
  <si>
    <t>CON_Report_Date</t>
  </si>
  <si>
    <t>CON_Utility_Name</t>
  </si>
  <si>
    <t>REN_Contact_Name</t>
  </si>
  <si>
    <t>REN_Email</t>
  </si>
  <si>
    <t>REN_Submittal_Date</t>
  </si>
  <si>
    <t>REN_Utility_Name</t>
  </si>
  <si>
    <t>CON_Potential_2014_2023</t>
  </si>
  <si>
    <t>CON_Target_2014_2015</t>
  </si>
  <si>
    <t>REN_ERR_ApprenticeLabor</t>
  </si>
  <si>
    <t>REN_ERR_Biodiesel</t>
  </si>
  <si>
    <t>REN_ERR_Biomass</t>
  </si>
  <si>
    <t>REN_ERR_Geothermal</t>
  </si>
  <si>
    <t>REN_ERR_LandfillGas</t>
  </si>
  <si>
    <t>REN_ERR_SewageGas</t>
  </si>
  <si>
    <t>REN_ERR_Solar</t>
  </si>
  <si>
    <t>REN_ERR_Water</t>
  </si>
  <si>
    <t>REN_ERR_Wind</t>
  </si>
  <si>
    <t>REN_ERR_WOT</t>
  </si>
  <si>
    <t>REN_Load_2012</t>
  </si>
  <si>
    <t>REN_Load_2013</t>
  </si>
  <si>
    <t>REN_REC_ApprenticeLabor</t>
  </si>
  <si>
    <t>REN_REC_Biodiesel</t>
  </si>
  <si>
    <t>REN_REC_Biomass</t>
  </si>
  <si>
    <t>REN_REC_DistributedGeneration</t>
  </si>
  <si>
    <t>REN_REC_Geothermal</t>
  </si>
  <si>
    <t>REN_REC_LandfillGas</t>
  </si>
  <si>
    <t>REN_REC_SewageGas</t>
  </si>
  <si>
    <t>REN_REC_Solar</t>
  </si>
  <si>
    <t>REN_REC_Wind</t>
  </si>
  <si>
    <t>REN_REC_WOT</t>
  </si>
  <si>
    <t>REN_Expenditure_Amount_2014</t>
  </si>
  <si>
    <t>REN_Expenditure_Percent_2014</t>
  </si>
  <si>
    <t>REN_Total_2014</t>
  </si>
  <si>
    <r>
      <t xml:space="preserve">Energy Independence Act (I-937) </t>
    </r>
    <r>
      <rPr>
        <sz val="11"/>
        <color rgb="FF000000"/>
        <rFont val="Arial Black"/>
        <family val="2"/>
      </rPr>
      <t>Report Workbook Instructions</t>
    </r>
  </si>
  <si>
    <r>
      <t>Questions:</t>
    </r>
    <r>
      <rPr>
        <sz val="11"/>
        <color rgb="FF000000"/>
        <rFont val="Arial"/>
        <family val="2"/>
      </rPr>
      <t xml:space="preserve"> Glenn Blackmon, State Energy Office, (360) 725-3115</t>
    </r>
  </si>
  <si>
    <r>
      <t>Attachments:</t>
    </r>
    <r>
      <rPr>
        <sz val="11"/>
        <color rgb="FF000000"/>
        <rFont val="Arial"/>
        <family val="2"/>
      </rPr>
      <t xml:space="preserve"> If you provide supporting documentation, Commerce will post that material along with your Excel Workbook. Please provide a reference to any attachments in the Excel workbook.</t>
    </r>
  </si>
  <si>
    <t>CONSERVATION WORKSHEET</t>
  </si>
  <si>
    <r>
      <t>Planning:</t>
    </r>
    <r>
      <rPr>
        <sz val="11"/>
        <color rgb="FF000000"/>
        <rFont val="Arial"/>
        <family val="2"/>
      </rPr>
      <t xml:space="preserve"> </t>
    </r>
  </si>
  <si>
    <t>Blank rows have been provided under sector-specific achievement and expenditures. If a utility summarizes data differently, or includes additional sector categories, it must add a sector name and enter the values. This may apply to investor-owned utilities that divide sectors differently. This may also be necessary to account for third-party programs, federal and state efficiency standards, or codes.</t>
  </si>
  <si>
    <t>RENEWABLE ENERGY WORKSHEET</t>
  </si>
  <si>
    <t>This worksheet covers the renewable energy reporting requirements that apply to all qualifying utilities, regardless of its method of compliance. A utility electing to comply using the “no load growth” approach or the “cost cap” approach must submit additional documentation.</t>
  </si>
  <si>
    <r>
      <t xml:space="preserve">Worksheet Organization: </t>
    </r>
    <r>
      <rPr>
        <sz val="11"/>
        <color rgb="FF000000"/>
        <rFont val="Arial"/>
        <family val="2"/>
      </rPr>
      <t>The first page of the renewables worksheet includes targets and summarizes detailed reporting from pages 2 and 3. Page 2 provides facility level reporting for renewable resources. Page 3 provides facility level reporting for renewable energy credits. Page 4 provides a text box where the utility may include explanatory statements, references or web links to supporting information.</t>
    </r>
  </si>
  <si>
    <t>Additional reporting for compliance option 19.285.040(2)(d), “no load growth”</t>
  </si>
  <si>
    <t>Additional reporting for compliance option RCW 19.285.050, “cost cap”</t>
  </si>
  <si>
    <r>
      <t>[Page 4] Notes:</t>
    </r>
    <r>
      <rPr>
        <sz val="11"/>
        <color rgb="FF000000"/>
        <rFont val="Arial"/>
        <family val="2"/>
      </rPr>
      <t xml:space="preserve"> Provide any additional information needed to support your renewables data.</t>
    </r>
  </si>
  <si>
    <t>Revised 3/31/2015</t>
  </si>
  <si>
    <r>
      <t>Deadline:</t>
    </r>
    <r>
      <rPr>
        <sz val="11"/>
        <color rgb="FF000000"/>
        <rFont val="Arial"/>
        <family val="2"/>
      </rPr>
      <t xml:space="preserve"> Monday, June 1, 2015</t>
    </r>
  </si>
  <si>
    <t xml:space="preserve">Please use the 2013 template and mark it as "revised." Contact Commerce to obtain a copy of the 2013 reporting template if necessary. </t>
  </si>
  <si>
    <r>
      <rPr>
        <b/>
        <sz val="11"/>
        <color theme="1"/>
        <rFont val="Arial"/>
        <family val="2"/>
      </rPr>
      <t>WAC 194-37-110(4): Final compliance report.</t>
    </r>
    <r>
      <rPr>
        <sz val="11"/>
        <color theme="1"/>
        <rFont val="Arial"/>
        <family val="2"/>
      </rPr>
      <t xml:space="preserve"> A utility must submit a final renewable compliance report by the later of (a) two years after the filing of the report required in subsections (1) through (3) of this section; or (b) ninety days after the issuance of the auditor's report for the target year. The final renewable compliance report must provide an update of any revisions to the information previously reported pursuant to this section or, if no revisions were made, notify the department that the initial report should be considered the final report. (Effective April 6, 2015)</t>
    </r>
  </si>
  <si>
    <r>
      <t xml:space="preserve">Mid-Term Reporting Context: </t>
    </r>
    <r>
      <rPr>
        <sz val="11"/>
        <color rgb="FF000000"/>
        <rFont val="Arial"/>
        <family val="2"/>
      </rPr>
      <t>This report summarizes 2014 conservation achievement halfway through the 2014-15 biennium. In the “Achievement” section include only values that have been documented to date. Do not include anticipated achievements. If you would like to discuss pending achievements, do so in the “conservation notes” section of this worksheet.</t>
    </r>
  </si>
  <si>
    <t>2014 Achievement</t>
  </si>
  <si>
    <r>
      <rPr>
        <sz val="12"/>
        <color theme="1"/>
        <rFont val="Arial"/>
        <family val="2"/>
      </rPr>
      <t xml:space="preserve">Energy Independence Act (I-937) </t>
    </r>
    <r>
      <rPr>
        <sz val="12"/>
        <color theme="1"/>
        <rFont val="Arial Black"/>
        <family val="2"/>
      </rPr>
      <t>Conservation Report 2015</t>
    </r>
  </si>
  <si>
    <t>CON_2014_Agriculture_Expend</t>
  </si>
  <si>
    <t>CON_2014_Agriculture_MWH</t>
  </si>
  <si>
    <t>CON_2014_Commercial_Expend</t>
  </si>
  <si>
    <t>CON_2014_Commercial_MWH</t>
  </si>
  <si>
    <t>CON_2014_Distribution_Expend</t>
  </si>
  <si>
    <t>CON_2014_Distribution_MWH</t>
  </si>
  <si>
    <t>CON_2014_Expenditures</t>
  </si>
  <si>
    <t>CON_2014_Industrial_Expend</t>
  </si>
  <si>
    <t>CON_2014_Industrial_MWH</t>
  </si>
  <si>
    <t>CON_2014_MWH</t>
  </si>
  <si>
    <t>CON_2014_OtherSector1_Expend</t>
  </si>
  <si>
    <t>CON_2014_OtherSector1_MWH</t>
  </si>
  <si>
    <t>CON_2014_OtherSector2_Expend</t>
  </si>
  <si>
    <t>CON_2014_OtherSector2_MWH</t>
  </si>
  <si>
    <t>CON_2014_Production_Expend</t>
  </si>
  <si>
    <t>CON_2014_Production_MWH</t>
  </si>
  <si>
    <t>CON_2014_Program1_Expend</t>
  </si>
  <si>
    <t>CON_2014_Program2_Expend</t>
  </si>
  <si>
    <t>CON_2014_Residential_Expend</t>
  </si>
  <si>
    <t>CON_2014_Residential_MWH</t>
  </si>
  <si>
    <r>
      <t>·</t>
    </r>
    <r>
      <rPr>
        <sz val="7"/>
        <color rgb="FF000000"/>
        <rFont val="Times New Roman"/>
        <family val="1"/>
      </rPr>
      <t xml:space="preserve">         </t>
    </r>
    <r>
      <rPr>
        <sz val="11"/>
        <color rgb="FF000000"/>
        <rFont val="Arial"/>
        <family val="2"/>
      </rPr>
      <t xml:space="preserve">For the period starting January 2014, report the utility’s 10-year potential and two-year target. </t>
    </r>
    <r>
      <rPr>
        <i/>
        <sz val="11"/>
        <color rgb="FF000000"/>
        <rFont val="Arial"/>
        <family val="2"/>
      </rPr>
      <t>If the 2014-2015 target is different from the value in the utility’s June 1, 2014, report, please provide an explanation of the difference in the Conservation Notes section.</t>
    </r>
    <r>
      <rPr>
        <sz val="11"/>
        <color rgb="FF000000"/>
        <rFont val="Arial"/>
        <family val="2"/>
      </rPr>
      <t xml:space="preserve">  </t>
    </r>
  </si>
  <si>
    <r>
      <t>Achievement:</t>
    </r>
    <r>
      <rPr>
        <sz val="11"/>
        <color rgb="FF000000"/>
        <rFont val="Arial"/>
        <family val="2"/>
      </rPr>
      <t xml:space="preserve"> Report the total electricity savings and expenditures for conservation by the following sectors: Residential, commercial, industrial, agricultural, distribution system, and production system. A utility may report results achieved through nonutility programs, as identified in WAC 194-37-080(5), by program, if the results are not included in the reported results by customer sector.</t>
    </r>
  </si>
  <si>
    <t>Renewable Expenditures</t>
  </si>
  <si>
    <r>
      <rPr>
        <b/>
        <sz val="11"/>
        <color rgb="FF000000"/>
        <rFont val="Arial"/>
        <family val="2"/>
      </rPr>
      <t>Renewable Cost Report</t>
    </r>
    <r>
      <rPr>
        <sz val="11"/>
        <color rgb="FF000000"/>
        <rFont val="Arial"/>
        <family val="2"/>
      </rPr>
      <t xml:space="preserve"> is used to document and report renewable expenditures. For each renewable resource, report the total cost in 2015 of energy used for EIA compliance, the substitute resource associated with the renewable resource, and the total cost in 2015 that the utility would have incurred for the substitute resource.</t>
    </r>
  </si>
  <si>
    <t xml:space="preserve">Utilities must report the percentage of retail revenue requirement invested in the incremental cost of eligible renewable resources and the cost of renewable energy credits. </t>
  </si>
  <si>
    <r>
      <t>[Page 3] Renewable Energy Credits:</t>
    </r>
    <r>
      <rPr>
        <sz val="11"/>
        <color rgb="FF000000"/>
        <rFont val="Arial"/>
        <family val="2"/>
      </rPr>
      <t xml:space="preserve"> This table provides reporting of renewable energy credits (one REC represents one MWh) by facility and renewable energy type. It includes facility level entries for Apprentice Labor and Distributed Generation credits. Report the facility name, the WREGIS generating unit identification number (GUID) and the vintage of the renewable energy credits (RECs). For facilities where RECs from two different years from the same facility are used, enter each vintage on a separate row.</t>
    </r>
  </si>
  <si>
    <t>Utilities electing to comply using the no-load growth method should attach a separate report with the data elements specified in WAC 194-37-110(5). Investor owned utilities should provide a summary of documentation required by the Utilities and Transportation Commission.</t>
  </si>
  <si>
    <t>Utilities electing to comply using the cost cap method should attach a separate report with the data elements specified in WAC 194-37-110(4). Investor owned utilities should provide a summary of documentation required by the Utilities and Transportation Commission.</t>
  </si>
  <si>
    <t>CON_2014_NEEA_Expend</t>
  </si>
  <si>
    <t>CON_2014_NEEA_MWH</t>
  </si>
  <si>
    <t>REN_Expenditure_Amount_2015</t>
  </si>
  <si>
    <t>REN_Expenditure_Percent_2015</t>
  </si>
  <si>
    <t>REN_Load_2014</t>
  </si>
  <si>
    <t>REN_Total_2015</t>
  </si>
  <si>
    <t>REN_RetailRevenueRequirement_2015</t>
  </si>
  <si>
    <t>The Energy Independence Act (EIA) “RCW 19.285.070, Reporting and public disclosure” requires each qualifying utility to submit an annual report describing compliance with the law. This template implements the public reporting requirement. Additional documentation may be necessary to demonstrate full compliance with EIA. The EIA reports will be made available to the public via Commerce’s website, http://www.commerce.wa.gov/eia.</t>
  </si>
  <si>
    <r>
      <t xml:space="preserve">Excel Report Workbook: </t>
    </r>
    <r>
      <rPr>
        <sz val="11"/>
        <color rgb="FF000000"/>
        <rFont val="Arial"/>
        <family val="2"/>
      </rPr>
      <t>Contains one worksheet for Conservation, one worksheet for Renewables, and one worksheet for Renewable Cost.</t>
    </r>
  </si>
  <si>
    <t>Green-shaded cells are for data input.</t>
  </si>
  <si>
    <t>Blue-shaded cells are calculated amounts and formulas. No data entry required in blue cells.</t>
  </si>
  <si>
    <r>
      <t>The workbook requests numeric summaries as well as narratives and supporting notes. Commerce relies on the utilities to provide enough detail in the written section to ensure members of the public understand the data provided. S</t>
    </r>
    <r>
      <rPr>
        <b/>
        <sz val="11"/>
        <color rgb="FF000000"/>
        <rFont val="Arial"/>
        <family val="2"/>
      </rPr>
      <t>ubmit this Workbook in Excel format (i.e., do not submit in PDF format).</t>
    </r>
  </si>
  <si>
    <r>
      <t>Conservation Expenditures NOT included in Sector Expenditures:</t>
    </r>
    <r>
      <rPr>
        <sz val="11"/>
        <color rgb="FF000000"/>
        <rFont val="Arial"/>
        <family val="2"/>
      </rPr>
      <t xml:space="preserve"> Some utilities do not assign expenditures on staff, overhead, information services or other conservation- related expenses to specific sectors. If that is the case, provide additional cost-related information in this section of the worksheet. Do not include energy savings estimates in this section.</t>
    </r>
  </si>
  <si>
    <r>
      <t xml:space="preserve">Conservation Notes: </t>
    </r>
    <r>
      <rPr>
        <sz val="11"/>
        <color rgb="FF000000"/>
        <rFont val="Arial"/>
        <family val="2"/>
      </rPr>
      <t xml:space="preserve"> This is a place for any additional explanatory statements, web links or references the utility would like to include.</t>
    </r>
  </si>
  <si>
    <r>
      <t>Reporting Context:</t>
    </r>
    <r>
      <rPr>
        <sz val="11"/>
        <color rgb="FF000000"/>
        <rFont val="Arial"/>
        <family val="2"/>
      </rPr>
      <t xml:space="preserve"> The June 1, 2015, renewable energy report summarizes the eligible renewables resource and renewable energy credits that the utility has acquired and or has under contract by January 1, 2015. This describes the renewables acquisitions and investments made prior to the beginning of the target year to meet the requirements of the EIA. </t>
    </r>
  </si>
  <si>
    <r>
      <t>Compliance Method:</t>
    </r>
    <r>
      <rPr>
        <sz val="11"/>
        <color rgb="FF000000"/>
        <rFont val="Arial"/>
        <family val="2"/>
      </rPr>
      <t xml:space="preserve"> Select one of the three compliance methods that the utility intends to use. The EIA provides three compliance methods. A utility must make that determination by January 1, 2015 and must include information establishing its compliance method in this report.</t>
    </r>
  </si>
  <si>
    <r>
      <t xml:space="preserve">Note for Investor Owned Utilities (IOUs): </t>
    </r>
    <r>
      <rPr>
        <sz val="11"/>
        <color rgb="FF993300"/>
        <rFont val="Arial"/>
        <family val="2"/>
      </rPr>
      <t>Details on page 2 and 3 are designed to meet reporting requirements for consumer-owned utilities. The Utilities and Transportation Commission and IOUs have developed their own report form that details renewable energy achievements. Commerce requests that IOUs complete page 1 of the renewable worksheet, including rows 21 and 22. When completed, Commerce will attach the reports provided under 480-109-120 WAC to complete the details.</t>
    </r>
  </si>
  <si>
    <r>
      <t xml:space="preserve">[Page 2] Renewable Resources: </t>
    </r>
    <r>
      <rPr>
        <sz val="11"/>
        <color rgb="FF000000"/>
        <rFont val="Arial"/>
        <family val="2"/>
      </rPr>
      <t>This table provides reporting of renewable resource generation (MWh) by facility and renewable energy type. It includes facility level entries for additional credits for Apprentice Labor, where applicable. For each facility, enter the renewable energy generation in the appropriate column by type. If generation is eligible for Apprentice Labor credits enter the amount in the appropriate column. For example, a wind facility meeting the apprentice labor requirements will report wind generation in column (b) and apprentice labor MWh equivalents in column (k).</t>
    </r>
  </si>
  <si>
    <r>
      <t>Submission:</t>
    </r>
    <r>
      <rPr>
        <sz val="11"/>
        <color rgb="FF000000"/>
        <rFont val="Arial"/>
        <family val="2"/>
      </rPr>
      <t xml:space="preserve"> Email this workbook and all supporting documentation to </t>
    </r>
    <r>
      <rPr>
        <b/>
        <sz val="11"/>
        <color rgb="FF993300"/>
        <rFont val="Arial"/>
        <family val="2"/>
      </rPr>
      <t xml:space="preserve">EIA@commerce.wa.gov </t>
    </r>
  </si>
  <si>
    <t>RENEWABLE ENERGY WORKSHEET – REVISIONS TO 2013 REPORT</t>
  </si>
  <si>
    <r>
      <t xml:space="preserve">In addition to submitting the 2015 report, each qualifying utility should review the renewable energy report it submitted in 2013. In many cases, the specific resources and quantities actually used to comply with the 2013 target differ from what the utility reported in June 2013. </t>
    </r>
    <r>
      <rPr>
        <u/>
        <sz val="11"/>
        <color theme="1"/>
        <rFont val="Arial"/>
        <family val="2"/>
      </rPr>
      <t>Utilities should submit a revised 2013 report if the actual values differ from the values reported in 2013.</t>
    </r>
    <r>
      <rPr>
        <sz val="11"/>
        <color theme="1"/>
        <rFont val="Arial"/>
        <family val="2"/>
      </rPr>
      <t xml:space="preserve"> </t>
    </r>
  </si>
  <si>
    <t>Pacific Power &amp; Light Company, d/b/a PacifiCorp</t>
  </si>
  <si>
    <t>School Energy Education</t>
  </si>
  <si>
    <t>Outreach and Communication</t>
  </si>
  <si>
    <t>Portfolio Level Expenditures (DSM Central, evaluations, potential study, TRD)</t>
  </si>
  <si>
    <t>Natasha Siores</t>
  </si>
  <si>
    <t>503-813-6583</t>
  </si>
  <si>
    <t>natasha.siores@pacificorp.com</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</si>
</sst>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_);_(* \(#,##0.0\);_(* &quot;-&quot;??_);_(@_)"/>
    <numFmt numFmtId="165" formatCode="_(* #,##0_);_(* \(#,##0\);_(* &quot;-&quot;??_);_(@_)"/>
    <numFmt numFmtId="166" formatCode="[$-409]mmmm\ d\,\ yyyy;@"/>
    <numFmt numFmtId="167" formatCode="&quot;$&quot;#,##0"/>
  </numFmts>
  <fonts count="23" x14ac:knownFonts="1">
    <font>
      <sz val="11"/>
      <color theme="1"/>
      <name val="Calibri"/>
      <family val="2"/>
      <scheme val="minor"/>
    </font>
    <font>
      <sz val="10"/>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i/>
      <sz val="10"/>
      <color theme="1"/>
      <name val="Arial"/>
      <family val="2"/>
    </font>
    <font>
      <sz val="11"/>
      <color theme="1"/>
      <name val="Arial"/>
      <family val="2"/>
    </font>
    <font>
      <sz val="12"/>
      <color theme="1"/>
      <name val="Arial Black"/>
      <family val="2"/>
    </font>
    <font>
      <sz val="12"/>
      <color theme="1"/>
      <name val="Arial"/>
      <family val="2"/>
    </font>
    <font>
      <sz val="11"/>
      <color rgb="FF000000"/>
      <name val="Arial Black"/>
      <family val="2"/>
    </font>
    <font>
      <u/>
      <sz val="11"/>
      <color theme="1"/>
      <name val="Arial"/>
      <family val="2"/>
    </font>
    <font>
      <sz val="11"/>
      <color rgb="FF000000"/>
      <name val="Arial"/>
      <family val="2"/>
    </font>
    <font>
      <i/>
      <sz val="11"/>
      <color rgb="FF000000"/>
      <name val="Arial"/>
      <family val="2"/>
    </font>
    <font>
      <b/>
      <sz val="11"/>
      <color rgb="FF000000"/>
      <name val="Arial"/>
      <family val="2"/>
    </font>
    <font>
      <b/>
      <sz val="11"/>
      <color rgb="FF993300"/>
      <name val="Arial"/>
      <family val="2"/>
    </font>
    <font>
      <sz val="11"/>
      <color rgb="FF000000"/>
      <name val="Symbol"/>
      <family val="1"/>
      <charset val="2"/>
    </font>
    <font>
      <sz val="7"/>
      <color rgb="FF000000"/>
      <name val="Times New Roman"/>
      <family val="1"/>
    </font>
    <font>
      <sz val="11"/>
      <color rgb="FF993300"/>
      <name val="Arial"/>
      <family val="2"/>
    </font>
    <font>
      <b/>
      <i/>
      <sz val="11"/>
      <color rgb="FF000000"/>
      <name val="Arial"/>
      <family val="2"/>
    </font>
    <font>
      <b/>
      <sz val="11"/>
      <color theme="1"/>
      <name val="Arial"/>
      <family val="2"/>
    </font>
    <font>
      <b/>
      <sz val="8"/>
      <color theme="1"/>
      <name val="Arial"/>
      <family val="2"/>
    </font>
    <font>
      <u/>
      <sz val="10"/>
      <color theme="10"/>
      <name val="Arial"/>
      <family val="2"/>
    </font>
  </fonts>
  <fills count="8">
    <fill>
      <patternFill patternType="none"/>
    </fill>
    <fill>
      <patternFill patternType="gray125"/>
    </fill>
    <fill>
      <patternFill patternType="solid">
        <fgColor theme="0"/>
        <bgColor indexed="64"/>
      </patternFill>
    </fill>
    <fill>
      <patternFill patternType="solid">
        <fgColor rgb="FFE4E4E4"/>
        <bgColor indexed="64"/>
      </patternFill>
    </fill>
    <fill>
      <patternFill patternType="darkGray">
        <fgColor theme="0" tint="-0.499984740745262"/>
        <bgColor rgb="FFE4E4E4"/>
      </patternFill>
    </fill>
    <fill>
      <patternFill patternType="solid">
        <fgColor rgb="FFFFFFFF"/>
        <bgColor indexed="64"/>
      </patternFill>
    </fill>
    <fill>
      <patternFill patternType="solid">
        <fgColor theme="4" tint="0.79998168889431442"/>
        <bgColor indexed="64"/>
      </patternFill>
    </fill>
    <fill>
      <patternFill patternType="solid">
        <fgColor theme="6" tint="0.79998168889431442"/>
        <bgColor indexed="64"/>
      </patternFill>
    </fill>
  </fills>
  <borders count="25">
    <border>
      <left/>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right/>
      <top style="thick">
        <color indexed="64"/>
      </top>
      <bottom/>
      <diagonal/>
    </border>
    <border>
      <left/>
      <right/>
      <top/>
      <bottom style="thin">
        <color indexed="64"/>
      </bottom>
      <diagonal/>
    </border>
    <border>
      <left/>
      <right style="thin">
        <color indexed="64"/>
      </right>
      <top/>
      <bottom/>
      <diagonal/>
    </border>
    <border>
      <left style="hair">
        <color indexed="64"/>
      </left>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right style="hair">
        <color indexed="64"/>
      </right>
      <top/>
      <bottom/>
      <diagonal/>
    </border>
  </borders>
  <cellStyleXfs count="3">
    <xf numFmtId="0" fontId="0" fillId="0" borderId="0"/>
    <xf numFmtId="43" fontId="2" fillId="0" borderId="0" applyFont="0" applyFill="0" applyBorder="0" applyAlignment="0" applyProtection="0"/>
    <xf numFmtId="0" fontId="3" fillId="0" borderId="0" applyNumberFormat="0" applyFill="0" applyBorder="0" applyAlignment="0" applyProtection="0">
      <alignment vertical="top"/>
      <protection locked="0"/>
    </xf>
  </cellStyleXfs>
  <cellXfs count="76">
    <xf numFmtId="0" fontId="0" fillId="0" borderId="0" xfId="0"/>
    <xf numFmtId="0" fontId="4" fillId="2" borderId="0" xfId="0" applyFont="1" applyFill="1"/>
    <xf numFmtId="0" fontId="5" fillId="2" borderId="0" xfId="0" applyFont="1" applyFill="1" applyBorder="1" applyAlignment="1"/>
    <xf numFmtId="0" fontId="5" fillId="2" borderId="0" xfId="0" applyFont="1" applyFill="1" applyBorder="1" applyAlignment="1">
      <alignment horizontal="right"/>
    </xf>
    <xf numFmtId="0" fontId="4" fillId="2" borderId="0" xfId="0" applyFont="1" applyFill="1" applyBorder="1" applyAlignment="1">
      <alignment horizontal="right"/>
    </xf>
    <xf numFmtId="0" fontId="4" fillId="2" borderId="0" xfId="0" applyFont="1" applyFill="1" applyAlignment="1">
      <alignment horizontal="right"/>
    </xf>
    <xf numFmtId="0" fontId="5" fillId="2" borderId="0" xfId="0" applyFont="1" applyFill="1" applyBorder="1" applyAlignment="1">
      <alignment horizontal="left"/>
    </xf>
    <xf numFmtId="0" fontId="4" fillId="2" borderId="0" xfId="0" applyFont="1" applyFill="1" applyBorder="1"/>
    <xf numFmtId="0" fontId="5" fillId="2" borderId="0" xfId="0" applyFont="1" applyFill="1"/>
    <xf numFmtId="0" fontId="6" fillId="2" borderId="0" xfId="0" applyFont="1" applyFill="1" applyBorder="1"/>
    <xf numFmtId="0" fontId="5" fillId="2" borderId="2" xfId="0" applyFont="1" applyFill="1" applyBorder="1" applyAlignment="1">
      <alignment horizontal="center" wrapText="1"/>
    </xf>
    <xf numFmtId="0" fontId="4" fillId="2" borderId="3" xfId="0" applyFont="1" applyFill="1" applyBorder="1"/>
    <xf numFmtId="0" fontId="5" fillId="2" borderId="4" xfId="0" applyFont="1" applyFill="1" applyBorder="1" applyAlignment="1">
      <alignment horizontal="right"/>
    </xf>
    <xf numFmtId="0" fontId="5" fillId="2" borderId="0" xfId="0" applyFont="1" applyFill="1" applyBorder="1"/>
    <xf numFmtId="165" fontId="5" fillId="2" borderId="0" xfId="0" applyNumberFormat="1" applyFont="1" applyFill="1" applyBorder="1" applyAlignment="1">
      <alignment horizontal="center"/>
    </xf>
    <xf numFmtId="165" fontId="5" fillId="2" borderId="0" xfId="1" applyNumberFormat="1" applyFont="1" applyFill="1" applyBorder="1" applyAlignment="1">
      <alignment horizontal="center"/>
    </xf>
    <xf numFmtId="0" fontId="1" fillId="2" borderId="6" xfId="0" applyFont="1" applyFill="1" applyBorder="1" applyAlignment="1" applyProtection="1">
      <alignment horizontal="right"/>
    </xf>
    <xf numFmtId="0" fontId="4" fillId="2" borderId="6" xfId="0" applyFont="1" applyFill="1" applyBorder="1" applyAlignment="1">
      <alignment horizontal="right"/>
    </xf>
    <xf numFmtId="0" fontId="5" fillId="2" borderId="7" xfId="0" applyFont="1" applyFill="1" applyBorder="1"/>
    <xf numFmtId="0" fontId="8" fillId="2" borderId="0" xfId="0" applyFont="1" applyFill="1" applyBorder="1" applyAlignment="1"/>
    <xf numFmtId="0" fontId="4" fillId="2" borderId="0" xfId="0" applyFont="1" applyFill="1" applyAlignment="1">
      <alignment horizontal="left"/>
    </xf>
    <xf numFmtId="0" fontId="5" fillId="2" borderId="18" xfId="0" applyFont="1" applyFill="1" applyBorder="1" applyAlignment="1">
      <alignment horizontal="center" wrapText="1"/>
    </xf>
    <xf numFmtId="165" fontId="5" fillId="3" borderId="1" xfId="1" applyNumberFormat="1" applyFont="1" applyFill="1" applyBorder="1" applyAlignment="1">
      <alignment horizontal="right"/>
    </xf>
    <xf numFmtId="165" fontId="5" fillId="3" borderId="10" xfId="1" applyNumberFormat="1" applyFont="1" applyFill="1" applyBorder="1" applyAlignment="1">
      <alignment horizontal="right"/>
    </xf>
    <xf numFmtId="164" fontId="4" fillId="4" borderId="14" xfId="0" applyNumberFormat="1" applyFont="1" applyFill="1" applyBorder="1" applyAlignment="1">
      <alignment horizontal="center"/>
    </xf>
    <xf numFmtId="167" fontId="4" fillId="2" borderId="0" xfId="0" applyNumberFormat="1" applyFont="1" applyFill="1" applyAlignment="1">
      <alignment horizontal="right"/>
    </xf>
    <xf numFmtId="0" fontId="10" fillId="0" borderId="19" xfId="0" applyFont="1" applyBorder="1" applyAlignment="1">
      <alignment vertical="center" wrapText="1"/>
    </xf>
    <xf numFmtId="0" fontId="10" fillId="0" borderId="20" xfId="0" applyFont="1" applyBorder="1" applyAlignment="1">
      <alignment vertical="center" wrapText="1"/>
    </xf>
    <xf numFmtId="0" fontId="7" fillId="0" borderId="20" xfId="0" applyFont="1" applyBorder="1" applyAlignment="1">
      <alignment vertical="center" wrapText="1"/>
    </xf>
    <xf numFmtId="0" fontId="7" fillId="0" borderId="21" xfId="0" applyFont="1" applyBorder="1" applyAlignment="1">
      <alignment vertical="center" wrapText="1"/>
    </xf>
    <xf numFmtId="0" fontId="12" fillId="5" borderId="22" xfId="0" applyFont="1" applyFill="1" applyBorder="1" applyAlignment="1">
      <alignment vertical="center"/>
    </xf>
    <xf numFmtId="0" fontId="12" fillId="5" borderId="23" xfId="0" applyFont="1" applyFill="1" applyBorder="1" applyAlignment="1">
      <alignment vertical="center"/>
    </xf>
    <xf numFmtId="0" fontId="14" fillId="5" borderId="20" xfId="0" applyFont="1" applyFill="1" applyBorder="1" applyAlignment="1">
      <alignment vertical="center" wrapText="1"/>
    </xf>
    <xf numFmtId="0" fontId="14" fillId="5" borderId="23" xfId="0" applyFont="1" applyFill="1" applyBorder="1" applyAlignment="1">
      <alignment vertical="center" wrapText="1"/>
    </xf>
    <xf numFmtId="0" fontId="12" fillId="5" borderId="20" xfId="0" applyFont="1" applyFill="1" applyBorder="1" applyAlignment="1">
      <alignment vertical="center" wrapText="1"/>
    </xf>
    <xf numFmtId="0" fontId="14" fillId="5" borderId="23" xfId="0" applyFont="1" applyFill="1" applyBorder="1" applyAlignment="1">
      <alignment vertical="center"/>
    </xf>
    <xf numFmtId="0" fontId="12" fillId="5" borderId="23" xfId="0" applyFont="1" applyFill="1" applyBorder="1" applyAlignment="1">
      <alignment vertical="center" wrapText="1"/>
    </xf>
    <xf numFmtId="0" fontId="10" fillId="5" borderId="23" xfId="0" applyFont="1" applyFill="1" applyBorder="1" applyAlignment="1">
      <alignment vertical="center"/>
    </xf>
    <xf numFmtId="0" fontId="14" fillId="5" borderId="20" xfId="0" applyFont="1" applyFill="1" applyBorder="1" applyAlignment="1">
      <alignment vertical="center"/>
    </xf>
    <xf numFmtId="0" fontId="16" fillId="5" borderId="20" xfId="0" applyFont="1" applyFill="1" applyBorder="1" applyAlignment="1">
      <alignment horizontal="left" vertical="center" wrapText="1" indent="5"/>
    </xf>
    <xf numFmtId="0" fontId="0" fillId="5" borderId="20" xfId="0" applyFill="1" applyBorder="1" applyAlignment="1">
      <alignment vertical="center" wrapText="1"/>
    </xf>
    <xf numFmtId="0" fontId="15" fillId="5" borderId="23" xfId="0" applyFont="1" applyFill="1" applyBorder="1" applyAlignment="1">
      <alignment vertical="center" wrapText="1"/>
    </xf>
    <xf numFmtId="0" fontId="14" fillId="5" borderId="21" xfId="0" applyFont="1" applyFill="1" applyBorder="1" applyAlignment="1">
      <alignment vertical="center"/>
    </xf>
    <xf numFmtId="0" fontId="4" fillId="2" borderId="0" xfId="0" applyNumberFormat="1" applyFont="1" applyFill="1"/>
    <xf numFmtId="0" fontId="0" fillId="0" borderId="0" xfId="0" applyNumberFormat="1"/>
    <xf numFmtId="166" fontId="19" fillId="5" borderId="23" xfId="0" applyNumberFormat="1" applyFont="1" applyFill="1" applyBorder="1" applyAlignment="1">
      <alignment horizontal="left" vertical="center"/>
    </xf>
    <xf numFmtId="0" fontId="5" fillId="2" borderId="14" xfId="0" applyFont="1" applyFill="1" applyBorder="1" applyAlignment="1">
      <alignment horizontal="center" wrapText="1"/>
    </xf>
    <xf numFmtId="165" fontId="5" fillId="6" borderId="5" xfId="0" applyNumberFormat="1" applyFont="1" applyFill="1" applyBorder="1" applyAlignment="1">
      <alignment horizontal="center"/>
    </xf>
    <xf numFmtId="167" fontId="5" fillId="6" borderId="1" xfId="1" applyNumberFormat="1" applyFont="1" applyFill="1" applyBorder="1" applyAlignment="1">
      <alignment horizontal="right"/>
    </xf>
    <xf numFmtId="165" fontId="4" fillId="7" borderId="4" xfId="1" applyNumberFormat="1" applyFont="1" applyFill="1" applyBorder="1" applyAlignment="1">
      <alignment horizontal="center"/>
    </xf>
    <xf numFmtId="167" fontId="4" fillId="7" borderId="13" xfId="1" applyNumberFormat="1" applyFont="1" applyFill="1" applyBorder="1" applyAlignment="1">
      <alignment horizontal="right"/>
    </xf>
    <xf numFmtId="165" fontId="4" fillId="7" borderId="4" xfId="0" applyNumberFormat="1" applyFont="1" applyFill="1" applyBorder="1" applyAlignment="1">
      <alignment horizontal="center"/>
    </xf>
    <xf numFmtId="0" fontId="5" fillId="7" borderId="6" xfId="0" applyFont="1" applyFill="1" applyBorder="1"/>
    <xf numFmtId="0" fontId="12" fillId="7" borderId="23" xfId="0" applyFont="1" applyFill="1" applyBorder="1" applyAlignment="1">
      <alignment vertical="center"/>
    </xf>
    <xf numFmtId="0" fontId="12" fillId="6" borderId="23" xfId="0" applyFont="1" applyFill="1" applyBorder="1" applyAlignment="1">
      <alignment vertical="center"/>
    </xf>
    <xf numFmtId="0" fontId="4" fillId="2" borderId="0" xfId="0" applyFont="1" applyFill="1"/>
    <xf numFmtId="0" fontId="4" fillId="2" borderId="0" xfId="0" applyFont="1" applyFill="1" applyBorder="1"/>
    <xf numFmtId="164" fontId="4" fillId="4" borderId="24" xfId="0" applyNumberFormat="1" applyFont="1" applyFill="1" applyBorder="1" applyAlignment="1">
      <alignment horizontal="center"/>
    </xf>
    <xf numFmtId="0" fontId="5" fillId="7" borderId="6" xfId="0" applyFont="1" applyFill="1" applyBorder="1" applyAlignment="1">
      <alignment horizontal="right" vertical="center"/>
    </xf>
    <xf numFmtId="0" fontId="21" fillId="7" borderId="6" xfId="0" applyFont="1" applyFill="1" applyBorder="1" applyAlignment="1">
      <alignment horizontal="right" vertical="center"/>
    </xf>
    <xf numFmtId="167" fontId="4" fillId="7" borderId="13" xfId="1" applyNumberFormat="1" applyFont="1" applyFill="1" applyBorder="1" applyAlignment="1">
      <alignment horizontal="right"/>
    </xf>
    <xf numFmtId="166" fontId="6" fillId="7" borderId="8" xfId="0" applyNumberFormat="1" applyFont="1" applyFill="1" applyBorder="1" applyAlignment="1">
      <alignment horizontal="left"/>
    </xf>
    <xf numFmtId="166" fontId="4" fillId="7" borderId="8" xfId="0" applyNumberFormat="1" applyFont="1" applyFill="1" applyBorder="1" applyAlignment="1">
      <alignment horizontal="left"/>
    </xf>
    <xf numFmtId="0" fontId="4" fillId="7" borderId="8" xfId="0" applyFont="1" applyFill="1" applyBorder="1" applyAlignment="1">
      <alignment horizontal="left"/>
    </xf>
    <xf numFmtId="0" fontId="22" fillId="7" borderId="9" xfId="2" applyFont="1" applyFill="1" applyBorder="1" applyAlignment="1" applyProtection="1">
      <alignment horizontal="left"/>
    </xf>
    <xf numFmtId="0" fontId="4" fillId="7" borderId="9" xfId="0" applyFont="1" applyFill="1" applyBorder="1" applyAlignment="1">
      <alignment horizontal="left"/>
    </xf>
    <xf numFmtId="0" fontId="5" fillId="7" borderId="12" xfId="0" applyFont="1" applyFill="1" applyBorder="1" applyAlignment="1">
      <alignment horizontal="center"/>
    </xf>
    <xf numFmtId="0" fontId="5" fillId="7" borderId="8" xfId="0" applyFont="1" applyFill="1" applyBorder="1" applyAlignment="1">
      <alignment horizontal="left"/>
    </xf>
    <xf numFmtId="0" fontId="5" fillId="6" borderId="11" xfId="0" applyFont="1" applyFill="1" applyBorder="1" applyAlignment="1">
      <alignment horizontal="center"/>
    </xf>
    <xf numFmtId="0" fontId="4" fillId="2" borderId="15" xfId="0" applyFont="1" applyFill="1" applyBorder="1" applyAlignment="1"/>
    <xf numFmtId="0" fontId="4" fillId="2" borderId="0" xfId="0" applyFont="1" applyFill="1" applyBorder="1" applyAlignment="1"/>
    <xf numFmtId="0" fontId="5" fillId="2" borderId="0" xfId="0" applyFont="1" applyFill="1" applyBorder="1" applyAlignment="1">
      <alignment horizontal="center"/>
    </xf>
    <xf numFmtId="0" fontId="5" fillId="2" borderId="16" xfId="0" applyFont="1" applyFill="1" applyBorder="1" applyAlignment="1">
      <alignment horizontal="center"/>
    </xf>
    <xf numFmtId="0" fontId="5" fillId="2" borderId="15" xfId="0" applyFont="1" applyFill="1" applyBorder="1" applyAlignment="1"/>
    <xf numFmtId="0" fontId="4" fillId="2" borderId="0" xfId="0" applyFont="1" applyFill="1" applyBorder="1" applyAlignment="1">
      <alignment horizontal="right" wrapText="1"/>
    </xf>
    <xf numFmtId="0" fontId="4" fillId="2" borderId="17" xfId="0" applyFont="1" applyFill="1" applyBorder="1" applyAlignment="1">
      <alignment horizontal="right" wrapText="1"/>
    </xf>
  </cellXfs>
  <cellStyles count="3">
    <cellStyle name="Comma" xfId="1" builtinId="3"/>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34</xdr:row>
      <xdr:rowOff>1</xdr:rowOff>
    </xdr:from>
    <xdr:to>
      <xdr:col>8</xdr:col>
      <xdr:colOff>76200</xdr:colOff>
      <xdr:row>53</xdr:row>
      <xdr:rowOff>85726</xdr:rowOff>
    </xdr:to>
    <xdr:sp macro="" textlink="">
      <xdr:nvSpPr>
        <xdr:cNvPr id="3" name="TextBox 2"/>
        <xdr:cNvSpPr txBox="1"/>
      </xdr:nvSpPr>
      <xdr:spPr>
        <a:xfrm>
          <a:off x="209550" y="9725026"/>
          <a:ext cx="6791325" cy="31623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2014-2015 MWh target of 74,703 as approved in Docket UE-132047, does not include savings reported by the Northwest Energy Efficiency Alliance (NEEA.  Section 4 of Order 03 in Docket UE-100170</a:t>
          </a:r>
          <a:r>
            <a:rPr lang="en-US" sz="1100" strike="sngStrike">
              <a:solidFill>
                <a:schemeClr val="dk1"/>
              </a:solidFill>
              <a:effectLst/>
              <a:latin typeface="+mn-lt"/>
              <a:ea typeface="+mn-ea"/>
              <a:cs typeface="+mn-cs"/>
            </a:rPr>
            <a:t>,</a:t>
          </a:r>
          <a:r>
            <a:rPr lang="en-US" sz="1100">
              <a:solidFill>
                <a:schemeClr val="dk1"/>
              </a:solidFill>
              <a:effectLst/>
              <a:latin typeface="+mn-lt"/>
              <a:ea typeface="+mn-ea"/>
              <a:cs typeface="+mn-cs"/>
            </a:rPr>
            <a:t> directed Pacific Power to collaborate with Puget Sound Energy and Avista to develop a consistent approach to claiming NEEA savings in the 2014-2015 biennium.  A joint proposal for consistent approach to claimed NEEA savings was submitted in Docket UE-111880, wherein utilities would report savings from NEEA initiatives, but would not count these savings towards satisfying biennial conservation targets.  As a result, the achieved NEEA savings of 7,016 MWh and its associated expenditures of $1,174,914 are reflected in table above but are not counted toward the biennial target.</a:t>
          </a:r>
        </a:p>
        <a:p>
          <a:endParaRPr lang="en-US" sz="1100"/>
        </a:p>
      </xdr:txBody>
    </xdr:sp>
    <xdr:clientData/>
  </xdr:twoCellAnchor>
  <xdr:twoCellAnchor>
    <xdr:from>
      <xdr:col>6</xdr:col>
      <xdr:colOff>781050</xdr:colOff>
      <xdr:row>15</xdr:row>
      <xdr:rowOff>257175</xdr:rowOff>
    </xdr:from>
    <xdr:to>
      <xdr:col>7</xdr:col>
      <xdr:colOff>942975</xdr:colOff>
      <xdr:row>22</xdr:row>
      <xdr:rowOff>28575</xdr:rowOff>
    </xdr:to>
    <xdr:sp macro="" textlink="">
      <xdr:nvSpPr>
        <xdr:cNvPr id="4" name="TextBox 3"/>
        <xdr:cNvSpPr txBox="1"/>
      </xdr:nvSpPr>
      <xdr:spPr>
        <a:xfrm>
          <a:off x="5724525" y="3571875"/>
          <a:ext cx="1123950" cy="1304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Note: Expenditure</a:t>
          </a:r>
          <a:r>
            <a:rPr lang="en-US" sz="1100" i="1" baseline="0"/>
            <a:t> amounts do not include any customer or other non-utility costs.</a:t>
          </a:r>
          <a:endParaRPr lang="en-US" sz="1100" i="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ommerce.wa.gov/Documents/EIA_2014%20ReportWorkbook_DRAFT%203-27-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servation Report"/>
      <sheetName val="Renewables Report"/>
    </sheetNames>
    <sheetDataSet>
      <sheetData sheetId="0" refreshError="1"/>
      <sheetData sheetId="1">
        <row r="3">
          <cell r="C3" t="str">
            <v>Utility Name</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natasha.siores@pacificorp.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57"/>
  <sheetViews>
    <sheetView workbookViewId="0"/>
  </sheetViews>
  <sheetFormatPr defaultRowHeight="15" x14ac:dyDescent="0.25"/>
  <cols>
    <col min="1" max="1" width="135.140625" customWidth="1"/>
    <col min="14" max="14" width="11.7109375" customWidth="1"/>
  </cols>
  <sheetData>
    <row r="1" spans="1:14" ht="18.75" x14ac:dyDescent="0.25">
      <c r="A1" s="30" t="s">
        <v>59</v>
      </c>
    </row>
    <row r="2" spans="1:14" x14ac:dyDescent="0.25">
      <c r="A2" s="45" t="s">
        <v>71</v>
      </c>
    </row>
    <row r="3" spans="1:14" x14ac:dyDescent="0.25">
      <c r="A3" s="31"/>
      <c r="N3" s="44"/>
    </row>
    <row r="4" spans="1:14" x14ac:dyDescent="0.25">
      <c r="A4" s="32" t="s">
        <v>72</v>
      </c>
    </row>
    <row r="5" spans="1:14" x14ac:dyDescent="0.25">
      <c r="A5" s="32" t="s">
        <v>124</v>
      </c>
      <c r="N5" t="e">
        <f>IF(REN_Load_2013+REN_Load_2014&gt;0,AVERAGE(REN_Load_2013,REN_Load_2014),0)</f>
        <v>#REF!</v>
      </c>
    </row>
    <row r="6" spans="1:14" x14ac:dyDescent="0.25">
      <c r="A6" s="33" t="s">
        <v>60</v>
      </c>
    </row>
    <row r="7" spans="1:14" x14ac:dyDescent="0.25">
      <c r="A7" s="31"/>
    </row>
    <row r="8" spans="1:14" ht="57" x14ac:dyDescent="0.25">
      <c r="A8" s="34" t="s">
        <v>113</v>
      </c>
    </row>
    <row r="9" spans="1:14" x14ac:dyDescent="0.25">
      <c r="A9" s="34"/>
    </row>
    <row r="10" spans="1:14" x14ac:dyDescent="0.25">
      <c r="A10" s="35" t="s">
        <v>114</v>
      </c>
    </row>
    <row r="11" spans="1:14" x14ac:dyDescent="0.25">
      <c r="A11" s="35"/>
    </row>
    <row r="12" spans="1:14" x14ac:dyDescent="0.25">
      <c r="A12" s="53" t="s">
        <v>115</v>
      </c>
    </row>
    <row r="13" spans="1:14" x14ac:dyDescent="0.25">
      <c r="A13" s="54" t="s">
        <v>116</v>
      </c>
    </row>
    <row r="14" spans="1:14" ht="44.25" x14ac:dyDescent="0.25">
      <c r="A14" s="36" t="s">
        <v>117</v>
      </c>
    </row>
    <row r="15" spans="1:14" x14ac:dyDescent="0.25">
      <c r="A15" s="31"/>
    </row>
    <row r="16" spans="1:14" ht="29.25" x14ac:dyDescent="0.25">
      <c r="A16" s="33" t="s">
        <v>61</v>
      </c>
    </row>
    <row r="17" spans="1:1" x14ac:dyDescent="0.25">
      <c r="A17" s="31"/>
    </row>
    <row r="18" spans="1:1" ht="18.75" x14ac:dyDescent="0.25">
      <c r="A18" s="37" t="s">
        <v>62</v>
      </c>
    </row>
    <row r="19" spans="1:1" ht="57.75" customHeight="1" x14ac:dyDescent="0.25">
      <c r="A19" s="32" t="s">
        <v>75</v>
      </c>
    </row>
    <row r="20" spans="1:1" x14ac:dyDescent="0.25">
      <c r="A20" s="31"/>
    </row>
    <row r="21" spans="1:1" x14ac:dyDescent="0.25">
      <c r="A21" s="38" t="s">
        <v>63</v>
      </c>
    </row>
    <row r="22" spans="1:1" ht="29.25" x14ac:dyDescent="0.25">
      <c r="A22" s="39" t="s">
        <v>98</v>
      </c>
    </row>
    <row r="23" spans="1:1" x14ac:dyDescent="0.25">
      <c r="A23" s="31"/>
    </row>
    <row r="24" spans="1:1" ht="43.5" x14ac:dyDescent="0.25">
      <c r="A24" s="32" t="s">
        <v>99</v>
      </c>
    </row>
    <row r="25" spans="1:1" x14ac:dyDescent="0.25">
      <c r="A25" s="40"/>
    </row>
    <row r="26" spans="1:1" ht="42.75" x14ac:dyDescent="0.25">
      <c r="A26" s="36" t="s">
        <v>64</v>
      </c>
    </row>
    <row r="27" spans="1:1" x14ac:dyDescent="0.25">
      <c r="A27" s="31"/>
    </row>
    <row r="28" spans="1:1" ht="43.5" x14ac:dyDescent="0.25">
      <c r="A28" s="33" t="s">
        <v>118</v>
      </c>
    </row>
    <row r="29" spans="1:1" x14ac:dyDescent="0.25">
      <c r="A29" s="31"/>
    </row>
    <row r="30" spans="1:1" x14ac:dyDescent="0.25">
      <c r="A30" s="33" t="s">
        <v>119</v>
      </c>
    </row>
    <row r="31" spans="1:1" x14ac:dyDescent="0.25">
      <c r="A31" s="31"/>
    </row>
    <row r="32" spans="1:1" ht="18.75" x14ac:dyDescent="0.25">
      <c r="A32" s="37" t="s">
        <v>65</v>
      </c>
    </row>
    <row r="33" spans="1:1" ht="42.75" x14ac:dyDescent="0.25">
      <c r="A33" s="36" t="s">
        <v>66</v>
      </c>
    </row>
    <row r="34" spans="1:1" x14ac:dyDescent="0.25">
      <c r="A34" s="31"/>
    </row>
    <row r="35" spans="1:1" ht="43.5" x14ac:dyDescent="0.25">
      <c r="A35" s="33" t="s">
        <v>120</v>
      </c>
    </row>
    <row r="36" spans="1:1" x14ac:dyDescent="0.25">
      <c r="A36" s="31"/>
    </row>
    <row r="37" spans="1:1" ht="43.5" x14ac:dyDescent="0.25">
      <c r="A37" s="33" t="s">
        <v>67</v>
      </c>
    </row>
    <row r="38" spans="1:1" x14ac:dyDescent="0.25">
      <c r="A38" s="31"/>
    </row>
    <row r="39" spans="1:1" ht="43.5" x14ac:dyDescent="0.25">
      <c r="A39" s="33" t="s">
        <v>121</v>
      </c>
    </row>
    <row r="40" spans="1:1" x14ac:dyDescent="0.25">
      <c r="A40" s="31"/>
    </row>
    <row r="41" spans="1:1" x14ac:dyDescent="0.25">
      <c r="A41" s="32" t="s">
        <v>100</v>
      </c>
    </row>
    <row r="42" spans="1:1" ht="28.5" x14ac:dyDescent="0.25">
      <c r="A42" s="36" t="s">
        <v>102</v>
      </c>
    </row>
    <row r="43" spans="1:1" ht="43.5" x14ac:dyDescent="0.25">
      <c r="A43" s="36" t="s">
        <v>101</v>
      </c>
    </row>
    <row r="44" spans="1:1" x14ac:dyDescent="0.25">
      <c r="A44" s="31"/>
    </row>
    <row r="45" spans="1:1" ht="57.75" x14ac:dyDescent="0.25">
      <c r="A45" s="41" t="s">
        <v>122</v>
      </c>
    </row>
    <row r="46" spans="1:1" x14ac:dyDescent="0.25">
      <c r="A46" s="31"/>
    </row>
    <row r="47" spans="1:1" ht="74.25" customHeight="1" x14ac:dyDescent="0.25">
      <c r="A47" s="33" t="s">
        <v>123</v>
      </c>
    </row>
    <row r="48" spans="1:1" x14ac:dyDescent="0.25">
      <c r="A48" s="31"/>
    </row>
    <row r="49" spans="1:1" ht="57.75" x14ac:dyDescent="0.25">
      <c r="A49" s="33" t="s">
        <v>103</v>
      </c>
    </row>
    <row r="50" spans="1:1" x14ac:dyDescent="0.25">
      <c r="A50" s="31"/>
    </row>
    <row r="51" spans="1:1" x14ac:dyDescent="0.25">
      <c r="A51" s="32" t="s">
        <v>68</v>
      </c>
    </row>
    <row r="52" spans="1:1" ht="28.5" x14ac:dyDescent="0.25">
      <c r="A52" s="36" t="s">
        <v>104</v>
      </c>
    </row>
    <row r="53" spans="1:1" x14ac:dyDescent="0.25">
      <c r="A53" s="31"/>
    </row>
    <row r="54" spans="1:1" x14ac:dyDescent="0.25">
      <c r="A54" s="32" t="s">
        <v>69</v>
      </c>
    </row>
    <row r="55" spans="1:1" ht="28.5" x14ac:dyDescent="0.25">
      <c r="A55" s="36" t="s">
        <v>105</v>
      </c>
    </row>
    <row r="56" spans="1:1" x14ac:dyDescent="0.25">
      <c r="A56" s="31"/>
    </row>
    <row r="57" spans="1:1" ht="15.75" thickBot="1" x14ac:dyDescent="0.3">
      <c r="A57" s="42" t="s">
        <v>70</v>
      </c>
    </row>
  </sheetData>
  <pageMargins left="0.7" right="0.7" top="0.75" bottom="0.75" header="0.3" footer="0.3"/>
  <pageSetup scale="9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7"/>
  <sheetViews>
    <sheetView workbookViewId="0">
      <selection activeCell="F18" sqref="F18"/>
    </sheetView>
  </sheetViews>
  <sheetFormatPr defaultRowHeight="15" x14ac:dyDescent="0.25"/>
  <cols>
    <col min="1" max="1" width="107" customWidth="1"/>
    <col min="14" max="14" width="11.7109375" customWidth="1"/>
  </cols>
  <sheetData>
    <row r="1" spans="1:14" ht="18.75" x14ac:dyDescent="0.25">
      <c r="A1" s="26" t="s">
        <v>125</v>
      </c>
    </row>
    <row r="2" spans="1:14" ht="18.75" x14ac:dyDescent="0.25">
      <c r="A2" s="27"/>
    </row>
    <row r="3" spans="1:14" ht="57" x14ac:dyDescent="0.25">
      <c r="A3" s="28" t="s">
        <v>126</v>
      </c>
      <c r="N3" s="44"/>
    </row>
    <row r="4" spans="1:14" x14ac:dyDescent="0.25">
      <c r="A4" s="28"/>
      <c r="N4" s="44"/>
    </row>
    <row r="5" spans="1:14" ht="86.25" x14ac:dyDescent="0.25">
      <c r="A5" s="28" t="s">
        <v>74</v>
      </c>
      <c r="N5" s="44"/>
    </row>
    <row r="6" spans="1:14" x14ac:dyDescent="0.25">
      <c r="A6" s="28"/>
    </row>
    <row r="7" spans="1:14" ht="29.25" thickBot="1" x14ac:dyDescent="0.3">
      <c r="A7" s="29" t="s">
        <v>73</v>
      </c>
      <c r="N7" t="e">
        <f>IF(REN_Load_2013+REN_Load_2014&gt;0,AVERAGE(REN_Load_2013,REN_Load_2014),0)</f>
        <v>#REF!</v>
      </c>
    </row>
  </sheetData>
  <pageMargins left="0.7" right="0.7" top="0.75" bottom="0.75" header="0.3" footer="0.3"/>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pageSetUpPr fitToPage="1"/>
  </sheetPr>
  <dimension ref="A1:M34"/>
  <sheetViews>
    <sheetView tabSelected="1" view="pageBreakPreview" topLeftCell="B1" zoomScale="60" zoomScaleNormal="120" workbookViewId="0">
      <selection activeCell="C3" sqref="C3:E7"/>
    </sheetView>
  </sheetViews>
  <sheetFormatPr defaultColWidth="9.140625" defaultRowHeight="12.75" x14ac:dyDescent="0.2"/>
  <cols>
    <col min="1" max="1" width="3.140625" style="1" customWidth="1"/>
    <col min="2" max="2" width="16.7109375" style="1" customWidth="1"/>
    <col min="3" max="3" width="26" style="1" customWidth="1"/>
    <col min="4" max="4" width="17.140625" style="1" customWidth="1"/>
    <col min="5" max="5" width="16" style="1" customWidth="1"/>
    <col min="6" max="6" width="4.42578125" style="1" customWidth="1"/>
    <col min="7" max="7" width="14.42578125" style="1" customWidth="1"/>
    <col min="8" max="8" width="15.28515625" style="1" customWidth="1"/>
    <col min="9" max="9" width="12.28515625" style="1" customWidth="1"/>
    <col min="10" max="10" width="11.140625" style="1" customWidth="1"/>
    <col min="11" max="12" width="9.140625" style="1"/>
    <col min="13" max="13" width="11.7109375" style="1" customWidth="1"/>
    <col min="14" max="16384" width="9.140625" style="1"/>
  </cols>
  <sheetData>
    <row r="1" spans="1:13" s="7" customFormat="1" ht="19.5" x14ac:dyDescent="0.4">
      <c r="B1" s="19" t="s">
        <v>77</v>
      </c>
    </row>
    <row r="2" spans="1:13" ht="15" customHeight="1" x14ac:dyDescent="0.2">
      <c r="B2" s="2"/>
    </row>
    <row r="3" spans="1:13" ht="14.25" customHeight="1" x14ac:dyDescent="0.2">
      <c r="B3" s="3" t="s">
        <v>3</v>
      </c>
      <c r="C3" s="66" t="s">
        <v>127</v>
      </c>
      <c r="D3" s="66"/>
      <c r="E3" s="66"/>
      <c r="M3" s="43"/>
    </row>
    <row r="4" spans="1:13" ht="15" customHeight="1" x14ac:dyDescent="0.2">
      <c r="B4" s="4" t="s">
        <v>22</v>
      </c>
      <c r="C4" s="61"/>
      <c r="D4" s="62"/>
      <c r="E4" s="62"/>
      <c r="F4" s="9"/>
    </row>
    <row r="5" spans="1:13" ht="15" customHeight="1" x14ac:dyDescent="0.2">
      <c r="B5" s="5" t="s">
        <v>21</v>
      </c>
      <c r="C5" s="67" t="s">
        <v>131</v>
      </c>
      <c r="D5" s="63"/>
      <c r="E5" s="63"/>
      <c r="F5" s="7"/>
    </row>
    <row r="6" spans="1:13" ht="15" customHeight="1" x14ac:dyDescent="0.2">
      <c r="B6" s="5" t="s">
        <v>0</v>
      </c>
      <c r="C6" s="63" t="s">
        <v>132</v>
      </c>
      <c r="D6" s="63"/>
      <c r="E6" s="63"/>
      <c r="F6" s="7"/>
    </row>
    <row r="7" spans="1:13" ht="15" customHeight="1" x14ac:dyDescent="0.2">
      <c r="B7" s="5" t="s">
        <v>1</v>
      </c>
      <c r="C7" s="64" t="s">
        <v>133</v>
      </c>
      <c r="D7" s="65"/>
      <c r="E7" s="65"/>
      <c r="F7" s="7"/>
    </row>
    <row r="8" spans="1:13" ht="15" customHeight="1" thickBot="1" x14ac:dyDescent="0.25">
      <c r="B8" s="5"/>
      <c r="C8" s="20"/>
      <c r="D8" s="7"/>
      <c r="E8" s="7"/>
      <c r="F8" s="7"/>
    </row>
    <row r="9" spans="1:13" s="7" customFormat="1" ht="13.5" thickTop="1" x14ac:dyDescent="0.2">
      <c r="B9" s="69" t="s">
        <v>16</v>
      </c>
      <c r="C9" s="69"/>
      <c r="D9" s="69"/>
      <c r="E9" s="69"/>
      <c r="F9" s="70"/>
      <c r="G9" s="1"/>
      <c r="H9" s="1"/>
      <c r="I9" s="1"/>
      <c r="J9" s="1"/>
    </row>
    <row r="10" spans="1:13" s="7" customFormat="1" x14ac:dyDescent="0.2">
      <c r="B10" s="71"/>
      <c r="C10" s="71"/>
      <c r="D10" s="72" t="s">
        <v>18</v>
      </c>
      <c r="E10" s="72"/>
      <c r="G10" s="1"/>
      <c r="H10" s="1"/>
      <c r="I10" s="1"/>
      <c r="J10" s="1"/>
    </row>
    <row r="11" spans="1:13" ht="52.5" customHeight="1" x14ac:dyDescent="0.2">
      <c r="B11" s="7"/>
      <c r="C11" s="7"/>
      <c r="D11" s="46" t="s">
        <v>20</v>
      </c>
      <c r="E11" s="21" t="s">
        <v>19</v>
      </c>
    </row>
    <row r="12" spans="1:13" ht="15" customHeight="1" x14ac:dyDescent="0.2">
      <c r="D12" s="22">
        <v>391777</v>
      </c>
      <c r="E12" s="23">
        <v>74703</v>
      </c>
    </row>
    <row r="13" spans="1:13" ht="15" customHeight="1" thickBot="1" x14ac:dyDescent="0.25">
      <c r="B13" s="7"/>
      <c r="C13" s="7"/>
      <c r="D13" s="7"/>
      <c r="E13" s="7"/>
      <c r="F13" s="7"/>
      <c r="G13" s="7"/>
      <c r="H13" s="7"/>
    </row>
    <row r="14" spans="1:13" ht="13.5" thickTop="1" x14ac:dyDescent="0.2">
      <c r="B14" s="73" t="s">
        <v>2</v>
      </c>
      <c r="C14" s="73"/>
      <c r="D14" s="73"/>
      <c r="E14" s="73"/>
      <c r="F14" s="73"/>
      <c r="G14" s="73"/>
      <c r="H14" s="73"/>
    </row>
    <row r="15" spans="1:13" ht="15" customHeight="1" x14ac:dyDescent="0.2">
      <c r="A15" s="7"/>
      <c r="B15" s="11"/>
      <c r="D15" s="72" t="s">
        <v>76</v>
      </c>
      <c r="E15" s="72"/>
    </row>
    <row r="16" spans="1:13" ht="30.75" customHeight="1" x14ac:dyDescent="0.2">
      <c r="A16" s="7"/>
      <c r="C16" s="12" t="s">
        <v>15</v>
      </c>
      <c r="D16" s="10" t="s">
        <v>6</v>
      </c>
      <c r="E16" s="10" t="s">
        <v>7</v>
      </c>
    </row>
    <row r="17" spans="1:8" ht="15" customHeight="1" x14ac:dyDescent="0.2">
      <c r="A17" s="7"/>
      <c r="C17" s="16" t="s">
        <v>8</v>
      </c>
      <c r="D17" s="49">
        <v>20018</v>
      </c>
      <c r="E17" s="50">
        <v>3389616</v>
      </c>
    </row>
    <row r="18" spans="1:8" ht="15" customHeight="1" x14ac:dyDescent="0.2">
      <c r="A18" s="7"/>
      <c r="C18" s="16" t="s">
        <v>9</v>
      </c>
      <c r="D18" s="49">
        <v>10302</v>
      </c>
      <c r="E18" s="50">
        <v>2379871</v>
      </c>
    </row>
    <row r="19" spans="1:8" ht="15" customHeight="1" x14ac:dyDescent="0.2">
      <c r="A19" s="7"/>
      <c r="C19" s="16" t="s">
        <v>10</v>
      </c>
      <c r="D19" s="49">
        <v>16969</v>
      </c>
      <c r="E19" s="50">
        <v>3250740</v>
      </c>
    </row>
    <row r="20" spans="1:8" ht="15" customHeight="1" x14ac:dyDescent="0.2">
      <c r="A20" s="7"/>
      <c r="C20" s="16" t="s">
        <v>11</v>
      </c>
      <c r="D20" s="49">
        <v>963</v>
      </c>
      <c r="E20" s="50">
        <v>160700</v>
      </c>
    </row>
    <row r="21" spans="1:8" ht="15" customHeight="1" x14ac:dyDescent="0.2">
      <c r="A21" s="7"/>
      <c r="C21" s="16" t="s">
        <v>13</v>
      </c>
      <c r="D21" s="49"/>
      <c r="E21" s="50"/>
    </row>
    <row r="22" spans="1:8" ht="15" customHeight="1" x14ac:dyDescent="0.2">
      <c r="A22" s="7"/>
      <c r="C22" s="17" t="s">
        <v>14</v>
      </c>
      <c r="D22" s="49"/>
      <c r="E22" s="50"/>
    </row>
    <row r="23" spans="1:8" ht="15" customHeight="1" x14ac:dyDescent="0.2">
      <c r="A23" s="7"/>
      <c r="C23" s="17" t="s">
        <v>4</v>
      </c>
      <c r="D23" s="51">
        <v>7016</v>
      </c>
      <c r="E23" s="50">
        <v>1174914</v>
      </c>
    </row>
    <row r="24" spans="1:8" ht="15" customHeight="1" x14ac:dyDescent="0.2">
      <c r="A24" s="7"/>
      <c r="C24" s="52"/>
      <c r="D24" s="51"/>
      <c r="E24" s="50"/>
    </row>
    <row r="25" spans="1:8" ht="15" customHeight="1" x14ac:dyDescent="0.2">
      <c r="A25" s="7"/>
      <c r="C25" s="52"/>
      <c r="D25" s="51"/>
      <c r="E25" s="50"/>
    </row>
    <row r="26" spans="1:8" ht="30.75" customHeight="1" x14ac:dyDescent="0.2">
      <c r="A26" s="7"/>
      <c r="B26" s="74" t="s">
        <v>17</v>
      </c>
      <c r="C26" s="75"/>
      <c r="E26" s="25"/>
    </row>
    <row r="27" spans="1:8" s="55" customFormat="1" ht="15" customHeight="1" x14ac:dyDescent="0.2">
      <c r="A27" s="56"/>
      <c r="C27" s="58" t="s">
        <v>128</v>
      </c>
      <c r="D27" s="57"/>
      <c r="E27" s="60">
        <v>58260</v>
      </c>
    </row>
    <row r="28" spans="1:8" s="55" customFormat="1" ht="15" customHeight="1" x14ac:dyDescent="0.2">
      <c r="A28" s="56"/>
      <c r="C28" s="58" t="s">
        <v>129</v>
      </c>
      <c r="D28" s="57"/>
      <c r="E28" s="60">
        <v>249791</v>
      </c>
    </row>
    <row r="29" spans="1:8" ht="15" customHeight="1" x14ac:dyDescent="0.2">
      <c r="A29" s="7"/>
      <c r="C29" s="59" t="s">
        <v>130</v>
      </c>
      <c r="D29" s="24"/>
      <c r="E29" s="60">
        <v>901637</v>
      </c>
    </row>
    <row r="30" spans="1:8" ht="15" customHeight="1" x14ac:dyDescent="0.2">
      <c r="C30" s="18" t="s">
        <v>5</v>
      </c>
      <c r="D30" s="47">
        <f>SUM(D17:D25)</f>
        <v>55268</v>
      </c>
      <c r="E30" s="48">
        <f>SUM(E17:E29)</f>
        <v>11565529</v>
      </c>
    </row>
    <row r="31" spans="1:8" ht="15" customHeight="1" x14ac:dyDescent="0.2">
      <c r="B31" s="13"/>
      <c r="C31" s="14"/>
      <c r="D31" s="15"/>
      <c r="E31" s="14"/>
      <c r="F31" s="15"/>
    </row>
    <row r="32" spans="1:8" s="7" customFormat="1" ht="15" customHeight="1" x14ac:dyDescent="0.2">
      <c r="B32" s="3" t="s">
        <v>3</v>
      </c>
      <c r="C32" s="68" t="str">
        <f>CON_Utility_Name</f>
        <v>Pacific Power &amp; Light Company, d/b/a PacifiCorp</v>
      </c>
      <c r="D32" s="68"/>
      <c r="E32" s="68"/>
      <c r="F32" s="68"/>
      <c r="G32" s="1"/>
      <c r="H32" s="1"/>
    </row>
    <row r="33" spans="2:6" s="7" customFormat="1" ht="21" customHeight="1" x14ac:dyDescent="0.2">
      <c r="B33" s="3"/>
      <c r="C33" s="6"/>
      <c r="D33" s="6"/>
      <c r="E33" s="6"/>
      <c r="F33" s="6"/>
    </row>
    <row r="34" spans="2:6" x14ac:dyDescent="0.2">
      <c r="B34" s="8" t="s">
        <v>12</v>
      </c>
    </row>
  </sheetData>
  <mergeCells count="13">
    <mergeCell ref="C32:F32"/>
    <mergeCell ref="B9:F9"/>
    <mergeCell ref="B10:C10"/>
    <mergeCell ref="D10:E10"/>
    <mergeCell ref="G14:H14"/>
    <mergeCell ref="B14:F14"/>
    <mergeCell ref="B26:C26"/>
    <mergeCell ref="D15:E15"/>
    <mergeCell ref="C4:E4"/>
    <mergeCell ref="C6:E6"/>
    <mergeCell ref="C7:E7"/>
    <mergeCell ref="C3:E3"/>
    <mergeCell ref="C5:E5"/>
  </mergeCells>
  <hyperlinks>
    <hyperlink ref="C7" r:id="rId1"/>
  </hyperlinks>
  <pageMargins left="0.7" right="0.7" top="0.75" bottom="0.75" header="0.3" footer="0.3"/>
  <pageSetup scale="89" fitToHeight="0" orientation="landscape" r:id="rId2"/>
  <rowBreaks count="1" manualBreakCount="1">
    <brk id="3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2"/>
  <sheetViews>
    <sheetView workbookViewId="0">
      <selection activeCell="A2" sqref="A2"/>
    </sheetView>
  </sheetViews>
  <sheetFormatPr defaultRowHeight="15" x14ac:dyDescent="0.25"/>
  <cols>
    <col min="1" max="1" width="36.140625" bestFit="1" customWidth="1"/>
  </cols>
  <sheetData>
    <row r="1" spans="1:83" x14ac:dyDescent="0.25">
      <c r="B1" t="s">
        <v>78</v>
      </c>
      <c r="C1" t="s">
        <v>79</v>
      </c>
      <c r="D1" t="s">
        <v>80</v>
      </c>
      <c r="E1" t="s">
        <v>81</v>
      </c>
      <c r="F1" t="s">
        <v>82</v>
      </c>
      <c r="G1" t="s">
        <v>83</v>
      </c>
      <c r="H1" t="s">
        <v>84</v>
      </c>
      <c r="I1" t="s">
        <v>85</v>
      </c>
      <c r="J1" t="s">
        <v>86</v>
      </c>
      <c r="K1" t="s">
        <v>87</v>
      </c>
      <c r="L1" t="s">
        <v>106</v>
      </c>
      <c r="M1" t="s">
        <v>107</v>
      </c>
      <c r="N1" t="s">
        <v>88</v>
      </c>
      <c r="O1" t="s">
        <v>89</v>
      </c>
      <c r="P1" t="s">
        <v>90</v>
      </c>
      <c r="Q1" t="s">
        <v>91</v>
      </c>
      <c r="R1" t="s">
        <v>92</v>
      </c>
      <c r="S1" t="s">
        <v>93</v>
      </c>
      <c r="T1" t="s">
        <v>94</v>
      </c>
      <c r="U1" t="s">
        <v>95</v>
      </c>
      <c r="V1" t="s">
        <v>96</v>
      </c>
      <c r="W1" t="s">
        <v>97</v>
      </c>
      <c r="X1" t="s">
        <v>23</v>
      </c>
      <c r="Y1" t="s">
        <v>24</v>
      </c>
      <c r="Z1" t="s">
        <v>25</v>
      </c>
      <c r="AA1" t="s">
        <v>32</v>
      </c>
      <c r="AB1" t="s">
        <v>26</v>
      </c>
      <c r="AC1" t="s">
        <v>33</v>
      </c>
      <c r="AD1" t="s">
        <v>27</v>
      </c>
      <c r="AE1" t="s">
        <v>28</v>
      </c>
      <c r="AF1" t="s">
        <v>29</v>
      </c>
      <c r="AG1" t="s">
        <v>34</v>
      </c>
      <c r="AH1" t="s">
        <v>35</v>
      </c>
      <c r="AI1" t="s">
        <v>36</v>
      </c>
      <c r="AJ1" t="s">
        <v>37</v>
      </c>
      <c r="AK1" t="s">
        <v>38</v>
      </c>
      <c r="AL1" t="s">
        <v>39</v>
      </c>
      <c r="AM1" t="s">
        <v>40</v>
      </c>
      <c r="AN1" t="s">
        <v>41</v>
      </c>
      <c r="AO1" t="s">
        <v>42</v>
      </c>
      <c r="AP1" t="s">
        <v>43</v>
      </c>
      <c r="AQ1" t="s">
        <v>108</v>
      </c>
      <c r="AR1" t="s">
        <v>109</v>
      </c>
      <c r="AS1" t="s">
        <v>45</v>
      </c>
      <c r="AT1" t="s">
        <v>110</v>
      </c>
      <c r="AU1" t="s">
        <v>46</v>
      </c>
      <c r="AV1" t="s">
        <v>47</v>
      </c>
      <c r="AW1" t="s">
        <v>48</v>
      </c>
      <c r="AX1" t="s">
        <v>49</v>
      </c>
      <c r="AY1" t="s">
        <v>50</v>
      </c>
      <c r="AZ1" t="s">
        <v>51</v>
      </c>
      <c r="BA1" t="s">
        <v>52</v>
      </c>
      <c r="BB1" t="s">
        <v>53</v>
      </c>
      <c r="BC1" t="s">
        <v>54</v>
      </c>
      <c r="BD1" t="s">
        <v>55</v>
      </c>
      <c r="BE1" t="s">
        <v>112</v>
      </c>
      <c r="BF1" t="s">
        <v>30</v>
      </c>
      <c r="BG1" t="s">
        <v>111</v>
      </c>
      <c r="BH1" t="s">
        <v>31</v>
      </c>
      <c r="BI1" t="s">
        <v>38</v>
      </c>
      <c r="BJ1" t="s">
        <v>39</v>
      </c>
      <c r="BK1" t="s">
        <v>40</v>
      </c>
      <c r="BL1" t="s">
        <v>41</v>
      </c>
      <c r="BM1" t="s">
        <v>42</v>
      </c>
      <c r="BN1" t="s">
        <v>43</v>
      </c>
      <c r="BO1" t="s">
        <v>56</v>
      </c>
      <c r="BP1" t="s">
        <v>57</v>
      </c>
      <c r="BQ1" t="s">
        <v>44</v>
      </c>
      <c r="BR1" t="s">
        <v>45</v>
      </c>
      <c r="BS1" t="s">
        <v>46</v>
      </c>
      <c r="BT1" t="s">
        <v>47</v>
      </c>
      <c r="BU1" t="s">
        <v>48</v>
      </c>
      <c r="BV1" t="s">
        <v>49</v>
      </c>
      <c r="BW1" t="s">
        <v>50</v>
      </c>
      <c r="BX1" t="s">
        <v>51</v>
      </c>
      <c r="BY1" t="s">
        <v>52</v>
      </c>
      <c r="BZ1" t="s">
        <v>53</v>
      </c>
      <c r="CA1" t="s">
        <v>54</v>
      </c>
      <c r="CB1" t="s">
        <v>55</v>
      </c>
      <c r="CC1" t="s">
        <v>30</v>
      </c>
      <c r="CD1" t="s">
        <v>58</v>
      </c>
      <c r="CE1" t="s">
        <v>31</v>
      </c>
    </row>
    <row r="2" spans="1:83" x14ac:dyDescent="0.25">
      <c r="A2" t="e">
        <f>REN_Utility_Name</f>
        <v>#REF!</v>
      </c>
      <c r="B2">
        <f>CON_2014_Agriculture_Expend</f>
        <v>160700</v>
      </c>
      <c r="C2">
        <f>CON_2014_Agriculture_MWH</f>
        <v>963</v>
      </c>
      <c r="D2">
        <f>CON_2014_Commercial_Expend</f>
        <v>2379871</v>
      </c>
      <c r="E2">
        <f>CON_2014_Commercial_MWH</f>
        <v>10302</v>
      </c>
      <c r="F2">
        <f>CON_2014_Distribution_Expend</f>
        <v>0</v>
      </c>
      <c r="G2">
        <f>CON_2014_Distribution_MWH</f>
        <v>0</v>
      </c>
      <c r="H2">
        <f>CON_2014_Expenditures</f>
        <v>11565529</v>
      </c>
      <c r="I2">
        <f>CON_2014_Industrial_Expend</f>
        <v>3250740</v>
      </c>
      <c r="J2">
        <f>CON_2014_Industrial_MWH</f>
        <v>16969</v>
      </c>
      <c r="K2">
        <f>CON_2014_MWH</f>
        <v>55268</v>
      </c>
      <c r="L2">
        <f>CON_2014_NEEA_Expend</f>
        <v>1174914</v>
      </c>
      <c r="M2">
        <f>CON_2014_NEEA_MWH</f>
        <v>7016</v>
      </c>
      <c r="N2">
        <f>CON_2014_OtherSector1_Expend</f>
        <v>0</v>
      </c>
      <c r="O2">
        <f>CON_2014_OtherSector1_MWH</f>
        <v>0</v>
      </c>
      <c r="P2">
        <f>CON_2014_OtherSector2_Expend</f>
        <v>0</v>
      </c>
      <c r="Q2">
        <f>CON_2014_OtherSector2_MWH</f>
        <v>0</v>
      </c>
      <c r="R2">
        <f>CON_2014_Production_Expend</f>
        <v>0</v>
      </c>
      <c r="S2">
        <f>CON_2014_Production_MWH</f>
        <v>0</v>
      </c>
      <c r="T2" t="e">
        <f>CON_2014_Program1_Expend</f>
        <v>#REF!</v>
      </c>
      <c r="U2">
        <f>CON_2014_Program2_Expend</f>
        <v>901637</v>
      </c>
      <c r="V2">
        <f>CON_2014_Residential_Expend</f>
        <v>3389616</v>
      </c>
      <c r="W2">
        <f>CON_2014_Residential_MWH</f>
        <v>20018</v>
      </c>
      <c r="X2" t="str">
        <f>CON_Contact_Name</f>
        <v>Natasha Siores</v>
      </c>
      <c r="Y2" t="str">
        <f>CON_Email</f>
        <v>natasha.siores@pacificorp.com</v>
      </c>
      <c r="Z2" t="str">
        <f>CON_Phone</f>
        <v>503-813-6583</v>
      </c>
      <c r="AA2">
        <f>CON_Potential_2014_2023</f>
        <v>391777</v>
      </c>
      <c r="AB2">
        <f>CON_Report_Date</f>
        <v>0</v>
      </c>
      <c r="AC2">
        <f>CON_Target_2014_2015</f>
        <v>74703</v>
      </c>
      <c r="AD2" t="str">
        <f>CON_Utility_Name</f>
        <v>Pacific Power &amp; Light Company, d/b/a PacifiCorp</v>
      </c>
      <c r="AE2" t="e">
        <f>REN_Contact_Name</f>
        <v>#REF!</v>
      </c>
      <c r="AF2" t="e">
        <f>REN_Email</f>
        <v>#REF!</v>
      </c>
      <c r="AG2" t="e">
        <f>REN_ERR_ApprenticeLabor</f>
        <v>#REF!</v>
      </c>
      <c r="AH2" t="e">
        <f>REN_ERR_Biodiesel</f>
        <v>#REF!</v>
      </c>
      <c r="AI2" t="e">
        <f>REN_ERR_Biomass</f>
        <v>#REF!</v>
      </c>
      <c r="AJ2" t="e">
        <f>REN_ERR_Geothermal</f>
        <v>#REF!</v>
      </c>
      <c r="AK2" t="e">
        <f>REN_ERR_LandfillGas</f>
        <v>#REF!</v>
      </c>
      <c r="AL2" t="e">
        <f>REN_ERR_SewageGas</f>
        <v>#REF!</v>
      </c>
      <c r="AM2" t="e">
        <f>REN_ERR_Solar</f>
        <v>#REF!</v>
      </c>
      <c r="AN2" t="e">
        <f>REN_ERR_Water</f>
        <v>#REF!</v>
      </c>
      <c r="AO2" t="e">
        <f>REN_ERR_Wind</f>
        <v>#REF!</v>
      </c>
      <c r="AP2" t="e">
        <f>REN_ERR_WOT</f>
        <v>#REF!</v>
      </c>
      <c r="AQ2" t="e">
        <f>REN_Expenditure_Amount_2015</f>
        <v>#REF!</v>
      </c>
      <c r="AR2" t="e">
        <f>REN_Expenditure_Percent_2015</f>
        <v>#REF!</v>
      </c>
      <c r="AS2" t="e">
        <f>REN_Load_2013</f>
        <v>#REF!</v>
      </c>
      <c r="AT2" t="e">
        <f>REN_Load_2014</f>
        <v>#REF!</v>
      </c>
      <c r="AU2" t="e">
        <f>REN_REC_ApprenticeLabor</f>
        <v>#REF!</v>
      </c>
      <c r="AV2" t="e">
        <f>REN_REC_Biodiesel</f>
        <v>#REF!</v>
      </c>
      <c r="AW2" t="e">
        <f>REN_REC_Biomass</f>
        <v>#REF!</v>
      </c>
      <c r="AX2" t="e">
        <f>REN_REC_DistributedGeneration</f>
        <v>#REF!</v>
      </c>
      <c r="AY2" t="e">
        <f>REN_REC_Geothermal</f>
        <v>#REF!</v>
      </c>
      <c r="AZ2" t="e">
        <f>REN_REC_LandfillGas</f>
        <v>#REF!</v>
      </c>
      <c r="BA2" t="e">
        <f>REN_REC_SewageGas</f>
        <v>#REF!</v>
      </c>
      <c r="BB2" t="e">
        <f>REN_REC_Solar</f>
        <v>#REF!</v>
      </c>
      <c r="BC2" t="e">
        <f>REN_REC_Wind</f>
        <v>#REF!</v>
      </c>
      <c r="BD2" t="e">
        <f>REN_REC_WOT</f>
        <v>#REF!</v>
      </c>
      <c r="BE2" t="e">
        <f>REN_RetailRevenueRequirement_2015</f>
        <v>#REF!</v>
      </c>
      <c r="BF2" t="e">
        <f>REN_Submittal_Date</f>
        <v>#REF!</v>
      </c>
      <c r="BG2" t="e">
        <f>REN_Total_2015</f>
        <v>#REF!</v>
      </c>
      <c r="BH2" t="e">
        <f>REN_Utility_Name</f>
        <v>#REF!</v>
      </c>
      <c r="BI2" t="e">
        <f>REN_ERR_LandfillGas</f>
        <v>#REF!</v>
      </c>
      <c r="BJ2" t="e">
        <f>REN_ERR_SewageGas</f>
        <v>#REF!</v>
      </c>
      <c r="BK2" t="e">
        <f>REN_ERR_Solar</f>
        <v>#REF!</v>
      </c>
      <c r="BL2" t="e">
        <f>REN_ERR_Water</f>
        <v>#REF!</v>
      </c>
      <c r="BM2" t="e">
        <f>REN_ERR_Wind</f>
        <v>#REF!</v>
      </c>
      <c r="BN2" t="e">
        <f>REN_ERR_WOT</f>
        <v>#REF!</v>
      </c>
      <c r="BO2" t="e">
        <f>REN_Expenditure_Amount_2015</f>
        <v>#REF!</v>
      </c>
      <c r="BP2" t="e">
        <f>REN_Expenditure_Percent_2015</f>
        <v>#REF!</v>
      </c>
      <c r="BQ2" t="e">
        <f>REN_Load_2013</f>
        <v>#REF!</v>
      </c>
      <c r="BR2" t="e">
        <f>REN_Load_2014</f>
        <v>#REF!</v>
      </c>
      <c r="BS2" t="e">
        <f>REN_REC_ApprenticeLabor</f>
        <v>#REF!</v>
      </c>
      <c r="BT2" t="e">
        <f>REN_REC_Biodiesel</f>
        <v>#REF!</v>
      </c>
      <c r="BU2" t="e">
        <f>REN_REC_Biomass</f>
        <v>#REF!</v>
      </c>
      <c r="BV2" t="e">
        <f>REN_REC_DistributedGeneration</f>
        <v>#REF!</v>
      </c>
      <c r="BW2" t="e">
        <f>REN_REC_Geothermal</f>
        <v>#REF!</v>
      </c>
      <c r="BX2" t="e">
        <f>REN_REC_LandfillGas</f>
        <v>#REF!</v>
      </c>
      <c r="BY2" t="e">
        <f>REN_REC_SewageGas</f>
        <v>#REF!</v>
      </c>
      <c r="BZ2" t="e">
        <f>REN_REC_Solar</f>
        <v>#REF!</v>
      </c>
      <c r="CA2" t="e">
        <f>REN_REC_Wind</f>
        <v>#REF!</v>
      </c>
      <c r="CB2" t="e">
        <f>REN_REC_WOT</f>
        <v>#REF!</v>
      </c>
      <c r="CC2" t="e">
        <f>REN_Submittal_Date</f>
        <v>#REF!</v>
      </c>
      <c r="CD2" t="e">
        <f>REN_Total_2015</f>
        <v>#REF!</v>
      </c>
      <c r="CE2" t="e">
        <f>REN_Utility_Name</f>
        <v>#REF!</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3F0D969DD9F084AA5D21488C6E96563" ma:contentTypeVersion="135" ma:contentTypeDescription="" ma:contentTypeScope="" ma:versionID="fbcc1ef2f52ad723506d4f6cd334de6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Replacement Page</DocumentSetTyp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2013-11-01T07:00:00+00:00</OpenedDate>
    <Date1 xmlns="dc463f71-b30c-4ab2-9473-d307f9d35888">2015-06-01T07:00:00+00:00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132047</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7B99EDE4-D81F-47A6-A64A-6CF8DCC48631}"/>
</file>

<file path=customXml/itemProps2.xml><?xml version="1.0" encoding="utf-8"?>
<ds:datastoreItem xmlns:ds="http://schemas.openxmlformats.org/officeDocument/2006/customXml" ds:itemID="{CCFC63C1-1DC9-4D5D-9D42-C23F61FC241B}"/>
</file>

<file path=customXml/itemProps3.xml><?xml version="1.0" encoding="utf-8"?>
<ds:datastoreItem xmlns:ds="http://schemas.openxmlformats.org/officeDocument/2006/customXml" ds:itemID="{2F4EF345-C7A3-4312-A2DA-7A75ECC155C4}"/>
</file>

<file path=customXml/itemProps4.xml><?xml version="1.0" encoding="utf-8"?>
<ds:datastoreItem xmlns:ds="http://schemas.openxmlformats.org/officeDocument/2006/customXml" ds:itemID="{B5134EF7-F04D-4218-953F-7A835D8EE7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29</vt:i4>
      </vt:variant>
    </vt:vector>
  </HeadingPairs>
  <TitlesOfParts>
    <vt:vector size="33" baseType="lpstr">
      <vt:lpstr>Instructions - 2015</vt:lpstr>
      <vt:lpstr>Instructions - Revise 2013</vt:lpstr>
      <vt:lpstr>Conservation Report</vt:lpstr>
      <vt:lpstr>Data</vt:lpstr>
      <vt:lpstr>CON_2014_Agriculture_Expend</vt:lpstr>
      <vt:lpstr>CON_2014_Agriculture_MWH</vt:lpstr>
      <vt:lpstr>CON_2014_Commercial_Expend</vt:lpstr>
      <vt:lpstr>CON_2014_Commercial_MWH</vt:lpstr>
      <vt:lpstr>CON_2014_Distribution_Expend</vt:lpstr>
      <vt:lpstr>CON_2014_Distribution_MWH</vt:lpstr>
      <vt:lpstr>CON_2014_Expenditures</vt:lpstr>
      <vt:lpstr>CON_2014_Industrial_Expend</vt:lpstr>
      <vt:lpstr>CON_2014_Industrial_MWH</vt:lpstr>
      <vt:lpstr>CON_2014_MWH</vt:lpstr>
      <vt:lpstr>CON_2014_NEEA_Expend</vt:lpstr>
      <vt:lpstr>CON_2014_NEEA_MWH</vt:lpstr>
      <vt:lpstr>CON_2014_OtherSector1_Expend</vt:lpstr>
      <vt:lpstr>CON_2014_OtherSector1_MWH</vt:lpstr>
      <vt:lpstr>CON_2014_OtherSector2_Expend</vt:lpstr>
      <vt:lpstr>CON_2014_OtherSector2_MWH</vt:lpstr>
      <vt:lpstr>CON_2014_Production_Expend</vt:lpstr>
      <vt:lpstr>CON_2014_Production_MWH</vt:lpstr>
      <vt:lpstr>CON_2014_Program2_Expend</vt:lpstr>
      <vt:lpstr>CON_2014_Residential_Expend</vt:lpstr>
      <vt:lpstr>CON_2014_Residential_MWH</vt:lpstr>
      <vt:lpstr>CON_Contact_Name</vt:lpstr>
      <vt:lpstr>CON_Email</vt:lpstr>
      <vt:lpstr>CON_Phone</vt:lpstr>
      <vt:lpstr>CON_Potential_2014_2023</vt:lpstr>
      <vt:lpstr>CON_Report_Date</vt:lpstr>
      <vt:lpstr>CON_Target_2014_2015</vt:lpstr>
      <vt:lpstr>CON_Utility_Name</vt:lpstr>
      <vt:lpstr>'Conservation Report'!Print_Area</vt:lpstr>
    </vt:vector>
  </TitlesOfParts>
  <Company>CTED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2015 Report Workbook for Utilities</dc:title>
  <dc:creator>Glenn Blackmon</dc:creator>
  <cp:keywords>EIA 2014 Report Workbook for Utilities</cp:keywords>
  <cp:lastModifiedBy>carriem</cp:lastModifiedBy>
  <cp:lastPrinted>2014-03-31T21:01:12Z</cp:lastPrinted>
  <dcterms:created xsi:type="dcterms:W3CDTF">2012-03-20T21:01:26Z</dcterms:created>
  <dcterms:modified xsi:type="dcterms:W3CDTF">2015-06-01T20:52:46Z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0x0101006E56B4D1795A2E4DB2F0B01679ED314A0083F0D969DD9F084AA5D21488C6E96563</vt:lpwstr>
  </property>
  <property fmtid="{D5CDD505-2E9C-101B-9397-08002B2CF9AE}" pid="3" name="Tags">
    <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_docset_NoMedatataSyncRequired">
    <vt:lpwstr>False</vt:lpwstr>
  </property>
</Properties>
</file>