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customProperty4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5.bin" ContentType="application/vnd.openxmlformats-officedocument.spreadsheetml.customProperty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6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202300"/>
  <xr:revisionPtr revIDLastSave="0" documentId="13_ncr:1_{28422B82-9CEE-4903-A155-65F07EAF88F9}" xr6:coauthVersionLast="47" xr6:coauthVersionMax="47" xr10:uidLastSave="{00000000-0000-0000-0000-000000000000}"/>
  <bookViews>
    <workbookView xWindow="-120" yWindow="480" windowWidth="29040" windowHeight="15840" tabRatio="871" xr2:uid="{A7D958CE-CC4C-47FF-98EF-4B8894BBD256}"/>
  </bookViews>
  <sheets>
    <sheet name="5-1" sheetId="1" r:id="rId1"/>
    <sheet name="5-2" sheetId="2" r:id="rId2"/>
    <sheet name="5-3" sheetId="3" r:id="rId3"/>
    <sheet name="5-4" sheetId="7" r:id="rId4"/>
    <sheet name="5-5" sheetId="8" r:id="rId5"/>
    <sheet name="5-6" sheetId="9" r:id="rId6"/>
  </sheets>
  <externalReferences>
    <externalReference r:id="rId7"/>
  </externalReferences>
  <definedNames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j1" hidden="1">{"PRINT",#N/A,TRUE,"APPA";"PRINT",#N/A,TRUE,"APS";"PRINT",#N/A,TRUE,"BHPL";"PRINT",#N/A,TRUE,"BHPL2";"PRINT",#N/A,TRUE,"CDWR";"PRINT",#N/A,TRUE,"EWEB";"PRINT",#N/A,TRUE,"LADWP";"PRINT",#N/A,TRUE,"NEVBASE"}</definedName>
    <definedName name="_____________j2" hidden="1">{"PRINT",#N/A,TRUE,"APPA";"PRINT",#N/A,TRUE,"APS";"PRINT",#N/A,TRUE,"BHPL";"PRINT",#N/A,TRUE,"BHPL2";"PRINT",#N/A,TRUE,"CDWR";"PRINT",#N/A,TRUE,"EWEB";"PRINT",#N/A,TRUE,"LADWP";"PRINT",#N/A,TRUE,"NEVBASE"}</definedName>
    <definedName name="_____________j3" hidden="1">{"PRINT",#N/A,TRUE,"APPA";"PRINT",#N/A,TRUE,"APS";"PRINT",#N/A,TRUE,"BHPL";"PRINT",#N/A,TRUE,"BHPL2";"PRINT",#N/A,TRUE,"CDWR";"PRINT",#N/A,TRUE,"EWEB";"PRINT",#N/A,TRUE,"LADWP";"PRINT",#N/A,TRUE,"NEVBASE"}</definedName>
    <definedName name="_____________j4" hidden="1">{"PRINT",#N/A,TRUE,"APPA";"PRINT",#N/A,TRUE,"APS";"PRINT",#N/A,TRUE,"BHPL";"PRINT",#N/A,TRUE,"BHPL2";"PRINT",#N/A,TRUE,"CDWR";"PRINT",#N/A,TRUE,"EWEB";"PRINT",#N/A,TRUE,"LADWP";"PRINT",#N/A,TRUE,"NEVBASE"}</definedName>
    <definedName name="_____________j5" hidden="1">{"PRINT",#N/A,TRUE,"APPA";"PRINT",#N/A,TRUE,"APS";"PRINT",#N/A,TRUE,"BHPL";"PRINT",#N/A,TRUE,"BHPL2";"PRINT",#N/A,TRUE,"CDWR";"PRINT",#N/A,TRUE,"EWEB";"PRINT",#N/A,TRUE,"LADWP";"PRINT",#N/A,TRUE,"NEVBASE"}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j1" hidden="1">{"PRINT",#N/A,TRUE,"APPA";"PRINT",#N/A,TRUE,"APS";"PRINT",#N/A,TRUE,"BHPL";"PRINT",#N/A,TRUE,"BHPL2";"PRINT",#N/A,TRUE,"CDWR";"PRINT",#N/A,TRUE,"EWEB";"PRINT",#N/A,TRUE,"LADWP";"PRINT",#N/A,TRUE,"NEVBASE"}</definedName>
    <definedName name="____________j2" hidden="1">{"PRINT",#N/A,TRUE,"APPA";"PRINT",#N/A,TRUE,"APS";"PRINT",#N/A,TRUE,"BHPL";"PRINT",#N/A,TRUE,"BHPL2";"PRINT",#N/A,TRUE,"CDWR";"PRINT",#N/A,TRUE,"EWEB";"PRINT",#N/A,TRUE,"LADWP";"PRINT",#N/A,TRUE,"NEVBASE"}</definedName>
    <definedName name="____________j3" hidden="1">{"PRINT",#N/A,TRUE,"APPA";"PRINT",#N/A,TRUE,"APS";"PRINT",#N/A,TRUE,"BHPL";"PRINT",#N/A,TRUE,"BHPL2";"PRINT",#N/A,TRUE,"CDWR";"PRINT",#N/A,TRUE,"EWEB";"PRINT",#N/A,TRUE,"LADWP";"PRINT",#N/A,TRUE,"NEVBASE"}</definedName>
    <definedName name="____________j4" hidden="1">{"PRINT",#N/A,TRUE,"APPA";"PRINT",#N/A,TRUE,"APS";"PRINT",#N/A,TRUE,"BHPL";"PRINT",#N/A,TRUE,"BHPL2";"PRINT",#N/A,TRUE,"CDWR";"PRINT",#N/A,TRUE,"EWEB";"PRINT",#N/A,TRUE,"LADWP";"PRINT",#N/A,TRUE,"NEVBASE"}</definedName>
    <definedName name="____________j5" hidden="1">{"PRINT",#N/A,TRUE,"APPA";"PRINT",#N/A,TRUE,"APS";"PRINT",#N/A,TRUE,"BHPL";"PRINT",#N/A,TRUE,"BHPL2";"PRINT",#N/A,TRUE,"CDWR";"PRINT",#N/A,TRUE,"EWEB";"PRINT",#N/A,TRUE,"LADWP";"PRINT",#N/A,TRUE,"NEVBASE"}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hidden="1">{#N/A,#N/A,FALSE,"CRPT";#N/A,#N/A,FALSE,"TREND";#N/A,#N/A,FALSE,"%Curve"}</definedName>
    <definedName name="___________www1" hidden="1">{#N/A,#N/A,FALSE,"schA"}</definedName>
    <definedName name="__________j1" hidden="1">{"PRINT",#N/A,TRUE,"APPA";"PRINT",#N/A,TRUE,"APS";"PRINT",#N/A,TRUE,"BHPL";"PRINT",#N/A,TRUE,"BHPL2";"PRINT",#N/A,TRUE,"CDWR";"PRINT",#N/A,TRUE,"EWEB";"PRINT",#N/A,TRUE,"LADWP";"PRINT",#N/A,TRUE,"NEVBASE"}</definedName>
    <definedName name="__________j2" hidden="1">{"PRINT",#N/A,TRUE,"APPA";"PRINT",#N/A,TRUE,"APS";"PRINT",#N/A,TRUE,"BHPL";"PRINT",#N/A,TRUE,"BHPL2";"PRINT",#N/A,TRUE,"CDWR";"PRINT",#N/A,TRUE,"EWEB";"PRINT",#N/A,TRUE,"LADWP";"PRINT",#N/A,TRUE,"NEVBASE"}</definedName>
    <definedName name="__________j3" hidden="1">{"PRINT",#N/A,TRUE,"APPA";"PRINT",#N/A,TRUE,"APS";"PRINT",#N/A,TRUE,"BHPL";"PRINT",#N/A,TRUE,"BHPL2";"PRINT",#N/A,TRUE,"CDWR";"PRINT",#N/A,TRUE,"EWEB";"PRINT",#N/A,TRUE,"LADWP";"PRINT",#N/A,TRUE,"NEVBASE"}</definedName>
    <definedName name="__________j4" hidden="1">{"PRINT",#N/A,TRUE,"APPA";"PRINT",#N/A,TRUE,"APS";"PRINT",#N/A,TRUE,"BHPL";"PRINT",#N/A,TRUE,"BHPL2";"PRINT",#N/A,TRUE,"CDWR";"PRINT",#N/A,TRUE,"EWEB";"PRINT",#N/A,TRUE,"LADWP";"PRINT",#N/A,TRUE,"NEVBASE"}</definedName>
    <definedName name="__________j5" hidden="1">{"PRINT",#N/A,TRUE,"APPA";"PRINT",#N/A,TRUE,"APS";"PRINT",#N/A,TRUE,"BHPL";"PRINT",#N/A,TRUE,"BHPL2";"PRINT",#N/A,TRUE,"CDWR";"PRINT",#N/A,TRUE,"EWEB";"PRINT",#N/A,TRUE,"LADWP";"PRINT",#N/A,TRUE,"NEVBASE"}</definedName>
    <definedName name="__________six6" hidden="1">{#N/A,#N/A,FALSE,"CRPT";#N/A,#N/A,FALSE,"TREND";#N/A,#N/A,FALSE,"%Curve"}</definedName>
    <definedName name="__________www1" hidden="1">{#N/A,#N/A,FALSE,"schA"}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hidden="1">{#N/A,#N/A,FALSE,"CRPT";#N/A,#N/A,FALSE,"TREND";#N/A,#N/A,FALSE,"%Curve"}</definedName>
    <definedName name="_________www1" hidden="1">{#N/A,#N/A,FALSE,"schA"}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_six6" hidden="1">{#N/A,#N/A,FALSE,"CRPT";#N/A,#N/A,FALSE,"TREND";#N/A,#N/A,FALSE,"%Curve"}</definedName>
    <definedName name="________www1" hidden="1">{#N/A,#N/A,FALSE,"schA"}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hidden="1">{#N/A,#N/A,FALSE,"CRPT";#N/A,#N/A,FALSE,"TREND";#N/A,#N/A,FALSE,"%Curve"}</definedName>
    <definedName name="_______www1" hidden="1">{#N/A,#N/A,FALSE,"schA"}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hidden="1">{#N/A,#N/A,FALSE,"CRPT";#N/A,#N/A,FALSE,"TREND";#N/A,#N/A,FALSE,"%Curve"}</definedName>
    <definedName name="______www1" hidden="1">{#N/A,#N/A,FALSE,"schA"}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hidden="1">{#N/A,#N/A,FALSE,"CRPT";#N/A,#N/A,FALSE,"TREND";#N/A,#N/A,FALSE,"%Curve"}</definedName>
    <definedName name="_____www1" hidden="1">{#N/A,#N/A,FALSE,"schA"}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hidden="1">{#N/A,#N/A,FALSE,"CRPT";#N/A,#N/A,FALSE,"TREND";#N/A,#N/A,FALSE,"%Curve"}</definedName>
    <definedName name="____www1" hidden="1">{#N/A,#N/A,FALSE,"schA"}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hidden="1">{#N/A,#N/A,FALSE,"CRPT";#N/A,#N/A,FALSE,"TREND";#N/A,#N/A,FALSE,"%Curve"}</definedName>
    <definedName name="___www1" hidden="1">{#N/A,#N/A,FALSE,"schA"}</definedName>
    <definedName name="__123Graph_A" localSheetId="0" hidden="1">#REF!</definedName>
    <definedName name="__123Graph_A" hidden="1">#REF!</definedName>
    <definedName name="__123Graph_AB06" hidden="1">#REF!</definedName>
    <definedName name="__123Graph_ACEDREVGR" hidden="1">#REF!</definedName>
    <definedName name="__123Graph_B" localSheetId="0" hidden="1">#REF!</definedName>
    <definedName name="__123Graph_B" hidden="1">#REF!</definedName>
    <definedName name="__123Graph_BCEDREVGR" hidden="1">#REF!</definedName>
    <definedName name="__123Graph_D" localSheetId="0" hidden="1">#REF!</definedName>
    <definedName name="__123Graph_D" hidden="1">#REF!</definedName>
    <definedName name="__123Graph_E" localSheetId="0" hidden="1">#REF!</definedName>
    <definedName name="__123Graph_E" hidden="1">#REF!</definedName>
    <definedName name="__123Graph_ECURRENT" hidden="1">#REF!</definedName>
    <definedName name="__123Graph_F" localSheetId="0" hidden="1">#REF!</definedName>
    <definedName name="__123Graph_F" hidden="1">#REF!</definedName>
    <definedName name="__123Graph_X" hidden="1">#REF!</definedName>
    <definedName name="__123Graph_XCEDREVGR" hidden="1">#REF!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hidden="1">{#N/A,#N/A,FALSE,"CRPT";#N/A,#N/A,FALSE,"TREND";#N/A,#N/A,FALSE,"%Curve"}</definedName>
    <definedName name="__www1" hidden="1">{#N/A,#N/A,FALSE,"schA"}</definedName>
    <definedName name="_1__123Graph_ACHART_17" hidden="1">#REF!</definedName>
    <definedName name="_1__123Graph_ACONTRACT_BY_B_U" hidden="1">#REF!</definedName>
    <definedName name="_10__123Graph_BQRE_S_BY_TYPE" hidden="1">#REF!</definedName>
    <definedName name="_11__123Graph_BSENS_COMPARISON" hidden="1">#REF!</definedName>
    <definedName name="_12__123Graph_BSUPPLIES_BY_B_U" hidden="1">#REF!</definedName>
    <definedName name="_13__123Graph_BTAX_CREDIT" hidden="1">#REF!</definedName>
    <definedName name="_14__123Graph_BWAGES_BY_B_U" hidden="1">#REF!</definedName>
    <definedName name="_15__123Graph_CCONTRACT_BY_B_U" hidden="1">#REF!</definedName>
    <definedName name="_16__123Graph_CQRE_S_BY_CO." hidden="1">#REF!</definedName>
    <definedName name="_17__123Graph_CQRE_S_BY_TYPE" hidden="1">#REF!</definedName>
    <definedName name="_18__123Graph_CSENS_COMPARISON" hidden="1">#REF!</definedName>
    <definedName name="_19__123Graph_CSUPPLIES_BY_B_U" hidden="1">#REF!</definedName>
    <definedName name="_2__123Graph_AQRE_S_BY_CO." hidden="1">#REF!</definedName>
    <definedName name="_20__123Graph_CWAGES_BY_B_U" hidden="1">#REF!</definedName>
    <definedName name="_21__123Graph_DCONTRACT_BY_B_U" hidden="1">#REF!</definedName>
    <definedName name="_22__123Graph_DQRE_S_BY_CO." hidden="1">#REF!</definedName>
    <definedName name="_23__123Graph_DSUPPLIES_BY_B_U" hidden="1">#REF!</definedName>
    <definedName name="_24__123Graph_DWAGES_BY_B_U" hidden="1">#REF!</definedName>
    <definedName name="_25__123Graph_ECONTRACT_BY_B_U" hidden="1">#REF!</definedName>
    <definedName name="_26__123Graph_EQRE_S_BY_CO." hidden="1">#REF!</definedName>
    <definedName name="_27__123Graph_ESUPPLIES_BY_B_U" hidden="1">#REF!</definedName>
    <definedName name="_28__123Graph_EWAGES_BY_B_U" hidden="1">#REF!</definedName>
    <definedName name="_29__123Graph_FCONTRACT_BY_B_U" hidden="1">#REF!</definedName>
    <definedName name="_3__123Graph_AQRE_S_BY_TYPE" hidden="1">#REF!</definedName>
    <definedName name="_30__123Graph_FQRE_S_BY_CO." hidden="1">#REF!</definedName>
    <definedName name="_31__123Graph_FSUPPLIES_BY_B_U" hidden="1">#REF!</definedName>
    <definedName name="_32__123Graph_FWAGES_BY_B_U" hidden="1">#REF!</definedName>
    <definedName name="_33__123Graph_XCONTRACT_BY_B_U" hidden="1">#REF!</definedName>
    <definedName name="_34__123Graph_XQRE_S_BY_CO." hidden="1">#REF!</definedName>
    <definedName name="_35__123Graph_XQRE_S_BY_TYPE" hidden="1">#REF!</definedName>
    <definedName name="_36__123Graph_XSUPPLIES_BY_B_U" hidden="1">#REF!</definedName>
    <definedName name="_37__123Graph_XTAX_CREDIT" hidden="1">#REF!</definedName>
    <definedName name="_4__123Graph_ASENS_COMPARISON" hidden="1">#REF!</definedName>
    <definedName name="_5__123Graph_ASUPPLIES_BY_B_U" hidden="1">#REF!</definedName>
    <definedName name="_6__123Graph_ATAX_CREDIT" hidden="1">#REF!</definedName>
    <definedName name="_7__123Graph_AWAGES_BY_B_U" hidden="1">#REF!</definedName>
    <definedName name="_8__123Graph_BCONTRACT_BY_B_U" hidden="1">#REF!</definedName>
    <definedName name="_9__123Graph_BQRE_S_BY_CO." hidden="1">#REF!</definedName>
    <definedName name="_ex1" hidden="1">{#N/A,#N/A,FALSE,"Summ";#N/A,#N/A,FALSE,"General"}</definedName>
    <definedName name="_Fill" localSheetId="0" hidden="1">#REF!</definedName>
    <definedName name="_Fill" hidden="1">#REF!</definedName>
    <definedName name="_xlnm._FilterDatabase" hidden="1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localSheetId="0" hidden="1">#REF!</definedName>
    <definedName name="_Key2" hidden="1">#REF!</definedName>
    <definedName name="_new1" hidden="1">{#N/A,#N/A,FALSE,"Summ";#N/A,#N/A,FALSE,"General"}</definedName>
    <definedName name="_nofill" hidden="1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ix6" hidden="1">{#N/A,#N/A,FALSE,"CRPT";#N/A,#N/A,FALSE,"TREND";#N/A,#N/A,FALSE,"%Curve"}</definedName>
    <definedName name="_Sort" localSheetId="0" hidden="1">#REF!</definedName>
    <definedName name="_Sort" hidden="1">#REF!</definedName>
    <definedName name="_www1" hidden="1">{#N/A,#N/A,FALSE,"schA"}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localSheetId="0" hidden="1">#REF!</definedName>
    <definedName name="a" hidden="1">#REF!</definedName>
    <definedName name="Access_Button1" hidden="1">"Headcount_Workbook_Schedules_List"</definedName>
    <definedName name="AccessDatabase" hidden="1">"P:\HR\SharonPlummer\Headcount Workbook.mdb"</definedName>
    <definedName name="adf" hidden="1">{#N/A,#N/A,FALSE,"Summary";#N/A,#N/A,FALSE,"SmPlants";#N/A,#N/A,FALSE,"Utah";#N/A,#N/A,FALSE,"Idaho";#N/A,#N/A,FALSE,"Lewis River";#N/A,#N/A,FALSE,"NrthUmpq";#N/A,#N/A,FALSE,"KlamRog"}</definedName>
    <definedName name="alkjslkj" hidden="1">{0,#N/A,TRUE,0;0,#N/A,TRUE,0;0,#N/A,TRUE,0;0,#N/A,TRUE,0;0,#N/A,TRUE,0;0,#N/A,TRUE,0;0,#N/A,TRUE,0;0,#N/A,TRUE,0}</definedName>
    <definedName name="anscount" hidden="1">1</definedName>
    <definedName name="AS2DocOpenMode" hidden="1">"AS2DocumentEdit"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hidden="1">{#N/A,#N/A,FALSE,"Actual";#N/A,#N/A,FALSE,"Normalized";#N/A,#N/A,FALSE,"Electric Actual";#N/A,#N/A,FALSE,"Electric Normalized"}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amas" hidden="1">{#N/A,#N/A,FALSE,"Summary";#N/A,#N/A,FALSE,"SmPlants";#N/A,#N/A,FALSE,"Utah";#N/A,#N/A,FALSE,"Idaho";#N/A,#N/A,FALSE,"Lewis River";#N/A,#N/A,FALSE,"NrthUmpq";#N/A,#N/A,FALSE,"KlamRog"}</definedName>
    <definedName name="CBWorkbookPriority" hidden="1">-2060790043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IQWBGuid" hidden="1">"PRW Allocation Spreadsheet_November - 11312014 Shutdown.xlsx"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localSheetId="0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mbined1stub" hidden="1">{"YTD-Total",#N/A,TRUE,"Provision";"YTD-Utility",#N/A,TRUE,"Prov Utility";"YTD-NonUtility",#N/A,TRUE,"Prov NonUtility"}</definedName>
    <definedName name="copy" hidden="1">#REF!</definedName>
    <definedName name="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ana" hidden="1">{#N/A,#N/A,FALSE,"Summary EPS";#N/A,#N/A,FALSE,"1st Qtr Electric";#N/A,#N/A,FALSE,"1st Qtr Australia";#N/A,#N/A,FALSE,"1st Qtr Telecom";#N/A,#N/A,FALSE,"1st QTR Other"}</definedName>
    <definedName name="dana1" hidden="1">{#N/A,#N/A,FALSE,"Summary 1";#N/A,#N/A,FALSE,"Domestic";#N/A,#N/A,FALSE,"Australia";#N/A,#N/A,FALSE,"Other"}</definedName>
    <definedName name="dd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d" hidden="1">{#N/A,#N/A,FALSE,"CHECKREQ"}</definedName>
    <definedName name="dfdfdfd" hidden="1">{#N/A,#N/A,FALSE,"CHECKREQ"}</definedName>
    <definedName name="DFIT" hidden="1">{#N/A,#N/A,FALSE,"Coversheet";#N/A,#N/A,FALSE,"QA"}</definedName>
    <definedName name="dsd" hidden="1">#REF!</definedName>
    <definedName name="DUDE" localSheetId="0" hidden="1">#REF!</definedName>
    <definedName name="DUDE" hidden="1">#REF!</definedName>
    <definedName name="e" hidden="1">{#N/A,#N/A,FALSE,"Loans";#N/A,#N/A,FALSE,"Program Costs";#N/A,#N/A,FALSE,"Measures";#N/A,#N/A,FALSE,"Net Lost Rev";#N/A,#N/A,FALSE,"Incentive"}</definedName>
    <definedName name="ee" hidden="1">{#N/A,#N/A,FALSE,"Month ";#N/A,#N/A,FALSE,"YTD";#N/A,#N/A,FALSE,"12 mo ended"}</definedName>
    <definedName name="ene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" hidden="1">{#N/A,#N/A,FALSE,"CHECKREQ"}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f" hidden="1">{#N/A,#N/A,FALSE,"CHECKREQ"}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fhfjhke" hidden="1">{0,#N/A,TRUE,0;0,#N/A,TRUE,0;0,#N/A,TRUE,0;0,#N/A,TRUE,0;0,#N/A,TRUE,0;0,#N/A,TRUE,0;0,#N/A,TRUE,0;0,#N/A,TRUE,0}</definedName>
    <definedName name="fjljelj" hidden="1">{0,#N/A,TRUE,0;0,#N/A,TRUE,0;0,#N/A,TRUE,0;0,#N/A,TRUE,0;0,#N/A,TRUE,0;0,#N/A,TRUE,0;0,#N/A,TRUE,0;0,#N/A,TRUE,0}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g" hidden="1">{#N/A,#N/A,FALSE,"Summary EPS";#N/A,#N/A,FALSE,"1st Qtr Electric";#N/A,#N/A,FALSE,"1st Qtr Australia";#N/A,#N/A,FALSE,"1st Qtr Telecom";#N/A,#N/A,FALSE,"1st QTR Other"}</definedName>
    <definedName name="h" hidden="1">{#N/A,#N/A,FALSE,"Summary 1";#N/A,#N/A,FALSE,"Domestic";#N/A,#N/A,FALSE,"Australia";#N/A,#N/A,FALSE,"Other"}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EXPENSE_CODE_" hidden="1">"3030739 Celestica"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43041.6469791667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RPUpdate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" hidden="1">#REF!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ejflj" hidden="1">{0,#N/A,TRUE,0;0,#N/A,TRUE,0;0,#N/A,TRUE,0;0,#N/A,TRUE,0;0,#N/A,TRUE,0;0,#N/A,TRUE,0;0,#N/A,TRUE,0;0,#N/A,TRUE,0}</definedName>
    <definedName name="jfkjlllje" hidden="1">{0,#N/A,TRUE,0;0,#N/A,TRUE,0;0,#N/A,TRUE,0;0,#N/A,TRUE,0;0,#N/A,TRUE,0;0,#N/A,TRUE,0;0,#N/A,TRUE,0;0,#N/A,TRUE,0}</definedName>
    <definedName name="jfkljsdkljiejgr" hidden="1">{#N/A,#N/A,FALSE,"Summ";#N/A,#N/A,FALSE,"General"}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hidden="1">#REF!</definedName>
    <definedName name="limcount" hidden="1">1</definedName>
    <definedName name="ListOffset" hidden="1">1</definedName>
    <definedName name="lookup" hidden="1">{#N/A,#N/A,FALSE,"Coversheet";#N/A,#N/A,FALSE,"QA"}</definedName>
    <definedName name="Master" localSheetId="0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asterstub" hidden="1">{#N/A,#N/A,FALSE,"Actual";#N/A,#N/A,FALSE,"Normalized";#N/A,#N/A,FALSE,"Electric Actual";#N/A,#N/A,FALSE,"Electric Normalized"}</definedName>
    <definedName name="Miller" hidden="1">{#N/A,#N/A,FALSE,"Expenditures";#N/A,#N/A,FALSE,"Property Placed In-Service";#N/A,#N/A,FALSE,"CWIP Balances"}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" hidden="1">#REF!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ption3" hidden="1">{#N/A,#N/A,FALSE,"Wld 2";#N/A,#N/A,FALSE,"MAFunding 2";#N/A,#N/A,FALSE,"MEC 2"}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hidden="1">#REF!</definedName>
    <definedName name="_xlnm.Print_Area" localSheetId="0">'5-1'!$A$1:$E$74</definedName>
    <definedName name="_xlnm.Print_Area" localSheetId="3">'5-4'!$A$1:$K$88</definedName>
    <definedName name="_xlnm.Print_Area" localSheetId="4">'5-5'!$A$1:$H$59</definedName>
    <definedName name="q" hidden="1">{#N/A,#N/A,FALSE,"Coversheet";#N/A,#N/A,FALSE,"QA"}</definedName>
    <definedName name="qqq" hidden="1">{#N/A,#N/A,FALSE,"schA"}</definedName>
    <definedName name="retail" localSheetId="0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tail_CC1stub" hidden="1">{#N/A,#N/A,FALSE,"Loans";#N/A,#N/A,FALSE,"Program Costs";#N/A,#N/A,FALSE,"Measures";#N/A,#N/A,FALSE,"Net Lost Rev";#N/A,#N/A,FALSE,"Incentive"}</definedName>
    <definedName name="retail_CCstub" hidden="1">{#N/A,#N/A,FALSE,"Loans";#N/A,#N/A,FALSE,"Program Costs";#N/A,#N/A,FALSE,"Measures";#N/A,#N/A,FALSE,"Net Lost Rev";#N/A,#N/A,FALSE,"Incentive"}</definedName>
    <definedName name="retailstub" hidden="1">{#N/A,#N/A,FALSE,"Loans";#N/A,#N/A,FALSE,"Program Costs";#N/A,#N/A,FALSE,"Measures";#N/A,#N/A,FALSE,"Net Lost Rev";#N/A,#N/A,FALSE,"Incentive"}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hrIndnt" hidden="1">"Wide"</definedName>
    <definedName name="SAPBEXrevision" hidden="1">1</definedName>
    <definedName name="SAPBEXsysID" localSheetId="0" hidden="1">"BWP"</definedName>
    <definedName name="SAPBEXsysID" localSheetId="4" hidden="1">"BWD"</definedName>
    <definedName name="SAPBEXsysID" hidden="1">"BWD"</definedName>
    <definedName name="SAPBEXwbID" localSheetId="0" hidden="1">"45E0HSXTFNPZNJBTUASVO6FBF"</definedName>
    <definedName name="SAPBEXwbID" localSheetId="4" hidden="1">"45GKD1YC7ETU0EIK3IGCIEFBF"</definedName>
    <definedName name="SAPBEXwbID" hidden="1">"45GKD1YC7ETU0EIK3IGCIEFBF"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x" hidden="1">{#N/A,#N/A,FALSE,"Drill Sites";"WP 212",#N/A,FALSE,"MWAG EOR";"WP 213",#N/A,FALSE,"MWAG EOR";#N/A,#N/A,FALSE,"Misc. Facility";#N/A,#N/A,FALSE,"WWTP"}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0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pippw1" hidden="1">{#N/A,#N/A,FALSE,"Actual";#N/A,#N/A,FALSE,"Normalized";#N/A,#N/A,FALSE,"Electric Actual";#N/A,#N/A,FALSE,"Electric Normalized"}</definedName>
    <definedName name="spippwstub" hidden="1">{#N/A,#N/A,FALSE,"Actual";#N/A,#N/A,FALSE,"Normalized";#N/A,#N/A,FALSE,"Electric Actual";#N/A,#N/A,FALSE,"Electric Normalized"}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localSheetId="0" hidden="1">{"YTD-Total",#N/A,FALSE,"Provision"}</definedName>
    <definedName name="standard1" hidden="1">{"YTD-Total",#N/A,FALSE,"Provision"}</definedName>
    <definedName name="standard1stub" hidden="1">{"YTD-Total",#N/A,FALSE,"Provision"}</definedName>
    <definedName name="t" hidden="1">{#N/A,#N/A,FALSE,"CESTSUM";#N/A,#N/A,FALSE,"est sum A";#N/A,#N/A,FALSE,"est detail A"}</definedName>
    <definedName name="TC_BAG" hidden="1">#REF!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 hidden="1">{#N/A,#N/A,FALSE,"Summary EPS";#N/A,#N/A,FALSE,"1st Qtr Electric";#N/A,#N/A,FALSE,"1st Qtr Australia";#N/A,#N/A,FALSE,"1st Qtr Telecom";#N/A,#N/A,FALSE,"1st QTR Other"}</definedName>
    <definedName name="TP_Footer_User" hidden="1">"Dylan Moser"</definedName>
    <definedName name="TP_Footer_Version" hidden="1">"v4.00"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Value" hidden="1">{#N/A,#N/A,FALSE,"Summ";#N/A,#N/A,FALSE,"General"}</definedName>
    <definedName name="w" hidden="1">#REF!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dj._.Back_Up." localSheetId="0" hidden="1">{"Page 3.4.1",#N/A,FALSE,"Totals";"Page 3.4.2",#N/A,FALSE,"Totals"}</definedName>
    <definedName name="wrn.Adj._.Back_Up." hidden="1">{"Page 3.4.1",#N/A,FALSE,"Totals";"Page 3.4.2",#N/A,FALSE,"Totals"}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ut._.Syn._.and._.JE." hidden="1">{#N/A,#N/A,FALSE,"June 01 Mapping";#N/A,#N/A,FALSE,"June 01 conv";#N/A,#N/A,FALSE,"reclass";#N/A,#N/A,FALSE,"US FV";#N/A,#N/A,FALSE,"UK FV";#N/A,#N/A,FALSE,"UK GAAP"}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sheet";#N/A,#N/A,FALSE,"Adj backup";#N/A,#N/A,FALSE,"t Accounts"}</definedName>
    <definedName name="wrn.All._.Pages." hidden="1">{#N/A,#N/A,FALSE,"Cover";#N/A,#N/A,FALSE,"Lead Sheet";#N/A,#N/A,FALSE,"T-Accounts";#N/A,#N/A,FALSE,"Ins &amp; Prem ActualEstimates"}</definedName>
    <definedName name="wrn.all._.pages.1" hidden="1">{#N/A,#N/A,FALSE,"Summary 1";#N/A,#N/A,FALSE,"Domestic";#N/A,#N/A,FALSE,"Australia";#N/A,#N/A,FALSE,"Other"}</definedName>
    <definedName name="wrn.All._.pages.stub" hidden="1">{#N/A,#N/A,FALSE,"Summary 1";#N/A,#N/A,FALSE,"Domestic";#N/A,#N/A,FALSE,"Australia";#N/A,#N/A,FALSE,"Other"}</definedName>
    <definedName name="wrn.all.1" hidden="1">{#N/A,#N/A,FALSE,"Summary EPS";#N/A,#N/A,FALSE,"1st Qtr Electric";#N/A,#N/A,FALSE,"1st Qtr Australia";#N/A,#N/A,FALSE,"1st Qtr Telecom";#N/A,#N/A,FALSE,"1st QTR Other"}</definedName>
    <definedName name="wrn.Allocation._.factor." hidden="1">{#N/A,#N/A,TRUE,"11.1";#N/A,#N/A,TRUE,"11.2";#N/A,#N/A,TRUE,"11.3-.4";#N/A,#N/A,TRUE,"11.5-11.6";#N/A,#N/A,TRUE,"11.7-.10";#N/A,#N/A,TRUE,"11.11-11.22";#N/A,#N/A,TRUE,"11.23_ECD"}</definedName>
    <definedName name="wrn.AllResults.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wrn.ALLstub" hidden="1">{#N/A,#N/A,FALSE,"Summary EPS";#N/A,#N/A,FALSE,"1st Qtr Electric";#N/A,#N/A,FALSE,"1st Qtr Australia";#N/A,#N/A,FALSE,"1st Qtr Telecom";#N/A,#N/A,FALSE,"1st QTR Other"}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stub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HECK." hidden="1">{#N/A,#N/A,FALSE,"CHECKREQ"}</definedName>
    <definedName name="wrn.Combined._.YTD." localSheetId="0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mbined._.YTD.stub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nsolGrossGrp.stub" hidden="1">{"Conol gross povision grouped",#N/A,FALSE,"Consol Gross";"Consol Gross Grouped",#N/A,FALSE,"Consol Gross"}</definedName>
    <definedName name="wrn.Cover." hidden="1">{#N/A,#N/A,TRUE,"Cover";#N/A,#N/A,TRUE,"Contents"}</definedName>
    <definedName name="wrn.CoverContents." hidden="1">{#N/A,#N/A,FALSE,"Cover";#N/A,#N/A,FALSE,"Contents"}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hidden="1">{#N/A,#N/A,FALSE,"CESTSUM";#N/A,#N/A,FALSE,"est sum A";#N/A,#N/A,FALSE,"est detail A"}</definedName>
    <definedName name="wrn.Exec._.Summary." hidden="1">{#N/A,#N/A,FALSE,"Output Ass";#N/A,#N/A,FALSE,"Sum Tot";#N/A,#N/A,FALSE,"Ex Sum Year";#N/A,#N/A,FALSE,"Sum Qtr"}</definedName>
    <definedName name="wrn.Exec._.Summary.1" hidden="1">{#N/A,#N/A,FALSE,"Output Ass";#N/A,#N/A,FALSE,"Sum Tot";#N/A,#N/A,FALSE,"Ex Sum Year";#N/A,#N/A,FALSE,"Sum Qtr"}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ASBResults." hidden="1">{#N/A,#N/A,FALSE,"Input";#N/A,#N/A,FALSE,"LastYearInput";#N/A,#N/A,FALSE,"NextYearData";#N/A,#N/A,FALSE,"NPPC";#N/A,#N/A,FALSE,"ReconPC";#N/A,#N/A,FALSE,"PSCAmort";#N/A,#N/A,FALSE,"FASBGL";#N/A,#N/A,FALSE,"FAS132";#N/A,#N/A,FALSE,"AML";#N/A,#N/A,FALSE,"FAS35"}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1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0" hidden="1">{"FullView",#N/A,FALSE,"Consltd-For contngcy"}</definedName>
    <definedName name="wrn.Full._.View." hidden="1">{"FullView",#N/A,FALSE,"Consltd-For contngcy"}</definedName>
    <definedName name="wrn.Full._.View.stub" hidden="1">{"FullView",#N/A,FALSE,"Consltd-For contngcy"}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FundingResults." hidden="1">{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raphResults." hidden="1">{#N/A,#N/A,FALSE,"GraphInput";#N/A,#N/A,FALSE,"Grph_Contrib";#N/A,#N/A,FALSE,"Grph_Fund";#N/A,#N/A,FALSE,"Grph_FAS87";#N/A,#N/A,FALSE,"Grph_FAS35";#N/A,#N/A,FALSE,"Grph_PI";#N/A,#N/A,FALSE,"Grph_Asset";#N/A,#N/A,FALSE,"Grph_Invest"}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1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new." hidden="1">{#N/A,#N/A,TRUE,"Filing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localSheetId="0" hidden="1">{"Open issues Only",#N/A,FALSE,"TIMELINE"}</definedName>
    <definedName name="wrn.Open._.Issues._.Only." hidden="1">{"Open issues Only",#N/A,FALSE,"TIMELINE"}</definedName>
    <definedName name="wrn.Open._.Issues._.Only.stub" hidden="1">{"Open issues Only",#N/A,FALSE,"TIMELINE"}</definedName>
    <definedName name="wrn.OR._.Carring._.Charge._.JV.1stub" hidden="1">{#N/A,#N/A,FALSE,"Loans";#N/A,#N/A,FALSE,"Program Costs";#N/A,#N/A,FALSE,"Measures";#N/A,#N/A,FALSE,"Net Lost Rev";#N/A,#N/A,FALSE,"Incentive"}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R._.Carrying._.Charge._.JV.stub" hidden="1">{#N/A,#N/A,FALSE,"Loans";#N/A,#N/A,FALSE,"Program Costs";#N/A,#N/A,FALSE,"Measures";#N/A,#N/A,FALSE,"Net Lost Rev";#N/A,#N/A,FALSE,"Incentive"}</definedName>
    <definedName name="wrn.Oregon._.Rate._.case." hidden="1">{#N/A,#N/A,TRUE,"10.1_Historical Cover Sheet";#N/A,#N/A,TRUE,"10.2-10.3_Historical";#N/A,#N/A,TRUE,"10.4_Historical";#N/A,#N/A,TRUE,"10.4.1_Historical";#N/A,#N/A,TRUE,"10.7-10.17_Historical"}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1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0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ayments._.View.stub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hidden="1">{"PFS recon view",#N/A,FALSE,"Hyperion Proof"}</definedName>
    <definedName name="wrn.PFSreconview.stub" hidden="1">{"PFS recon view",#N/A,FALSE,"Hyperion Proof"}</definedName>
    <definedName name="wrn.PGHCreconview." localSheetId="0" hidden="1">{"PGHC recon view",#N/A,FALSE,"Hyperion Proof"}</definedName>
    <definedName name="wrn.PGHCreconview." hidden="1">{"PGHC recon view",#N/A,FALSE,"Hyperion Proof"}</definedName>
    <definedName name="wrn.PGHCreconview.stub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hidden="1">{"PPM Co Code View",#N/A,FALSE,"Comp Codes"}</definedName>
    <definedName name="wrn.PPMCoCodeView.stub" hidden="1">{"PPM Co Code View",#N/A,FALSE,"Comp Codes"}</definedName>
    <definedName name="wrn.PPMreconview." localSheetId="0" hidden="1">{"PPM Recon View",#N/A,FALSE,"Hyperion Proof"}</definedName>
    <definedName name="wrn.PPMreconview." hidden="1">{"PPM Recon View",#N/A,FALSE,"Hyperion Proof"}</definedName>
    <definedName name="wrn.PPMreconview.stub" hidden="1">{"PPM Recon View",#N/A,FALSE,"Hyperion Proof"}</definedName>
    <definedName name="wrn.Print." hidden="1">{"FC",#N/A,FALSE,"CALENDAR";"P",#N/A,FALSE,"CALENDAR"}</definedName>
    <definedName name="wrn.Print._.Option._.1." hidden="1">{#N/A,#N/A,FALSE,"Wld 1";#N/A,#N/A,FALSE,"MAFunding 1";#N/A,#N/A,FALSE,"MEC 1"}</definedName>
    <definedName name="wrn.Print._.Option._.2." hidden="1">{#N/A,#N/A,FALSE,"Wld 2";#N/A,#N/A,FALSE,"MAFunding 2";#N/A,#N/A,FALSE,"MEC 2"}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hidden="1">{"DATA_SET",#N/A,FALSE,"HOURLY SPREAD"}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hidden="1">{#N/A,#N/A,FALSE,"BASE";#N/A,#N/A,FALSE,"LOOPS";#N/A,#N/A,FALSE,"PLC"}</definedName>
    <definedName name="wrn.ProofElectricOnly." localSheetId="0" hidden="1">{"Electric Only",#N/A,FALSE,"Hyperion Proof"}</definedName>
    <definedName name="wrn.ProofElectricOnly." hidden="1">{"Electric Only",#N/A,FALSE,"Hyperion Proof"}</definedName>
    <definedName name="wrn.ProofElectricOnly.stub" hidden="1">{"Electric Only",#N/A,FALSE,"Hyperion Proof"}</definedName>
    <definedName name="wrn.ProofTotal." localSheetId="0" hidden="1">{"Proof Total",#N/A,FALSE,"Hyperion Proof"}</definedName>
    <definedName name="wrn.ProofTotal." hidden="1">{"Proof Total",#N/A,FALSE,"Hyperion Proof"}</definedName>
    <definedName name="wrn.ProofTotal.stub" hidden="1">{"Proof Total",#N/A,FALSE,"Hyperion Proof"}</definedName>
    <definedName name="wrn.Reformat._.only." localSheetId="0" hidden="1">{#N/A,#N/A,FALSE,"Dec 1999 mapping"}</definedName>
    <definedName name="wrn.Reformat._.only." hidden="1">{#N/A,#N/A,FALSE,"Dec 1999 mapping"}</definedName>
    <definedName name="wrn.Reformat._.only.1" hidden="1">{#N/A,#N/A,FALSE,"Dec 1999 mapping"}</definedName>
    <definedName name="wrn.Reformat._.only.stub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hidden="1">{#N/A,#N/A,FALSE,"7617 Fab";#N/A,#N/A,FALSE,"7617 NSK"}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hidden="1">{#N/A,#N/A,TRUE,"Section7";#N/A,#N/A,TRUE,"DebtService";#N/A,#N/A,TRUE,"LoanSchedules";#N/A,#N/A,TRUE,"GraphDebt"}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0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hidden="1">{"YTD-NonUtility",#N/A,FALSE,"Prov NonUtility"}</definedName>
    <definedName name="wrn.Standard._.NonUtility._.Only.stub" hidden="1">{"YTD-NonUtility",#N/A,FALSE,"Prov NonUtility"}</definedName>
    <definedName name="wrn.Standard._.Utility._.Only." localSheetId="0" hidden="1">{"YTD-Utility",#N/A,FALSE,"Prov Utility"}</definedName>
    <definedName name="wrn.Standard._.Utility._.Only." hidden="1">{"YTD-Utility",#N/A,FALSE,"Prov Utility"}</definedName>
    <definedName name="wrn.Standard._.Utility._.Only.stub" hidden="1">{"YTD-Utility",#N/A,FALSE,"Prov Utility"}</definedName>
    <definedName name="wrn.Standard.stub" hidden="1">{"YTD-Total",#N/A,FALSE,"Provision"}</definedName>
    <definedName name="wrn.Summary." hidden="1">{#N/A,#N/A,FALSE,"Sum Qtr";#N/A,#N/A,FALSE,"Oper Sum";#N/A,#N/A,FALSE,"Land Sales";#N/A,#N/A,FALSE,"Finance";#N/A,#N/A,FALSE,"Oper Ass"}</definedName>
    <definedName name="wrn.Summary._.View." localSheetId="0" hidden="1">{#N/A,#N/A,FALSE,"Consltd-For contngcy"}</definedName>
    <definedName name="wrn.Summary._.View." hidden="1">{#N/A,#N/A,FALSE,"Consltd-For contngcy"}</definedName>
    <definedName name="wrn.Summary._.View.stub" hidden="1">{#N/A,#N/A,FALSE,"Consltd-For contngcy"}</definedName>
    <definedName name="wrn.Summary.1" hidden="1">{#N/A,#N/A,FALSE,"Sum Qtr";#N/A,#N/A,FALSE,"Oper Sum";#N/A,#N/A,FALSE,"Land Sales";#N/A,#N/A,FALSE,"Finance";#N/A,#N/A,FALSE,"Oper Ass"}</definedName>
    <definedName name="wrn.test." hidden="1">{#N/A,#N/A,TRUE,"10.1_Historical Cover Sheet";#N/A,#N/A,TRUE,"10.2-10.3_Historical"}</definedName>
    <definedName name="wrn.Total._.Summary." hidden="1">{"Total Summary",#N/A,FALSE,"Summary"}</definedName>
    <definedName name="wrn.UK._.Conversion._.Only." localSheetId="0" hidden="1">{#N/A,#N/A,FALSE,"Dec 1999 UK Continuing Ops"}</definedName>
    <definedName name="wrn.UK._.Conversion._.Only." hidden="1">{#N/A,#N/A,FALSE,"Dec 1999 UK Continuing Ops"}</definedName>
    <definedName name="wrn.UK._.Conversion._.Only.stub" hidden="1">{#N/A,#N/A,FALSE,"Dec 1999 UK Continuing Ops"}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hidden="1">{#N/A,#N/A,FALSE,"schA"}</definedName>
    <definedName name="x" hidden="1">{"YTD-Total",#N/A,TRUE,"Provision";"YTD-Utility",#N/A,TRUE,"Prov Utility";"YTD-NonUtility",#N/A,TRUE,"Prov NonUtility"}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{"YTD-Utility",#N/A,FALSE,"Prov Utility"}</definedName>
    <definedName name="y" localSheetId="0" hidden="1">#REF!</definedName>
    <definedName name="y" hidden="1">#REF!</definedName>
    <definedName name="yuf" hidden="1">{#N/A,#N/A,FALSE,"Summ";#N/A,#N/A,FALSE,"General"}</definedName>
    <definedName name="z" localSheetId="0" hidden="1">#REF!</definedName>
    <definedName name="z" hidden="1">#REF!</definedName>
    <definedName name="Z_01844156_6462_4A28_9785_1A86F4D0C834_.wvu.PrintTitles" localSheetId="0" hidden="1">#REF!</definedName>
    <definedName name="Z_01844156_6462_4A28_9785_1A86F4D0C834_.wvu.PrintTitles" hidden="1">#REF!</definedName>
    <definedName name="Z_0812E158_60AF_4748_9D60_BA152A363DB4_.wvu.FilterData" hidden="1">#REF!</definedName>
    <definedName name="Z_1391A18D_EA4F_4636_B998_2633FD3B2094_.wvu.Cols" hidden="1">#REF!</definedName>
    <definedName name="Z_1391A18D_EA4F_4636_B998_2633FD3B2094_.wvu.PrintTitles" hidden="1">#REF!</definedName>
    <definedName name="Z_16D5E97F_8C9B_487E_BF16_975792C15482_.wvu.FilterData" hidden="1">#REF!</definedName>
    <definedName name="Z_19CC6C2C_A028_4AC4_AE84_DBD820044B98_.wvu.FilterData" hidden="1">#REF!</definedName>
    <definedName name="Z_1ADFA915_E517_44CA_AE12_B3FCA710D98D_.wvu.FilterData" hidden="1">#REF!</definedName>
    <definedName name="Z_233462A6_B1D7_4155_85D9_7E2A95D78004_.wvu.FilterData" hidden="1">#REF!</definedName>
    <definedName name="Z_233462A6_B1D7_4155_85D9_7E2A95D78004_.wvu.PrintArea" hidden="1">#REF!</definedName>
    <definedName name="Z_4F0AB477_042A_4B6F_AB97_4706B152AB31_.wvu.FilterData" hidden="1">#REF!</definedName>
    <definedName name="Z_581AFC92_5FB7_4950_93A7_F010275D5C1A_.wvu.Rows" hidden="1">#REF!,#REF!,#REF!</definedName>
    <definedName name="Z_598DCEB6_772F_4B9C_903A_2EDBEEB33CF4_.wvu.FilterData" hidden="1">#REF!</definedName>
    <definedName name="Z_5E979AE2_0492_4168_B562_C1FAA5DFFE07_.wvu.FilterData" hidden="1">#REF!</definedName>
    <definedName name="Z_5FB4782B_7B0D_4E01_AC8B_69DBE0A52BEC_.wvu.FilterData" hidden="1">#REF!</definedName>
    <definedName name="Z_6D0E5842_E50D_423C_AB06_3367F9C4A2D8_.wvu.PrintArea" hidden="1">#REF!</definedName>
    <definedName name="Z_6D0E5842_E50D_423C_AB06_3367F9C4A2D8_.wvu.PrintTitles" hidden="1">#REF!</definedName>
    <definedName name="Z_8134085D_C2A5_4927_AA1A_7FC7CF5BC66B_.wvu.FilterData" hidden="1">#REF!</definedName>
    <definedName name="Z_8D231058_2525_481C_9D5C_44C05AC41C4A_.wvu.FilterData" hidden="1">#REF!</definedName>
    <definedName name="Z_8DEE9286_69B5_447F_9CA7_1E503CCF77AB_.wvu.Cols" hidden="1">#REF!</definedName>
    <definedName name="Z_8DEE9286_69B5_447F_9CA7_1E503CCF77AB_.wvu.PrintTitles" hidden="1">#REF!</definedName>
    <definedName name="Z_933CED9D_0EC4_445D_8384_0CF8DA995EDF_.wvu.FilterData" hidden="1">#REF!</definedName>
    <definedName name="Z_9CFFCCF6_95A1_11D6_8DB9_00105A0C4F46_.wvu.Cols" hidden="1">#REF!</definedName>
    <definedName name="Z_9CFFCCF6_95A1_11D6_8DB9_00105A0C4F46_.wvu.Rows" hidden="1">#REF!</definedName>
    <definedName name="Z_A521AD5C_6A6C_48B7_95FC_73371C2B1D6C_.wvu.FilterData" hidden="1">#REF!</definedName>
    <definedName name="Z_AACC722C_7223_4A60_9EDA_0E100C6000E7_.wvu.PrintArea" hidden="1">#REF!</definedName>
    <definedName name="Z_AACC722C_7223_4A60_9EDA_0E100C6000E7_.wvu.PrintTitles" hidden="1">#REF!</definedName>
    <definedName name="Z_B5949F76_D4A6_408D_B4D9_E074BEB7FBBC_.wvu.FilterData" hidden="1">#REF!</definedName>
    <definedName name="Z_BF75FF89_03D8_4DB8_AE0E_0E2B86BFB998_.wvu.PrintTitles" hidden="1">#REF!</definedName>
    <definedName name="Z_BF75FF89_03D8_4DB8_AE0E_0E2B86BFB998_.wvu.Rows" hidden="1">#REF!</definedName>
    <definedName name="Z_C9973EFB_CE14_44BB_BC9B_98FD9E1841AA_.wvu.FilterData" hidden="1">#REF!</definedName>
    <definedName name="Z_DA1DE6F9_80DB_4FE8_B495_733E4DF8BE60_.wvu.Cols" hidden="1">#REF!</definedName>
    <definedName name="Z_DA1DE6F9_80DB_4FE8_B495_733E4DF8BE60_.wvu.PrintTitles" hidden="1">#REF!</definedName>
    <definedName name="Z_DE0117F4_0A48_47D9_9D64_C85E2A23A245_.wvu.PrintTitles" hidden="1">#REF!</definedName>
    <definedName name="Z_DE0117F4_0A48_47D9_9D64_C85E2A23A245_.wvu.Rows" hidden="1">#REF!</definedName>
    <definedName name="Z_F3B54C8A_1D3B_492A_9994_77E5201A636C_.wvu.Cols" hidden="1">#REF!</definedName>
    <definedName name="Z_F3B54C8A_1D3B_492A_9994_77E5201A636C_.wvu.Rows" hidden="1">#REF!,#REF!</definedName>
    <definedName name="Z_F6530864_A582_11D6_AAF2_0004755110B4_.wvu.Rows" hidden="1">#REF!,#REF!,#REF!</definedName>
    <definedName name="zz" hidden="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3" l="1"/>
  <c r="B30" i="3"/>
  <c r="C18" i="3"/>
  <c r="B18" i="3"/>
  <c r="C11" i="3"/>
  <c r="B11" i="3"/>
  <c r="E29" i="3"/>
  <c r="D29" i="3"/>
  <c r="E17" i="3"/>
  <c r="D17" i="3"/>
  <c r="E10" i="3"/>
  <c r="D10" i="3"/>
  <c r="C29" i="3"/>
  <c r="B29" i="3"/>
  <c r="C17" i="3"/>
  <c r="B17" i="3"/>
  <c r="C10" i="3"/>
  <c r="B10" i="3"/>
  <c r="F70" i="7"/>
  <c r="F72" i="7" s="1"/>
  <c r="H65" i="7"/>
  <c r="G65" i="7"/>
  <c r="H64" i="7"/>
  <c r="G64" i="7"/>
  <c r="H63" i="7"/>
  <c r="G63" i="7"/>
  <c r="H62" i="7"/>
  <c r="G62" i="7"/>
  <c r="H61" i="7"/>
  <c r="G61" i="7"/>
  <c r="H59" i="7"/>
  <c r="G59" i="7"/>
  <c r="H58" i="7"/>
  <c r="G58" i="7"/>
  <c r="H57" i="7"/>
  <c r="G57" i="7"/>
  <c r="H56" i="7"/>
  <c r="G56" i="7"/>
  <c r="H55" i="7"/>
  <c r="G55" i="7"/>
  <c r="H54" i="7"/>
  <c r="G54" i="7"/>
  <c r="H53" i="7"/>
  <c r="G53" i="7"/>
  <c r="F65" i="7"/>
  <c r="F64" i="7"/>
  <c r="F63" i="7"/>
  <c r="F62" i="7"/>
  <c r="F61" i="7"/>
  <c r="F59" i="7"/>
  <c r="F58" i="7"/>
  <c r="F57" i="7"/>
  <c r="F56" i="7"/>
  <c r="F55" i="7"/>
  <c r="F54" i="7"/>
  <c r="F53" i="7"/>
  <c r="E17" i="7"/>
  <c r="E58" i="7" s="1"/>
  <c r="E16" i="7"/>
  <c r="E57" i="7" s="1"/>
  <c r="E23" i="7"/>
  <c r="E64" i="7" s="1"/>
  <c r="E22" i="7"/>
  <c r="J22" i="7" s="1"/>
  <c r="E24" i="7"/>
  <c r="J24" i="7" s="1"/>
  <c r="E21" i="7"/>
  <c r="J21" i="7" s="1"/>
  <c r="E20" i="7"/>
  <c r="J20" i="7" s="1"/>
  <c r="E19" i="7"/>
  <c r="E18" i="7"/>
  <c r="E15" i="7"/>
  <c r="E14" i="7"/>
  <c r="J14" i="7" s="1"/>
  <c r="E13" i="7"/>
  <c r="J13" i="7" s="1"/>
  <c r="E12" i="7"/>
  <c r="J12" i="7" s="1"/>
  <c r="E11" i="7"/>
  <c r="D58" i="8"/>
  <c r="D48" i="8"/>
  <c r="D39" i="8"/>
  <c r="D30" i="8"/>
  <c r="D21" i="8"/>
  <c r="D59" i="8" s="1"/>
  <c r="E42" i="7"/>
  <c r="J42" i="7" s="1"/>
  <c r="E41" i="7"/>
  <c r="E40" i="7"/>
  <c r="J40" i="7" s="1"/>
  <c r="E39" i="7"/>
  <c r="E38" i="7"/>
  <c r="J38" i="7" s="1"/>
  <c r="E37" i="7"/>
  <c r="E36" i="7"/>
  <c r="J36" i="7" s="1"/>
  <c r="E35" i="7"/>
  <c r="J35" i="7" s="1"/>
  <c r="E34" i="7"/>
  <c r="J34" i="7" s="1"/>
  <c r="H19" i="7"/>
  <c r="F19" i="7"/>
  <c r="F11" i="7"/>
  <c r="G10" i="9" l="1"/>
  <c r="E12" i="9"/>
  <c r="F25" i="7"/>
  <c r="F52" i="7"/>
  <c r="H43" i="7"/>
  <c r="D12" i="9"/>
  <c r="B12" i="9"/>
  <c r="C12" i="9"/>
  <c r="G11" i="7"/>
  <c r="H11" i="7"/>
  <c r="J57" i="7"/>
  <c r="J64" i="7"/>
  <c r="G11" i="9"/>
  <c r="G19" i="7"/>
  <c r="J19" i="7" s="1"/>
  <c r="E54" i="7"/>
  <c r="J54" i="7" s="1"/>
  <c r="J23" i="7"/>
  <c r="E62" i="7"/>
  <c r="J16" i="7"/>
  <c r="E60" i="7"/>
  <c r="E53" i="7"/>
  <c r="E61" i="7"/>
  <c r="J61" i="7" s="1"/>
  <c r="E55" i="7"/>
  <c r="J55" i="7" s="1"/>
  <c r="E63" i="7"/>
  <c r="J63" i="7" s="1"/>
  <c r="E72" i="7" s="1"/>
  <c r="E79" i="7" s="1"/>
  <c r="E56" i="7"/>
  <c r="J56" i="7" s="1"/>
  <c r="E52" i="7"/>
  <c r="E65" i="7"/>
  <c r="J65" i="7" s="1"/>
  <c r="J17" i="7"/>
  <c r="E59" i="7"/>
  <c r="J59" i="7" s="1"/>
  <c r="J58" i="7"/>
  <c r="E25" i="7"/>
  <c r="J18" i="7"/>
  <c r="J15" i="7"/>
  <c r="J37" i="7"/>
  <c r="J41" i="7"/>
  <c r="E43" i="7"/>
  <c r="F60" i="7"/>
  <c r="G43" i="7"/>
  <c r="G72" i="7" l="1"/>
  <c r="C17" i="1" s="1"/>
  <c r="J11" i="7"/>
  <c r="J25" i="7" s="1"/>
  <c r="F66" i="7"/>
  <c r="G60" i="7"/>
  <c r="H60" i="7"/>
  <c r="H52" i="7"/>
  <c r="H66" i="7" s="1"/>
  <c r="H25" i="7"/>
  <c r="G52" i="7"/>
  <c r="G66" i="7" s="1"/>
  <c r="G25" i="7"/>
  <c r="G12" i="9"/>
  <c r="J62" i="7"/>
  <c r="E66" i="7"/>
  <c r="J53" i="7"/>
  <c r="E71" i="7" s="1"/>
  <c r="F43" i="7"/>
  <c r="J39" i="7"/>
  <c r="J43" i="7" s="1"/>
  <c r="E78" i="7" l="1"/>
  <c r="G71" i="7"/>
  <c r="J60" i="7"/>
  <c r="J52" i="7"/>
  <c r="K63" i="7" s="1"/>
  <c r="B23" i="3"/>
  <c r="D24" i="3"/>
  <c r="E24" i="3"/>
  <c r="F77" i="7"/>
  <c r="E11" i="2"/>
  <c r="H11" i="2"/>
  <c r="E13" i="2"/>
  <c r="H13" i="2"/>
  <c r="E7" i="1"/>
  <c r="E8" i="1"/>
  <c r="E9" i="1"/>
  <c r="E10" i="1"/>
  <c r="C11" i="1"/>
  <c r="D11" i="1"/>
  <c r="E11" i="1"/>
  <c r="E13" i="1"/>
  <c r="E15" i="1"/>
  <c r="E16" i="1"/>
  <c r="E18" i="1"/>
  <c r="E19" i="1"/>
  <c r="E20" i="1"/>
  <c r="E21" i="1"/>
  <c r="E22" i="1"/>
  <c r="E23" i="1"/>
  <c r="E26" i="1"/>
  <c r="E27" i="1"/>
  <c r="E28" i="1"/>
  <c r="E29" i="1"/>
  <c r="E30" i="1"/>
  <c r="E31" i="1"/>
  <c r="E32" i="1"/>
  <c r="E39" i="1"/>
  <c r="E40" i="1"/>
  <c r="E41" i="1"/>
  <c r="E42" i="1"/>
  <c r="E43" i="1"/>
  <c r="E45" i="1"/>
  <c r="E46" i="1"/>
  <c r="E47" i="1"/>
  <c r="E48" i="1"/>
  <c r="E53" i="1"/>
  <c r="E54" i="1"/>
  <c r="E55" i="1"/>
  <c r="E56" i="1"/>
  <c r="E57" i="1"/>
  <c r="E58" i="1"/>
  <c r="E70" i="1"/>
  <c r="E71" i="1"/>
  <c r="E72" i="1"/>
  <c r="E73" i="1"/>
  <c r="C23" i="3"/>
  <c r="F79" i="7" l="1"/>
  <c r="G79" i="7" s="1"/>
  <c r="D17" i="1" s="1"/>
  <c r="E17" i="1" s="1"/>
  <c r="F78" i="7"/>
  <c r="J10" i="2"/>
  <c r="J11" i="2" s="1"/>
  <c r="G78" i="7"/>
  <c r="J66" i="7"/>
  <c r="E70" i="7"/>
  <c r="G70" i="7" s="1"/>
  <c r="D12" i="3"/>
  <c r="J12" i="2" l="1"/>
  <c r="J13" i="2" s="1"/>
  <c r="K11" i="2"/>
  <c r="G73" i="7"/>
  <c r="C14" i="1"/>
  <c r="C24" i="1" s="1"/>
  <c r="E73" i="7"/>
  <c r="E74" i="7" s="1"/>
  <c r="E77" i="7"/>
  <c r="E31" i="3"/>
  <c r="D31" i="3"/>
  <c r="K13" i="2" l="1"/>
  <c r="E80" i="7"/>
  <c r="E81" i="7" s="1"/>
  <c r="G77" i="7"/>
  <c r="F10" i="3"/>
  <c r="E12" i="3"/>
  <c r="F29" i="3"/>
  <c r="D14" i="1" l="1"/>
  <c r="G80" i="7"/>
  <c r="D19" i="3"/>
  <c r="D23" i="3"/>
  <c r="E14" i="1" l="1"/>
  <c r="E24" i="1" s="1"/>
  <c r="D24" i="1"/>
  <c r="F17" i="3"/>
  <c r="E23" i="3"/>
  <c r="E25" i="3" s="1"/>
  <c r="E19" i="3"/>
  <c r="D25" i="3"/>
  <c r="F23" i="3" l="1"/>
  <c r="B31" i="3" l="1"/>
  <c r="B12" i="3"/>
  <c r="B24" i="3"/>
  <c r="B19" i="3"/>
  <c r="B25" i="3" l="1"/>
  <c r="C12" i="3" l="1"/>
  <c r="F11" i="3"/>
  <c r="F12" i="3" s="1"/>
  <c r="B9" i="2" s="1"/>
  <c r="E9" i="2" l="1"/>
  <c r="C38" i="1" s="1"/>
  <c r="C49" i="1" s="1"/>
  <c r="H9" i="2"/>
  <c r="K9" i="2" s="1"/>
  <c r="D38" i="1" s="1"/>
  <c r="C31" i="3"/>
  <c r="F30" i="3"/>
  <c r="F31" i="3" s="1"/>
  <c r="B10" i="2" s="1"/>
  <c r="C19" i="3" l="1"/>
  <c r="F18" i="3"/>
  <c r="F19" i="3" s="1"/>
  <c r="B12" i="2" s="1"/>
  <c r="C24" i="3"/>
  <c r="E10" i="2"/>
  <c r="C25" i="1" s="1"/>
  <c r="C33" i="1" s="1"/>
  <c r="H10" i="2"/>
  <c r="K10" i="2" s="1"/>
  <c r="D25" i="1" s="1"/>
  <c r="D49" i="1"/>
  <c r="E38" i="1"/>
  <c r="E49" i="1" s="1"/>
  <c r="D33" i="1" l="1"/>
  <c r="E25" i="1"/>
  <c r="E33" i="1" s="1"/>
  <c r="E35" i="1" s="1"/>
  <c r="C35" i="1"/>
  <c r="C25" i="3"/>
  <c r="F24" i="3"/>
  <c r="F25" i="3" s="1"/>
  <c r="E12" i="2"/>
  <c r="C52" i="1" s="1"/>
  <c r="C59" i="1" s="1"/>
  <c r="C61" i="1" s="1"/>
  <c r="H12" i="2"/>
  <c r="K12" i="2" s="1"/>
  <c r="D52" i="1" s="1"/>
  <c r="C75" i="1" l="1"/>
  <c r="E52" i="1"/>
  <c r="D59" i="1"/>
  <c r="D75" i="1" s="1"/>
  <c r="D35" i="1"/>
  <c r="E59" i="1" l="1"/>
  <c r="E61" i="1" s="1"/>
  <c r="D61" i="1"/>
</calcChain>
</file>

<file path=xl/sharedStrings.xml><?xml version="1.0" encoding="utf-8"?>
<sst xmlns="http://schemas.openxmlformats.org/spreadsheetml/2006/main" count="440" uniqueCount="201">
  <si>
    <t>Check</t>
  </si>
  <si>
    <t>Energy &amp; Other Tax Credits</t>
  </si>
  <si>
    <t>Income Before Tax</t>
  </si>
  <si>
    <t>SCHMD*</t>
  </si>
  <si>
    <t>Schedule "M" Deductions</t>
  </si>
  <si>
    <t>SCHMA*</t>
  </si>
  <si>
    <t>Schedule "M" Additions</t>
  </si>
  <si>
    <t>427-435</t>
  </si>
  <si>
    <t>Interest</t>
  </si>
  <si>
    <t>Interest (AFUDC)</t>
  </si>
  <si>
    <t>Other Deductions</t>
  </si>
  <si>
    <t>TAX CALCULATION INPUTS:</t>
  </si>
  <si>
    <t xml:space="preserve">   Total Rate Base:</t>
  </si>
  <si>
    <t xml:space="preserve">   Total Rate Base Deductions</t>
  </si>
  <si>
    <t>228*-230, 253*, 254*</t>
  </si>
  <si>
    <t>Misc Rate Base Deductions</t>
  </si>
  <si>
    <t>Customer Service Deposits</t>
  </si>
  <si>
    <t>Customer Adv For Const</t>
  </si>
  <si>
    <t>Unamortized ITC</t>
  </si>
  <si>
    <t>190, 281-283</t>
  </si>
  <si>
    <t>Accum Def Income Tax</t>
  </si>
  <si>
    <t>111***</t>
  </si>
  <si>
    <t>Accum Prov For Amort</t>
  </si>
  <si>
    <t>108***</t>
  </si>
  <si>
    <t>Accum Prov For Deprec</t>
  </si>
  <si>
    <t>Rate Base Deductions:</t>
  </si>
  <si>
    <t xml:space="preserve">   Total Electric Plant:</t>
  </si>
  <si>
    <t>141, 18222</t>
  </si>
  <si>
    <t xml:space="preserve">Misc Rate Base </t>
  </si>
  <si>
    <t>Weatherization</t>
  </si>
  <si>
    <t>*WC</t>
  </si>
  <si>
    <t>Working Capital</t>
  </si>
  <si>
    <t>154, 163,24318</t>
  </si>
  <si>
    <t>Material &amp; Supplies</t>
  </si>
  <si>
    <t>151-152, 25316, 25317, 25319</t>
  </si>
  <si>
    <t>Fuel Stock</t>
  </si>
  <si>
    <t>Prepayments</t>
  </si>
  <si>
    <t>Nuclear Fuel</t>
  </si>
  <si>
    <t>114, 115</t>
  </si>
  <si>
    <t>Elec Plant Acq Adj</t>
  </si>
  <si>
    <t>182M, 186M</t>
  </si>
  <si>
    <t>Misc Deferred Debits</t>
  </si>
  <si>
    <t>Plant Held for Future Use</t>
  </si>
  <si>
    <t>Electric Plant In Service</t>
  </si>
  <si>
    <t xml:space="preserve">   Rate Base:</t>
  </si>
  <si>
    <t xml:space="preserve">   Operating Rev For Return:</t>
  </si>
  <si>
    <t xml:space="preserve">   Total Operating Expenses:</t>
  </si>
  <si>
    <t>4116*-4119*, 4311, 421</t>
  </si>
  <si>
    <t>Misc Revenue &amp; Expense</t>
  </si>
  <si>
    <t>41131-41149</t>
  </si>
  <si>
    <t>Investment Tax Credit Adj.</t>
  </si>
  <si>
    <t>41010-41111</t>
  </si>
  <si>
    <t>Income Taxes - Def Net</t>
  </si>
  <si>
    <t>Income Taxes - State</t>
  </si>
  <si>
    <t>Income Taxes - Federal</t>
  </si>
  <si>
    <t>Taxes Other Than Income</t>
  </si>
  <si>
    <t>404-407</t>
  </si>
  <si>
    <t xml:space="preserve">Amortization </t>
  </si>
  <si>
    <t>403***</t>
  </si>
  <si>
    <t>Depreciation</t>
  </si>
  <si>
    <t xml:space="preserve">   Total O&amp;M Expenses</t>
  </si>
  <si>
    <t>920-935</t>
  </si>
  <si>
    <t>Administrative &amp; General</t>
  </si>
  <si>
    <t>911-919</t>
  </si>
  <si>
    <t>Sales</t>
  </si>
  <si>
    <t>907-910</t>
  </si>
  <si>
    <t>Customer Service &amp; Info</t>
  </si>
  <si>
    <t>901-906</t>
  </si>
  <si>
    <t>Customer Accounting</t>
  </si>
  <si>
    <t>580-599</t>
  </si>
  <si>
    <t>Distribution</t>
  </si>
  <si>
    <t>560-579</t>
  </si>
  <si>
    <t>Transmission</t>
  </si>
  <si>
    <t>546-559</t>
  </si>
  <si>
    <t>Other Power Supply</t>
  </si>
  <si>
    <t>535-545</t>
  </si>
  <si>
    <t>Hydro Production</t>
  </si>
  <si>
    <t>517-534</t>
  </si>
  <si>
    <t>Nuclear Production</t>
  </si>
  <si>
    <t>500-516</t>
  </si>
  <si>
    <t>Steam Production</t>
  </si>
  <si>
    <t xml:space="preserve">   Operating Expenses:</t>
  </si>
  <si>
    <t xml:space="preserve">   Total Operating Revenues</t>
  </si>
  <si>
    <t>449-456</t>
  </si>
  <si>
    <t>Other Operating Revenues</t>
  </si>
  <si>
    <t>Special Sales</t>
  </si>
  <si>
    <t>Interdepartmental</t>
  </si>
  <si>
    <t>440-446</t>
  </si>
  <si>
    <t>General Business Revenues</t>
  </si>
  <si>
    <t xml:space="preserve">Adjustment </t>
  </si>
  <si>
    <t>Proposed Allocation</t>
  </si>
  <si>
    <t>Approved In-Rates</t>
  </si>
  <si>
    <t xml:space="preserve">   Operating Revenues:</t>
  </si>
  <si>
    <t>Washington-Allocated</t>
  </si>
  <si>
    <t>FERC</t>
  </si>
  <si>
    <t>PacifiCorp</t>
  </si>
  <si>
    <t>Amortization Expense</t>
  </si>
  <si>
    <t>Depreciation Expense</t>
  </si>
  <si>
    <t>Factor %</t>
  </si>
  <si>
    <t>Total Company</t>
  </si>
  <si>
    <t>Allocation
Factor</t>
  </si>
  <si>
    <t>JBG</t>
  </si>
  <si>
    <t>Jim Bridger Gas Conversion</t>
  </si>
  <si>
    <t>New Allocation</t>
  </si>
  <si>
    <t>Existing Allocation</t>
  </si>
  <si>
    <t>Total</t>
  </si>
  <si>
    <t>Net Plant</t>
  </si>
  <si>
    <t>EPIS</t>
  </si>
  <si>
    <t>Jim Bridger General U1 &amp; U2</t>
  </si>
  <si>
    <t>Jim Bridger Steam U1 &amp; U2</t>
  </si>
  <si>
    <t>301-399, 106</t>
  </si>
  <si>
    <t>SG-F</t>
  </si>
  <si>
    <t>JBE</t>
  </si>
  <si>
    <t>SO</t>
  </si>
  <si>
    <t>Duplicate Charges</t>
  </si>
  <si>
    <t>Maintenance of Misc. Steam Plant</t>
  </si>
  <si>
    <t>Maintenance of Electric Plant</t>
  </si>
  <si>
    <t>Maintenance of Boiler Plant</t>
  </si>
  <si>
    <t>Maintenance of Structures</t>
  </si>
  <si>
    <t>Rents</t>
  </si>
  <si>
    <t>Misc. Steam Expense</t>
  </si>
  <si>
    <t>Electric Expenses</t>
  </si>
  <si>
    <t>Steam Expenses</t>
  </si>
  <si>
    <t>Fuel Related</t>
  </si>
  <si>
    <t>Factor</t>
  </si>
  <si>
    <t>Acct Description</t>
  </si>
  <si>
    <t>FERC Acct</t>
  </si>
  <si>
    <t>12 ME Dec-25</t>
  </si>
  <si>
    <t>Labor Pro Forma</t>
  </si>
  <si>
    <t>Labor Restating</t>
  </si>
  <si>
    <t>12 ME Jun-22</t>
  </si>
  <si>
    <t>December 2025</t>
  </si>
  <si>
    <t>December 2024</t>
  </si>
  <si>
    <t>June 2022</t>
  </si>
  <si>
    <t>Grand Total</t>
  </si>
  <si>
    <t>517004 Total</t>
  </si>
  <si>
    <t>517004</t>
  </si>
  <si>
    <t>517003 Total</t>
  </si>
  <si>
    <t>517003</t>
  </si>
  <si>
    <t>517002 Total</t>
  </si>
  <si>
    <t>517002</t>
  </si>
  <si>
    <t>517001 Total</t>
  </si>
  <si>
    <t>517001</t>
  </si>
  <si>
    <t>517000 Total</t>
  </si>
  <si>
    <t>517000</t>
  </si>
  <si>
    <t>Alloc</t>
  </si>
  <si>
    <t>FERC Location Code</t>
  </si>
  <si>
    <t>Pro Forma
12 Months Ending
December 2025</t>
  </si>
  <si>
    <t>2025 
Pro Forma
Adjustment</t>
  </si>
  <si>
    <t>2024 
Pro Forma
Adjustment</t>
  </si>
  <si>
    <t>June 2022 Restating Adjustment</t>
  </si>
  <si>
    <t>Actual
12 Months Ended
June 2022</t>
  </si>
  <si>
    <t>Total JBG</t>
  </si>
  <si>
    <t>512JBG</t>
  </si>
  <si>
    <t>Indicator</t>
  </si>
  <si>
    <r>
      <t>500JBG</t>
    </r>
    <r>
      <rPr>
        <vertAlign val="superscript"/>
        <sz val="10"/>
        <color theme="1"/>
        <rFont val="Arial"/>
        <family val="2"/>
      </rPr>
      <t>1</t>
    </r>
  </si>
  <si>
    <t>Total Jim Bridger O&amp;M In-Rates</t>
  </si>
  <si>
    <t>Maintenance Supervision</t>
  </si>
  <si>
    <t>Outside Services Employed</t>
  </si>
  <si>
    <t>Other Exepenses</t>
  </si>
  <si>
    <t>Total Jim Bridger 1, 2 &amp; Common O&amp;M In-Rates</t>
  </si>
  <si>
    <t>Operation Supervision</t>
  </si>
  <si>
    <r>
      <t>Jim Bridger Units 3 &amp; 4 O&amp;M In-Rates</t>
    </r>
    <r>
      <rPr>
        <b/>
        <u/>
        <vertAlign val="superscript"/>
        <sz val="10"/>
        <rFont val="Arial"/>
        <family val="2"/>
      </rPr>
      <t>1</t>
    </r>
  </si>
  <si>
    <t>Washington Alloc.</t>
  </si>
  <si>
    <t>Adj 4.2_R</t>
  </si>
  <si>
    <t>Adj 4.3_R</t>
  </si>
  <si>
    <t>Adj 13.2_R</t>
  </si>
  <si>
    <t>Note 1 - FERC 500 is exclusively common location 517000.  No balance was included in costs moved to Schedule 92.</t>
  </si>
  <si>
    <t>Washington 2025 Power Cost Only Rate Case</t>
  </si>
  <si>
    <t>Jim Bridger Plant OMAG In-Rates</t>
  </si>
  <si>
    <t>12 Months Ended June 2022 Actual Expenses</t>
  </si>
  <si>
    <t>in $1000</t>
  </si>
  <si>
    <r>
      <t>Jim Bridger Gas Conversion</t>
    </r>
    <r>
      <rPr>
        <b/>
        <vertAlign val="superscript"/>
        <sz val="10"/>
        <color theme="1"/>
        <rFont val="Arial"/>
        <family val="2"/>
      </rPr>
      <t>1</t>
    </r>
  </si>
  <si>
    <t>1) Includes common unit assets.</t>
  </si>
  <si>
    <t>Adj 10.5</t>
  </si>
  <si>
    <t>Adj 10.7_R</t>
  </si>
  <si>
    <t>Adj 14.8_R</t>
  </si>
  <si>
    <t>Existing Coal Fixed 
Generation Coal Assets
AMA December 2024</t>
  </si>
  <si>
    <t>Existing Coal Fixed 
Generation Coal Assets
AMA December 2025</t>
  </si>
  <si>
    <t>Pro Forma Gas Generation Capital Additions Year 1</t>
  </si>
  <si>
    <t>Pro Forma Gas Generation Capital Additions Year 2</t>
  </si>
  <si>
    <t>Accum Depreciation Reserve</t>
  </si>
  <si>
    <t>Adj 14.6</t>
  </si>
  <si>
    <t>Reallocation of Jim Bridger Units 1 &amp; 2 Generation</t>
  </si>
  <si>
    <t>Rate Base Summary</t>
  </si>
  <si>
    <t>Allocation Change Summary</t>
  </si>
  <si>
    <t>UE-230172 - Jim Bridger Labor Escalation Summary</t>
  </si>
  <si>
    <t>Page 5-1</t>
  </si>
  <si>
    <t>Wawshington
Allocated</t>
  </si>
  <si>
    <t>Page 5-2</t>
  </si>
  <si>
    <t>Page 5-3</t>
  </si>
  <si>
    <t>Page 5-4</t>
  </si>
  <si>
    <t>Page 5-5</t>
  </si>
  <si>
    <t>Page 5-6</t>
  </si>
  <si>
    <t>Modelled</t>
  </si>
  <si>
    <t>Ref 5-5</t>
  </si>
  <si>
    <t>Ref 5-6</t>
  </si>
  <si>
    <t>Ref. 5-4</t>
  </si>
  <si>
    <t>Note 1 - Jim Bridger Units 3 &amp; 4 O&amp;M are being recovered through Schedule 92 (Non-NPC Coal Cost Tracker) through the end of 2025. Rate Year 1 JB Coal O&amp;M was included</t>
  </si>
  <si>
    <t xml:space="preserve">             into the Coal Cost Tracker through Adjustment 10.1 in UE-230172 Rate Year 1 Compliance Filing, and the incremental amount for Rate Year 2 was added to the Coal </t>
  </si>
  <si>
    <t xml:space="preserve">             Cost Tracker through Adjustment 14.6 in UE-230172 Rate Year 2 Compliance Filing.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</si>
</sst>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_(* #,##0.000_);_(* \(#,##0.000\);_(* &quot;-&quot;??_);_(@_)"/>
  </numFmts>
  <fonts count="22" x14ac:knownFonts="1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color theme="1"/>
      <name val="Arial"/>
      <family val="2"/>
    </font>
    <font>
      <sz val="11"/>
      <color theme="1"/>
      <name val="Aptos Narrow"/>
      <family val="2"/>
      <scheme val="minor"/>
    </font>
    <font>
      <sz val="8"/>
      <color rgb="FFFF0000"/>
      <name val="Arial"/>
      <family val="2"/>
    </font>
    <font>
      <b/>
      <u val="singleAccounting"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MS Sans Serif"/>
      <family val="2"/>
    </font>
    <font>
      <i/>
      <sz val="10"/>
      <name val="Arial"/>
      <family val="2"/>
    </font>
    <font>
      <i/>
      <sz val="8"/>
      <name val="Arial"/>
      <family val="2"/>
    </font>
    <font>
      <i/>
      <sz val="8"/>
      <color rgb="FFFF0000"/>
      <name val="Arial"/>
      <family val="2"/>
    </font>
    <font>
      <vertAlign val="superscript"/>
      <sz val="10"/>
      <color theme="1"/>
      <name val="Arial"/>
      <family val="2"/>
    </font>
    <font>
      <b/>
      <u/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6" fillId="0" borderId="0"/>
    <xf numFmtId="43" fontId="16" fillId="0" borderId="0" applyFont="0" applyFill="0" applyBorder="0" applyAlignment="0" applyProtection="0"/>
    <xf numFmtId="0" fontId="16" fillId="0" borderId="0"/>
  </cellStyleXfs>
  <cellXfs count="174">
    <xf numFmtId="0" fontId="0" fillId="0" borderId="0" xfId="0"/>
    <xf numFmtId="0" fontId="3" fillId="0" borderId="0" xfId="3"/>
    <xf numFmtId="0" fontId="3" fillId="0" borderId="0" xfId="3" applyAlignment="1">
      <alignment horizontal="center"/>
    </xf>
    <xf numFmtId="0" fontId="5" fillId="0" borderId="0" xfId="3" applyFont="1"/>
    <xf numFmtId="164" fontId="3" fillId="0" borderId="0" xfId="3" applyNumberFormat="1"/>
    <xf numFmtId="164" fontId="0" fillId="0" borderId="0" xfId="4" applyNumberFormat="1" applyFont="1"/>
    <xf numFmtId="0" fontId="3" fillId="0" borderId="0" xfId="3" applyAlignment="1">
      <alignment horizontal="left" indent="3"/>
    </xf>
    <xf numFmtId="0" fontId="3" fillId="0" borderId="0" xfId="3" applyAlignment="1">
      <alignment horizontal="left" indent="5"/>
    </xf>
    <xf numFmtId="164" fontId="3" fillId="0" borderId="1" xfId="3" applyNumberFormat="1" applyBorder="1"/>
    <xf numFmtId="164" fontId="0" fillId="0" borderId="1" xfId="4" applyNumberFormat="1" applyFont="1" applyFill="1" applyBorder="1"/>
    <xf numFmtId="164" fontId="0" fillId="0" borderId="0" xfId="4" applyNumberFormat="1" applyFont="1" applyFill="1"/>
    <xf numFmtId="164" fontId="0" fillId="0" borderId="1" xfId="4" applyNumberFormat="1" applyFont="1" applyBorder="1"/>
    <xf numFmtId="11" fontId="3" fillId="0" borderId="0" xfId="3" applyNumberFormat="1" applyAlignment="1">
      <alignment horizontal="center"/>
    </xf>
    <xf numFmtId="164" fontId="3" fillId="2" borderId="0" xfId="3" applyNumberFormat="1" applyFill="1"/>
    <xf numFmtId="164" fontId="0" fillId="2" borderId="0" xfId="4" applyNumberFormat="1" applyFont="1" applyFill="1"/>
    <xf numFmtId="0" fontId="3" fillId="2" borderId="0" xfId="3" applyFill="1" applyAlignment="1">
      <alignment horizontal="left" indent="3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center"/>
    </xf>
    <xf numFmtId="0" fontId="0" fillId="0" borderId="4" xfId="0" applyBorder="1"/>
    <xf numFmtId="164" fontId="0" fillId="0" borderId="5" xfId="1" applyNumberFormat="1" applyFont="1" applyBorder="1"/>
    <xf numFmtId="164" fontId="0" fillId="0" borderId="0" xfId="1" applyNumberFormat="1" applyFont="1" applyBorder="1"/>
    <xf numFmtId="0" fontId="0" fillId="0" borderId="6" xfId="0" applyBorder="1"/>
    <xf numFmtId="165" fontId="0" fillId="0" borderId="0" xfId="2" applyNumberFormat="1" applyFont="1" applyBorder="1"/>
    <xf numFmtId="0" fontId="9" fillId="0" borderId="6" xfId="0" applyFont="1" applyBorder="1"/>
    <xf numFmtId="0" fontId="0" fillId="0" borderId="5" xfId="0" applyBorder="1"/>
    <xf numFmtId="164" fontId="0" fillId="0" borderId="5" xfId="0" applyNumberFormat="1" applyBorder="1"/>
    <xf numFmtId="0" fontId="6" fillId="0" borderId="6" xfId="0" applyFont="1" applyBorder="1"/>
    <xf numFmtId="0" fontId="0" fillId="0" borderId="7" xfId="0" applyBorder="1"/>
    <xf numFmtId="0" fontId="0" fillId="0" borderId="8" xfId="0" applyBorder="1"/>
    <xf numFmtId="0" fontId="9" fillId="0" borderId="9" xfId="0" applyFont="1" applyBorder="1"/>
    <xf numFmtId="0" fontId="0" fillId="0" borderId="2" xfId="0" applyBorder="1"/>
    <xf numFmtId="0" fontId="0" fillId="0" borderId="3" xfId="0" applyBorder="1"/>
    <xf numFmtId="164" fontId="0" fillId="0" borderId="10" xfId="0" applyNumberFormat="1" applyBorder="1"/>
    <xf numFmtId="164" fontId="0" fillId="0" borderId="1" xfId="1" applyNumberFormat="1" applyFont="1" applyBorder="1"/>
    <xf numFmtId="0" fontId="9" fillId="0" borderId="6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164" fontId="0" fillId="0" borderId="0" xfId="1" applyNumberFormat="1" applyFont="1" applyFill="1" applyBorder="1"/>
    <xf numFmtId="17" fontId="5" fillId="0" borderId="0" xfId="0" quotePrefix="1" applyNumberFormat="1" applyFont="1" applyAlignment="1">
      <alignment horizontal="center" wrapText="1"/>
    </xf>
    <xf numFmtId="0" fontId="6" fillId="0" borderId="0" xfId="0" quotePrefix="1" applyFont="1"/>
    <xf numFmtId="0" fontId="6" fillId="0" borderId="4" xfId="0" quotePrefix="1" applyFont="1" applyBorder="1"/>
    <xf numFmtId="0" fontId="5" fillId="0" borderId="6" xfId="0" applyFont="1" applyBorder="1"/>
    <xf numFmtId="0" fontId="5" fillId="0" borderId="9" xfId="0" applyFont="1" applyBorder="1"/>
    <xf numFmtId="0" fontId="9" fillId="0" borderId="0" xfId="0" applyFont="1"/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164" fontId="0" fillId="0" borderId="0" xfId="0" applyNumberFormat="1"/>
    <xf numFmtId="164" fontId="2" fillId="0" borderId="0" xfId="1" applyNumberFormat="1" applyFont="1" applyBorder="1"/>
    <xf numFmtId="164" fontId="6" fillId="0" borderId="0" xfId="1" applyNumberFormat="1" applyFont="1" applyBorder="1"/>
    <xf numFmtId="164" fontId="6" fillId="0" borderId="5" xfId="0" applyNumberFormat="1" applyFont="1" applyBorder="1"/>
    <xf numFmtId="164" fontId="6" fillId="0" borderId="1" xfId="1" applyNumberFormat="1" applyFont="1" applyBorder="1"/>
    <xf numFmtId="164" fontId="6" fillId="0" borderId="10" xfId="0" applyNumberFormat="1" applyFont="1" applyBorder="1"/>
    <xf numFmtId="164" fontId="6" fillId="0" borderId="1" xfId="1" applyNumberFormat="1" applyFont="1" applyFill="1" applyBorder="1"/>
    <xf numFmtId="0" fontId="2" fillId="0" borderId="0" xfId="5" applyFont="1"/>
    <xf numFmtId="0" fontId="6" fillId="0" borderId="0" xfId="5" applyFont="1"/>
    <xf numFmtId="164" fontId="6" fillId="0" borderId="0" xfId="5" applyNumberFormat="1" applyFont="1"/>
    <xf numFmtId="164" fontId="2" fillId="0" borderId="0" xfId="5" applyNumberFormat="1" applyFont="1"/>
    <xf numFmtId="0" fontId="12" fillId="0" borderId="0" xfId="5" applyFont="1"/>
    <xf numFmtId="164" fontId="6" fillId="0" borderId="0" xfId="6" applyNumberFormat="1" applyFont="1" applyFill="1" applyBorder="1" applyAlignment="1">
      <alignment horizontal="center"/>
    </xf>
    <xf numFmtId="0" fontId="6" fillId="0" borderId="0" xfId="5" applyFont="1" applyAlignment="1">
      <alignment horizontal="center"/>
    </xf>
    <xf numFmtId="0" fontId="6" fillId="0" borderId="0" xfId="5" applyFont="1" applyAlignment="1">
      <alignment horizontal="left" indent="3"/>
    </xf>
    <xf numFmtId="164" fontId="6" fillId="0" borderId="0" xfId="6" applyNumberFormat="1" applyFont="1" applyBorder="1"/>
    <xf numFmtId="164" fontId="6" fillId="0" borderId="0" xfId="1" applyNumberFormat="1" applyFont="1"/>
    <xf numFmtId="0" fontId="9" fillId="0" borderId="0" xfId="5" applyFont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0" fontId="14" fillId="0" borderId="0" xfId="5" applyFont="1" applyAlignment="1">
      <alignment horizontal="center"/>
    </xf>
    <xf numFmtId="0" fontId="15" fillId="0" borderId="0" xfId="5" applyFont="1" applyAlignment="1">
      <alignment horizontal="center"/>
    </xf>
    <xf numFmtId="0" fontId="9" fillId="0" borderId="0" xfId="5" quotePrefix="1" applyFont="1" applyAlignment="1">
      <alignment horizontal="center"/>
    </xf>
    <xf numFmtId="0" fontId="14" fillId="0" borderId="0" xfId="5" applyFont="1"/>
    <xf numFmtId="165" fontId="6" fillId="0" borderId="0" xfId="7" applyNumberFormat="1" applyFont="1" applyBorder="1" applyAlignment="1">
      <alignment horizontal="center"/>
    </xf>
    <xf numFmtId="0" fontId="6" fillId="0" borderId="0" xfId="5" applyFont="1" applyAlignment="1">
      <alignment horizontal="right"/>
    </xf>
    <xf numFmtId="164" fontId="2" fillId="0" borderId="0" xfId="1" applyNumberFormat="1" applyFont="1"/>
    <xf numFmtId="0" fontId="6" fillId="0" borderId="6" xfId="5" applyFont="1" applyBorder="1"/>
    <xf numFmtId="0" fontId="9" fillId="0" borderId="0" xfId="5" applyFont="1"/>
    <xf numFmtId="0" fontId="9" fillId="0" borderId="0" xfId="5" quotePrefix="1" applyFont="1" applyAlignment="1">
      <alignment horizontal="left"/>
    </xf>
    <xf numFmtId="0" fontId="6" fillId="0" borderId="0" xfId="8"/>
    <xf numFmtId="43" fontId="6" fillId="0" borderId="0" xfId="8" applyNumberFormat="1"/>
    <xf numFmtId="164" fontId="0" fillId="0" borderId="0" xfId="1" applyNumberFormat="1" applyFont="1" applyFill="1"/>
    <xf numFmtId="164" fontId="9" fillId="0" borderId="1" xfId="9" applyNumberFormat="1" applyFont="1" applyFill="1" applyBorder="1" applyAlignment="1">
      <alignment horizontal="center" wrapText="1"/>
    </xf>
    <xf numFmtId="164" fontId="6" fillId="0" borderId="1" xfId="6" applyNumberFormat="1" applyFont="1" applyBorder="1"/>
    <xf numFmtId="0" fontId="17" fillId="0" borderId="0" xfId="5" applyFont="1" applyAlignment="1">
      <alignment horizontal="right"/>
    </xf>
    <xf numFmtId="0" fontId="18" fillId="0" borderId="0" xfId="5" applyFont="1" applyAlignment="1">
      <alignment horizontal="right"/>
    </xf>
    <xf numFmtId="0" fontId="2" fillId="0" borderId="1" xfId="5" applyFont="1" applyBorder="1"/>
    <xf numFmtId="17" fontId="9" fillId="0" borderId="1" xfId="10" applyNumberFormat="1" applyFont="1" applyBorder="1" applyAlignment="1">
      <alignment horizontal="center" wrapText="1"/>
    </xf>
    <xf numFmtId="0" fontId="9" fillId="0" borderId="1" xfId="10" applyFont="1" applyBorder="1" applyAlignment="1">
      <alignment wrapText="1"/>
    </xf>
    <xf numFmtId="0" fontId="2" fillId="0" borderId="0" xfId="5" applyFont="1" applyAlignment="1">
      <alignment horizontal="right"/>
    </xf>
    <xf numFmtId="0" fontId="19" fillId="0" borderId="0" xfId="5" applyFont="1"/>
    <xf numFmtId="164" fontId="2" fillId="0" borderId="1" xfId="6" applyNumberFormat="1" applyFont="1" applyBorder="1"/>
    <xf numFmtId="164" fontId="2" fillId="0" borderId="1" xfId="6" applyNumberFormat="1" applyFont="1" applyFill="1" applyBorder="1"/>
    <xf numFmtId="0" fontId="5" fillId="0" borderId="0" xfId="5" applyFont="1"/>
    <xf numFmtId="0" fontId="18" fillId="0" borderId="0" xfId="5" applyFont="1"/>
    <xf numFmtId="0" fontId="0" fillId="3" borderId="0" xfId="0" applyFill="1"/>
    <xf numFmtId="0" fontId="9" fillId="3" borderId="0" xfId="0" applyFont="1" applyFill="1"/>
    <xf numFmtId="166" fontId="0" fillId="0" borderId="0" xfId="1" applyNumberFormat="1" applyFont="1"/>
    <xf numFmtId="166" fontId="9" fillId="3" borderId="0" xfId="1" applyNumberFormat="1" applyFont="1" applyFill="1"/>
    <xf numFmtId="166" fontId="6" fillId="0" borderId="0" xfId="1" applyNumberFormat="1"/>
    <xf numFmtId="0" fontId="4" fillId="0" borderId="0" xfId="5" applyFont="1"/>
    <xf numFmtId="0" fontId="7" fillId="0" borderId="0" xfId="5" applyFont="1"/>
    <xf numFmtId="10" fontId="6" fillId="0" borderId="0" xfId="7" applyNumberFormat="1" applyFont="1" applyBorder="1"/>
    <xf numFmtId="0" fontId="9" fillId="0" borderId="0" xfId="10" applyFont="1" applyAlignment="1">
      <alignment wrapText="1"/>
    </xf>
    <xf numFmtId="17" fontId="9" fillId="0" borderId="0" xfId="10" applyNumberFormat="1" applyFont="1" applyAlignment="1">
      <alignment horizontal="center" wrapText="1"/>
    </xf>
    <xf numFmtId="164" fontId="9" fillId="0" borderId="0" xfId="9" applyNumberFormat="1" applyFont="1" applyFill="1" applyBorder="1" applyAlignment="1">
      <alignment horizontal="center" wrapText="1"/>
    </xf>
    <xf numFmtId="0" fontId="6" fillId="0" borderId="8" xfId="5" applyFont="1" applyBorder="1"/>
    <xf numFmtId="0" fontId="14" fillId="0" borderId="6" xfId="5" applyFont="1" applyBorder="1"/>
    <xf numFmtId="0" fontId="9" fillId="0" borderId="5" xfId="5" applyFont="1" applyBorder="1" applyAlignment="1">
      <alignment horizontal="center"/>
    </xf>
    <xf numFmtId="0" fontId="2" fillId="0" borderId="6" xfId="5" applyFont="1" applyBorder="1"/>
    <xf numFmtId="0" fontId="2" fillId="0" borderId="5" xfId="5" applyFont="1" applyBorder="1"/>
    <xf numFmtId="0" fontId="14" fillId="0" borderId="6" xfId="5" applyFont="1" applyBorder="1" applyAlignment="1">
      <alignment horizontal="center"/>
    </xf>
    <xf numFmtId="0" fontId="6" fillId="0" borderId="6" xfId="5" applyFont="1" applyBorder="1" applyAlignment="1">
      <alignment horizontal="left" indent="3"/>
    </xf>
    <xf numFmtId="164" fontId="2" fillId="0" borderId="5" xfId="1" applyNumberFormat="1" applyFont="1" applyBorder="1"/>
    <xf numFmtId="0" fontId="6" fillId="0" borderId="4" xfId="5" applyFont="1" applyBorder="1" applyAlignment="1">
      <alignment horizontal="left" indent="3"/>
    </xf>
    <xf numFmtId="0" fontId="6" fillId="0" borderId="3" xfId="5" applyFont="1" applyBorder="1" applyAlignment="1">
      <alignment horizontal="center"/>
    </xf>
    <xf numFmtId="164" fontId="6" fillId="0" borderId="3" xfId="6" applyNumberFormat="1" applyFont="1" applyFill="1" applyBorder="1" applyAlignment="1">
      <alignment horizontal="center"/>
    </xf>
    <xf numFmtId="164" fontId="6" fillId="0" borderId="3" xfId="1" applyNumberFormat="1" applyFont="1" applyBorder="1"/>
    <xf numFmtId="164" fontId="6" fillId="0" borderId="3" xfId="5" applyNumberFormat="1" applyFont="1" applyBorder="1"/>
    <xf numFmtId="164" fontId="2" fillId="0" borderId="2" xfId="1" applyNumberFormat="1" applyFont="1" applyBorder="1"/>
    <xf numFmtId="164" fontId="2" fillId="0" borderId="1" xfId="5" applyNumberFormat="1" applyFont="1" applyBorder="1"/>
    <xf numFmtId="0" fontId="9" fillId="0" borderId="9" xfId="5" applyFont="1" applyBorder="1"/>
    <xf numFmtId="0" fontId="2" fillId="0" borderId="8" xfId="5" applyFont="1" applyBorder="1"/>
    <xf numFmtId="164" fontId="6" fillId="0" borderId="8" xfId="5" applyNumberFormat="1" applyFont="1" applyBorder="1"/>
    <xf numFmtId="0" fontId="6" fillId="0" borderId="7" xfId="5" applyFont="1" applyBorder="1"/>
    <xf numFmtId="0" fontId="9" fillId="0" borderId="5" xfId="5" applyFont="1" applyBorder="1"/>
    <xf numFmtId="0" fontId="2" fillId="0" borderId="6" xfId="5" applyFont="1" applyBorder="1" applyAlignment="1">
      <alignment horizontal="center"/>
    </xf>
    <xf numFmtId="0" fontId="2" fillId="0" borderId="0" xfId="5" applyFont="1" applyAlignment="1">
      <alignment horizontal="center"/>
    </xf>
    <xf numFmtId="165" fontId="2" fillId="0" borderId="0" xfId="2" applyNumberFormat="1" applyFont="1" applyBorder="1"/>
    <xf numFmtId="164" fontId="2" fillId="0" borderId="5" xfId="5" applyNumberFormat="1" applyFont="1" applyBorder="1"/>
    <xf numFmtId="165" fontId="2" fillId="0" borderId="0" xfId="5" applyNumberFormat="1" applyFont="1"/>
    <xf numFmtId="164" fontId="2" fillId="0" borderId="10" xfId="5" applyNumberFormat="1" applyFont="1" applyBorder="1"/>
    <xf numFmtId="0" fontId="2" fillId="0" borderId="4" xfId="5" applyFont="1" applyBorder="1"/>
    <xf numFmtId="0" fontId="2" fillId="0" borderId="3" xfId="5" applyFont="1" applyBorder="1"/>
    <xf numFmtId="164" fontId="2" fillId="0" borderId="3" xfId="5" applyNumberFormat="1" applyFont="1" applyBorder="1"/>
    <xf numFmtId="164" fontId="2" fillId="0" borderId="2" xfId="5" applyNumberFormat="1" applyFont="1" applyBorder="1"/>
    <xf numFmtId="0" fontId="2" fillId="0" borderId="7" xfId="5" applyFont="1" applyBorder="1"/>
    <xf numFmtId="164" fontId="5" fillId="0" borderId="12" xfId="5" applyNumberFormat="1" applyFont="1" applyBorder="1"/>
    <xf numFmtId="0" fontId="6" fillId="0" borderId="9" xfId="5" applyFont="1" applyBorder="1" applyAlignment="1">
      <alignment horizontal="right"/>
    </xf>
    <xf numFmtId="0" fontId="6" fillId="0" borderId="8" xfId="5" applyFont="1" applyBorder="1" applyAlignment="1">
      <alignment horizontal="right"/>
    </xf>
    <xf numFmtId="165" fontId="6" fillId="0" borderId="8" xfId="7" applyNumberFormat="1" applyFont="1" applyBorder="1" applyAlignment="1">
      <alignment horizontal="center"/>
    </xf>
    <xf numFmtId="0" fontId="6" fillId="0" borderId="5" xfId="5" applyFont="1" applyBorder="1"/>
    <xf numFmtId="0" fontId="5" fillId="0" borderId="1" xfId="5" applyFont="1" applyBorder="1" applyAlignment="1">
      <alignment horizontal="center"/>
    </xf>
    <xf numFmtId="0" fontId="9" fillId="3" borderId="1" xfId="0" applyFont="1" applyFill="1" applyBorder="1"/>
    <xf numFmtId="166" fontId="9" fillId="3" borderId="1" xfId="1" applyNumberFormat="1" applyFont="1" applyFill="1" applyBorder="1"/>
    <xf numFmtId="0" fontId="0" fillId="0" borderId="1" xfId="0" applyBorder="1"/>
    <xf numFmtId="166" fontId="0" fillId="0" borderId="1" xfId="1" applyNumberFormat="1" applyFont="1" applyBorder="1"/>
    <xf numFmtId="166" fontId="9" fillId="3" borderId="0" xfId="1" quotePrefix="1" applyNumberFormat="1" applyFont="1" applyFill="1" applyAlignment="1">
      <alignment horizontal="right"/>
    </xf>
    <xf numFmtId="166" fontId="9" fillId="3" borderId="1" xfId="1" applyNumberFormat="1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2" fillId="0" borderId="0" xfId="3" applyFont="1" applyAlignment="1">
      <alignment horizontal="right"/>
    </xf>
    <xf numFmtId="0" fontId="9" fillId="0" borderId="5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8" applyFont="1"/>
    <xf numFmtId="0" fontId="0" fillId="0" borderId="0" xfId="0" applyAlignment="1">
      <alignment horizontal="center"/>
    </xf>
    <xf numFmtId="0" fontId="2" fillId="2" borderId="0" xfId="3" applyFont="1" applyFill="1" applyAlignment="1">
      <alignment horizontal="center"/>
    </xf>
    <xf numFmtId="0" fontId="5" fillId="0" borderId="0" xfId="3" applyFont="1" applyAlignment="1">
      <alignment horizontal="center"/>
    </xf>
    <xf numFmtId="164" fontId="2" fillId="0" borderId="0" xfId="6" applyNumberFormat="1" applyFont="1" applyFill="1"/>
    <xf numFmtId="164" fontId="6" fillId="0" borderId="0" xfId="6" applyNumberFormat="1" applyFont="1" applyFill="1"/>
    <xf numFmtId="164" fontId="6" fillId="0" borderId="0" xfId="1" applyNumberFormat="1" applyFont="1" applyFill="1" applyBorder="1"/>
    <xf numFmtId="164" fontId="2" fillId="0" borderId="0" xfId="1" applyNumberFormat="1" applyFont="1" applyFill="1"/>
    <xf numFmtId="0" fontId="6" fillId="0" borderId="1" xfId="5" applyFont="1" applyBorder="1"/>
    <xf numFmtId="164" fontId="2" fillId="0" borderId="1" xfId="1" applyNumberFormat="1" applyFont="1" applyFill="1" applyBorder="1"/>
    <xf numFmtId="165" fontId="6" fillId="0" borderId="0" xfId="7" applyNumberFormat="1" applyFont="1" applyFill="1" applyBorder="1" applyAlignment="1">
      <alignment horizontal="center"/>
    </xf>
    <xf numFmtId="164" fontId="0" fillId="0" borderId="0" xfId="5" applyNumberFormat="1" applyFont="1" applyAlignment="1">
      <alignment horizontal="right"/>
    </xf>
    <xf numFmtId="0" fontId="0" fillId="0" borderId="0" xfId="5" applyFont="1" applyAlignment="1">
      <alignment horizontal="right"/>
    </xf>
    <xf numFmtId="164" fontId="6" fillId="0" borderId="0" xfId="6" applyNumberFormat="1" applyFont="1" applyFill="1" applyBorder="1"/>
    <xf numFmtId="164" fontId="13" fillId="0" borderId="0" xfId="6" applyNumberFormat="1" applyFont="1" applyFill="1" applyBorder="1" applyAlignment="1">
      <alignment horizontal="center"/>
    </xf>
    <xf numFmtId="164" fontId="6" fillId="0" borderId="0" xfId="1" applyNumberFormat="1" applyFont="1" applyFill="1"/>
    <xf numFmtId="0" fontId="1" fillId="0" borderId="0" xfId="5" applyFont="1"/>
    <xf numFmtId="164" fontId="6" fillId="0" borderId="0" xfId="4" applyNumberFormat="1" applyFont="1" applyFill="1"/>
    <xf numFmtId="0" fontId="2" fillId="0" borderId="0" xfId="3" applyFont="1" applyAlignment="1">
      <alignment horizontal="center"/>
    </xf>
    <xf numFmtId="164" fontId="5" fillId="0" borderId="0" xfId="3" applyNumberFormat="1" applyFont="1"/>
    <xf numFmtId="0" fontId="5" fillId="0" borderId="0" xfId="3" applyFont="1" applyAlignment="1">
      <alignment wrapText="1"/>
    </xf>
    <xf numFmtId="0" fontId="9" fillId="0" borderId="0" xfId="3" applyFont="1"/>
    <xf numFmtId="0" fontId="5" fillId="0" borderId="0" xfId="3" applyFont="1" applyAlignment="1">
      <alignment horizontal="center"/>
    </xf>
    <xf numFmtId="0" fontId="9" fillId="0" borderId="11" xfId="5" applyFont="1" applyBorder="1" applyAlignment="1">
      <alignment horizontal="center"/>
    </xf>
    <xf numFmtId="0" fontId="9" fillId="0" borderId="13" xfId="5" applyFont="1" applyBorder="1" applyAlignment="1">
      <alignment horizontal="center"/>
    </xf>
    <xf numFmtId="0" fontId="5" fillId="0" borderId="11" xfId="5" applyFont="1" applyBorder="1" applyAlignment="1">
      <alignment horizontal="center"/>
    </xf>
  </cellXfs>
  <cellStyles count="11">
    <cellStyle name="Comma" xfId="1" builtinId="3"/>
    <cellStyle name="Comma 2" xfId="6" xr:uid="{56EFE478-C432-488E-A534-70BA28B985BA}"/>
    <cellStyle name="Comma 3" xfId="4" xr:uid="{EB43A388-E2D3-419A-8550-2BDAC6B5261C}"/>
    <cellStyle name="Comma 6 2" xfId="9" xr:uid="{0386B518-AB91-4696-9C7C-52074A14ECA9}"/>
    <cellStyle name="Normal" xfId="0" builtinId="0"/>
    <cellStyle name="Normal 2" xfId="5" xr:uid="{17113920-EED6-42EC-9AC3-A77E97BC35B6}"/>
    <cellStyle name="Normal 2 2" xfId="8" xr:uid="{1957D4D6-2852-406B-8789-4A69106D98A3}"/>
    <cellStyle name="Normal 4" xfId="3" xr:uid="{1D2EFE4F-15D6-4DDA-A4FC-4EE40847D364}"/>
    <cellStyle name="Normal 4 3" xfId="10" xr:uid="{A4C8C4C6-639F-4BDA-B49E-070CEB658392}"/>
    <cellStyle name="Percent" xfId="2" builtinId="5"/>
    <cellStyle name="Percent 2" xfId="7" xr:uid="{518385A5-9716-4A7F-87FE-D5EAABC7FDAF}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AC-SLC-WP-JimBridgerGasPlantDetails-4-1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B 1&amp;2 Existing (UE-230172)"/>
      <sheetName val="JB 1&amp;2 Pro Forma (UE-230172)"/>
      <sheetName val="JB STMP EPIS"/>
      <sheetName val="JB STMP DEPR"/>
      <sheetName val="Historical JB Depr Res Details"/>
      <sheetName val="JB GNLP EPIS"/>
      <sheetName val="JB GNLP DEPR"/>
    </sheetNames>
    <sheetDataSet>
      <sheetData sheetId="0">
        <row r="10">
          <cell r="AU10">
            <v>703792297.27999985</v>
          </cell>
          <cell r="AV10">
            <v>703792297.27999985</v>
          </cell>
        </row>
        <row r="15">
          <cell r="AU15">
            <v>6325476.0123071568</v>
          </cell>
          <cell r="AV15">
            <v>6325476.0123071568</v>
          </cell>
        </row>
        <row r="21">
          <cell r="AU21">
            <v>-762439468.225618</v>
          </cell>
          <cell r="AV21">
            <v>-768764944.2379247</v>
          </cell>
        </row>
      </sheetData>
      <sheetData sheetId="1">
        <row r="15">
          <cell r="AT15">
            <v>40519263.706849962</v>
          </cell>
          <cell r="AU15">
            <v>56506002.542133853</v>
          </cell>
        </row>
        <row r="22">
          <cell r="AT22">
            <v>364175.10052977793</v>
          </cell>
          <cell r="AU22">
            <v>507859.15818205429</v>
          </cell>
        </row>
        <row r="30">
          <cell r="AT30">
            <v>-164344.75116441108</v>
          </cell>
          <cell r="AU30">
            <v>-649347.08411555132</v>
          </cell>
        </row>
      </sheetData>
      <sheetData sheetId="2"/>
      <sheetData sheetId="3"/>
      <sheetData sheetId="4"/>
      <sheetData sheetId="5">
        <row r="19">
          <cell r="AZ19">
            <v>50100.810000000005</v>
          </cell>
          <cell r="BA19">
            <v>50100.810000000005</v>
          </cell>
        </row>
        <row r="25">
          <cell r="AZ25">
            <v>893.24347331049501</v>
          </cell>
          <cell r="BB25">
            <v>0</v>
          </cell>
        </row>
        <row r="31">
          <cell r="AZ31">
            <v>-48637.226946621049</v>
          </cell>
          <cell r="BA31">
            <v>-49530.470419931567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58A4C-282E-4F0C-8712-1D37B7AD8D0D}">
  <sheetPr codeName="Sheet3">
    <pageSetUpPr fitToPage="1"/>
  </sheetPr>
  <dimension ref="A1:J78"/>
  <sheetViews>
    <sheetView tabSelected="1" view="pageBreakPreview" zoomScale="80" zoomScaleNormal="80" zoomScaleSheetLayoutView="80" workbookViewId="0">
      <selection activeCell="I25" sqref="I25"/>
    </sheetView>
  </sheetViews>
  <sheetFormatPr defaultRowHeight="12.75" x14ac:dyDescent="0.2"/>
  <cols>
    <col min="1" max="1" width="35.85546875" style="3" customWidth="1"/>
    <col min="2" max="2" width="27.85546875" style="2" customWidth="1"/>
    <col min="3" max="3" width="22.28515625" style="1" customWidth="1"/>
    <col min="4" max="4" width="22.7109375" style="1" customWidth="1"/>
    <col min="5" max="5" width="19.7109375" style="1" customWidth="1"/>
    <col min="6" max="8" width="9.140625" style="1"/>
    <col min="9" max="9" width="24.5703125" style="1" customWidth="1"/>
    <col min="10" max="10" width="30.5703125" style="1" customWidth="1"/>
    <col min="11" max="16384" width="9.140625" style="1"/>
  </cols>
  <sheetData>
    <row r="1" spans="1:10" x14ac:dyDescent="0.2">
      <c r="A1" s="3" t="s">
        <v>95</v>
      </c>
      <c r="E1" s="145" t="s">
        <v>187</v>
      </c>
    </row>
    <row r="2" spans="1:10" x14ac:dyDescent="0.2">
      <c r="A2" s="3" t="s">
        <v>168</v>
      </c>
    </row>
    <row r="3" spans="1:10" x14ac:dyDescent="0.2">
      <c r="A3" s="3" t="s">
        <v>183</v>
      </c>
    </row>
    <row r="5" spans="1:10" x14ac:dyDescent="0.2">
      <c r="B5" s="17" t="s">
        <v>94</v>
      </c>
      <c r="C5" s="170" t="s">
        <v>93</v>
      </c>
      <c r="D5" s="170"/>
      <c r="E5" s="170"/>
    </row>
    <row r="6" spans="1:10" x14ac:dyDescent="0.2">
      <c r="A6" s="3" t="s">
        <v>92</v>
      </c>
      <c r="C6" s="16" t="s">
        <v>91</v>
      </c>
      <c r="D6" s="16" t="s">
        <v>90</v>
      </c>
      <c r="E6" s="16" t="s">
        <v>89</v>
      </c>
    </row>
    <row r="7" spans="1:10" x14ac:dyDescent="0.2">
      <c r="A7" s="6" t="s">
        <v>88</v>
      </c>
      <c r="B7" s="2" t="s">
        <v>87</v>
      </c>
      <c r="C7" s="5">
        <v>0</v>
      </c>
      <c r="D7" s="5">
        <v>0</v>
      </c>
      <c r="E7" s="4">
        <f>D7-C7</f>
        <v>0</v>
      </c>
    </row>
    <row r="8" spans="1:10" x14ac:dyDescent="0.2">
      <c r="A8" s="6" t="s">
        <v>86</v>
      </c>
      <c r="B8" s="2">
        <v>448</v>
      </c>
      <c r="C8" s="5">
        <v>0</v>
      </c>
      <c r="D8" s="5">
        <v>0</v>
      </c>
      <c r="E8" s="4">
        <f>D8-C8</f>
        <v>0</v>
      </c>
    </row>
    <row r="9" spans="1:10" x14ac:dyDescent="0.2">
      <c r="A9" s="6" t="s">
        <v>85</v>
      </c>
      <c r="B9" s="2">
        <v>447</v>
      </c>
      <c r="C9" s="5">
        <v>0</v>
      </c>
      <c r="D9" s="5">
        <v>0</v>
      </c>
      <c r="E9" s="4">
        <f>D9-C9</f>
        <v>0</v>
      </c>
    </row>
    <row r="10" spans="1:10" x14ac:dyDescent="0.2">
      <c r="A10" s="6" t="s">
        <v>84</v>
      </c>
      <c r="B10" s="2" t="s">
        <v>83</v>
      </c>
      <c r="C10" s="11">
        <v>0</v>
      </c>
      <c r="D10" s="11">
        <v>0</v>
      </c>
      <c r="E10" s="8">
        <f>D10-C10</f>
        <v>0</v>
      </c>
    </row>
    <row r="11" spans="1:10" s="3" customFormat="1" x14ac:dyDescent="0.2">
      <c r="A11" s="3" t="s">
        <v>82</v>
      </c>
      <c r="B11" s="151"/>
      <c r="C11" s="167">
        <f>SUM(C7:C10)</f>
        <v>0</v>
      </c>
      <c r="D11" s="167">
        <f>SUM(D7:D10)</f>
        <v>0</v>
      </c>
      <c r="E11" s="167">
        <f>SUM(E7:E10)</f>
        <v>0</v>
      </c>
    </row>
    <row r="12" spans="1:10" x14ac:dyDescent="0.2">
      <c r="A12" s="1"/>
      <c r="E12" s="4"/>
    </row>
    <row r="13" spans="1:10" s="3" customFormat="1" x14ac:dyDescent="0.2">
      <c r="A13" s="3" t="s">
        <v>81</v>
      </c>
      <c r="B13" s="151"/>
      <c r="E13" s="167">
        <f t="shared" ref="E13:E23" si="0">D13-C13</f>
        <v>0</v>
      </c>
      <c r="J13" s="168"/>
    </row>
    <row r="14" spans="1:10" x14ac:dyDescent="0.2">
      <c r="A14" s="6" t="s">
        <v>80</v>
      </c>
      <c r="B14" s="2" t="s">
        <v>79</v>
      </c>
      <c r="C14" s="165">
        <f>SUM('5-4'!G70:G71)</f>
        <v>13737498.762903409</v>
      </c>
      <c r="D14" s="165">
        <f>SUM('5-4'!G77:G78)</f>
        <v>4890614.090776911</v>
      </c>
      <c r="E14" s="4">
        <f t="shared" si="0"/>
        <v>-8846884.6721264981</v>
      </c>
    </row>
    <row r="15" spans="1:10" x14ac:dyDescent="0.2">
      <c r="A15" s="6" t="s">
        <v>78</v>
      </c>
      <c r="B15" s="2" t="s">
        <v>77</v>
      </c>
      <c r="C15" s="10">
        <v>0</v>
      </c>
      <c r="D15" s="10">
        <v>0</v>
      </c>
      <c r="E15" s="4">
        <f t="shared" si="0"/>
        <v>0</v>
      </c>
    </row>
    <row r="16" spans="1:10" x14ac:dyDescent="0.2">
      <c r="A16" s="6" t="s">
        <v>76</v>
      </c>
      <c r="B16" s="2" t="s">
        <v>75</v>
      </c>
      <c r="C16" s="10">
        <v>0</v>
      </c>
      <c r="D16" s="10">
        <v>0</v>
      </c>
      <c r="E16" s="4">
        <f t="shared" si="0"/>
        <v>0</v>
      </c>
    </row>
    <row r="17" spans="1:10" x14ac:dyDescent="0.2">
      <c r="A17" s="6" t="s">
        <v>74</v>
      </c>
      <c r="B17" s="2" t="s">
        <v>73</v>
      </c>
      <c r="C17" s="10">
        <f>'5-4'!G72</f>
        <v>343208.99429213681</v>
      </c>
      <c r="D17" s="10">
        <f>'5-4'!G79</f>
        <v>122291.46915010961</v>
      </c>
      <c r="E17" s="4">
        <f t="shared" si="0"/>
        <v>-220917.52514202718</v>
      </c>
    </row>
    <row r="18" spans="1:10" x14ac:dyDescent="0.2">
      <c r="A18" s="6" t="s">
        <v>72</v>
      </c>
      <c r="B18" s="2" t="s">
        <v>71</v>
      </c>
      <c r="C18" s="10">
        <v>0</v>
      </c>
      <c r="D18" s="10">
        <v>0</v>
      </c>
      <c r="E18" s="4">
        <f t="shared" si="0"/>
        <v>0</v>
      </c>
    </row>
    <row r="19" spans="1:10" x14ac:dyDescent="0.2">
      <c r="A19" s="6" t="s">
        <v>70</v>
      </c>
      <c r="B19" s="2" t="s">
        <v>69</v>
      </c>
      <c r="C19" s="10">
        <v>0</v>
      </c>
      <c r="D19" s="10">
        <v>0</v>
      </c>
      <c r="E19" s="4">
        <f t="shared" si="0"/>
        <v>0</v>
      </c>
    </row>
    <row r="20" spans="1:10" x14ac:dyDescent="0.2">
      <c r="A20" s="6" t="s">
        <v>68</v>
      </c>
      <c r="B20" s="2" t="s">
        <v>67</v>
      </c>
      <c r="C20" s="10">
        <v>0</v>
      </c>
      <c r="D20" s="10">
        <v>0</v>
      </c>
      <c r="E20" s="4">
        <f t="shared" si="0"/>
        <v>0</v>
      </c>
    </row>
    <row r="21" spans="1:10" x14ac:dyDescent="0.2">
      <c r="A21" s="6" t="s">
        <v>66</v>
      </c>
      <c r="B21" s="2" t="s">
        <v>65</v>
      </c>
      <c r="C21" s="10">
        <v>0</v>
      </c>
      <c r="D21" s="10">
        <v>0</v>
      </c>
      <c r="E21" s="4">
        <f t="shared" si="0"/>
        <v>0</v>
      </c>
    </row>
    <row r="22" spans="1:10" x14ac:dyDescent="0.2">
      <c r="A22" s="6" t="s">
        <v>64</v>
      </c>
      <c r="B22" s="2" t="s">
        <v>63</v>
      </c>
      <c r="C22" s="10">
        <v>0</v>
      </c>
      <c r="D22" s="10">
        <v>0</v>
      </c>
      <c r="E22" s="4">
        <f t="shared" si="0"/>
        <v>0</v>
      </c>
    </row>
    <row r="23" spans="1:10" x14ac:dyDescent="0.2">
      <c r="A23" s="6" t="s">
        <v>62</v>
      </c>
      <c r="B23" s="2" t="s">
        <v>61</v>
      </c>
      <c r="C23" s="9">
        <v>0</v>
      </c>
      <c r="D23" s="9">
        <v>0</v>
      </c>
      <c r="E23" s="8">
        <f t="shared" si="0"/>
        <v>0</v>
      </c>
    </row>
    <row r="24" spans="1:10" s="3" customFormat="1" x14ac:dyDescent="0.2">
      <c r="A24" s="3" t="s">
        <v>60</v>
      </c>
      <c r="B24" s="151"/>
      <c r="C24" s="167">
        <f>SUM(C14:C23)</f>
        <v>14080707.757195545</v>
      </c>
      <c r="D24" s="167">
        <f>SUM(D14:D23)</f>
        <v>5012905.5599270202</v>
      </c>
      <c r="E24" s="167">
        <f>SUM(E14:E23)</f>
        <v>-9067802.1972685251</v>
      </c>
    </row>
    <row r="25" spans="1:10" x14ac:dyDescent="0.2">
      <c r="A25" s="6" t="s">
        <v>59</v>
      </c>
      <c r="B25" s="2" t="s">
        <v>58</v>
      </c>
      <c r="C25" s="10">
        <f>'5-2'!E10</f>
        <v>1514668.8759663745</v>
      </c>
      <c r="D25" s="10">
        <f>'5-2'!K10</f>
        <v>539703.46115173725</v>
      </c>
      <c r="E25" s="4">
        <f t="shared" ref="E25:E32" si="1">D25-C25</f>
        <v>-974965.41481463728</v>
      </c>
    </row>
    <row r="26" spans="1:10" x14ac:dyDescent="0.2">
      <c r="A26" s="6" t="s">
        <v>57</v>
      </c>
      <c r="B26" s="2" t="s">
        <v>56</v>
      </c>
      <c r="C26" s="10">
        <v>0</v>
      </c>
      <c r="D26" s="10">
        <v>0</v>
      </c>
      <c r="E26" s="4">
        <f t="shared" si="1"/>
        <v>0</v>
      </c>
      <c r="J26" s="4"/>
    </row>
    <row r="27" spans="1:10" x14ac:dyDescent="0.2">
      <c r="A27" s="6" t="s">
        <v>55</v>
      </c>
      <c r="B27" s="2">
        <v>408</v>
      </c>
      <c r="C27" s="5">
        <v>0</v>
      </c>
      <c r="D27" s="5">
        <v>0</v>
      </c>
      <c r="E27" s="4">
        <f t="shared" si="1"/>
        <v>0</v>
      </c>
    </row>
    <row r="28" spans="1:10" x14ac:dyDescent="0.2">
      <c r="A28" s="15" t="s">
        <v>54</v>
      </c>
      <c r="B28" s="150" t="s">
        <v>194</v>
      </c>
      <c r="C28" s="14">
        <v>0</v>
      </c>
      <c r="D28" s="14">
        <v>0</v>
      </c>
      <c r="E28" s="13">
        <f t="shared" si="1"/>
        <v>0</v>
      </c>
    </row>
    <row r="29" spans="1:10" x14ac:dyDescent="0.2">
      <c r="A29" s="15" t="s">
        <v>53</v>
      </c>
      <c r="B29" s="150" t="s">
        <v>194</v>
      </c>
      <c r="C29" s="14">
        <v>0</v>
      </c>
      <c r="D29" s="14">
        <v>0</v>
      </c>
      <c r="E29" s="13">
        <f t="shared" si="1"/>
        <v>0</v>
      </c>
    </row>
    <row r="30" spans="1:10" x14ac:dyDescent="0.2">
      <c r="A30" s="6" t="s">
        <v>52</v>
      </c>
      <c r="B30" s="12" t="s">
        <v>51</v>
      </c>
      <c r="C30" s="5">
        <v>0</v>
      </c>
      <c r="D30" s="5">
        <v>0</v>
      </c>
      <c r="E30" s="4">
        <f t="shared" si="1"/>
        <v>0</v>
      </c>
    </row>
    <row r="31" spans="1:10" x14ac:dyDescent="0.2">
      <c r="A31" s="6" t="s">
        <v>50</v>
      </c>
      <c r="B31" s="2" t="s">
        <v>49</v>
      </c>
      <c r="C31" s="5">
        <v>0</v>
      </c>
      <c r="D31" s="5">
        <v>0</v>
      </c>
      <c r="E31" s="4">
        <f t="shared" si="1"/>
        <v>0</v>
      </c>
    </row>
    <row r="32" spans="1:10" x14ac:dyDescent="0.2">
      <c r="A32" s="6" t="s">
        <v>48</v>
      </c>
      <c r="B32" s="2" t="s">
        <v>47</v>
      </c>
      <c r="C32" s="11">
        <v>0</v>
      </c>
      <c r="D32" s="11">
        <v>0</v>
      </c>
      <c r="E32" s="8">
        <f t="shared" si="1"/>
        <v>0</v>
      </c>
    </row>
    <row r="33" spans="1:5" s="3" customFormat="1" x14ac:dyDescent="0.2">
      <c r="A33" s="3" t="s">
        <v>46</v>
      </c>
      <c r="B33" s="151"/>
      <c r="C33" s="167">
        <f>SUM(C24:C32)</f>
        <v>15595376.633161919</v>
      </c>
      <c r="D33" s="167">
        <f>SUM(D24:D32)</f>
        <v>5552609.0210787579</v>
      </c>
      <c r="E33" s="167">
        <f>SUM(E24:E32)</f>
        <v>-10042767.612083163</v>
      </c>
    </row>
    <row r="34" spans="1:5" x14ac:dyDescent="0.2">
      <c r="A34" s="1"/>
      <c r="E34" s="4"/>
    </row>
    <row r="35" spans="1:5" s="3" customFormat="1" x14ac:dyDescent="0.2">
      <c r="A35" s="3" t="s">
        <v>45</v>
      </c>
      <c r="B35" s="151"/>
      <c r="C35" s="167">
        <f>C11-C33</f>
        <v>-15595376.633161919</v>
      </c>
      <c r="D35" s="167">
        <f>D11-D33</f>
        <v>-5552609.0210787579</v>
      </c>
      <c r="E35" s="167">
        <f>E11-E33</f>
        <v>10042767.612083163</v>
      </c>
    </row>
    <row r="36" spans="1:5" x14ac:dyDescent="0.2">
      <c r="A36" s="1"/>
      <c r="E36" s="4"/>
    </row>
    <row r="37" spans="1:5" x14ac:dyDescent="0.2">
      <c r="A37" s="3" t="s">
        <v>44</v>
      </c>
      <c r="E37" s="4"/>
    </row>
    <row r="38" spans="1:5" x14ac:dyDescent="0.2">
      <c r="A38" s="6" t="s">
        <v>43</v>
      </c>
      <c r="B38" s="166" t="s">
        <v>110</v>
      </c>
      <c r="C38" s="10">
        <f>'5-2'!E9</f>
        <v>168515886.14969289</v>
      </c>
      <c r="D38" s="10">
        <f>'5-2'!K9</f>
        <v>60045207.541493312</v>
      </c>
      <c r="E38" s="4">
        <f t="shared" ref="E38:E43" si="2">D38-C38</f>
        <v>-108470678.60819958</v>
      </c>
    </row>
    <row r="39" spans="1:5" x14ac:dyDescent="0.2">
      <c r="A39" s="6" t="s">
        <v>42</v>
      </c>
      <c r="B39" s="2">
        <v>105</v>
      </c>
      <c r="C39" s="5">
        <v>0</v>
      </c>
      <c r="D39" s="5">
        <v>0</v>
      </c>
      <c r="E39" s="4">
        <f t="shared" si="2"/>
        <v>0</v>
      </c>
    </row>
    <row r="40" spans="1:5" x14ac:dyDescent="0.2">
      <c r="A40" s="6" t="s">
        <v>41</v>
      </c>
      <c r="B40" s="2" t="s">
        <v>40</v>
      </c>
      <c r="C40" s="5">
        <v>0</v>
      </c>
      <c r="D40" s="5">
        <v>0</v>
      </c>
      <c r="E40" s="4">
        <f t="shared" si="2"/>
        <v>0</v>
      </c>
    </row>
    <row r="41" spans="1:5" x14ac:dyDescent="0.2">
      <c r="A41" s="6" t="s">
        <v>39</v>
      </c>
      <c r="B41" s="2" t="s">
        <v>38</v>
      </c>
      <c r="C41" s="5">
        <v>0</v>
      </c>
      <c r="D41" s="5">
        <v>0</v>
      </c>
      <c r="E41" s="4">
        <f t="shared" si="2"/>
        <v>0</v>
      </c>
    </row>
    <row r="42" spans="1:5" x14ac:dyDescent="0.2">
      <c r="A42" s="6" t="s">
        <v>37</v>
      </c>
      <c r="B42" s="2">
        <v>120</v>
      </c>
      <c r="C42" s="5">
        <v>0</v>
      </c>
      <c r="D42" s="5">
        <v>0</v>
      </c>
      <c r="E42" s="4">
        <f t="shared" si="2"/>
        <v>0</v>
      </c>
    </row>
    <row r="43" spans="1:5" x14ac:dyDescent="0.2">
      <c r="A43" s="6" t="s">
        <v>36</v>
      </c>
      <c r="B43" s="2">
        <v>165</v>
      </c>
      <c r="C43" s="5">
        <v>0</v>
      </c>
      <c r="D43" s="5">
        <v>0</v>
      </c>
      <c r="E43" s="4">
        <f t="shared" si="2"/>
        <v>0</v>
      </c>
    </row>
    <row r="44" spans="1:5" x14ac:dyDescent="0.2">
      <c r="A44" s="6" t="s">
        <v>35</v>
      </c>
      <c r="B44" s="2" t="s">
        <v>34</v>
      </c>
      <c r="C44" s="5">
        <v>0</v>
      </c>
      <c r="D44" s="5">
        <v>0</v>
      </c>
      <c r="E44" s="4"/>
    </row>
    <row r="45" spans="1:5" x14ac:dyDescent="0.2">
      <c r="A45" s="6" t="s">
        <v>33</v>
      </c>
      <c r="B45" s="2" t="s">
        <v>32</v>
      </c>
      <c r="C45" s="5">
        <v>0</v>
      </c>
      <c r="D45" s="5">
        <v>0</v>
      </c>
      <c r="E45" s="4">
        <f>D45-C45</f>
        <v>0</v>
      </c>
    </row>
    <row r="46" spans="1:5" x14ac:dyDescent="0.2">
      <c r="A46" s="6" t="s">
        <v>31</v>
      </c>
      <c r="B46" s="2" t="s">
        <v>30</v>
      </c>
      <c r="C46" s="5">
        <v>0</v>
      </c>
      <c r="D46" s="5">
        <v>0</v>
      </c>
      <c r="E46" s="4">
        <f>D46-C46</f>
        <v>0</v>
      </c>
    </row>
    <row r="47" spans="1:5" x14ac:dyDescent="0.2">
      <c r="A47" s="6" t="s">
        <v>29</v>
      </c>
      <c r="B47" s="2">
        <v>124</v>
      </c>
      <c r="C47" s="5">
        <v>0</v>
      </c>
      <c r="D47" s="5">
        <v>0</v>
      </c>
      <c r="E47" s="4">
        <f>D47-C47</f>
        <v>0</v>
      </c>
    </row>
    <row r="48" spans="1:5" x14ac:dyDescent="0.2">
      <c r="A48" s="6" t="s">
        <v>28</v>
      </c>
      <c r="B48" s="2" t="s">
        <v>27</v>
      </c>
      <c r="C48" s="11">
        <v>0</v>
      </c>
      <c r="D48" s="11">
        <v>0</v>
      </c>
      <c r="E48" s="8">
        <f>D48-C48</f>
        <v>0</v>
      </c>
    </row>
    <row r="49" spans="1:5" s="3" customFormat="1" x14ac:dyDescent="0.2">
      <c r="A49" s="169" t="s">
        <v>26</v>
      </c>
      <c r="B49" s="151"/>
      <c r="C49" s="167">
        <f>SUM(C38:C48)</f>
        <v>168515886.14969289</v>
      </c>
      <c r="D49" s="167">
        <f>SUM(D38:D48)</f>
        <v>60045207.541493312</v>
      </c>
      <c r="E49" s="167">
        <f>SUM(E38:E48)</f>
        <v>-108470678.60819958</v>
      </c>
    </row>
    <row r="50" spans="1:5" x14ac:dyDescent="0.2">
      <c r="A50" s="1"/>
      <c r="E50" s="4"/>
    </row>
    <row r="51" spans="1:5" s="3" customFormat="1" x14ac:dyDescent="0.2">
      <c r="A51" s="3" t="s">
        <v>25</v>
      </c>
      <c r="B51" s="151"/>
      <c r="E51" s="167"/>
    </row>
    <row r="52" spans="1:5" x14ac:dyDescent="0.2">
      <c r="A52" s="6" t="s">
        <v>24</v>
      </c>
      <c r="B52" s="2" t="s">
        <v>23</v>
      </c>
      <c r="C52" s="10">
        <f>'5-2'!E12</f>
        <v>-170536135.3843635</v>
      </c>
      <c r="D52" s="10">
        <f>'5-2'!K12</f>
        <v>-60765058.276952066</v>
      </c>
      <c r="E52" s="4">
        <f t="shared" ref="E52:E59" si="3">D52-C52</f>
        <v>109771077.10741144</v>
      </c>
    </row>
    <row r="53" spans="1:5" x14ac:dyDescent="0.2">
      <c r="A53" s="6" t="s">
        <v>22</v>
      </c>
      <c r="B53" s="2" t="s">
        <v>21</v>
      </c>
      <c r="C53" s="10">
        <v>0</v>
      </c>
      <c r="D53" s="10">
        <v>0</v>
      </c>
      <c r="E53" s="4">
        <f t="shared" si="3"/>
        <v>0</v>
      </c>
    </row>
    <row r="54" spans="1:5" x14ac:dyDescent="0.2">
      <c r="A54" s="6" t="s">
        <v>20</v>
      </c>
      <c r="B54" s="2" t="s">
        <v>19</v>
      </c>
      <c r="C54" s="5">
        <v>0</v>
      </c>
      <c r="D54" s="5">
        <v>0</v>
      </c>
      <c r="E54" s="4">
        <f t="shared" si="3"/>
        <v>0</v>
      </c>
    </row>
    <row r="55" spans="1:5" x14ac:dyDescent="0.2">
      <c r="A55" s="6" t="s">
        <v>18</v>
      </c>
      <c r="B55" s="2">
        <v>255</v>
      </c>
      <c r="C55" s="5">
        <v>0</v>
      </c>
      <c r="D55" s="5">
        <v>0</v>
      </c>
      <c r="E55" s="4">
        <f t="shared" si="3"/>
        <v>0</v>
      </c>
    </row>
    <row r="56" spans="1:5" x14ac:dyDescent="0.2">
      <c r="A56" s="6" t="s">
        <v>17</v>
      </c>
      <c r="B56" s="2">
        <v>252</v>
      </c>
      <c r="C56" s="5">
        <v>0</v>
      </c>
      <c r="D56" s="5">
        <v>0</v>
      </c>
      <c r="E56" s="4">
        <f t="shared" si="3"/>
        <v>0</v>
      </c>
    </row>
    <row r="57" spans="1:5" x14ac:dyDescent="0.2">
      <c r="A57" s="6" t="s">
        <v>16</v>
      </c>
      <c r="B57" s="2">
        <v>235</v>
      </c>
      <c r="C57" s="5">
        <v>0</v>
      </c>
      <c r="D57" s="5">
        <v>0</v>
      </c>
      <c r="E57" s="4">
        <f t="shared" si="3"/>
        <v>0</v>
      </c>
    </row>
    <row r="58" spans="1:5" x14ac:dyDescent="0.2">
      <c r="A58" s="6" t="s">
        <v>15</v>
      </c>
      <c r="B58" s="2" t="s">
        <v>14</v>
      </c>
      <c r="C58" s="9">
        <v>0</v>
      </c>
      <c r="D58" s="9">
        <v>0</v>
      </c>
      <c r="E58" s="8">
        <f t="shared" si="3"/>
        <v>0</v>
      </c>
    </row>
    <row r="59" spans="1:5" s="3" customFormat="1" x14ac:dyDescent="0.2">
      <c r="A59" s="3" t="s">
        <v>13</v>
      </c>
      <c r="B59" s="151"/>
      <c r="C59" s="167">
        <f>SUM(C52:C58)</f>
        <v>-170536135.3843635</v>
      </c>
      <c r="D59" s="167">
        <f>SUM(D52:D58)</f>
        <v>-60765058.276952066</v>
      </c>
      <c r="E59" s="167">
        <f t="shared" si="3"/>
        <v>109771077.10741144</v>
      </c>
    </row>
    <row r="60" spans="1:5" x14ac:dyDescent="0.2">
      <c r="A60" s="1"/>
      <c r="E60" s="4"/>
    </row>
    <row r="61" spans="1:5" s="3" customFormat="1" x14ac:dyDescent="0.2">
      <c r="A61" s="3" t="s">
        <v>12</v>
      </c>
      <c r="B61" s="151"/>
      <c r="C61" s="167">
        <f>C49+C59</f>
        <v>-2020249.2346706092</v>
      </c>
      <c r="D61" s="167">
        <f>D49+D59</f>
        <v>-719850.735458754</v>
      </c>
      <c r="E61" s="167">
        <f>E49+E59</f>
        <v>1300398.4992118627</v>
      </c>
    </row>
    <row r="62" spans="1:5" x14ac:dyDescent="0.2">
      <c r="A62" s="1"/>
      <c r="E62" s="4"/>
    </row>
    <row r="63" spans="1:5" x14ac:dyDescent="0.2">
      <c r="A63" s="1"/>
      <c r="E63" s="4"/>
    </row>
    <row r="64" spans="1:5" x14ac:dyDescent="0.2">
      <c r="A64" s="3" t="s">
        <v>11</v>
      </c>
      <c r="E64" s="4"/>
    </row>
    <row r="65" spans="1:5" x14ac:dyDescent="0.2">
      <c r="A65" s="6" t="s">
        <v>10</v>
      </c>
      <c r="E65" s="4"/>
    </row>
    <row r="66" spans="1:5" x14ac:dyDescent="0.2">
      <c r="A66" s="7" t="s">
        <v>9</v>
      </c>
      <c r="B66" s="2">
        <v>419</v>
      </c>
      <c r="C66" s="5">
        <v>0</v>
      </c>
      <c r="D66" s="5">
        <v>0</v>
      </c>
      <c r="E66" s="4">
        <v>0</v>
      </c>
    </row>
    <row r="67" spans="1:5" x14ac:dyDescent="0.2">
      <c r="A67" s="7" t="s">
        <v>8</v>
      </c>
      <c r="B67" s="2" t="s">
        <v>7</v>
      </c>
      <c r="C67" s="5">
        <v>0</v>
      </c>
      <c r="D67" s="5">
        <v>0</v>
      </c>
      <c r="E67" s="4">
        <v>0</v>
      </c>
    </row>
    <row r="68" spans="1:5" x14ac:dyDescent="0.2">
      <c r="A68" s="7" t="s">
        <v>6</v>
      </c>
      <c r="B68" s="2" t="s">
        <v>5</v>
      </c>
      <c r="C68" s="5">
        <v>0</v>
      </c>
      <c r="D68" s="5">
        <v>0</v>
      </c>
      <c r="E68" s="4">
        <v>0</v>
      </c>
    </row>
    <row r="69" spans="1:5" x14ac:dyDescent="0.2">
      <c r="A69" s="7" t="s">
        <v>4</v>
      </c>
      <c r="B69" s="2" t="s">
        <v>3</v>
      </c>
      <c r="C69" s="5">
        <v>0</v>
      </c>
      <c r="D69" s="5">
        <v>0</v>
      </c>
      <c r="E69" s="4">
        <v>0</v>
      </c>
    </row>
    <row r="70" spans="1:5" x14ac:dyDescent="0.2">
      <c r="A70" s="6" t="s">
        <v>2</v>
      </c>
      <c r="E70" s="4">
        <f>D70-C70</f>
        <v>0</v>
      </c>
    </row>
    <row r="71" spans="1:5" x14ac:dyDescent="0.2">
      <c r="A71" s="1"/>
      <c r="E71" s="4">
        <f>D71-C71</f>
        <v>0</v>
      </c>
    </row>
    <row r="72" spans="1:5" x14ac:dyDescent="0.2">
      <c r="A72" s="1"/>
      <c r="E72" s="4">
        <f>D72-C72</f>
        <v>0</v>
      </c>
    </row>
    <row r="73" spans="1:5" x14ac:dyDescent="0.2">
      <c r="A73" s="6" t="s">
        <v>1</v>
      </c>
      <c r="B73" s="2">
        <v>40910</v>
      </c>
      <c r="C73" s="5">
        <v>0</v>
      </c>
      <c r="D73" s="5">
        <v>0</v>
      </c>
      <c r="E73" s="4">
        <f>D73-C73</f>
        <v>0</v>
      </c>
    </row>
    <row r="74" spans="1:5" s="2" customFormat="1" x14ac:dyDescent="0.2">
      <c r="A74" s="1"/>
      <c r="C74" s="4"/>
      <c r="D74" s="4"/>
      <c r="E74" s="4"/>
    </row>
    <row r="75" spans="1:5" x14ac:dyDescent="0.2">
      <c r="A75" s="1"/>
      <c r="B75" s="2" t="s">
        <v>0</v>
      </c>
      <c r="C75" s="4">
        <f>C11+C33+C49+C59+SUM(C66:C73)-SUM('5-2'!E9:E13)-'5-4'!G73</f>
        <v>1.6763806343078613E-8</v>
      </c>
      <c r="D75" s="4">
        <f>D11+D33+D49+D59+SUM(D66:D73)-SUM('5-2'!K9:K13)-'5-4'!G80</f>
        <v>0</v>
      </c>
    </row>
    <row r="76" spans="1:5" x14ac:dyDescent="0.2">
      <c r="A76" s="1"/>
    </row>
    <row r="77" spans="1:5" x14ac:dyDescent="0.2">
      <c r="A77" s="1"/>
    </row>
    <row r="78" spans="1:5" x14ac:dyDescent="0.2">
      <c r="A78" s="1"/>
    </row>
  </sheetData>
  <mergeCells count="1">
    <mergeCell ref="C5:E5"/>
  </mergeCells>
  <pageMargins left="0.7" right="0.7" top="0.75" bottom="0.75" header="0.3" footer="0.3"/>
  <pageSetup scale="72" orientation="portrait" r:id="rId1"/>
  <rowBreaks count="1" manualBreakCount="1">
    <brk id="74" max="16383" man="1"/>
  </rowBreaks>
  <customProperties>
    <customPr name="_pios_id" r:id="rId2"/>
    <customPr name="CofWorksheetType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DC645-549E-4621-BBF7-1FC597A609A7}">
  <sheetPr codeName="Sheet12">
    <pageSetUpPr fitToPage="1"/>
  </sheetPr>
  <dimension ref="A1:K15"/>
  <sheetViews>
    <sheetView view="pageBreakPreview" zoomScale="80" zoomScaleNormal="100" zoomScaleSheetLayoutView="80" workbookViewId="0">
      <selection activeCell="B9" sqref="B9"/>
    </sheetView>
  </sheetViews>
  <sheetFormatPr defaultRowHeight="12.75" x14ac:dyDescent="0.2"/>
  <cols>
    <col min="1" max="1" width="29" customWidth="1"/>
    <col min="2" max="2" width="15.85546875" customWidth="1"/>
    <col min="3" max="3" width="14.42578125" customWidth="1"/>
    <col min="5" max="5" width="16.28515625" customWidth="1"/>
    <col min="6" max="6" width="3.7109375" customWidth="1"/>
    <col min="7" max="7" width="30" customWidth="1"/>
    <col min="8" max="8" width="17" customWidth="1"/>
    <col min="9" max="9" width="14.42578125" customWidth="1"/>
    <col min="10" max="10" width="8.7109375" bestFit="1" customWidth="1"/>
    <col min="11" max="11" width="15.28515625" customWidth="1"/>
    <col min="12" max="12" width="13.42578125" bestFit="1" customWidth="1"/>
  </cols>
  <sheetData>
    <row r="1" spans="1:11" x14ac:dyDescent="0.2">
      <c r="A1" s="73" t="s">
        <v>95</v>
      </c>
      <c r="K1" s="147" t="s">
        <v>189</v>
      </c>
    </row>
    <row r="2" spans="1:11" x14ac:dyDescent="0.2">
      <c r="A2" s="73" t="s">
        <v>168</v>
      </c>
    </row>
    <row r="3" spans="1:11" x14ac:dyDescent="0.2">
      <c r="A3" s="73" t="s">
        <v>183</v>
      </c>
    </row>
    <row r="4" spans="1:11" x14ac:dyDescent="0.2">
      <c r="A4" s="72" t="s">
        <v>185</v>
      </c>
    </row>
    <row r="5" spans="1:11" ht="13.5" thickBot="1" x14ac:dyDescent="0.25">
      <c r="A5" s="72"/>
    </row>
    <row r="6" spans="1:11" x14ac:dyDescent="0.2">
      <c r="A6" s="29" t="s">
        <v>104</v>
      </c>
      <c r="B6" s="28"/>
      <c r="C6" s="28"/>
      <c r="D6" s="28"/>
      <c r="E6" s="27"/>
      <c r="G6" s="29" t="s">
        <v>103</v>
      </c>
      <c r="H6" s="28"/>
      <c r="I6" s="28"/>
      <c r="J6" s="28"/>
      <c r="K6" s="27"/>
    </row>
    <row r="7" spans="1:11" x14ac:dyDescent="0.2">
      <c r="A7" s="21"/>
      <c r="E7" s="24"/>
      <c r="G7" s="21"/>
      <c r="K7" s="24"/>
    </row>
    <row r="8" spans="1:11" ht="25.5" x14ac:dyDescent="0.2">
      <c r="A8" s="23" t="s">
        <v>102</v>
      </c>
      <c r="B8" s="42" t="s">
        <v>99</v>
      </c>
      <c r="C8" s="43" t="s">
        <v>100</v>
      </c>
      <c r="D8" s="42" t="s">
        <v>98</v>
      </c>
      <c r="E8" s="146" t="s">
        <v>188</v>
      </c>
      <c r="G8" s="23" t="s">
        <v>102</v>
      </c>
      <c r="H8" s="144" t="s">
        <v>99</v>
      </c>
      <c r="I8" s="43" t="s">
        <v>100</v>
      </c>
      <c r="J8" s="42" t="s">
        <v>98</v>
      </c>
      <c r="K8" s="146" t="s">
        <v>188</v>
      </c>
    </row>
    <row r="9" spans="1:11" x14ac:dyDescent="0.2">
      <c r="A9" s="26" t="s">
        <v>43</v>
      </c>
      <c r="B9" s="20">
        <f>'5-3'!F12</f>
        <v>760348400.6321336</v>
      </c>
      <c r="C9" s="44" t="s">
        <v>101</v>
      </c>
      <c r="D9" s="22">
        <v>0.22162982918040364</v>
      </c>
      <c r="E9" s="25">
        <f>B9*D9</f>
        <v>168515886.14969289</v>
      </c>
      <c r="G9" s="26" t="s">
        <v>43</v>
      </c>
      <c r="H9" s="45">
        <f>B9</f>
        <v>760348400.6321336</v>
      </c>
      <c r="I9" s="149" t="s">
        <v>111</v>
      </c>
      <c r="J9" s="22">
        <v>7.8970650154025851E-2</v>
      </c>
      <c r="K9" s="25">
        <f>H9*J9</f>
        <v>60045207.541493312</v>
      </c>
    </row>
    <row r="10" spans="1:11" x14ac:dyDescent="0.2">
      <c r="A10" s="26" t="s">
        <v>97</v>
      </c>
      <c r="B10" s="20">
        <f>'5-3'!F31</f>
        <v>6834228.4139625216</v>
      </c>
      <c r="C10" s="44" t="s">
        <v>101</v>
      </c>
      <c r="D10" s="22">
        <v>0.22162982918040364</v>
      </c>
      <c r="E10" s="25">
        <f>B10*D10</f>
        <v>1514668.8759663745</v>
      </c>
      <c r="G10" s="26" t="s">
        <v>97</v>
      </c>
      <c r="H10" s="45">
        <f>B10</f>
        <v>6834228.4139625216</v>
      </c>
      <c r="I10" s="149" t="s">
        <v>111</v>
      </c>
      <c r="J10" s="22">
        <f>J9</f>
        <v>7.8970650154025851E-2</v>
      </c>
      <c r="K10" s="25">
        <f>H10*J10</f>
        <v>539703.46115173725</v>
      </c>
    </row>
    <row r="11" spans="1:11" x14ac:dyDescent="0.2">
      <c r="A11" s="26" t="s">
        <v>96</v>
      </c>
      <c r="B11" s="20">
        <v>0</v>
      </c>
      <c r="C11" s="44" t="s">
        <v>101</v>
      </c>
      <c r="D11" s="22">
        <v>0.22162982918040364</v>
      </c>
      <c r="E11" s="25">
        <f>B11*D11</f>
        <v>0</v>
      </c>
      <c r="G11" s="26" t="s">
        <v>96</v>
      </c>
      <c r="H11" s="45">
        <f>B11</f>
        <v>0</v>
      </c>
      <c r="I11" s="149" t="s">
        <v>111</v>
      </c>
      <c r="J11" s="22">
        <f>J10</f>
        <v>7.8970650154025851E-2</v>
      </c>
      <c r="K11" s="25">
        <f>H11*J11</f>
        <v>0</v>
      </c>
    </row>
    <row r="12" spans="1:11" x14ac:dyDescent="0.2">
      <c r="A12" s="21" t="s">
        <v>24</v>
      </c>
      <c r="B12" s="20">
        <f>'5-3'!F19</f>
        <v>-769463821.7924602</v>
      </c>
      <c r="C12" s="44" t="s">
        <v>101</v>
      </c>
      <c r="D12" s="22">
        <v>0.22162982918040364</v>
      </c>
      <c r="E12" s="25">
        <f>B12*D12</f>
        <v>-170536135.3843635</v>
      </c>
      <c r="G12" s="21" t="s">
        <v>24</v>
      </c>
      <c r="H12" s="45">
        <f>B12</f>
        <v>-769463821.7924602</v>
      </c>
      <c r="I12" s="149" t="s">
        <v>111</v>
      </c>
      <c r="J12" s="22">
        <f>J11</f>
        <v>7.8970650154025851E-2</v>
      </c>
      <c r="K12" s="25">
        <f>H12*J12</f>
        <v>-60765058.276952066</v>
      </c>
    </row>
    <row r="13" spans="1:11" x14ac:dyDescent="0.2">
      <c r="A13" s="21" t="s">
        <v>22</v>
      </c>
      <c r="B13" s="20">
        <v>0</v>
      </c>
      <c r="C13" s="44" t="s">
        <v>101</v>
      </c>
      <c r="D13" s="22">
        <v>0.22162982918040364</v>
      </c>
      <c r="E13" s="25">
        <f>B13*D13</f>
        <v>0</v>
      </c>
      <c r="G13" s="21" t="s">
        <v>22</v>
      </c>
      <c r="H13" s="45">
        <f>B13</f>
        <v>0</v>
      </c>
      <c r="I13" s="149" t="s">
        <v>111</v>
      </c>
      <c r="J13" s="22">
        <f>J12</f>
        <v>7.8970650154025851E-2</v>
      </c>
      <c r="K13" s="25">
        <f>H13*J13</f>
        <v>0</v>
      </c>
    </row>
    <row r="14" spans="1:11" x14ac:dyDescent="0.2">
      <c r="A14" s="21"/>
      <c r="E14" s="24"/>
      <c r="G14" s="21"/>
      <c r="K14" s="24"/>
    </row>
    <row r="15" spans="1:11" ht="13.5" thickBot="1" x14ac:dyDescent="0.25">
      <c r="A15" s="18"/>
      <c r="B15" s="31"/>
      <c r="C15" s="31"/>
      <c r="D15" s="31"/>
      <c r="E15" s="30"/>
      <c r="G15" s="18"/>
      <c r="H15" s="31"/>
      <c r="I15" s="31"/>
      <c r="J15" s="31"/>
      <c r="K15" s="30"/>
    </row>
  </sheetData>
  <pageMargins left="0.7" right="0.7" top="0.75" bottom="0.75" header="0.3" footer="0.3"/>
  <pageSetup scale="72" fitToHeight="0" orientation="landscape" r:id="rId1"/>
  <customProperties>
    <customPr name="_pios_id" r:id="rId2"/>
    <customPr name="CofWorksheetType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6FE66-AE40-4FF5-8F86-2C52285655F7}">
  <sheetPr codeName="Sheet13">
    <pageSetUpPr fitToPage="1"/>
  </sheetPr>
  <dimension ref="A1:F36"/>
  <sheetViews>
    <sheetView zoomScale="80" zoomScaleNormal="80" workbookViewId="0">
      <selection activeCell="B10" sqref="B10"/>
    </sheetView>
  </sheetViews>
  <sheetFormatPr defaultRowHeight="12.75" x14ac:dyDescent="0.2"/>
  <cols>
    <col min="1" max="1" width="31.140625" customWidth="1"/>
    <col min="2" max="2" width="23.140625" bestFit="1" customWidth="1"/>
    <col min="3" max="3" width="23.140625" customWidth="1"/>
    <col min="4" max="4" width="18.85546875" customWidth="1"/>
    <col min="5" max="5" width="19.5703125" bestFit="1" customWidth="1"/>
    <col min="6" max="6" width="14.42578125" customWidth="1"/>
    <col min="9" max="9" width="12.85546875" bestFit="1" customWidth="1"/>
  </cols>
  <sheetData>
    <row r="1" spans="1:6" x14ac:dyDescent="0.2">
      <c r="A1" s="73" t="s">
        <v>95</v>
      </c>
      <c r="F1" s="147" t="s">
        <v>190</v>
      </c>
    </row>
    <row r="2" spans="1:6" x14ac:dyDescent="0.2">
      <c r="A2" s="73" t="s">
        <v>168</v>
      </c>
    </row>
    <row r="3" spans="1:6" x14ac:dyDescent="0.2">
      <c r="A3" s="73" t="s">
        <v>183</v>
      </c>
    </row>
    <row r="4" spans="1:6" x14ac:dyDescent="0.2">
      <c r="A4" s="72" t="s">
        <v>184</v>
      </c>
    </row>
    <row r="5" spans="1:6" ht="13.5" thickBot="1" x14ac:dyDescent="0.25"/>
    <row r="6" spans="1:6" ht="14.25" x14ac:dyDescent="0.2">
      <c r="A6" s="41" t="s">
        <v>172</v>
      </c>
      <c r="B6" s="28"/>
      <c r="C6" s="28"/>
      <c r="D6" s="28"/>
      <c r="E6" s="28"/>
      <c r="F6" s="27"/>
    </row>
    <row r="7" spans="1:6" x14ac:dyDescent="0.2">
      <c r="A7" s="40"/>
      <c r="F7" s="24"/>
    </row>
    <row r="8" spans="1:6" x14ac:dyDescent="0.2">
      <c r="A8" s="40"/>
      <c r="B8" s="144" t="s">
        <v>174</v>
      </c>
      <c r="C8" s="144" t="s">
        <v>182</v>
      </c>
      <c r="D8" s="144" t="s">
        <v>175</v>
      </c>
      <c r="E8" s="144" t="s">
        <v>176</v>
      </c>
      <c r="F8" s="24"/>
    </row>
    <row r="9" spans="1:6" ht="38.25" x14ac:dyDescent="0.2">
      <c r="A9" s="34" t="s">
        <v>107</v>
      </c>
      <c r="B9" s="37" t="s">
        <v>177</v>
      </c>
      <c r="C9" s="37" t="s">
        <v>178</v>
      </c>
      <c r="D9" s="37" t="s">
        <v>179</v>
      </c>
      <c r="E9" s="37" t="s">
        <v>180</v>
      </c>
      <c r="F9" s="35" t="s">
        <v>105</v>
      </c>
    </row>
    <row r="10" spans="1:6" x14ac:dyDescent="0.2">
      <c r="A10" s="26" t="s">
        <v>109</v>
      </c>
      <c r="B10" s="47">
        <f>'[1]JB 1&amp;2 Existing (UE-230172)'!$AU$10</f>
        <v>703792297.27999985</v>
      </c>
      <c r="C10" s="47">
        <f>'[1]JB 1&amp;2 Existing (UE-230172)'!$AV$10-'[1]JB 1&amp;2 Existing (UE-230172)'!$AU$10</f>
        <v>0</v>
      </c>
      <c r="D10" s="47">
        <f>'[1]JB 1&amp;2 Pro Forma (UE-230172)'!$AT$15</f>
        <v>40519263.706849962</v>
      </c>
      <c r="E10" s="47">
        <f>'[1]JB 1&amp;2 Pro Forma (UE-230172)'!$AU$15-'[1]JB 1&amp;2 Pro Forma (UE-230172)'!$AT$15</f>
        <v>15986738.83528389</v>
      </c>
      <c r="F10" s="48">
        <f>SUM(B10:E10)</f>
        <v>760298299.82213366</v>
      </c>
    </row>
    <row r="11" spans="1:6" x14ac:dyDescent="0.2">
      <c r="A11" s="26" t="s">
        <v>108</v>
      </c>
      <c r="B11" s="49">
        <f>'[1]JB GNLP EPIS'!$AZ$19</f>
        <v>50100.810000000005</v>
      </c>
      <c r="C11" s="49">
        <f>'[1]JB GNLP EPIS'!$BA$19-B11</f>
        <v>0</v>
      </c>
      <c r="D11" s="49">
        <v>0</v>
      </c>
      <c r="E11" s="49">
        <v>0</v>
      </c>
      <c r="F11" s="50">
        <f>SUM(B11:E11)</f>
        <v>50100.810000000005</v>
      </c>
    </row>
    <row r="12" spans="1:6" x14ac:dyDescent="0.2">
      <c r="A12" s="23" t="s">
        <v>105</v>
      </c>
      <c r="B12" s="20">
        <f>SUM(B10:B11)</f>
        <v>703842398.08999979</v>
      </c>
      <c r="C12" s="20">
        <f>SUM(C10:C11)</f>
        <v>0</v>
      </c>
      <c r="D12" s="20">
        <f>SUM(D10:D11)</f>
        <v>40519263.706849962</v>
      </c>
      <c r="E12" s="20">
        <f>SUM(E10:E11)</f>
        <v>15986738.83528389</v>
      </c>
      <c r="F12" s="25">
        <f>SUM(F10:F11)</f>
        <v>760348400.6321336</v>
      </c>
    </row>
    <row r="13" spans="1:6" x14ac:dyDescent="0.2">
      <c r="A13" s="26"/>
      <c r="B13" s="20"/>
      <c r="C13" s="20"/>
      <c r="D13" s="20"/>
      <c r="E13" s="20"/>
      <c r="F13" s="25"/>
    </row>
    <row r="14" spans="1:6" x14ac:dyDescent="0.2">
      <c r="A14" s="26"/>
      <c r="B14" s="20"/>
      <c r="C14" s="20"/>
      <c r="D14" s="20"/>
      <c r="E14" s="20"/>
      <c r="F14" s="25"/>
    </row>
    <row r="15" spans="1:6" x14ac:dyDescent="0.2">
      <c r="A15" s="21"/>
      <c r="B15" s="144" t="s">
        <v>174</v>
      </c>
      <c r="C15" s="144" t="s">
        <v>182</v>
      </c>
      <c r="D15" s="144" t="s">
        <v>175</v>
      </c>
      <c r="E15" s="144" t="s">
        <v>176</v>
      </c>
      <c r="F15" s="24"/>
    </row>
    <row r="16" spans="1:6" ht="38.25" x14ac:dyDescent="0.2">
      <c r="A16" s="34" t="s">
        <v>181</v>
      </c>
      <c r="B16" s="37" t="s">
        <v>177</v>
      </c>
      <c r="C16" s="37" t="s">
        <v>178</v>
      </c>
      <c r="D16" s="37" t="s">
        <v>179</v>
      </c>
      <c r="E16" s="37" t="s">
        <v>180</v>
      </c>
      <c r="F16" s="35" t="s">
        <v>105</v>
      </c>
    </row>
    <row r="17" spans="1:6" x14ac:dyDescent="0.2">
      <c r="A17" s="26" t="s">
        <v>109</v>
      </c>
      <c r="B17" s="46">
        <f>'[1]JB 1&amp;2 Existing (UE-230172)'!$AU$21</f>
        <v>-762439468.225618</v>
      </c>
      <c r="C17" s="20">
        <f>'[1]JB 1&amp;2 Existing (UE-230172)'!$AV$21-'[1]JB 1&amp;2 Existing (UE-230172)'!$AU$21</f>
        <v>-6325476.0123066902</v>
      </c>
      <c r="D17" s="36">
        <f>'[1]JB 1&amp;2 Pro Forma (UE-230172)'!$AT$30</f>
        <v>-164344.75116441108</v>
      </c>
      <c r="E17" s="20">
        <f>'[1]JB 1&amp;2 Pro Forma (UE-230172)'!$AU$30-'[1]JB 1&amp;2 Pro Forma (UE-230172)'!$AT$30</f>
        <v>-485002.33295114024</v>
      </c>
      <c r="F17" s="19">
        <f>SUM(B17:E17)</f>
        <v>-769414291.32204032</v>
      </c>
    </row>
    <row r="18" spans="1:6" x14ac:dyDescent="0.2">
      <c r="A18" s="26" t="s">
        <v>108</v>
      </c>
      <c r="B18" s="49">
        <f>'[1]JB GNLP EPIS'!$AZ$31</f>
        <v>-48637.226946621049</v>
      </c>
      <c r="C18" s="49">
        <f>'[1]JB GNLP EPIS'!$BA$31-'[1]JB GNLP EPIS'!$AZ$31</f>
        <v>-893.24347331051831</v>
      </c>
      <c r="D18" s="51">
        <v>0</v>
      </c>
      <c r="E18" s="49">
        <v>0</v>
      </c>
      <c r="F18" s="50">
        <f>SUM(B18:E18)</f>
        <v>-49530.470419931567</v>
      </c>
    </row>
    <row r="19" spans="1:6" x14ac:dyDescent="0.2">
      <c r="A19" s="23" t="s">
        <v>105</v>
      </c>
      <c r="B19" s="20">
        <f>SUM(B17:B18)</f>
        <v>-762488105.4525646</v>
      </c>
      <c r="C19" s="20">
        <f>SUM(C17:C18)</f>
        <v>-6326369.2557800012</v>
      </c>
      <c r="D19" s="20">
        <f>SUM(D17:D18)</f>
        <v>-164344.75116441108</v>
      </c>
      <c r="E19" s="20">
        <f>SUM(E17:E18)</f>
        <v>-485002.33295114024</v>
      </c>
      <c r="F19" s="25">
        <f>SUM(F17:F18)</f>
        <v>-769463821.7924602</v>
      </c>
    </row>
    <row r="20" spans="1:6" x14ac:dyDescent="0.2">
      <c r="A20" s="26"/>
      <c r="B20" s="20"/>
      <c r="C20" s="20"/>
      <c r="D20" s="36"/>
      <c r="E20" s="20"/>
      <c r="F20" s="19"/>
    </row>
    <row r="21" spans="1:6" x14ac:dyDescent="0.2">
      <c r="A21" s="21"/>
      <c r="F21" s="24"/>
    </row>
    <row r="22" spans="1:6" ht="38.25" x14ac:dyDescent="0.2">
      <c r="A22" s="34" t="s">
        <v>106</v>
      </c>
      <c r="B22" s="37" t="s">
        <v>177</v>
      </c>
      <c r="C22" s="37" t="s">
        <v>178</v>
      </c>
      <c r="D22" s="37" t="s">
        <v>179</v>
      </c>
      <c r="E22" s="37" t="s">
        <v>180</v>
      </c>
      <c r="F22" s="35" t="s">
        <v>105</v>
      </c>
    </row>
    <row r="23" spans="1:6" x14ac:dyDescent="0.2">
      <c r="A23" s="26" t="s">
        <v>109</v>
      </c>
      <c r="B23" s="20">
        <f t="shared" ref="B23:E24" si="0">B10+B17</f>
        <v>-58647170.945618153</v>
      </c>
      <c r="C23" s="20">
        <f t="shared" si="0"/>
        <v>-6325476.0123066902</v>
      </c>
      <c r="D23" s="20">
        <f t="shared" si="0"/>
        <v>40354918.955685548</v>
      </c>
      <c r="E23" s="20">
        <f t="shared" si="0"/>
        <v>15501736.502332751</v>
      </c>
      <c r="F23" s="19">
        <f>SUM(B23:E23)</f>
        <v>-9115991.4999065436</v>
      </c>
    </row>
    <row r="24" spans="1:6" x14ac:dyDescent="0.2">
      <c r="A24" s="26" t="s">
        <v>108</v>
      </c>
      <c r="B24" s="33">
        <f t="shared" si="0"/>
        <v>1463.5830533789558</v>
      </c>
      <c r="C24" s="33">
        <f t="shared" si="0"/>
        <v>-893.24347331051831</v>
      </c>
      <c r="D24" s="33">
        <f t="shared" si="0"/>
        <v>0</v>
      </c>
      <c r="E24" s="33">
        <f t="shared" si="0"/>
        <v>0</v>
      </c>
      <c r="F24" s="32">
        <f>SUM(B24:E24)</f>
        <v>570.3395800684375</v>
      </c>
    </row>
    <row r="25" spans="1:6" x14ac:dyDescent="0.2">
      <c r="A25" s="23" t="s">
        <v>105</v>
      </c>
      <c r="B25" s="20">
        <f>SUM(B23:B24)</f>
        <v>-58645707.362564772</v>
      </c>
      <c r="C25" s="20">
        <f>SUM(C23:C24)</f>
        <v>-6326369.2557800012</v>
      </c>
      <c r="D25" s="20">
        <f>SUM(D23:D24)</f>
        <v>40354918.955685548</v>
      </c>
      <c r="E25" s="20">
        <f>SUM(E23:E24)</f>
        <v>15501736.502332751</v>
      </c>
      <c r="F25" s="25">
        <f>SUM(F23:F24)</f>
        <v>-9115421.1603264753</v>
      </c>
    </row>
    <row r="26" spans="1:6" x14ac:dyDescent="0.2">
      <c r="A26" s="23"/>
      <c r="B26" s="20"/>
      <c r="C26" s="20"/>
      <c r="D26" s="20"/>
      <c r="E26" s="20"/>
      <c r="F26" s="25"/>
    </row>
    <row r="27" spans="1:6" x14ac:dyDescent="0.2">
      <c r="A27" s="23"/>
      <c r="B27" s="144" t="s">
        <v>174</v>
      </c>
      <c r="C27" s="144" t="s">
        <v>182</v>
      </c>
      <c r="D27" s="144" t="s">
        <v>175</v>
      </c>
      <c r="E27" s="144" t="s">
        <v>176</v>
      </c>
      <c r="F27" s="24"/>
    </row>
    <row r="28" spans="1:6" ht="38.25" x14ac:dyDescent="0.2">
      <c r="A28" s="34" t="s">
        <v>97</v>
      </c>
      <c r="B28" s="37" t="s">
        <v>177</v>
      </c>
      <c r="C28" s="37" t="s">
        <v>178</v>
      </c>
      <c r="D28" s="37" t="s">
        <v>179</v>
      </c>
      <c r="E28" s="37" t="s">
        <v>180</v>
      </c>
      <c r="F28" s="35" t="s">
        <v>105</v>
      </c>
    </row>
    <row r="29" spans="1:6" x14ac:dyDescent="0.2">
      <c r="A29" s="26" t="s">
        <v>109</v>
      </c>
      <c r="B29" s="20">
        <f>'[1]JB 1&amp;2 Existing (UE-230172)'!$AU$15</f>
        <v>6325476.0123071568</v>
      </c>
      <c r="C29" s="20">
        <f>'[1]JB 1&amp;2 Existing (UE-230172)'!$AV$15-'[1]JB 1&amp;2 Existing (UE-230172)'!$AU$15</f>
        <v>0</v>
      </c>
      <c r="D29" s="20">
        <f>'[1]JB 1&amp;2 Pro Forma (UE-230172)'!$AT$22</f>
        <v>364175.10052977793</v>
      </c>
      <c r="E29" s="20">
        <f>'[1]JB 1&amp;2 Pro Forma (UE-230172)'!$AU$22-'[1]JB 1&amp;2 Pro Forma (UE-230172)'!$AT$22</f>
        <v>143684.05765227636</v>
      </c>
      <c r="F29" s="25">
        <f>SUM(B29:E29)</f>
        <v>6833335.1704892106</v>
      </c>
    </row>
    <row r="30" spans="1:6" x14ac:dyDescent="0.2">
      <c r="A30" s="26" t="s">
        <v>108</v>
      </c>
      <c r="B30" s="33">
        <f>'[1]JB GNLP EPIS'!$AZ$25</f>
        <v>893.24347331049501</v>
      </c>
      <c r="C30" s="33">
        <f>'[1]JB GNLP EPIS'!BB25</f>
        <v>0</v>
      </c>
      <c r="D30" s="33">
        <v>0</v>
      </c>
      <c r="E30" s="33">
        <v>0</v>
      </c>
      <c r="F30" s="32">
        <f>SUM(B30:E30)</f>
        <v>893.24347331049501</v>
      </c>
    </row>
    <row r="31" spans="1:6" x14ac:dyDescent="0.2">
      <c r="A31" s="23" t="s">
        <v>105</v>
      </c>
      <c r="B31" s="20">
        <f>SUM(B29:B30)</f>
        <v>6326369.2557804678</v>
      </c>
      <c r="C31" s="20">
        <f>SUM(C29:C30)</f>
        <v>0</v>
      </c>
      <c r="D31" s="20">
        <f>SUM(D29:D30)</f>
        <v>364175.10052977793</v>
      </c>
      <c r="E31" s="20">
        <f>SUM(E29:E30)</f>
        <v>143684.05765227636</v>
      </c>
      <c r="F31" s="25">
        <f>SUM(F29:F30)</f>
        <v>6834228.4139625216</v>
      </c>
    </row>
    <row r="32" spans="1:6" x14ac:dyDescent="0.2">
      <c r="A32" s="26"/>
      <c r="B32" s="20"/>
      <c r="C32" s="20"/>
      <c r="D32" s="20"/>
      <c r="E32" s="20"/>
      <c r="F32" s="19"/>
    </row>
    <row r="33" spans="1:6" x14ac:dyDescent="0.2">
      <c r="A33" s="21"/>
      <c r="F33" s="24"/>
    </row>
    <row r="34" spans="1:6" x14ac:dyDescent="0.2">
      <c r="A34" s="21" t="s">
        <v>173</v>
      </c>
      <c r="F34" s="24"/>
    </row>
    <row r="35" spans="1:6" ht="13.5" thickBot="1" x14ac:dyDescent="0.25">
      <c r="A35" s="39"/>
      <c r="B35" s="31"/>
      <c r="C35" s="31"/>
      <c r="D35" s="31"/>
      <c r="E35" s="31"/>
      <c r="F35" s="30"/>
    </row>
    <row r="36" spans="1:6" x14ac:dyDescent="0.2">
      <c r="A36" s="38"/>
    </row>
  </sheetData>
  <pageMargins left="0.7" right="0.7" top="0.75" bottom="0.75" header="0.3" footer="0.3"/>
  <pageSetup scale="70" fitToHeight="0" orientation="portrait" r:id="rId1"/>
  <customProperties>
    <customPr name="_pios_id" r:id="rId2"/>
    <customPr name="CofWorksheetType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74705-B3AF-4676-8CD3-C4975183A844}">
  <sheetPr>
    <pageSetUpPr fitToPage="1"/>
  </sheetPr>
  <dimension ref="A1:K88"/>
  <sheetViews>
    <sheetView view="pageBreakPreview" zoomScale="80" zoomScaleNormal="80" zoomScaleSheetLayoutView="80" workbookViewId="0">
      <selection activeCell="I25" sqref="I25"/>
    </sheetView>
  </sheetViews>
  <sheetFormatPr defaultRowHeight="12.75" x14ac:dyDescent="0.2"/>
  <cols>
    <col min="1" max="1" width="3.7109375" style="52" customWidth="1"/>
    <col min="2" max="2" width="11.85546875" style="52" customWidth="1"/>
    <col min="3" max="3" width="30.7109375" style="52" bestFit="1" customWidth="1"/>
    <col min="4" max="4" width="8.42578125" style="52" customWidth="1"/>
    <col min="5" max="5" width="18.7109375" style="52" customWidth="1"/>
    <col min="6" max="6" width="17.42578125" style="52" customWidth="1"/>
    <col min="7" max="7" width="18.5703125" style="52" customWidth="1"/>
    <col min="8" max="8" width="17.85546875" style="52" bestFit="1" customWidth="1"/>
    <col min="9" max="9" width="3.28515625" style="52" customWidth="1"/>
    <col min="10" max="10" width="16" style="52" bestFit="1" customWidth="1"/>
    <col min="11" max="11" width="14" style="52" bestFit="1" customWidth="1"/>
    <col min="12" max="16384" width="9.140625" style="52"/>
  </cols>
  <sheetData>
    <row r="1" spans="1:11" x14ac:dyDescent="0.2">
      <c r="A1" s="73" t="s">
        <v>95</v>
      </c>
      <c r="C1" s="73"/>
      <c r="D1" s="53"/>
      <c r="E1" s="53"/>
      <c r="F1" s="53"/>
      <c r="G1" s="53"/>
      <c r="H1" s="53"/>
      <c r="I1" s="53"/>
      <c r="K1" s="52" t="s">
        <v>191</v>
      </c>
    </row>
    <row r="2" spans="1:11" x14ac:dyDescent="0.2">
      <c r="A2" s="73" t="s">
        <v>168</v>
      </c>
      <c r="C2" s="72"/>
      <c r="D2" s="53"/>
      <c r="E2" s="53"/>
      <c r="F2" s="53"/>
      <c r="G2" s="53"/>
      <c r="H2" s="53"/>
      <c r="I2" s="53"/>
    </row>
    <row r="3" spans="1:11" x14ac:dyDescent="0.2">
      <c r="A3" s="73" t="s">
        <v>183</v>
      </c>
      <c r="C3" s="72"/>
      <c r="D3" s="53"/>
      <c r="E3" s="53"/>
      <c r="F3" s="53"/>
      <c r="G3" s="53"/>
      <c r="H3" s="53"/>
      <c r="I3" s="53"/>
    </row>
    <row r="4" spans="1:11" x14ac:dyDescent="0.2">
      <c r="A4" s="73" t="s">
        <v>169</v>
      </c>
      <c r="B4" s="72"/>
      <c r="C4" s="72"/>
      <c r="D4" s="53"/>
      <c r="E4" s="53"/>
      <c r="F4" s="53"/>
      <c r="G4" s="53"/>
      <c r="H4" s="53"/>
      <c r="I4" s="53"/>
    </row>
    <row r="5" spans="1:11" x14ac:dyDescent="0.2">
      <c r="B5" s="53"/>
      <c r="C5" s="53"/>
      <c r="D5" s="53"/>
      <c r="E5" s="53"/>
      <c r="F5" s="171" t="s">
        <v>99</v>
      </c>
      <c r="G5" s="171"/>
      <c r="H5" s="171"/>
      <c r="I5" s="62"/>
      <c r="J5" s="53"/>
    </row>
    <row r="6" spans="1:11" x14ac:dyDescent="0.2">
      <c r="B6" s="53"/>
      <c r="C6" s="53"/>
      <c r="D6" s="53"/>
      <c r="E6" s="53"/>
      <c r="F6" s="62" t="s">
        <v>164</v>
      </c>
      <c r="G6" s="62" t="s">
        <v>165</v>
      </c>
      <c r="H6" s="62" t="s">
        <v>166</v>
      </c>
      <c r="I6" s="62"/>
      <c r="J6" s="53"/>
    </row>
    <row r="7" spans="1:11" x14ac:dyDescent="0.2">
      <c r="B7" s="53"/>
      <c r="C7" s="53"/>
      <c r="D7" s="53"/>
      <c r="E7" s="62" t="s">
        <v>99</v>
      </c>
      <c r="F7" s="66" t="s">
        <v>133</v>
      </c>
      <c r="G7" s="66" t="s">
        <v>132</v>
      </c>
      <c r="H7" s="66" t="s">
        <v>131</v>
      </c>
      <c r="I7" s="66"/>
      <c r="J7" s="62" t="s">
        <v>99</v>
      </c>
    </row>
    <row r="8" spans="1:11" x14ac:dyDescent="0.2">
      <c r="B8" s="67" t="s">
        <v>156</v>
      </c>
      <c r="C8" s="58"/>
      <c r="D8" s="53"/>
      <c r="E8" s="62" t="s">
        <v>130</v>
      </c>
      <c r="F8" s="66" t="s">
        <v>129</v>
      </c>
      <c r="G8" s="66" t="s">
        <v>128</v>
      </c>
      <c r="H8" s="66" t="s">
        <v>128</v>
      </c>
      <c r="I8" s="66"/>
      <c r="J8" s="62" t="s">
        <v>127</v>
      </c>
    </row>
    <row r="9" spans="1:11" x14ac:dyDescent="0.2">
      <c r="C9" s="65"/>
      <c r="D9" s="60"/>
      <c r="E9" s="53"/>
      <c r="F9" s="53"/>
      <c r="G9" s="53"/>
      <c r="H9" s="53"/>
      <c r="I9" s="53"/>
    </row>
    <row r="10" spans="1:11" ht="15" x14ac:dyDescent="0.35">
      <c r="B10" s="64" t="s">
        <v>126</v>
      </c>
      <c r="C10" s="64" t="s">
        <v>125</v>
      </c>
      <c r="D10" s="63" t="s">
        <v>124</v>
      </c>
      <c r="E10" s="53"/>
      <c r="F10" s="53"/>
      <c r="G10" s="53"/>
      <c r="H10" s="53"/>
      <c r="I10" s="53"/>
    </row>
    <row r="11" spans="1:11" x14ac:dyDescent="0.2">
      <c r="B11" s="59">
        <v>500</v>
      </c>
      <c r="C11" s="58" t="s">
        <v>161</v>
      </c>
      <c r="D11" s="57" t="s">
        <v>101</v>
      </c>
      <c r="E11" s="47">
        <f>SUMIFS('5-5'!D:D,'5-5'!B:B,B11,'5-5'!C:C,D11)*1000</f>
        <v>13031110.619999999</v>
      </c>
      <c r="F11" s="61">
        <f>'5-6'!C10</f>
        <v>88496.301928055473</v>
      </c>
      <c r="G11" s="61">
        <f>'5-6'!D10</f>
        <v>377062.02985359885</v>
      </c>
      <c r="H11" s="61">
        <f>'5-6'!E10</f>
        <v>154224.50657379199</v>
      </c>
      <c r="I11" s="54"/>
      <c r="J11" s="70">
        <f t="shared" ref="J11:J24" si="0">SUM(E11:H11)</f>
        <v>13650893.458355447</v>
      </c>
    </row>
    <row r="12" spans="1:11" x14ac:dyDescent="0.2">
      <c r="B12" s="59">
        <v>501</v>
      </c>
      <c r="C12" s="58" t="s">
        <v>123</v>
      </c>
      <c r="D12" s="57" t="s">
        <v>112</v>
      </c>
      <c r="E12" s="47">
        <f>SUMIFS('5-5'!D:D,'5-5'!B:B,B12,'5-5'!C:C,D12)*1000</f>
        <v>2420306.9299999997</v>
      </c>
      <c r="F12" s="53"/>
      <c r="G12" s="53"/>
      <c r="H12" s="53"/>
      <c r="I12" s="54"/>
      <c r="J12" s="70">
        <f t="shared" si="0"/>
        <v>2420306.9299999997</v>
      </c>
    </row>
    <row r="13" spans="1:11" x14ac:dyDescent="0.2">
      <c r="B13" s="59">
        <v>502</v>
      </c>
      <c r="C13" s="58" t="s">
        <v>122</v>
      </c>
      <c r="D13" s="57" t="s">
        <v>101</v>
      </c>
      <c r="E13" s="47">
        <f>SUMIFS('5-5'!D:D,'5-5'!B:B,B13,'5-5'!C:C,D13)*1000</f>
        <v>21710598.629999995</v>
      </c>
      <c r="F13" s="60"/>
      <c r="G13" s="60"/>
      <c r="H13" s="60"/>
      <c r="I13" s="60"/>
      <c r="J13" s="70">
        <f t="shared" si="0"/>
        <v>21710598.629999995</v>
      </c>
    </row>
    <row r="14" spans="1:11" x14ac:dyDescent="0.2">
      <c r="B14" s="59">
        <v>505</v>
      </c>
      <c r="C14" s="58" t="s">
        <v>121</v>
      </c>
      <c r="D14" s="57" t="s">
        <v>101</v>
      </c>
      <c r="E14" s="47">
        <f>SUMIFS('5-5'!D:D,'5-5'!B:B,B14,'5-5'!C:C,D14)*1000</f>
        <v>8512.64</v>
      </c>
      <c r="F14" s="53"/>
      <c r="G14" s="53"/>
      <c r="H14" s="53"/>
      <c r="I14" s="60"/>
      <c r="J14" s="70">
        <f t="shared" si="0"/>
        <v>8512.64</v>
      </c>
    </row>
    <row r="15" spans="1:11" x14ac:dyDescent="0.2">
      <c r="B15" s="59">
        <v>506</v>
      </c>
      <c r="C15" s="58" t="s">
        <v>120</v>
      </c>
      <c r="D15" s="57" t="s">
        <v>101</v>
      </c>
      <c r="E15" s="47">
        <f>SUMIFS('5-5'!D:D,'5-5'!B:B,B15,'5-5'!C:C,D15)*1000</f>
        <v>-20468961.309999999</v>
      </c>
      <c r="F15" s="60"/>
      <c r="G15" s="60"/>
      <c r="H15" s="60"/>
      <c r="I15" s="60"/>
      <c r="J15" s="70">
        <f t="shared" si="0"/>
        <v>-20468961.309999999</v>
      </c>
    </row>
    <row r="16" spans="1:11" x14ac:dyDescent="0.2">
      <c r="B16" s="59">
        <v>507</v>
      </c>
      <c r="C16" s="58" t="s">
        <v>119</v>
      </c>
      <c r="D16" s="57" t="s">
        <v>101</v>
      </c>
      <c r="E16" s="47">
        <f>SUMIFS('5-5'!D:D,'5-5'!B:B,B16,'5-5'!C:C,D16)*1000</f>
        <v>296900.46999999997</v>
      </c>
      <c r="F16" s="60"/>
      <c r="G16" s="60"/>
      <c r="H16" s="60"/>
      <c r="I16" s="60"/>
      <c r="J16" s="70">
        <f t="shared" ref="J16:J17" si="1">SUM(E16:H16)</f>
        <v>296900.46999999997</v>
      </c>
    </row>
    <row r="17" spans="2:10" x14ac:dyDescent="0.2">
      <c r="B17" s="59">
        <v>510</v>
      </c>
      <c r="C17" s="58" t="s">
        <v>157</v>
      </c>
      <c r="D17" s="57" t="s">
        <v>101</v>
      </c>
      <c r="E17" s="47">
        <f>SUMIFS('5-5'!D:D,'5-5'!B:B,B17,'5-5'!C:C,D17)*1000</f>
        <v>535876.27</v>
      </c>
      <c r="F17" s="60"/>
      <c r="G17" s="60"/>
      <c r="H17" s="60"/>
      <c r="I17" s="60"/>
      <c r="J17" s="70">
        <f t="shared" si="1"/>
        <v>535876.27</v>
      </c>
    </row>
    <row r="18" spans="2:10" x14ac:dyDescent="0.2">
      <c r="B18" s="59">
        <v>511</v>
      </c>
      <c r="C18" s="58" t="s">
        <v>118</v>
      </c>
      <c r="D18" s="57" t="s">
        <v>101</v>
      </c>
      <c r="E18" s="47">
        <f>SUMIFS('5-5'!D:D,'5-5'!B:B,B18,'5-5'!C:C,D18)*1000</f>
        <v>7843340.0200000014</v>
      </c>
      <c r="F18" s="53"/>
      <c r="G18" s="53"/>
      <c r="H18" s="53"/>
      <c r="I18" s="53"/>
      <c r="J18" s="70">
        <f t="shared" si="0"/>
        <v>7843340.0200000014</v>
      </c>
    </row>
    <row r="19" spans="2:10" x14ac:dyDescent="0.2">
      <c r="B19" s="59">
        <v>512</v>
      </c>
      <c r="C19" s="58" t="s">
        <v>117</v>
      </c>
      <c r="D19" s="57" t="s">
        <v>101</v>
      </c>
      <c r="E19" s="47">
        <f>SUMIFS('5-5'!D:D,'5-5'!B:B,B19,'5-5'!C:C,D19)*1000</f>
        <v>23311995.920000002</v>
      </c>
      <c r="F19" s="47">
        <f>'5-6'!C11</f>
        <v>189821.09702931836</v>
      </c>
      <c r="G19" s="47">
        <f>'5-6'!D11</f>
        <v>808783.2665945664</v>
      </c>
      <c r="H19" s="47">
        <f>'5-6'!E11</f>
        <v>330805.51829659694</v>
      </c>
      <c r="I19" s="54"/>
      <c r="J19" s="70">
        <f t="shared" si="0"/>
        <v>24641405.801920481</v>
      </c>
    </row>
    <row r="20" spans="2:10" x14ac:dyDescent="0.2">
      <c r="B20" s="59">
        <v>513</v>
      </c>
      <c r="C20" s="58" t="s">
        <v>116</v>
      </c>
      <c r="D20" s="57" t="s">
        <v>101</v>
      </c>
      <c r="E20" s="47">
        <f>SUMIFS('5-5'!D:D,'5-5'!B:B,B20,'5-5'!C:C,D20)*1000</f>
        <v>11988402.77</v>
      </c>
      <c r="F20" s="53"/>
      <c r="G20" s="53"/>
      <c r="H20" s="53"/>
      <c r="I20" s="47"/>
      <c r="J20" s="70">
        <f t="shared" si="0"/>
        <v>11988402.77</v>
      </c>
    </row>
    <row r="21" spans="2:10" x14ac:dyDescent="0.2">
      <c r="B21" s="59">
        <v>514</v>
      </c>
      <c r="C21" s="58" t="s">
        <v>115</v>
      </c>
      <c r="D21" s="57" t="s">
        <v>101</v>
      </c>
      <c r="E21" s="47">
        <f>SUMIFS('5-5'!D:D,'5-5'!B:B,B21,'5-5'!C:C,D21)*1000</f>
        <v>2462290.1</v>
      </c>
      <c r="F21" s="53"/>
      <c r="G21" s="53"/>
      <c r="H21" s="53"/>
      <c r="I21" s="54"/>
      <c r="J21" s="70">
        <f t="shared" si="0"/>
        <v>2462290.1</v>
      </c>
    </row>
    <row r="22" spans="2:10" x14ac:dyDescent="0.2">
      <c r="B22" s="59">
        <v>557</v>
      </c>
      <c r="C22" s="58" t="s">
        <v>159</v>
      </c>
      <c r="D22" s="57" t="s">
        <v>101</v>
      </c>
      <c r="E22" s="47">
        <f>SUMIFS('5-5'!D:D,'5-5'!B:B,B22,'5-5'!C:C,D22)*1000</f>
        <v>1548568.6</v>
      </c>
      <c r="F22" s="53"/>
      <c r="G22" s="53"/>
      <c r="H22" s="53"/>
      <c r="I22" s="54"/>
      <c r="J22" s="70">
        <f t="shared" ref="J22:J23" si="2">SUM(E22:H22)</f>
        <v>1548568.6</v>
      </c>
    </row>
    <row r="23" spans="2:10" x14ac:dyDescent="0.2">
      <c r="B23" s="59">
        <v>923</v>
      </c>
      <c r="C23" s="58" t="s">
        <v>158</v>
      </c>
      <c r="D23" s="57" t="s">
        <v>113</v>
      </c>
      <c r="E23" s="154">
        <f>SUMIFS('5-5'!D:D,'5-5'!B:B,B23,'5-5'!C:C,D23)*1000</f>
        <v>15756.1</v>
      </c>
      <c r="F23" s="53"/>
      <c r="G23" s="53"/>
      <c r="H23" s="53"/>
      <c r="I23" s="54"/>
      <c r="J23" s="155">
        <f t="shared" si="2"/>
        <v>15756.1</v>
      </c>
    </row>
    <row r="24" spans="2:10" x14ac:dyDescent="0.2">
      <c r="B24" s="59">
        <v>929</v>
      </c>
      <c r="C24" s="58" t="s">
        <v>114</v>
      </c>
      <c r="D24" s="57" t="s">
        <v>113</v>
      </c>
      <c r="E24" s="51">
        <f>SUMIFS('5-5'!D:D,'5-5'!B:B,B24,'5-5'!C:C,D24)*1000</f>
        <v>-1478597.5500000003</v>
      </c>
      <c r="F24" s="156"/>
      <c r="G24" s="156"/>
      <c r="H24" s="156"/>
      <c r="I24" s="156"/>
      <c r="J24" s="157">
        <f t="shared" si="0"/>
        <v>-1478597.5500000003</v>
      </c>
    </row>
    <row r="25" spans="2:10" x14ac:dyDescent="0.2">
      <c r="B25" s="67"/>
      <c r="C25" s="64"/>
      <c r="D25" s="58"/>
      <c r="E25" s="54">
        <f>SUM(E11:E24)</f>
        <v>63226100.210000001</v>
      </c>
      <c r="F25" s="54">
        <f>SUM(F11:F24)</f>
        <v>278317.39895737381</v>
      </c>
      <c r="G25" s="54">
        <f t="shared" ref="G25:H25" si="3">SUM(G11:G24)</f>
        <v>1185845.2964481653</v>
      </c>
      <c r="H25" s="54">
        <f t="shared" si="3"/>
        <v>485030.02487038891</v>
      </c>
      <c r="I25" s="53"/>
      <c r="J25" s="55">
        <f>SUM(J11:J24)</f>
        <v>65175292.930275939</v>
      </c>
    </row>
    <row r="26" spans="2:10" x14ac:dyDescent="0.2">
      <c r="B26" s="69"/>
      <c r="C26" s="58"/>
      <c r="D26" s="158"/>
      <c r="E26" s="159" t="s">
        <v>195</v>
      </c>
      <c r="F26" s="160" t="s">
        <v>196</v>
      </c>
      <c r="G26" s="160" t="s">
        <v>196</v>
      </c>
      <c r="H26" s="160" t="s">
        <v>196</v>
      </c>
      <c r="I26" s="53"/>
    </row>
    <row r="27" spans="2:10" x14ac:dyDescent="0.2">
      <c r="B27" s="53"/>
      <c r="C27" s="53"/>
      <c r="D27" s="53"/>
      <c r="E27" s="53"/>
      <c r="F27" s="53"/>
      <c r="G27" s="53"/>
      <c r="H27" s="53"/>
      <c r="I27" s="53"/>
    </row>
    <row r="28" spans="2:10" x14ac:dyDescent="0.2">
      <c r="B28" s="53"/>
      <c r="C28" s="53"/>
      <c r="D28" s="53"/>
      <c r="E28" s="53"/>
      <c r="F28" s="171" t="s">
        <v>99</v>
      </c>
      <c r="G28" s="171"/>
      <c r="H28" s="171"/>
      <c r="I28" s="62"/>
      <c r="J28" s="53"/>
    </row>
    <row r="29" spans="2:10" x14ac:dyDescent="0.2">
      <c r="B29" s="53"/>
      <c r="C29" s="53"/>
      <c r="D29" s="53"/>
      <c r="E29" s="53"/>
      <c r="F29" s="62" t="s">
        <v>164</v>
      </c>
      <c r="G29" s="62" t="s">
        <v>165</v>
      </c>
      <c r="H29" s="62" t="s">
        <v>166</v>
      </c>
      <c r="I29" s="62"/>
      <c r="J29" s="53"/>
    </row>
    <row r="30" spans="2:10" x14ac:dyDescent="0.2">
      <c r="B30" s="53"/>
      <c r="C30" s="53"/>
      <c r="D30" s="53"/>
      <c r="E30" s="62" t="s">
        <v>99</v>
      </c>
      <c r="F30" s="66" t="s">
        <v>133</v>
      </c>
      <c r="G30" s="66" t="s">
        <v>132</v>
      </c>
      <c r="H30" s="66" t="s">
        <v>131</v>
      </c>
      <c r="I30" s="66"/>
      <c r="J30" s="62" t="s">
        <v>99</v>
      </c>
    </row>
    <row r="31" spans="2:10" ht="14.25" x14ac:dyDescent="0.2">
      <c r="B31" s="67" t="s">
        <v>162</v>
      </c>
      <c r="C31" s="58"/>
      <c r="D31" s="53"/>
      <c r="E31" s="62" t="s">
        <v>130</v>
      </c>
      <c r="F31" s="66" t="s">
        <v>129</v>
      </c>
      <c r="G31" s="66" t="s">
        <v>128</v>
      </c>
      <c r="H31" s="66" t="s">
        <v>128</v>
      </c>
      <c r="I31" s="66"/>
      <c r="J31" s="62" t="s">
        <v>127</v>
      </c>
    </row>
    <row r="32" spans="2:10" x14ac:dyDescent="0.2">
      <c r="C32" s="65"/>
      <c r="D32" s="161"/>
      <c r="E32" s="53"/>
      <c r="F32" s="53"/>
      <c r="G32" s="53"/>
      <c r="H32" s="53"/>
      <c r="I32" s="53"/>
    </row>
    <row r="33" spans="2:11" ht="15" x14ac:dyDescent="0.35">
      <c r="B33" s="64" t="s">
        <v>126</v>
      </c>
      <c r="C33" s="64" t="s">
        <v>125</v>
      </c>
      <c r="D33" s="162" t="s">
        <v>124</v>
      </c>
      <c r="E33" s="53"/>
      <c r="F33" s="53"/>
      <c r="G33" s="53"/>
      <c r="H33" s="53"/>
      <c r="I33" s="53"/>
    </row>
    <row r="34" spans="2:11" x14ac:dyDescent="0.2">
      <c r="B34" s="59">
        <v>501</v>
      </c>
      <c r="C34" s="58" t="s">
        <v>123</v>
      </c>
      <c r="D34" s="57" t="s">
        <v>112</v>
      </c>
      <c r="E34" s="154">
        <f>SUMIFS('5-5'!$D$40:$D$57,'5-5'!$B$40:$B$57,B34,'5-5'!$C$40:$C$57,D34)*1000</f>
        <v>-259906.36000000002</v>
      </c>
      <c r="F34" s="53"/>
      <c r="G34" s="53"/>
      <c r="H34" s="53"/>
      <c r="I34" s="54"/>
      <c r="J34" s="155">
        <f t="shared" ref="J34:J42" si="4">SUM(E34:H34)</f>
        <v>-259906.36000000002</v>
      </c>
      <c r="K34" s="152"/>
    </row>
    <row r="35" spans="2:11" x14ac:dyDescent="0.2">
      <c r="B35" s="59">
        <v>502</v>
      </c>
      <c r="C35" s="58" t="s">
        <v>122</v>
      </c>
      <c r="D35" s="57" t="s">
        <v>101</v>
      </c>
      <c r="E35" s="154">
        <f>SUMIFS('5-5'!$D$40:$D$57,'5-5'!$B$40:$B$57,B35,'5-5'!$C$40:$C$57,D35)*1000</f>
        <v>767177.1</v>
      </c>
      <c r="F35" s="161"/>
      <c r="G35" s="161"/>
      <c r="H35" s="161"/>
      <c r="I35" s="161"/>
      <c r="J35" s="155">
        <f t="shared" si="4"/>
        <v>767177.1</v>
      </c>
      <c r="K35" s="152"/>
    </row>
    <row r="36" spans="2:11" x14ac:dyDescent="0.2">
      <c r="B36" s="59">
        <v>505</v>
      </c>
      <c r="C36" s="58" t="s">
        <v>121</v>
      </c>
      <c r="D36" s="57" t="s">
        <v>101</v>
      </c>
      <c r="E36" s="154">
        <f>SUMIFS('5-5'!$D$40:$D$57,'5-5'!$B$40:$B$57,B36,'5-5'!$C$40:$C$57,D36)*1000</f>
        <v>27.64</v>
      </c>
      <c r="F36" s="53"/>
      <c r="G36" s="53"/>
      <c r="H36" s="53"/>
      <c r="I36" s="161"/>
      <c r="J36" s="155">
        <f t="shared" si="4"/>
        <v>27.64</v>
      </c>
      <c r="K36" s="152"/>
    </row>
    <row r="37" spans="2:11" x14ac:dyDescent="0.2">
      <c r="B37" s="59">
        <v>506</v>
      </c>
      <c r="C37" s="58" t="s">
        <v>120</v>
      </c>
      <c r="D37" s="57" t="s">
        <v>101</v>
      </c>
      <c r="E37" s="154">
        <f>SUMIFS('5-5'!$D$40:$D$57,'5-5'!$B$40:$B$57,B37,'5-5'!$C$40:$C$57,D37)*1000</f>
        <v>-4356636.0199999996</v>
      </c>
      <c r="F37" s="161"/>
      <c r="G37" s="161"/>
      <c r="H37" s="161"/>
      <c r="I37" s="161"/>
      <c r="J37" s="155">
        <f t="shared" si="4"/>
        <v>-4356636.0199999996</v>
      </c>
      <c r="K37" s="55"/>
    </row>
    <row r="38" spans="2:11" x14ac:dyDescent="0.2">
      <c r="B38" s="59">
        <v>511</v>
      </c>
      <c r="C38" s="58" t="s">
        <v>118</v>
      </c>
      <c r="D38" s="57" t="s">
        <v>101</v>
      </c>
      <c r="E38" s="154">
        <f>SUMIFS('5-5'!$D$40:$D$57,'5-5'!$B$40:$B$57,B38,'5-5'!$C$40:$C$57,D38)*1000</f>
        <v>589806.47</v>
      </c>
      <c r="F38" s="53"/>
      <c r="G38" s="53"/>
      <c r="H38" s="53"/>
      <c r="I38" s="53"/>
      <c r="J38" s="155">
        <f t="shared" si="4"/>
        <v>589806.47</v>
      </c>
    </row>
    <row r="39" spans="2:11" x14ac:dyDescent="0.2">
      <c r="B39" s="59">
        <v>512</v>
      </c>
      <c r="C39" s="58" t="s">
        <v>117</v>
      </c>
      <c r="D39" s="57" t="s">
        <v>101</v>
      </c>
      <c r="E39" s="154">
        <f>SUMIFS('5-5'!$D$40:$D$57,'5-5'!$B$40:$B$57,B39,'5-5'!$C$40:$C$57,D39)*1000</f>
        <v>5023762.46</v>
      </c>
      <c r="F39" s="154">
        <v>8917.012064326027</v>
      </c>
      <c r="G39" s="154">
        <v>37993.301369103669</v>
      </c>
      <c r="H39" s="154">
        <v>15539.878568612294</v>
      </c>
      <c r="I39" s="54"/>
      <c r="J39" s="155">
        <f t="shared" si="4"/>
        <v>5086212.6520020412</v>
      </c>
    </row>
    <row r="40" spans="2:11" x14ac:dyDescent="0.2">
      <c r="B40" s="59">
        <v>513</v>
      </c>
      <c r="C40" s="58" t="s">
        <v>116</v>
      </c>
      <c r="D40" s="57" t="s">
        <v>101</v>
      </c>
      <c r="E40" s="154">
        <f>SUMIFS('5-5'!$D$40:$D$57,'5-5'!$B$40:$B$57,B40,'5-5'!$C$40:$C$57,D40)*1000</f>
        <v>1321608.8200000003</v>
      </c>
      <c r="F40" s="53"/>
      <c r="G40" s="53"/>
      <c r="H40" s="53"/>
      <c r="I40" s="154"/>
      <c r="J40" s="155">
        <f t="shared" si="4"/>
        <v>1321608.8200000003</v>
      </c>
    </row>
    <row r="41" spans="2:11" x14ac:dyDescent="0.2">
      <c r="B41" s="59">
        <v>514</v>
      </c>
      <c r="C41" s="58" t="s">
        <v>115</v>
      </c>
      <c r="D41" s="57" t="s">
        <v>101</v>
      </c>
      <c r="E41" s="154">
        <f>SUMIFS('5-5'!$D$40:$D$57,'5-5'!$B$40:$B$57,B41,'5-5'!$C$40:$C$57,D41)*1000</f>
        <v>11760.130000000001</v>
      </c>
      <c r="F41" s="53"/>
      <c r="G41" s="53"/>
      <c r="H41" s="53"/>
      <c r="I41" s="54"/>
      <c r="J41" s="155">
        <f t="shared" si="4"/>
        <v>11760.130000000001</v>
      </c>
      <c r="K41" s="55"/>
    </row>
    <row r="42" spans="2:11" x14ac:dyDescent="0.2">
      <c r="B42" s="59">
        <v>929</v>
      </c>
      <c r="C42" s="58" t="s">
        <v>114</v>
      </c>
      <c r="D42" s="57" t="s">
        <v>113</v>
      </c>
      <c r="E42" s="51">
        <f>SUMIFS('5-5'!$D$40:$D$57,'5-5'!$B$40:$B$57,B42,'5-5'!$C$40:$C$57,D42)*1000</f>
        <v>-270508.78999999998</v>
      </c>
      <c r="F42" s="156"/>
      <c r="G42" s="156"/>
      <c r="H42" s="156"/>
      <c r="I42" s="156"/>
      <c r="J42" s="157">
        <f t="shared" si="4"/>
        <v>-270508.78999999998</v>
      </c>
    </row>
    <row r="43" spans="2:11" x14ac:dyDescent="0.2">
      <c r="B43" s="67"/>
      <c r="C43" s="64"/>
      <c r="D43" s="58"/>
      <c r="E43" s="54">
        <f>SUM(E34:E42)</f>
        <v>2827091.45</v>
      </c>
      <c r="F43" s="54">
        <f>SUM(F34:F42)</f>
        <v>8917.012064326027</v>
      </c>
      <c r="G43" s="54">
        <f>SUM(G34:G42)</f>
        <v>37993.301369103669</v>
      </c>
      <c r="H43" s="54">
        <f>SUM(H34:H42)</f>
        <v>15539.878568612294</v>
      </c>
      <c r="I43" s="53"/>
      <c r="J43" s="54">
        <f>SUM(J34:J42)</f>
        <v>2889541.6420020415</v>
      </c>
    </row>
    <row r="44" spans="2:11" x14ac:dyDescent="0.2">
      <c r="B44" s="69"/>
      <c r="C44" s="58"/>
      <c r="D44" s="68"/>
      <c r="E44" s="54"/>
      <c r="F44" s="53"/>
      <c r="G44" s="53"/>
      <c r="H44" s="53"/>
      <c r="I44" s="53"/>
      <c r="J44" s="95"/>
    </row>
    <row r="45" spans="2:11" ht="13.5" thickBot="1" x14ac:dyDescent="0.25">
      <c r="B45" s="69"/>
      <c r="C45" s="69"/>
      <c r="D45" s="68"/>
      <c r="E45" s="53"/>
      <c r="F45" s="53"/>
      <c r="G45" s="53"/>
      <c r="H45" s="53"/>
      <c r="I45" s="53"/>
      <c r="J45" s="95"/>
    </row>
    <row r="46" spans="2:11" x14ac:dyDescent="0.2">
      <c r="B46" s="133"/>
      <c r="C46" s="134"/>
      <c r="D46" s="135"/>
      <c r="E46" s="101"/>
      <c r="F46" s="172" t="s">
        <v>99</v>
      </c>
      <c r="G46" s="172"/>
      <c r="H46" s="172"/>
      <c r="I46" s="101"/>
      <c r="J46" s="131"/>
    </row>
    <row r="47" spans="2:11" x14ac:dyDescent="0.2">
      <c r="B47" s="71"/>
      <c r="C47" s="53"/>
      <c r="D47" s="53"/>
      <c r="E47" s="53"/>
      <c r="F47" s="62" t="s">
        <v>164</v>
      </c>
      <c r="G47" s="62" t="s">
        <v>165</v>
      </c>
      <c r="H47" s="62" t="s">
        <v>166</v>
      </c>
      <c r="I47" s="62"/>
      <c r="J47" s="136"/>
    </row>
    <row r="48" spans="2:11" x14ac:dyDescent="0.2">
      <c r="B48" s="71"/>
      <c r="C48" s="53"/>
      <c r="D48" s="53"/>
      <c r="E48" s="62" t="s">
        <v>99</v>
      </c>
      <c r="F48" s="66" t="s">
        <v>133</v>
      </c>
      <c r="G48" s="66" t="s">
        <v>132</v>
      </c>
      <c r="H48" s="66" t="s">
        <v>131</v>
      </c>
      <c r="I48" s="66"/>
      <c r="J48" s="103" t="s">
        <v>99</v>
      </c>
    </row>
    <row r="49" spans="2:11" x14ac:dyDescent="0.2">
      <c r="B49" s="102" t="s">
        <v>160</v>
      </c>
      <c r="C49" s="58"/>
      <c r="D49" s="53"/>
      <c r="E49" s="62" t="s">
        <v>130</v>
      </c>
      <c r="F49" s="66" t="s">
        <v>129</v>
      </c>
      <c r="G49" s="66" t="s">
        <v>128</v>
      </c>
      <c r="H49" s="66" t="s">
        <v>128</v>
      </c>
      <c r="I49" s="66"/>
      <c r="J49" s="103" t="s">
        <v>127</v>
      </c>
    </row>
    <row r="50" spans="2:11" x14ac:dyDescent="0.2">
      <c r="B50" s="104"/>
      <c r="C50" s="65"/>
      <c r="D50" s="60"/>
      <c r="E50" s="53"/>
      <c r="F50" s="53"/>
      <c r="G50" s="53"/>
      <c r="H50" s="53"/>
      <c r="I50" s="53"/>
      <c r="J50" s="105"/>
    </row>
    <row r="51" spans="2:11" ht="15" x14ac:dyDescent="0.35">
      <c r="B51" s="106" t="s">
        <v>126</v>
      </c>
      <c r="C51" s="64" t="s">
        <v>125</v>
      </c>
      <c r="D51" s="63" t="s">
        <v>124</v>
      </c>
      <c r="E51" s="53"/>
      <c r="F51" s="53"/>
      <c r="G51" s="53"/>
      <c r="H51" s="53"/>
      <c r="I51" s="53"/>
      <c r="J51" s="105"/>
    </row>
    <row r="52" spans="2:11" x14ac:dyDescent="0.2">
      <c r="B52" s="107">
        <v>500</v>
      </c>
      <c r="C52" s="58" t="s">
        <v>161</v>
      </c>
      <c r="D52" s="57" t="s">
        <v>101</v>
      </c>
      <c r="E52" s="47">
        <f>SUMIFS(E$11:E$24,$B$11:$B$24,$B52,$D$11:$D$24,$D52)-SUMIFS(E$34:E$42,$B$34:$B$42,$B52,$D$34:$D$42,$D52)</f>
        <v>13031110.619999999</v>
      </c>
      <c r="F52" s="47">
        <f>SUMIFS(F$11:F$24,$B$11:$B$24,$B52,$D$11:$D$24,$D52)-SUMIFS(F$34:F$42,$B$34:$B$42,$B52,$D$34:$D$42,$D52)</f>
        <v>88496.301928055473</v>
      </c>
      <c r="G52" s="47">
        <f>SUMIFS(G$11:G$24,$B$11:$B$24,$B52,$D$11:$D$24,$D52)-SUMIFS(G$34:G$42,$B$34:$B$42,$B52,$D$34:$D$42,$D52)</f>
        <v>377062.02985359885</v>
      </c>
      <c r="H52" s="47">
        <f>SUMIFS(H$11:H$24,$B$11:$B$24,$B52,$D$11:$D$24,$D52)-SUMIFS(H$34:H$42,$B$34:$B$42,$B52,$D$34:$D$42,$D52)</f>
        <v>154224.50657379199</v>
      </c>
      <c r="I52" s="54"/>
      <c r="J52" s="108">
        <f t="shared" ref="J52:J65" si="5">SUM(E52:H52)</f>
        <v>13650893.458355447</v>
      </c>
    </row>
    <row r="53" spans="2:11" x14ac:dyDescent="0.2">
      <c r="B53" s="107">
        <v>501</v>
      </c>
      <c r="C53" s="58" t="s">
        <v>123</v>
      </c>
      <c r="D53" s="57" t="s">
        <v>112</v>
      </c>
      <c r="E53" s="47">
        <f t="shared" ref="E53:E65" si="6">SUMIFS($E$11:$E$24,$B$11:$B$24,$B53,$D$11:$D$24,$D53)-SUMIFS($E$34:$E$42,$B$34:$B$42,$B53,$D$34:$D$42,$D53)</f>
        <v>2680213.2899999996</v>
      </c>
      <c r="F53" s="47">
        <f t="shared" ref="F53:H65" si="7">SUMIFS(F$11:F$24,$B$11:$B$24,$B53,$D$11:$D$24,$D53)-SUMIFS(F$34:F$42,$B$34:$B$42,$B53,$D$34:$D$42,$D53)</f>
        <v>0</v>
      </c>
      <c r="G53" s="47">
        <f t="shared" si="7"/>
        <v>0</v>
      </c>
      <c r="H53" s="47">
        <f t="shared" si="7"/>
        <v>0</v>
      </c>
      <c r="I53" s="54"/>
      <c r="J53" s="108">
        <f t="shared" si="5"/>
        <v>2680213.2899999996</v>
      </c>
    </row>
    <row r="54" spans="2:11" x14ac:dyDescent="0.2">
      <c r="B54" s="107">
        <v>502</v>
      </c>
      <c r="C54" s="58" t="s">
        <v>122</v>
      </c>
      <c r="D54" s="57" t="s">
        <v>101</v>
      </c>
      <c r="E54" s="47">
        <f t="shared" si="6"/>
        <v>20943421.529999994</v>
      </c>
      <c r="F54" s="47">
        <f t="shared" si="7"/>
        <v>0</v>
      </c>
      <c r="G54" s="47">
        <f t="shared" si="7"/>
        <v>0</v>
      </c>
      <c r="H54" s="47">
        <f t="shared" si="7"/>
        <v>0</v>
      </c>
      <c r="I54" s="60"/>
      <c r="J54" s="108">
        <f t="shared" si="5"/>
        <v>20943421.529999994</v>
      </c>
    </row>
    <row r="55" spans="2:11" x14ac:dyDescent="0.2">
      <c r="B55" s="107">
        <v>505</v>
      </c>
      <c r="C55" s="58" t="s">
        <v>121</v>
      </c>
      <c r="D55" s="57" t="s">
        <v>101</v>
      </c>
      <c r="E55" s="47">
        <f t="shared" si="6"/>
        <v>8485</v>
      </c>
      <c r="F55" s="47">
        <f t="shared" si="7"/>
        <v>0</v>
      </c>
      <c r="G55" s="47">
        <f t="shared" si="7"/>
        <v>0</v>
      </c>
      <c r="H55" s="47">
        <f t="shared" si="7"/>
        <v>0</v>
      </c>
      <c r="I55" s="60"/>
      <c r="J55" s="108">
        <f t="shared" si="5"/>
        <v>8485</v>
      </c>
    </row>
    <row r="56" spans="2:11" x14ac:dyDescent="0.2">
      <c r="B56" s="107">
        <v>506</v>
      </c>
      <c r="C56" s="58" t="s">
        <v>120</v>
      </c>
      <c r="D56" s="57" t="s">
        <v>101</v>
      </c>
      <c r="E56" s="47">
        <f t="shared" si="6"/>
        <v>-16112325.289999999</v>
      </c>
      <c r="F56" s="47">
        <f t="shared" si="7"/>
        <v>0</v>
      </c>
      <c r="G56" s="47">
        <f t="shared" si="7"/>
        <v>0</v>
      </c>
      <c r="H56" s="47">
        <f t="shared" si="7"/>
        <v>0</v>
      </c>
      <c r="I56" s="60"/>
      <c r="J56" s="108">
        <f t="shared" si="5"/>
        <v>-16112325.289999999</v>
      </c>
    </row>
    <row r="57" spans="2:11" x14ac:dyDescent="0.2">
      <c r="B57" s="107">
        <v>507</v>
      </c>
      <c r="C57" s="58" t="s">
        <v>119</v>
      </c>
      <c r="D57" s="57" t="s">
        <v>101</v>
      </c>
      <c r="E57" s="47">
        <f t="shared" si="6"/>
        <v>296900.46999999997</v>
      </c>
      <c r="F57" s="47">
        <f t="shared" si="7"/>
        <v>0</v>
      </c>
      <c r="G57" s="47">
        <f t="shared" si="7"/>
        <v>0</v>
      </c>
      <c r="H57" s="47">
        <f t="shared" si="7"/>
        <v>0</v>
      </c>
      <c r="I57" s="60"/>
      <c r="J57" s="108">
        <f t="shared" si="5"/>
        <v>296900.46999999997</v>
      </c>
    </row>
    <row r="58" spans="2:11" x14ac:dyDescent="0.2">
      <c r="B58" s="107">
        <v>510</v>
      </c>
      <c r="C58" s="58" t="s">
        <v>157</v>
      </c>
      <c r="D58" s="57" t="s">
        <v>101</v>
      </c>
      <c r="E58" s="47">
        <f t="shared" si="6"/>
        <v>535876.27</v>
      </c>
      <c r="F58" s="47">
        <f t="shared" si="7"/>
        <v>0</v>
      </c>
      <c r="G58" s="47">
        <f t="shared" si="7"/>
        <v>0</v>
      </c>
      <c r="H58" s="47">
        <f t="shared" si="7"/>
        <v>0</v>
      </c>
      <c r="I58" s="60"/>
      <c r="J58" s="108">
        <f t="shared" si="5"/>
        <v>535876.27</v>
      </c>
    </row>
    <row r="59" spans="2:11" x14ac:dyDescent="0.2">
      <c r="B59" s="107">
        <v>511</v>
      </c>
      <c r="C59" s="58" t="s">
        <v>118</v>
      </c>
      <c r="D59" s="57" t="s">
        <v>101</v>
      </c>
      <c r="E59" s="47">
        <f t="shared" si="6"/>
        <v>7253533.5500000017</v>
      </c>
      <c r="F59" s="47">
        <f t="shared" si="7"/>
        <v>0</v>
      </c>
      <c r="G59" s="47">
        <f t="shared" si="7"/>
        <v>0</v>
      </c>
      <c r="H59" s="47">
        <f t="shared" si="7"/>
        <v>0</v>
      </c>
      <c r="I59" s="53"/>
      <c r="J59" s="108">
        <f t="shared" si="5"/>
        <v>7253533.5500000017</v>
      </c>
    </row>
    <row r="60" spans="2:11" x14ac:dyDescent="0.2">
      <c r="B60" s="107">
        <v>512</v>
      </c>
      <c r="C60" s="58" t="s">
        <v>117</v>
      </c>
      <c r="D60" s="57" t="s">
        <v>101</v>
      </c>
      <c r="E60" s="47">
        <f t="shared" si="6"/>
        <v>18288233.460000001</v>
      </c>
      <c r="F60" s="47">
        <f t="shared" si="7"/>
        <v>180904.08496499233</v>
      </c>
      <c r="G60" s="47">
        <f t="shared" si="7"/>
        <v>770789.96522546269</v>
      </c>
      <c r="H60" s="47">
        <f t="shared" si="7"/>
        <v>315265.63972798467</v>
      </c>
      <c r="I60" s="54"/>
      <c r="J60" s="108">
        <f t="shared" si="5"/>
        <v>19555193.149918437</v>
      </c>
    </row>
    <row r="61" spans="2:11" x14ac:dyDescent="0.2">
      <c r="B61" s="107">
        <v>513</v>
      </c>
      <c r="C61" s="58" t="s">
        <v>116</v>
      </c>
      <c r="D61" s="57" t="s">
        <v>101</v>
      </c>
      <c r="E61" s="47">
        <f t="shared" si="6"/>
        <v>10666793.949999999</v>
      </c>
      <c r="F61" s="47">
        <f t="shared" si="7"/>
        <v>0</v>
      </c>
      <c r="G61" s="47">
        <f t="shared" si="7"/>
        <v>0</v>
      </c>
      <c r="H61" s="47">
        <f t="shared" si="7"/>
        <v>0</v>
      </c>
      <c r="I61" s="47"/>
      <c r="J61" s="108">
        <f t="shared" si="5"/>
        <v>10666793.949999999</v>
      </c>
    </row>
    <row r="62" spans="2:11" ht="13.5" thickBot="1" x14ac:dyDescent="0.25">
      <c r="B62" s="107">
        <v>514</v>
      </c>
      <c r="C62" s="58" t="s">
        <v>115</v>
      </c>
      <c r="D62" s="57" t="s">
        <v>101</v>
      </c>
      <c r="E62" s="47">
        <f t="shared" si="6"/>
        <v>2450529.9700000002</v>
      </c>
      <c r="F62" s="47">
        <f t="shared" si="7"/>
        <v>0</v>
      </c>
      <c r="G62" s="47">
        <f t="shared" si="7"/>
        <v>0</v>
      </c>
      <c r="H62" s="47">
        <f t="shared" si="7"/>
        <v>0</v>
      </c>
      <c r="I62" s="54"/>
      <c r="J62" s="108">
        <f t="shared" si="5"/>
        <v>2450529.9700000002</v>
      </c>
    </row>
    <row r="63" spans="2:11" ht="13.5" thickBot="1" x14ac:dyDescent="0.25">
      <c r="B63" s="109">
        <v>557</v>
      </c>
      <c r="C63" s="110" t="s">
        <v>159</v>
      </c>
      <c r="D63" s="111" t="s">
        <v>101</v>
      </c>
      <c r="E63" s="112">
        <f t="shared" si="6"/>
        <v>1548568.6</v>
      </c>
      <c r="F63" s="112">
        <f t="shared" si="7"/>
        <v>0</v>
      </c>
      <c r="G63" s="112">
        <f t="shared" si="7"/>
        <v>0</v>
      </c>
      <c r="H63" s="112">
        <f t="shared" si="7"/>
        <v>0</v>
      </c>
      <c r="I63" s="113"/>
      <c r="J63" s="114">
        <f t="shared" si="5"/>
        <v>1548568.6</v>
      </c>
      <c r="K63" s="132">
        <f>SUM(J52:J63)</f>
        <v>63478083.948273875</v>
      </c>
    </row>
    <row r="64" spans="2:11" x14ac:dyDescent="0.2">
      <c r="B64" s="59">
        <v>923</v>
      </c>
      <c r="C64" s="58" t="s">
        <v>158</v>
      </c>
      <c r="D64" s="57" t="s">
        <v>113</v>
      </c>
      <c r="E64" s="154">
        <f t="shared" si="6"/>
        <v>15756.1</v>
      </c>
      <c r="F64" s="163">
        <f t="shared" si="7"/>
        <v>0</v>
      </c>
      <c r="G64" s="163">
        <f t="shared" si="7"/>
        <v>0</v>
      </c>
      <c r="H64" s="163">
        <f t="shared" si="7"/>
        <v>0</v>
      </c>
      <c r="I64" s="54"/>
      <c r="J64" s="155">
        <f t="shared" si="5"/>
        <v>15756.1</v>
      </c>
    </row>
    <row r="65" spans="2:10" x14ac:dyDescent="0.2">
      <c r="B65" s="59">
        <v>929</v>
      </c>
      <c r="C65" s="58" t="s">
        <v>114</v>
      </c>
      <c r="D65" s="57" t="s">
        <v>113</v>
      </c>
      <c r="E65" s="51">
        <f t="shared" si="6"/>
        <v>-1208088.7600000002</v>
      </c>
      <c r="F65" s="51">
        <f t="shared" si="7"/>
        <v>0</v>
      </c>
      <c r="G65" s="51">
        <f t="shared" si="7"/>
        <v>0</v>
      </c>
      <c r="H65" s="51">
        <f t="shared" si="7"/>
        <v>0</v>
      </c>
      <c r="I65" s="156"/>
      <c r="J65" s="157">
        <f t="shared" si="5"/>
        <v>-1208088.7600000002</v>
      </c>
    </row>
    <row r="66" spans="2:10" x14ac:dyDescent="0.2">
      <c r="B66" s="67"/>
      <c r="C66" s="64"/>
      <c r="D66" s="58"/>
      <c r="E66" s="54">
        <f>SUM(E52:E65)</f>
        <v>60399008.759999998</v>
      </c>
      <c r="F66" s="54">
        <f>SUM(F52:F65)</f>
        <v>269400.38689304783</v>
      </c>
      <c r="G66" s="54">
        <f t="shared" ref="G66:H66" si="8">SUM(G52:G65)</f>
        <v>1147851.9950790615</v>
      </c>
      <c r="H66" s="54">
        <f t="shared" si="8"/>
        <v>469490.14630177664</v>
      </c>
      <c r="I66" s="53"/>
      <c r="J66" s="55">
        <f>SUM(J52:J65)</f>
        <v>62285751.288273878</v>
      </c>
    </row>
    <row r="67" spans="2:10" ht="13.5" thickBot="1" x14ac:dyDescent="0.25">
      <c r="B67" s="56"/>
      <c r="C67" s="56"/>
      <c r="E67" s="54"/>
      <c r="F67" s="54"/>
      <c r="G67" s="54"/>
      <c r="H67" s="54"/>
      <c r="I67" s="53"/>
      <c r="J67" s="55"/>
    </row>
    <row r="68" spans="2:10" x14ac:dyDescent="0.2">
      <c r="B68" s="53"/>
      <c r="C68" s="116" t="s">
        <v>104</v>
      </c>
      <c r="D68" s="117"/>
      <c r="E68" s="118"/>
      <c r="F68" s="101"/>
      <c r="G68" s="119"/>
      <c r="H68" s="53"/>
      <c r="I68" s="53"/>
    </row>
    <row r="69" spans="2:10" x14ac:dyDescent="0.2">
      <c r="C69" s="104"/>
      <c r="E69" s="62" t="s">
        <v>99</v>
      </c>
      <c r="F69" s="62" t="s">
        <v>98</v>
      </c>
      <c r="G69" s="120" t="s">
        <v>163</v>
      </c>
      <c r="H69" s="53"/>
      <c r="I69" s="53"/>
    </row>
    <row r="70" spans="2:10" x14ac:dyDescent="0.2">
      <c r="C70" s="121" t="s">
        <v>79</v>
      </c>
      <c r="D70" s="122" t="s">
        <v>101</v>
      </c>
      <c r="E70" s="55">
        <f>SUM(J52:J62)-J53</f>
        <v>59249302.058273874</v>
      </c>
      <c r="F70" s="123">
        <f>'5-2'!D9</f>
        <v>0.22162982918040364</v>
      </c>
      <c r="G70" s="124">
        <f>F70*E70</f>
        <v>13131412.694233377</v>
      </c>
    </row>
    <row r="71" spans="2:10" x14ac:dyDescent="0.2">
      <c r="C71" s="121" t="s">
        <v>79</v>
      </c>
      <c r="D71" s="122" t="s">
        <v>112</v>
      </c>
      <c r="E71" s="55">
        <f>J53</f>
        <v>2680213.2899999996</v>
      </c>
      <c r="F71" s="123">
        <v>0.22613352113854845</v>
      </c>
      <c r="G71" s="124">
        <f t="shared" ref="G71:G72" si="9">F71*E71</f>
        <v>606086.06867003336</v>
      </c>
    </row>
    <row r="72" spans="2:10" x14ac:dyDescent="0.2">
      <c r="C72" s="121">
        <v>557</v>
      </c>
      <c r="D72" s="122" t="s">
        <v>101</v>
      </c>
      <c r="E72" s="115">
        <f>J63</f>
        <v>1548568.6</v>
      </c>
      <c r="F72" s="125">
        <f>F70</f>
        <v>0.22162982918040364</v>
      </c>
      <c r="G72" s="126">
        <f t="shared" si="9"/>
        <v>343208.99429213681</v>
      </c>
    </row>
    <row r="73" spans="2:10" ht="13.5" thickBot="1" x14ac:dyDescent="0.25">
      <c r="C73" s="127"/>
      <c r="D73" s="128"/>
      <c r="E73" s="129">
        <f>SUM(E70:E72)</f>
        <v>63478083.948273875</v>
      </c>
      <c r="F73" s="128"/>
      <c r="G73" s="130">
        <f>SUM(G70:G72)</f>
        <v>14080707.757195545</v>
      </c>
    </row>
    <row r="74" spans="2:10" ht="13.5" thickBot="1" x14ac:dyDescent="0.25">
      <c r="E74" s="55">
        <f>E73-(J66-SUM(J64:J65))</f>
        <v>0</v>
      </c>
    </row>
    <row r="75" spans="2:10" x14ac:dyDescent="0.2">
      <c r="C75" s="116" t="s">
        <v>103</v>
      </c>
      <c r="D75" s="117"/>
      <c r="E75" s="118"/>
      <c r="F75" s="117"/>
      <c r="G75" s="131"/>
    </row>
    <row r="76" spans="2:10" x14ac:dyDescent="0.2">
      <c r="C76" s="104"/>
      <c r="E76" s="62" t="s">
        <v>99</v>
      </c>
      <c r="F76" s="62" t="s">
        <v>98</v>
      </c>
      <c r="G76" s="120" t="s">
        <v>163</v>
      </c>
    </row>
    <row r="77" spans="2:10" x14ac:dyDescent="0.2">
      <c r="C77" s="121" t="s">
        <v>79</v>
      </c>
      <c r="D77" s="122" t="s">
        <v>111</v>
      </c>
      <c r="E77" s="55">
        <f>E70</f>
        <v>59249302.058273874</v>
      </c>
      <c r="F77" s="123">
        <f>'5-2'!J9</f>
        <v>7.8970650154025851E-2</v>
      </c>
      <c r="G77" s="124">
        <f>F77*E77</f>
        <v>4678955.9047141504</v>
      </c>
    </row>
    <row r="78" spans="2:10" x14ac:dyDescent="0.2">
      <c r="C78" s="121" t="s">
        <v>79</v>
      </c>
      <c r="D78" s="122" t="s">
        <v>111</v>
      </c>
      <c r="E78" s="55">
        <f t="shared" ref="E78:E79" si="10">E71</f>
        <v>2680213.2899999996</v>
      </c>
      <c r="F78" s="125">
        <f>$F$77</f>
        <v>7.8970650154025851E-2</v>
      </c>
      <c r="G78" s="124">
        <f t="shared" ref="G78:G79" si="11">F78*E78</f>
        <v>211658.18606276059</v>
      </c>
    </row>
    <row r="79" spans="2:10" x14ac:dyDescent="0.2">
      <c r="C79" s="121">
        <v>557</v>
      </c>
      <c r="D79" s="122" t="s">
        <v>111</v>
      </c>
      <c r="E79" s="115">
        <f t="shared" si="10"/>
        <v>1548568.6</v>
      </c>
      <c r="F79" s="125">
        <f>$F$77</f>
        <v>7.8970650154025851E-2</v>
      </c>
      <c r="G79" s="126">
        <f t="shared" si="11"/>
        <v>122291.46915010961</v>
      </c>
    </row>
    <row r="80" spans="2:10" ht="13.5" thickBot="1" x14ac:dyDescent="0.25">
      <c r="C80" s="127"/>
      <c r="D80" s="128"/>
      <c r="E80" s="129">
        <f>SUM(E77:E79)</f>
        <v>63478083.948273875</v>
      </c>
      <c r="F80" s="128"/>
      <c r="G80" s="130">
        <f>SUM(G77:G79)</f>
        <v>5012905.5599270202</v>
      </c>
    </row>
    <row r="81" spans="2:5" x14ac:dyDescent="0.2">
      <c r="E81" s="55">
        <f>E80-E73</f>
        <v>0</v>
      </c>
    </row>
    <row r="86" spans="2:5" x14ac:dyDescent="0.2">
      <c r="B86" s="164" t="s">
        <v>198</v>
      </c>
    </row>
    <row r="87" spans="2:5" x14ac:dyDescent="0.2">
      <c r="B87" s="164" t="s">
        <v>199</v>
      </c>
    </row>
    <row r="88" spans="2:5" x14ac:dyDescent="0.2">
      <c r="B88" s="164" t="s">
        <v>200</v>
      </c>
    </row>
  </sheetData>
  <mergeCells count="3">
    <mergeCell ref="F28:H28"/>
    <mergeCell ref="F5:H5"/>
    <mergeCell ref="F46:H46"/>
  </mergeCells>
  <pageMargins left="0.7" right="0.7" top="0.75" bottom="0.75" header="0.3" footer="0.3"/>
  <pageSetup scale="57" fitToHeight="0" orientation="portrait" horizontalDpi="1200" verticalDpi="1200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1A42B-4670-45F7-A0E2-D49A2FA1E1C2}">
  <sheetPr>
    <pageSetUpPr fitToPage="1"/>
  </sheetPr>
  <dimension ref="A1:H59"/>
  <sheetViews>
    <sheetView view="pageBreakPreview" topLeftCell="A19" zoomScale="80" zoomScaleNormal="80" zoomScaleSheetLayoutView="80" workbookViewId="0">
      <selection activeCell="I25" sqref="I25"/>
    </sheetView>
  </sheetViews>
  <sheetFormatPr defaultRowHeight="12.75" x14ac:dyDescent="0.2"/>
  <cols>
    <col min="1" max="1" width="22.28515625" style="74" customWidth="1"/>
    <col min="2" max="2" width="15.5703125" style="74" bestFit="1" customWidth="1"/>
    <col min="3" max="3" width="7.7109375" style="74" bestFit="1" customWidth="1"/>
    <col min="4" max="4" width="13.28515625" style="94" customWidth="1"/>
    <col min="5" max="16384" width="9.140625" style="74"/>
  </cols>
  <sheetData>
    <row r="1" spans="1:8" x14ac:dyDescent="0.2">
      <c r="A1" s="73" t="s">
        <v>95</v>
      </c>
      <c r="H1" s="148" t="s">
        <v>192</v>
      </c>
    </row>
    <row r="2" spans="1:8" x14ac:dyDescent="0.2">
      <c r="A2" s="73" t="s">
        <v>168</v>
      </c>
    </row>
    <row r="3" spans="1:8" x14ac:dyDescent="0.2">
      <c r="A3" s="73" t="s">
        <v>183</v>
      </c>
    </row>
    <row r="4" spans="1:8" x14ac:dyDescent="0.2">
      <c r="A4" s="72" t="s">
        <v>170</v>
      </c>
    </row>
    <row r="5" spans="1:8" x14ac:dyDescent="0.2">
      <c r="A5" s="91"/>
      <c r="B5" s="90"/>
      <c r="C5" s="90"/>
      <c r="D5" s="142" t="s">
        <v>171</v>
      </c>
    </row>
    <row r="6" spans="1:8" x14ac:dyDescent="0.2">
      <c r="A6" s="138" t="s">
        <v>146</v>
      </c>
      <c r="B6" s="138" t="s">
        <v>126</v>
      </c>
      <c r="C6" s="138" t="s">
        <v>145</v>
      </c>
      <c r="D6" s="143" t="s">
        <v>105</v>
      </c>
    </row>
    <row r="7" spans="1:8" x14ac:dyDescent="0.2">
      <c r="A7" t="s">
        <v>144</v>
      </c>
      <c r="B7">
        <v>500</v>
      </c>
      <c r="C7" t="s">
        <v>101</v>
      </c>
      <c r="D7" s="92">
        <v>13031.110619999999</v>
      </c>
    </row>
    <row r="8" spans="1:8" x14ac:dyDescent="0.2">
      <c r="A8"/>
      <c r="B8">
        <v>501</v>
      </c>
      <c r="C8" t="s">
        <v>112</v>
      </c>
      <c r="D8" s="92">
        <v>2842.4675899999997</v>
      </c>
    </row>
    <row r="9" spans="1:8" x14ac:dyDescent="0.2">
      <c r="A9"/>
      <c r="B9">
        <v>502</v>
      </c>
      <c r="C9" t="s">
        <v>101</v>
      </c>
      <c r="D9" s="92">
        <v>18456.9751</v>
      </c>
      <c r="E9" s="76"/>
    </row>
    <row r="10" spans="1:8" x14ac:dyDescent="0.2">
      <c r="A10"/>
      <c r="B10">
        <v>505</v>
      </c>
      <c r="C10" t="s">
        <v>101</v>
      </c>
      <c r="D10" s="92">
        <v>8.4849999999999994</v>
      </c>
    </row>
    <row r="11" spans="1:8" x14ac:dyDescent="0.2">
      <c r="A11"/>
      <c r="B11">
        <v>506</v>
      </c>
      <c r="C11" t="s">
        <v>101</v>
      </c>
      <c r="D11" s="92">
        <v>-6449.3912500000006</v>
      </c>
    </row>
    <row r="12" spans="1:8" x14ac:dyDescent="0.2">
      <c r="A12"/>
      <c r="B12">
        <v>507</v>
      </c>
      <c r="C12" t="s">
        <v>101</v>
      </c>
      <c r="D12" s="92">
        <v>296.90046999999998</v>
      </c>
    </row>
    <row r="13" spans="1:8" x14ac:dyDescent="0.2">
      <c r="A13"/>
      <c r="B13">
        <v>510</v>
      </c>
      <c r="C13" t="s">
        <v>101</v>
      </c>
      <c r="D13" s="92">
        <v>535.87626999999998</v>
      </c>
    </row>
    <row r="14" spans="1:8" x14ac:dyDescent="0.2">
      <c r="A14"/>
      <c r="B14">
        <v>511</v>
      </c>
      <c r="C14" t="s">
        <v>101</v>
      </c>
      <c r="D14" s="92">
        <v>6555.0760100000007</v>
      </c>
    </row>
    <row r="15" spans="1:8" x14ac:dyDescent="0.2">
      <c r="A15"/>
      <c r="B15">
        <v>512</v>
      </c>
      <c r="C15" t="s">
        <v>101</v>
      </c>
      <c r="D15" s="92">
        <v>4082.3836099999999</v>
      </c>
    </row>
    <row r="16" spans="1:8" x14ac:dyDescent="0.2">
      <c r="A16"/>
      <c r="B16">
        <v>513</v>
      </c>
      <c r="C16" t="s">
        <v>101</v>
      </c>
      <c r="D16" s="92">
        <v>2486.6111799999999</v>
      </c>
    </row>
    <row r="17" spans="1:8" x14ac:dyDescent="0.2">
      <c r="A17"/>
      <c r="B17">
        <v>514</v>
      </c>
      <c r="C17" t="s">
        <v>101</v>
      </c>
      <c r="D17" s="92">
        <v>2437.5289200000002</v>
      </c>
    </row>
    <row r="18" spans="1:8" x14ac:dyDescent="0.2">
      <c r="A18"/>
      <c r="B18">
        <v>557</v>
      </c>
      <c r="C18" t="s">
        <v>101</v>
      </c>
      <c r="D18" s="92">
        <v>1548.5686000000001</v>
      </c>
    </row>
    <row r="19" spans="1:8" x14ac:dyDescent="0.2">
      <c r="A19"/>
      <c r="B19">
        <v>923</v>
      </c>
      <c r="C19" t="s">
        <v>113</v>
      </c>
      <c r="D19" s="92">
        <v>15.7561</v>
      </c>
    </row>
    <row r="20" spans="1:8" x14ac:dyDescent="0.2">
      <c r="A20" s="140"/>
      <c r="B20" s="140">
        <v>929</v>
      </c>
      <c r="C20" s="140" t="s">
        <v>113</v>
      </c>
      <c r="D20" s="141">
        <v>-634.91303000000005</v>
      </c>
    </row>
    <row r="21" spans="1:8" x14ac:dyDescent="0.2">
      <c r="A21" s="91" t="s">
        <v>143</v>
      </c>
      <c r="B21" s="91"/>
      <c r="C21" s="91"/>
      <c r="D21" s="93">
        <f>SUBTOTAL(9,D7:D20)</f>
        <v>45213.435189999997</v>
      </c>
    </row>
    <row r="22" spans="1:8" x14ac:dyDescent="0.2">
      <c r="A22" t="s">
        <v>142</v>
      </c>
      <c r="B22">
        <v>501</v>
      </c>
      <c r="C22" t="s">
        <v>112</v>
      </c>
      <c r="D22" s="92">
        <v>-99.541380000000004</v>
      </c>
    </row>
    <row r="23" spans="1:8" x14ac:dyDescent="0.2">
      <c r="A23"/>
      <c r="B23">
        <v>502</v>
      </c>
      <c r="C23" t="s">
        <v>101</v>
      </c>
      <c r="D23" s="92">
        <v>2309.1575400000002</v>
      </c>
    </row>
    <row r="24" spans="1:8" x14ac:dyDescent="0.2">
      <c r="A24"/>
      <c r="B24">
        <v>506</v>
      </c>
      <c r="C24" t="s">
        <v>101</v>
      </c>
      <c r="D24" s="92">
        <v>-2049.83653</v>
      </c>
    </row>
    <row r="25" spans="1:8" x14ac:dyDescent="0.2">
      <c r="A25"/>
      <c r="B25">
        <v>511</v>
      </c>
      <c r="C25" t="s">
        <v>101</v>
      </c>
      <c r="D25" s="92">
        <v>242.04211999999998</v>
      </c>
    </row>
    <row r="26" spans="1:8" x14ac:dyDescent="0.2">
      <c r="A26"/>
      <c r="B26">
        <v>512</v>
      </c>
      <c r="C26" t="s">
        <v>101</v>
      </c>
      <c r="D26" s="92">
        <v>2704.1128199999998</v>
      </c>
    </row>
    <row r="27" spans="1:8" x14ac:dyDescent="0.2">
      <c r="A27"/>
      <c r="B27">
        <v>513</v>
      </c>
      <c r="C27" t="s">
        <v>101</v>
      </c>
      <c r="D27" s="92">
        <v>806.52922999999998</v>
      </c>
      <c r="H27" s="75"/>
    </row>
    <row r="28" spans="1:8" x14ac:dyDescent="0.2">
      <c r="A28"/>
      <c r="B28">
        <v>514</v>
      </c>
      <c r="C28" t="s">
        <v>101</v>
      </c>
      <c r="D28" s="92">
        <v>8.7890499999999996</v>
      </c>
    </row>
    <row r="29" spans="1:8" x14ac:dyDescent="0.2">
      <c r="A29" s="140"/>
      <c r="B29" s="140">
        <v>929</v>
      </c>
      <c r="C29" s="140" t="s">
        <v>113</v>
      </c>
      <c r="D29" s="141">
        <v>-125.44943000000001</v>
      </c>
    </row>
    <row r="30" spans="1:8" x14ac:dyDescent="0.2">
      <c r="A30" s="91" t="s">
        <v>141</v>
      </c>
      <c r="B30" s="91"/>
      <c r="C30" s="91"/>
      <c r="D30" s="93">
        <f>SUBTOTAL(9,D22:D29)</f>
        <v>3795.8034199999997</v>
      </c>
    </row>
    <row r="31" spans="1:8" x14ac:dyDescent="0.2">
      <c r="A31" t="s">
        <v>140</v>
      </c>
      <c r="B31">
        <v>501</v>
      </c>
      <c r="C31" t="s">
        <v>112</v>
      </c>
      <c r="D31" s="92">
        <v>-62.712919999999997</v>
      </c>
    </row>
    <row r="32" spans="1:8" x14ac:dyDescent="0.2">
      <c r="A32"/>
      <c r="B32">
        <v>502</v>
      </c>
      <c r="C32" t="s">
        <v>101</v>
      </c>
      <c r="D32" s="92">
        <v>177.28889000000001</v>
      </c>
    </row>
    <row r="33" spans="1:4" x14ac:dyDescent="0.2">
      <c r="A33"/>
      <c r="B33">
        <v>506</v>
      </c>
      <c r="C33" t="s">
        <v>101</v>
      </c>
      <c r="D33" s="92">
        <v>-7613.0975100000005</v>
      </c>
    </row>
    <row r="34" spans="1:4" x14ac:dyDescent="0.2">
      <c r="A34"/>
      <c r="B34">
        <v>511</v>
      </c>
      <c r="C34" t="s">
        <v>101</v>
      </c>
      <c r="D34" s="92">
        <v>456.41542000000004</v>
      </c>
    </row>
    <row r="35" spans="1:4" x14ac:dyDescent="0.2">
      <c r="A35"/>
      <c r="B35">
        <v>512</v>
      </c>
      <c r="C35" t="s">
        <v>101</v>
      </c>
      <c r="D35" s="92">
        <v>11501.73703</v>
      </c>
    </row>
    <row r="36" spans="1:4" x14ac:dyDescent="0.2">
      <c r="A36"/>
      <c r="B36">
        <v>513</v>
      </c>
      <c r="C36" t="s">
        <v>101</v>
      </c>
      <c r="D36" s="92">
        <v>7373.6535400000002</v>
      </c>
    </row>
    <row r="37" spans="1:4" x14ac:dyDescent="0.2">
      <c r="A37"/>
      <c r="B37">
        <v>514</v>
      </c>
      <c r="C37" t="s">
        <v>101</v>
      </c>
      <c r="D37" s="92">
        <v>4.2119999999999997</v>
      </c>
    </row>
    <row r="38" spans="1:4" x14ac:dyDescent="0.2">
      <c r="A38" s="140"/>
      <c r="B38" s="140">
        <v>929</v>
      </c>
      <c r="C38" s="140" t="s">
        <v>113</v>
      </c>
      <c r="D38" s="141">
        <v>-447.72629999999998</v>
      </c>
    </row>
    <row r="39" spans="1:4" x14ac:dyDescent="0.2">
      <c r="A39" s="91" t="s">
        <v>139</v>
      </c>
      <c r="B39" s="91"/>
      <c r="C39" s="91"/>
      <c r="D39" s="93">
        <f>SUBTOTAL(9,D31:D38)</f>
        <v>11389.770149999998</v>
      </c>
    </row>
    <row r="40" spans="1:4" x14ac:dyDescent="0.2">
      <c r="A40" t="s">
        <v>138</v>
      </c>
      <c r="B40">
        <v>501</v>
      </c>
      <c r="C40" t="s">
        <v>112</v>
      </c>
      <c r="D40" s="92">
        <v>-109.12621</v>
      </c>
    </row>
    <row r="41" spans="1:4" x14ac:dyDescent="0.2">
      <c r="A41"/>
      <c r="B41">
        <v>502</v>
      </c>
      <c r="C41" t="s">
        <v>101</v>
      </c>
      <c r="D41" s="92">
        <v>426.81601999999998</v>
      </c>
    </row>
    <row r="42" spans="1:4" x14ac:dyDescent="0.2">
      <c r="A42"/>
      <c r="B42">
        <v>506</v>
      </c>
      <c r="C42" t="s">
        <v>101</v>
      </c>
      <c r="D42" s="92">
        <v>-1966.8967699999998</v>
      </c>
    </row>
    <row r="43" spans="1:4" x14ac:dyDescent="0.2">
      <c r="A43"/>
      <c r="B43">
        <v>511</v>
      </c>
      <c r="C43" t="s">
        <v>101</v>
      </c>
      <c r="D43" s="92">
        <v>151.98605000000001</v>
      </c>
    </row>
    <row r="44" spans="1:4" x14ac:dyDescent="0.2">
      <c r="A44"/>
      <c r="B44">
        <v>512</v>
      </c>
      <c r="C44" t="s">
        <v>101</v>
      </c>
      <c r="D44" s="92">
        <v>2089.3391299999998</v>
      </c>
    </row>
    <row r="45" spans="1:4" x14ac:dyDescent="0.2">
      <c r="A45"/>
      <c r="B45">
        <v>513</v>
      </c>
      <c r="C45" t="s">
        <v>101</v>
      </c>
      <c r="D45" s="92">
        <v>609.41028000000017</v>
      </c>
    </row>
    <row r="46" spans="1:4" x14ac:dyDescent="0.2">
      <c r="A46"/>
      <c r="B46">
        <v>514</v>
      </c>
      <c r="C46" t="s">
        <v>101</v>
      </c>
      <c r="D46" s="92">
        <v>5.5707899999999997</v>
      </c>
    </row>
    <row r="47" spans="1:4" x14ac:dyDescent="0.2">
      <c r="A47" s="140"/>
      <c r="B47" s="140">
        <v>929</v>
      </c>
      <c r="C47" s="140" t="s">
        <v>113</v>
      </c>
      <c r="D47" s="141">
        <v>-121.37759</v>
      </c>
    </row>
    <row r="48" spans="1:4" x14ac:dyDescent="0.2">
      <c r="A48" s="91" t="s">
        <v>137</v>
      </c>
      <c r="B48" s="91"/>
      <c r="C48" s="91"/>
      <c r="D48" s="93">
        <f>SUBTOTAL(9,D40:D47)</f>
        <v>1085.7216999999998</v>
      </c>
    </row>
    <row r="49" spans="1:5" x14ac:dyDescent="0.2">
      <c r="A49" t="s">
        <v>136</v>
      </c>
      <c r="B49">
        <v>501</v>
      </c>
      <c r="C49" t="s">
        <v>112</v>
      </c>
      <c r="D49" s="92">
        <v>-150.78014999999999</v>
      </c>
    </row>
    <row r="50" spans="1:5" x14ac:dyDescent="0.2">
      <c r="A50"/>
      <c r="B50">
        <v>502</v>
      </c>
      <c r="C50" t="s">
        <v>101</v>
      </c>
      <c r="D50" s="92">
        <v>340.36108000000002</v>
      </c>
    </row>
    <row r="51" spans="1:5" x14ac:dyDescent="0.2">
      <c r="A51"/>
      <c r="B51">
        <v>505</v>
      </c>
      <c r="C51" t="s">
        <v>101</v>
      </c>
      <c r="D51" s="92">
        <v>2.7640000000000001E-2</v>
      </c>
    </row>
    <row r="52" spans="1:5" x14ac:dyDescent="0.2">
      <c r="A52"/>
      <c r="B52">
        <v>506</v>
      </c>
      <c r="C52" t="s">
        <v>101</v>
      </c>
      <c r="D52" s="92">
        <v>-2389.7392500000001</v>
      </c>
    </row>
    <row r="53" spans="1:5" x14ac:dyDescent="0.2">
      <c r="A53"/>
      <c r="B53">
        <v>511</v>
      </c>
      <c r="C53" t="s">
        <v>101</v>
      </c>
      <c r="D53" s="92">
        <v>437.82042000000001</v>
      </c>
    </row>
    <row r="54" spans="1:5" x14ac:dyDescent="0.2">
      <c r="A54"/>
      <c r="B54">
        <v>512</v>
      </c>
      <c r="C54" t="s">
        <v>101</v>
      </c>
      <c r="D54" s="92">
        <v>2934.4233300000001</v>
      </c>
    </row>
    <row r="55" spans="1:5" x14ac:dyDescent="0.2">
      <c r="A55"/>
      <c r="B55">
        <v>513</v>
      </c>
      <c r="C55" t="s">
        <v>101</v>
      </c>
      <c r="D55" s="92">
        <v>712.19854000000009</v>
      </c>
    </row>
    <row r="56" spans="1:5" x14ac:dyDescent="0.2">
      <c r="A56"/>
      <c r="B56">
        <v>514</v>
      </c>
      <c r="C56" t="s">
        <v>101</v>
      </c>
      <c r="D56" s="92">
        <v>6.1893399999999996</v>
      </c>
    </row>
    <row r="57" spans="1:5" x14ac:dyDescent="0.2">
      <c r="A57" s="140"/>
      <c r="B57" s="140">
        <v>929</v>
      </c>
      <c r="C57" s="140" t="s">
        <v>113</v>
      </c>
      <c r="D57" s="141">
        <v>-149.13120000000001</v>
      </c>
    </row>
    <row r="58" spans="1:5" x14ac:dyDescent="0.2">
      <c r="A58" s="138" t="s">
        <v>135</v>
      </c>
      <c r="B58" s="138"/>
      <c r="C58" s="138"/>
      <c r="D58" s="139">
        <f>SUBTOTAL(9,D49:D57)</f>
        <v>1741.3697499999998</v>
      </c>
    </row>
    <row r="59" spans="1:5" x14ac:dyDescent="0.2">
      <c r="A59" s="91" t="s">
        <v>134</v>
      </c>
      <c r="B59" s="90"/>
      <c r="C59" s="90"/>
      <c r="D59" s="93">
        <f>SUBTOTAL(9,D7:D58)</f>
        <v>63226.100209999982</v>
      </c>
      <c r="E59" s="148" t="s">
        <v>197</v>
      </c>
    </row>
  </sheetData>
  <pageMargins left="0.7" right="0.7" top="0.75" bottom="0.75" header="0.3" footer="0.3"/>
  <pageSetup scale="91" fitToWidth="0"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BBC18-FEBC-4507-B6B2-F0EE20795A36}">
  <sheetPr>
    <pageSetUpPr fitToPage="1"/>
  </sheetPr>
  <dimension ref="A1:H27"/>
  <sheetViews>
    <sheetView view="pageBreakPreview" zoomScale="80" zoomScaleNormal="100" zoomScaleSheetLayoutView="80" workbookViewId="0">
      <selection activeCell="I25" sqref="I25"/>
    </sheetView>
  </sheetViews>
  <sheetFormatPr defaultRowHeight="12.75" x14ac:dyDescent="0.2"/>
  <cols>
    <col min="1" max="1" width="18.42578125" style="52" customWidth="1"/>
    <col min="2" max="2" width="19.5703125" style="52" customWidth="1"/>
    <col min="3" max="3" width="17.28515625" style="52" customWidth="1"/>
    <col min="4" max="5" width="15.5703125" style="52" customWidth="1"/>
    <col min="6" max="6" width="3" style="52" customWidth="1"/>
    <col min="7" max="7" width="18.28515625" style="52" customWidth="1"/>
    <col min="8" max="8" width="10.7109375" style="52" customWidth="1"/>
    <col min="9" max="16384" width="9.140625" style="52"/>
  </cols>
  <sheetData>
    <row r="1" spans="1:8" x14ac:dyDescent="0.2">
      <c r="A1" s="73" t="s">
        <v>95</v>
      </c>
      <c r="G1" s="84" t="s">
        <v>193</v>
      </c>
    </row>
    <row r="2" spans="1:8" x14ac:dyDescent="0.2">
      <c r="A2" s="73" t="s">
        <v>168</v>
      </c>
    </row>
    <row r="3" spans="1:8" x14ac:dyDescent="0.2">
      <c r="A3" s="73" t="s">
        <v>183</v>
      </c>
    </row>
    <row r="4" spans="1:8" x14ac:dyDescent="0.2">
      <c r="A4" s="72" t="s">
        <v>186</v>
      </c>
    </row>
    <row r="5" spans="1:8" x14ac:dyDescent="0.2">
      <c r="A5" s="88"/>
    </row>
    <row r="7" spans="1:8" x14ac:dyDescent="0.2">
      <c r="B7" s="173" t="s">
        <v>99</v>
      </c>
      <c r="C7" s="173"/>
      <c r="D7" s="173"/>
      <c r="E7" s="173"/>
      <c r="F7" s="173"/>
      <c r="G7" s="173"/>
    </row>
    <row r="8" spans="1:8" x14ac:dyDescent="0.2">
      <c r="B8" s="137"/>
      <c r="C8" s="137" t="s">
        <v>164</v>
      </c>
      <c r="D8" s="137" t="s">
        <v>165</v>
      </c>
      <c r="E8" s="137" t="s">
        <v>166</v>
      </c>
      <c r="F8" s="137"/>
      <c r="G8" s="137"/>
    </row>
    <row r="9" spans="1:8" ht="38.25" x14ac:dyDescent="0.2">
      <c r="A9" s="83" t="s">
        <v>154</v>
      </c>
      <c r="B9" s="82" t="s">
        <v>151</v>
      </c>
      <c r="C9" s="82" t="s">
        <v>150</v>
      </c>
      <c r="D9" s="77" t="s">
        <v>149</v>
      </c>
      <c r="E9" s="77" t="s">
        <v>148</v>
      </c>
      <c r="F9" s="77"/>
      <c r="G9" s="77" t="s">
        <v>147</v>
      </c>
    </row>
    <row r="10" spans="1:8" ht="14.25" x14ac:dyDescent="0.2">
      <c r="A10" s="52" t="s">
        <v>155</v>
      </c>
      <c r="B10" s="152">
        <v>7518243.9189972989</v>
      </c>
      <c r="C10" s="152">
        <v>88496.301928055473</v>
      </c>
      <c r="D10" s="152">
        <v>377062.02985359885</v>
      </c>
      <c r="E10" s="153">
        <v>154224.50657379199</v>
      </c>
      <c r="F10" s="153"/>
      <c r="G10" s="152">
        <f>SUM(B10:E10)</f>
        <v>8138026.7573527452</v>
      </c>
    </row>
    <row r="11" spans="1:8" x14ac:dyDescent="0.2">
      <c r="A11" s="81" t="s">
        <v>153</v>
      </c>
      <c r="B11" s="86">
        <v>16126338.359294053</v>
      </c>
      <c r="C11" s="87">
        <v>189821.09702931836</v>
      </c>
      <c r="D11" s="87">
        <v>808783.2665945664</v>
      </c>
      <c r="E11" s="78">
        <v>330805.51829659694</v>
      </c>
      <c r="F11" s="78"/>
      <c r="G11" s="86">
        <f>SUM(B11:E11)</f>
        <v>17455748.241214532</v>
      </c>
      <c r="H11" s="85"/>
    </row>
    <row r="12" spans="1:8" x14ac:dyDescent="0.2">
      <c r="A12" s="52" t="s">
        <v>152</v>
      </c>
      <c r="B12" s="55">
        <f>SUM(B10:B11)</f>
        <v>23644582.278291352</v>
      </c>
      <c r="C12" s="55">
        <f>SUM(C10:C11)</f>
        <v>278317.39895737381</v>
      </c>
      <c r="D12" s="55">
        <f>SUM(D10:D11)</f>
        <v>1185845.2964481653</v>
      </c>
      <c r="E12" s="55">
        <f>SUM(E10:E11)</f>
        <v>485030.02487038891</v>
      </c>
      <c r="F12" s="55"/>
      <c r="G12" s="55">
        <f>SUM(G10:G11)</f>
        <v>25593774.998567276</v>
      </c>
    </row>
    <row r="13" spans="1:8" x14ac:dyDescent="0.2">
      <c r="B13" s="53"/>
      <c r="C13" s="80"/>
      <c r="D13" s="80"/>
      <c r="E13" s="80"/>
      <c r="F13" s="80"/>
      <c r="G13" s="53"/>
    </row>
    <row r="14" spans="1:8" x14ac:dyDescent="0.2">
      <c r="B14" s="53"/>
      <c r="C14" s="80"/>
      <c r="D14" s="80"/>
      <c r="E14" s="80"/>
      <c r="F14" s="80"/>
      <c r="G14" s="53"/>
    </row>
    <row r="15" spans="1:8" x14ac:dyDescent="0.2">
      <c r="B15" s="53"/>
      <c r="C15" s="79"/>
      <c r="D15" s="79"/>
      <c r="E15" s="79"/>
      <c r="F15" s="79"/>
      <c r="G15" s="53"/>
    </row>
    <row r="16" spans="1:8" x14ac:dyDescent="0.2">
      <c r="A16" s="89" t="s">
        <v>167</v>
      </c>
    </row>
    <row r="17" spans="1:7" x14ac:dyDescent="0.2">
      <c r="A17" s="96"/>
    </row>
    <row r="18" spans="1:7" x14ac:dyDescent="0.2">
      <c r="B18" s="53"/>
      <c r="C18" s="64"/>
      <c r="D18" s="53"/>
      <c r="E18" s="53"/>
      <c r="F18" s="53"/>
      <c r="G18" s="53"/>
    </row>
    <row r="19" spans="1:7" x14ac:dyDescent="0.2">
      <c r="B19" s="69"/>
      <c r="C19" s="60"/>
      <c r="D19" s="53"/>
      <c r="E19" s="53"/>
      <c r="F19" s="53"/>
      <c r="G19" s="53"/>
    </row>
    <row r="20" spans="1:7" x14ac:dyDescent="0.2">
      <c r="B20" s="69"/>
      <c r="C20" s="60"/>
      <c r="D20" s="53"/>
      <c r="E20" s="53"/>
      <c r="F20" s="53"/>
      <c r="G20" s="53"/>
    </row>
    <row r="21" spans="1:7" x14ac:dyDescent="0.2">
      <c r="B21" s="69"/>
      <c r="C21" s="97"/>
      <c r="D21" s="53"/>
      <c r="E21" s="53"/>
      <c r="F21" s="53"/>
      <c r="G21" s="53"/>
    </row>
    <row r="22" spans="1:7" x14ac:dyDescent="0.2">
      <c r="B22" s="53"/>
      <c r="C22" s="53"/>
      <c r="D22" s="53"/>
      <c r="E22" s="53"/>
      <c r="F22" s="53"/>
      <c r="G22" s="53"/>
    </row>
    <row r="23" spans="1:7" x14ac:dyDescent="0.2">
      <c r="B23" s="72"/>
      <c r="C23" s="72"/>
      <c r="D23" s="72"/>
      <c r="E23" s="72"/>
      <c r="F23" s="72"/>
      <c r="G23" s="72"/>
    </row>
    <row r="24" spans="1:7" x14ac:dyDescent="0.2">
      <c r="A24" s="98"/>
      <c r="B24" s="99"/>
      <c r="C24" s="99"/>
      <c r="D24" s="100"/>
      <c r="E24" s="100"/>
      <c r="F24" s="100"/>
      <c r="G24" s="100"/>
    </row>
    <row r="25" spans="1:7" x14ac:dyDescent="0.2">
      <c r="B25" s="54"/>
      <c r="C25" s="54"/>
      <c r="D25" s="54"/>
      <c r="E25" s="54"/>
      <c r="F25" s="54"/>
      <c r="G25" s="54"/>
    </row>
    <row r="26" spans="1:7" x14ac:dyDescent="0.2">
      <c r="B26" s="54"/>
      <c r="C26" s="54"/>
      <c r="D26" s="54"/>
      <c r="E26" s="54"/>
      <c r="F26" s="54"/>
      <c r="G26" s="54"/>
    </row>
    <row r="27" spans="1:7" x14ac:dyDescent="0.2">
      <c r="B27" s="53"/>
      <c r="C27" s="53"/>
      <c r="D27" s="53"/>
      <c r="E27" s="53"/>
      <c r="F27" s="53"/>
      <c r="G27" s="53"/>
    </row>
  </sheetData>
  <mergeCells count="1">
    <mergeCell ref="B7:G7"/>
  </mergeCells>
  <pageMargins left="0.7" right="0.7" top="0.75" bottom="0.75" header="0.3" footer="0.3"/>
  <pageSetup scale="84" fitToHeight="0" orientation="portrait" horizontalDpi="1200" verticalDpi="1200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19AD5DE453A98479BAF9C6BE4DD7F43" ma:contentTypeVersion="19" ma:contentTypeDescription="" ma:contentTypeScope="" ma:versionID="9d671d6df42d13ce8fc499804baa087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Pending</CaseStatus>
    <OpenedDate xmlns="dc463f71-b30c-4ab2-9473-d307f9d35888">2025-04-01T07:00:00+00:00</OpenedDate>
    <SignificantOrder xmlns="dc463f71-b30c-4ab2-9473-d307f9d35888">false</SignificantOrder>
    <Date1 xmlns="dc463f71-b30c-4ab2-9473-d307f9d35888">2025-04-01T07:00:00+00:00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250224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2F3F19B-6D58-421A-B795-7F1F1BBA1CDF}"/>
</file>

<file path=customXml/itemProps2.xml><?xml version="1.0" encoding="utf-8"?>
<ds:datastoreItem xmlns:ds="http://schemas.openxmlformats.org/officeDocument/2006/customXml" ds:itemID="{DF8E92D8-8C36-4475-BCC1-FD32C3468000}"/>
</file>

<file path=customXml/itemProps3.xml><?xml version="1.0" encoding="utf-8"?>
<ds:datastoreItem xmlns:ds="http://schemas.openxmlformats.org/officeDocument/2006/customXml" ds:itemID="{4F9B9B6D-43EC-4F3E-A020-E049CF341BCA}"/>
</file>

<file path=customXml/itemProps4.xml><?xml version="1.0" encoding="utf-8"?>
<ds:datastoreItem xmlns:ds="http://schemas.openxmlformats.org/officeDocument/2006/customXml" ds:itemID="{0D469CDF-7047-4099-A499-AFC2C5D3A2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5-1</vt:lpstr>
      <vt:lpstr>5-2</vt:lpstr>
      <vt:lpstr>5-3</vt:lpstr>
      <vt:lpstr>5-4</vt:lpstr>
      <vt:lpstr>5-5</vt:lpstr>
      <vt:lpstr>5-6</vt:lpstr>
      <vt:lpstr>'5-1'!Print_Area</vt:lpstr>
      <vt:lpstr>'5-4'!Print_Area</vt:lpstr>
      <vt:lpstr>'5-5'!Print_Area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2025-03-24T17:02:21Z</dcterms:created>
  <dcterms:modified xsi:type="dcterms:W3CDTF">2025-03-31T18:15:39Z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0x0101006E56B4D1795A2E4DB2F0B01679ED314A00119AD5DE453A98479BAF9C6BE4DD7F43</vt:lpwstr>
  </property>
</Properties>
</file>