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60" windowHeight="8010" tabRatio="856" activeTab="0"/>
  </bookViews>
  <sheets>
    <sheet name="Gas - Peak Day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<sst xmlns="http://schemas.openxmlformats.org/spreadsheetml/2006/main" count="28" uniqueCount="21">
  <si>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Year</t>
  </si>
  <si>
    <t>Total</t>
  </si>
  <si>
    <t>Losses</t>
  </si>
  <si>
    <t>Resid</t>
  </si>
  <si>
    <t>Comml</t>
  </si>
  <si>
    <t>Indust</t>
  </si>
  <si>
    <t>Firm System</t>
  </si>
  <si>
    <t>Annual Peak Day Forecast with DSM</t>
  </si>
  <si>
    <t>Annual Peak Day Forecast without DSM</t>
  </si>
  <si>
    <t xml:space="preserve">Assume montly shape=peak day shape, apply like electric. Also going to escelate costs to years/peak in years to get future avoided peak costs. </t>
  </si>
  <si>
    <t xml:space="preserve">Spending On Capacity Per 1% Growth </t>
  </si>
  <si>
    <t xml:space="preserve">% Growth from Previous Year </t>
  </si>
  <si>
    <t xml:space="preserve">Total Spending on Peak </t>
  </si>
  <si>
    <t>% Estimated budget being spent (assume 1% growth budget)</t>
  </si>
  <si>
    <t xml:space="preserve">Total Growth </t>
  </si>
  <si>
    <t xml:space="preserve">Dollars per therm Spending  On peak Reduction </t>
  </si>
  <si>
    <t xml:space="preserve">Estimated payment on Capital Projects per therm </t>
  </si>
  <si>
    <t xml:space="preserve">Double check on Costs </t>
  </si>
  <si>
    <t xml:space="preserve">Double Check On Estiamted Payments </t>
  </si>
  <si>
    <t xml:space="preserve">Deferred Distribution Capacity Cost Calcuations </t>
  </si>
  <si>
    <t>THE HARD WAY TO CALCUATE THESE :  EASY WAY IN COLUMN AA and AB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</si>
</sst>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0.0E+00;\돀"/>
    <numFmt numFmtId="168" formatCode="0.0E+00;\়"/>
    <numFmt numFmtId="169" formatCode="0E+00;\়"/>
    <numFmt numFmtId="170" formatCode="0.00E+00;\়"/>
    <numFmt numFmtId="171" formatCode="0_)"/>
    <numFmt numFmtId="172" formatCode="_(* #,##0.0_);_(* \(#,##0.0\);_(* &quot;-&quot;??_);_(@_)"/>
    <numFmt numFmtId="173" formatCode="0.000000"/>
    <numFmt numFmtId="174" formatCode="0.0000"/>
    <numFmt numFmtId="175" formatCode="0.000"/>
    <numFmt numFmtId="176" formatCode="0.0_)"/>
    <numFmt numFmtId="177" formatCode="0.00000"/>
    <numFmt numFmtId="178" formatCode="_(* #,##0.0_);_(* \(#,##0.0\);_(* &quot;-&quot;?_);_(@_)"/>
    <numFmt numFmtId="179" formatCode="_(* #,##0_);_(* \(#,##0\);_(* &quot;&quot;??_);_(@_)"/>
    <numFmt numFmtId="180" formatCode="mm/dd/yy"/>
    <numFmt numFmtId="181" formatCode="0.000%"/>
    <numFmt numFmtId="182" formatCode="0.0000%"/>
    <numFmt numFmtId="183" formatCode="0.00000%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&quot;$&quot;#,##0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&quot;$&quot;#,##0.00"/>
    <numFmt numFmtId="191" formatCode="&quot;$&quot;#,##0.000"/>
    <numFmt numFmtId="192" formatCode="&quot;$&quot;#,##0.0000"/>
    <numFmt numFmtId="193" formatCode="&quot;$&quot;#,##0.0"/>
    <numFmt numFmtId="194" formatCode="&quot;$&quot;#,##0;\ \(&quot;$&quot;#,##0\)"/>
    <numFmt numFmtId="195" formatCode="&quot;$&quot;#,##0.0;\ \(&quot;$&quot;#,##0.0\)"/>
    <numFmt numFmtId="196" formatCode="&quot;$&quot;#,##0.00;\ \(&quot;$&quot;#,##0.00\)"/>
    <numFmt numFmtId="197" formatCode="&quot;$&quot;#,##0.00_;\ \(&quot;$&quot;###0.00_)"/>
    <numFmt numFmtId="198" formatCode="_(&quot;$&quot;\ #,##0_);_(&quot;$&quot;\ \(#,##0\);_(&quot;$&quot;\ &quot;-&quot;??_);_(@_)"/>
    <numFmt numFmtId="199" formatCode="_(&quot;$&quot;\ #,##0.0_);_(&quot;$&quot;\ \(#,##0.0\);_(&quot;$&quot;\ &quot;-&quot;??_);_(@_)"/>
    <numFmt numFmtId="200" formatCode="_(&quot;$&quot;\ #,##0.00_);_(&quot;$&quot;\ \(#,##0.00\);_(&quot;$&quot;\ &quot;-&quot;??_);_(@_)"/>
    <numFmt numFmtId="201" formatCode="_(&quot;$&quot;\ #,##0.000_);_(&quot;$&quot;\ \(#,##0.000\);_(&quot;$&quot;\ &quot;-&quot;??_);_(@_)"/>
    <numFmt numFmtId="202" formatCode="_(&quot;$&quot;\ #,##0.0000_);_(&quot;$&quot;\ \(#,##0.0000\);_(&quot;$&quot;\ &quot;-&quot;??_);_(@_)"/>
    <numFmt numFmtId="203" formatCode="[$-409]dddd\,\ mmmm\ dd\,\ yyyy"/>
    <numFmt numFmtId="204" formatCode="[$-409]d\-mmm;@"/>
    <numFmt numFmtId="205" formatCode="mm/dd/yy;@"/>
    <numFmt numFmtId="206" formatCode="[$-409]mmm\-yy;@"/>
    <numFmt numFmtId="207" formatCode="#,##0.0"/>
    <numFmt numFmtId="208" formatCode="0.0000000"/>
    <numFmt numFmtId="209" formatCode="0.00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(&quot;$&quot;* #,##0.000_);_(&quot;$&quot;* \(#,##0.000\);_(&quot;$&quot;* &quot;-&quot;??_);_(@_)"/>
    <numFmt numFmtId="215" formatCode="_(&quot;$&quot;* #,##0.0000_);_(&quot;$&quot;* \(#,##0.0000\);_(&quot;$&quot;* &quot;-&quot;??_);_(@_)"/>
    <numFmt numFmtId="216" formatCode="_(&quot;$&quot;* #,##0.00000_);_(&quot;$&quot;* \(#,##0.00000\);_(&quot;$&quot;* &quot;-&quot;??_);_(@_)"/>
    <numFmt numFmtId="217" formatCode="_(&quot;$&quot;* #,##0.000000_);_(&quot;$&quot;* \(#,##0.000000\);_(&quot;$&quot;* &quot;-&quot;??_);_(@_)"/>
    <numFmt numFmtId="218" formatCode="#,##0.000"/>
    <numFmt numFmtId="219" formatCode="#,##0.0000"/>
    <numFmt numFmtId="220" formatCode="#,##0.00000"/>
    <numFmt numFmtId="221" formatCode="0.00000000"/>
    <numFmt numFmtId="222" formatCode="mmm\-yyyy"/>
    <numFmt numFmtId="223" formatCode="0.0E+00"/>
    <numFmt numFmtId="224" formatCode="_(* #,##0.000_);_(* \(#,##0.000\);_(* &quot;-&quot;?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38" fontId="5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1" borderId="1" applyNumberFormat="0" applyAlignment="0" applyProtection="0"/>
    <xf numFmtId="10" fontId="5" fillId="32" borderId="6" applyNumberFormat="0" applyBorder="0" applyAlignment="0" applyProtection="0"/>
    <xf numFmtId="0" fontId="36" fillId="0" borderId="7" applyNumberFormat="0" applyFill="0" applyAlignment="0" applyProtection="0"/>
    <xf numFmtId="0" fontId="37" fillId="33" borderId="0" applyNumberFormat="0" applyBorder="0" applyAlignment="0" applyProtection="0"/>
    <xf numFmtId="209" fontId="6" fillId="0" borderId="0">
      <alignment/>
      <protection/>
    </xf>
    <xf numFmtId="0" fontId="0" fillId="34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0" fontId="0" fillId="0" borderId="0" xfId="62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190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Fill="1" applyBorder="1" applyAlignment="1">
      <alignment/>
    </xf>
    <xf numFmtId="190" fontId="0" fillId="0" borderId="15" xfId="0" applyNumberFormat="1" applyFill="1" applyBorder="1" applyAlignment="1">
      <alignment/>
    </xf>
    <xf numFmtId="190" fontId="0" fillId="0" borderId="16" xfId="0" applyNumberFormat="1" applyFill="1" applyBorder="1" applyAlignment="1">
      <alignment/>
    </xf>
    <xf numFmtId="190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90" fontId="0" fillId="0" borderId="19" xfId="0" applyNumberFormat="1" applyFill="1" applyBorder="1" applyAlignment="1">
      <alignment/>
    </xf>
    <xf numFmtId="190" fontId="0" fillId="0" borderId="20" xfId="0" applyNumberForma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31</xdr:row>
      <xdr:rowOff>104775</xdr:rowOff>
    </xdr:from>
    <xdr:to>
      <xdr:col>25</xdr:col>
      <xdr:colOff>266700</xdr:colOff>
      <xdr:row>34</xdr:row>
      <xdr:rowOff>123825</xdr:rowOff>
    </xdr:to>
    <xdr:sp>
      <xdr:nvSpPr>
        <xdr:cNvPr id="1" name="Oval 1"/>
        <xdr:cNvSpPr>
          <a:spLocks/>
        </xdr:cNvSpPr>
      </xdr:nvSpPr>
      <xdr:spPr>
        <a:xfrm>
          <a:off x="17040225" y="5495925"/>
          <a:ext cx="76200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This Cost is multiplied</a:t>
          </a:r>
          <a:r>
            <a:rPr lang="en-US" cap="none" sz="1100" b="0" i="0" u="none" baseline="0">
              <a:solidFill>
                <a:srgbClr val="000000"/>
              </a:solidFill>
            </a:rPr>
            <a:t> by 10, to  put it in a per deka therm basis, before being  accounted for in the avoided cost calcuations.  The application of these costs are contained in Appendix B2.   </a:t>
          </a:r>
        </a:p>
      </xdr:txBody>
    </xdr:sp>
    <xdr:clientData/>
  </xdr:twoCellAnchor>
  <xdr:twoCellAnchor>
    <xdr:from>
      <xdr:col>24</xdr:col>
      <xdr:colOff>333375</xdr:colOff>
      <xdr:row>17</xdr:row>
      <xdr:rowOff>142875</xdr:rowOff>
    </xdr:from>
    <xdr:to>
      <xdr:col>24</xdr:col>
      <xdr:colOff>581025</xdr:colOff>
      <xdr:row>32</xdr:row>
      <xdr:rowOff>19050</xdr:rowOff>
    </xdr:to>
    <xdr:sp>
      <xdr:nvSpPr>
        <xdr:cNvPr id="2" name="Straight Arrow Connector 3"/>
        <xdr:cNvSpPr>
          <a:spLocks/>
        </xdr:cNvSpPr>
      </xdr:nvSpPr>
      <xdr:spPr>
        <a:xfrm rot="5400000" flipH="1" flipV="1">
          <a:off x="23545800" y="3267075"/>
          <a:ext cx="247650" cy="2305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101"/>
  <sheetViews>
    <sheetView tabSelected="1" zoomScalePageLayoutView="0" workbookViewId="0" topLeftCell="A1">
      <pane xSplit="1" ySplit="6" topLeftCell="U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B37" sqref="AB37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0.00390625" style="0" customWidth="1"/>
    <col min="10" max="10" width="12.28125" style="0" customWidth="1"/>
    <col min="11" max="11" width="22.8515625" style="0" customWidth="1"/>
    <col min="12" max="12" width="15.57421875" style="0" customWidth="1"/>
    <col min="13" max="13" width="15.00390625" style="0" customWidth="1"/>
    <col min="14" max="14" width="25.00390625" style="0" customWidth="1"/>
    <col min="16" max="16" width="14.57421875" style="0" customWidth="1"/>
    <col min="18" max="18" width="20.00390625" style="0" customWidth="1"/>
    <col min="19" max="19" width="22.28125" style="0" customWidth="1"/>
    <col min="20" max="20" width="21.57421875" style="0" customWidth="1"/>
    <col min="21" max="21" width="23.8515625" style="0" customWidth="1"/>
    <col min="22" max="22" width="19.140625" style="0" customWidth="1"/>
    <col min="23" max="23" width="14.140625" style="0" customWidth="1"/>
    <col min="24" max="24" width="17.8515625" style="0" customWidth="1"/>
    <col min="25" max="25" width="17.7109375" style="0" customWidth="1"/>
    <col min="26" max="26" width="9.140625" style="0" customWidth="1"/>
    <col min="27" max="27" width="15.8515625" style="0" customWidth="1"/>
    <col min="28" max="28" width="25.421875" style="0" customWidth="1"/>
  </cols>
  <sheetData>
    <row r="2" ht="12.75">
      <c r="AP2" s="3" t="s">
        <v>9</v>
      </c>
    </row>
    <row r="3" s="5" customFormat="1" ht="12.75">
      <c r="S3" s="5" t="s">
        <v>20</v>
      </c>
    </row>
    <row r="4" s="5" customFormat="1" ht="12.75"/>
    <row r="5" spans="2:19" ht="16.5" thickBot="1">
      <c r="B5" s="2" t="s">
        <v>7</v>
      </c>
      <c r="J5" s="2" t="s">
        <v>8</v>
      </c>
      <c r="S5" s="1" t="s">
        <v>19</v>
      </c>
    </row>
    <row r="6" spans="2:28" ht="38.25">
      <c r="B6" s="4" t="s">
        <v>0</v>
      </c>
      <c r="C6" s="4" t="s">
        <v>3</v>
      </c>
      <c r="D6" s="4" t="s">
        <v>4</v>
      </c>
      <c r="E6" s="4" t="s">
        <v>5</v>
      </c>
      <c r="F6" s="4" t="s">
        <v>1</v>
      </c>
      <c r="G6" s="4" t="s">
        <v>2</v>
      </c>
      <c r="H6" s="4" t="s">
        <v>6</v>
      </c>
      <c r="J6" s="4" t="s">
        <v>0</v>
      </c>
      <c r="K6" s="4" t="s">
        <v>3</v>
      </c>
      <c r="L6" s="4" t="s">
        <v>4</v>
      </c>
      <c r="M6" s="4" t="s">
        <v>5</v>
      </c>
      <c r="N6" s="4" t="s">
        <v>1</v>
      </c>
      <c r="O6" s="4" t="s">
        <v>2</v>
      </c>
      <c r="P6" s="4" t="s">
        <v>6</v>
      </c>
      <c r="S6" s="16" t="s">
        <v>10</v>
      </c>
      <c r="T6" s="17" t="s">
        <v>11</v>
      </c>
      <c r="U6" s="18" t="s">
        <v>13</v>
      </c>
      <c r="V6" s="18" t="s">
        <v>12</v>
      </c>
      <c r="W6" s="18" t="s">
        <v>14</v>
      </c>
      <c r="X6" s="18" t="s">
        <v>15</v>
      </c>
      <c r="Y6" s="19" t="s">
        <v>16</v>
      </c>
      <c r="Z6" s="12"/>
      <c r="AA6" s="11" t="s">
        <v>17</v>
      </c>
      <c r="AB6" s="11" t="s">
        <v>18</v>
      </c>
    </row>
    <row r="7" spans="2:28" ht="12.75">
      <c r="B7">
        <v>2010</v>
      </c>
      <c r="C7" s="7">
        <v>6013830.500752054</v>
      </c>
      <c r="D7" s="7">
        <v>2584198.0326759145</v>
      </c>
      <c r="E7" s="7">
        <v>299669.496779385</v>
      </c>
      <c r="F7" s="7">
        <v>8873864.871054547</v>
      </c>
      <c r="G7" s="7">
        <v>71563.42637947202</v>
      </c>
      <c r="H7" s="7">
        <v>8945428.297434019</v>
      </c>
      <c r="J7">
        <v>2010</v>
      </c>
      <c r="K7" s="7">
        <v>6013830.500752054</v>
      </c>
      <c r="L7" s="7">
        <v>2584198.0326759145</v>
      </c>
      <c r="M7" s="7">
        <v>299669.496779385</v>
      </c>
      <c r="N7" s="7">
        <v>8873864.871054547</v>
      </c>
      <c r="O7" s="7">
        <v>71563.42637947202</v>
      </c>
      <c r="P7" s="7">
        <v>8945428.297434019</v>
      </c>
      <c r="R7" s="9"/>
      <c r="S7" s="23">
        <v>9650000</v>
      </c>
      <c r="T7" s="13"/>
      <c r="U7" s="13"/>
      <c r="V7" s="13"/>
      <c r="W7" s="12"/>
      <c r="X7" s="12"/>
      <c r="Y7" s="26"/>
      <c r="Z7" s="12"/>
      <c r="AA7" s="14">
        <f>-PMT(0.081,35,S7)</f>
        <v>836417.6221921126</v>
      </c>
      <c r="AB7" s="12"/>
    </row>
    <row r="8" spans="1:28" ht="12.75">
      <c r="A8" s="6"/>
      <c r="B8">
        <v>2011</v>
      </c>
      <c r="C8" s="7">
        <v>6084712.767540897</v>
      </c>
      <c r="D8" s="7">
        <v>2447368.2164206277</v>
      </c>
      <c r="E8" s="7">
        <v>271751.56737481477</v>
      </c>
      <c r="F8" s="7">
        <v>8787071.18968501</v>
      </c>
      <c r="G8" s="7">
        <v>70863.47733617015</v>
      </c>
      <c r="H8" s="7">
        <v>8857934.66702118</v>
      </c>
      <c r="I8" s="6"/>
      <c r="J8">
        <v>2011</v>
      </c>
      <c r="K8" s="7">
        <v>6087949.4655977</v>
      </c>
      <c r="L8" s="7">
        <v>2455846.210928628</v>
      </c>
      <c r="M8" s="7">
        <v>271751.56737481477</v>
      </c>
      <c r="N8" s="7">
        <v>8799686.694822568</v>
      </c>
      <c r="O8" s="7">
        <v>70965.21528082713</v>
      </c>
      <c r="P8" s="7">
        <v>8870651.910103396</v>
      </c>
      <c r="S8" s="24">
        <f>S7*1.025</f>
        <v>9891250</v>
      </c>
      <c r="T8" s="12">
        <f>(P8-P7)/P7</f>
        <v>-0.008359173517949143</v>
      </c>
      <c r="U8" s="12">
        <f>T8/0.01</f>
        <v>-0.8359173517949142</v>
      </c>
      <c r="V8" s="15">
        <f>U8*S8</f>
        <v>-8268267.505941445</v>
      </c>
      <c r="W8" s="13">
        <f>IF(T8&gt;0,P7*T8,0)</f>
        <v>0</v>
      </c>
      <c r="X8" s="12"/>
      <c r="Y8" s="27"/>
      <c r="Z8" s="12"/>
      <c r="AA8" s="14">
        <f aca="true" t="shared" si="0" ref="AA8:AA26">-PMT(0.081,35,S8)</f>
        <v>857328.0627469155</v>
      </c>
      <c r="AB8" s="12"/>
    </row>
    <row r="9" spans="2:28" ht="12.75">
      <c r="B9">
        <v>2012</v>
      </c>
      <c r="C9" s="7">
        <v>6153847.436509985</v>
      </c>
      <c r="D9" s="7">
        <v>2468268.0251260176</v>
      </c>
      <c r="E9" s="7">
        <v>254232.15151561843</v>
      </c>
      <c r="F9" s="7">
        <v>8872441.656786133</v>
      </c>
      <c r="G9" s="7">
        <v>71551.94884504937</v>
      </c>
      <c r="H9" s="7">
        <v>8943993.605631182</v>
      </c>
      <c r="J9">
        <v>2012</v>
      </c>
      <c r="K9" s="7">
        <v>6186788.430543952</v>
      </c>
      <c r="L9" s="7">
        <v>2499141.5290504014</v>
      </c>
      <c r="M9" s="7">
        <v>256332.32700742548</v>
      </c>
      <c r="N9" s="7">
        <v>8940079.367514756</v>
      </c>
      <c r="O9" s="7">
        <v>72097.41425415128</v>
      </c>
      <c r="P9" s="7">
        <v>9012176.781768907</v>
      </c>
      <c r="Q9" s="7"/>
      <c r="S9" s="24">
        <f>S8*1.025</f>
        <v>10138531.25</v>
      </c>
      <c r="T9" s="12">
        <f>(P9-P7)/P7</f>
        <v>0.007461742704263207</v>
      </c>
      <c r="U9" s="12">
        <f aca="true" t="shared" si="1" ref="U9:U26">T9/0.01</f>
        <v>0.7461742704263207</v>
      </c>
      <c r="V9" s="15">
        <f aca="true" t="shared" si="2" ref="V9:V26">U9*S9</f>
        <v>7565111.158663203</v>
      </c>
      <c r="W9" s="13">
        <f>IF(T9&gt;0,P7*T9,0)</f>
        <v>66748.48433488794</v>
      </c>
      <c r="X9" s="15">
        <f>V9/W9</f>
        <v>113.33757214183048</v>
      </c>
      <c r="Y9" s="28">
        <f>-PMT(0.081,35,X9)</f>
        <v>9.823579543616257</v>
      </c>
      <c r="Z9" s="12"/>
      <c r="AA9" s="14">
        <f t="shared" si="0"/>
        <v>878761.2643155884</v>
      </c>
      <c r="AB9" s="15">
        <f>AA9/(0.01*P7)</f>
        <v>9.823579543616257</v>
      </c>
    </row>
    <row r="10" spans="2:28" ht="12.75">
      <c r="B10">
        <v>2013</v>
      </c>
      <c r="C10" s="7">
        <v>6266302.372963623</v>
      </c>
      <c r="D10" s="7">
        <v>2508755.6656165374</v>
      </c>
      <c r="E10" s="7">
        <v>250630.99220217485</v>
      </c>
      <c r="F10" s="7">
        <v>9020827.761741862</v>
      </c>
      <c r="G10" s="7">
        <v>72748.61098178849</v>
      </c>
      <c r="H10" s="7">
        <v>9093576.37272365</v>
      </c>
      <c r="J10">
        <v>2013</v>
      </c>
      <c r="K10" s="7">
        <v>6329262.462446215</v>
      </c>
      <c r="L10" s="7">
        <v>2559864.92426</v>
      </c>
      <c r="M10" s="7">
        <v>255419.82387001347</v>
      </c>
      <c r="N10" s="7">
        <v>9141279.412016002</v>
      </c>
      <c r="O10" s="7">
        <v>73719.99525819346</v>
      </c>
      <c r="P10" s="7">
        <v>9214999.407274196</v>
      </c>
      <c r="Q10" s="6"/>
      <c r="S10" s="24">
        <f aca="true" t="shared" si="3" ref="S10:S25">S9*1.025</f>
        <v>10391994.53125</v>
      </c>
      <c r="T10" s="12">
        <f aca="true" t="shared" si="4" ref="T10:T26">(P10-P9)/P9</f>
        <v>0.022505398020552268</v>
      </c>
      <c r="U10" s="12">
        <f t="shared" si="1"/>
        <v>2.2505398020552265</v>
      </c>
      <c r="V10" s="15">
        <f t="shared" si="2"/>
        <v>23387597.315318372</v>
      </c>
      <c r="W10" s="13">
        <f aca="true" t="shared" si="5" ref="W10:W26">IF(T10&gt;0,P9*T10,0)</f>
        <v>202822.62550528906</v>
      </c>
      <c r="X10" s="15">
        <f aca="true" t="shared" si="6" ref="X10:X26">V10/W10</f>
        <v>115.31059346585812</v>
      </c>
      <c r="Y10" s="28">
        <f aca="true" t="shared" si="7" ref="Y10:Y26">-PMT(0.081,35,X10)</f>
        <v>9.994591958577658</v>
      </c>
      <c r="Z10" s="15"/>
      <c r="AA10" s="14">
        <f t="shared" si="0"/>
        <v>900730.295923478</v>
      </c>
      <c r="AB10" s="15">
        <f>AA10/(0.01*P9)</f>
        <v>9.994591958577658</v>
      </c>
    </row>
    <row r="11" spans="2:29" ht="12.75">
      <c r="B11">
        <v>2014</v>
      </c>
      <c r="C11" s="7">
        <v>6407235.868491744</v>
      </c>
      <c r="D11" s="7">
        <v>2556687.4519912414</v>
      </c>
      <c r="E11" s="7">
        <v>246595.56931461627</v>
      </c>
      <c r="F11" s="7">
        <v>9205472.599727726</v>
      </c>
      <c r="G11" s="7">
        <v>74237.68225586973</v>
      </c>
      <c r="H11" s="7">
        <v>9279710.281983595</v>
      </c>
      <c r="J11">
        <v>2014</v>
      </c>
      <c r="K11" s="7">
        <v>6501877.441795804</v>
      </c>
      <c r="L11" s="7">
        <v>2629314.351442403</v>
      </c>
      <c r="M11" s="7">
        <v>253952.0949998279</v>
      </c>
      <c r="N11" s="7">
        <v>9381657.454221884</v>
      </c>
      <c r="O11" s="7">
        <v>75658.52785662748</v>
      </c>
      <c r="P11" s="7">
        <v>9457315.982078511</v>
      </c>
      <c r="S11" s="24">
        <f t="shared" si="3"/>
        <v>10651794.39453125</v>
      </c>
      <c r="T11" s="12">
        <f t="shared" si="4"/>
        <v>0.026295886097728222</v>
      </c>
      <c r="U11" s="12">
        <f t="shared" si="1"/>
        <v>2.629588609772822</v>
      </c>
      <c r="V11" s="15">
        <f t="shared" si="2"/>
        <v>28009837.213501368</v>
      </c>
      <c r="W11" s="13">
        <f t="shared" si="5"/>
        <v>242316.57480431534</v>
      </c>
      <c r="X11" s="15">
        <f t="shared" si="6"/>
        <v>115.5919162200148</v>
      </c>
      <c r="Y11" s="28">
        <f t="shared" si="7"/>
        <v>10.018975721178721</v>
      </c>
      <c r="Z11" s="12"/>
      <c r="AA11" s="14">
        <f t="shared" si="0"/>
        <v>923248.553321565</v>
      </c>
      <c r="AB11" s="15">
        <f aca="true" t="shared" si="8" ref="AB11:AB26">AA11/(0.01*P10)</f>
        <v>10.018975721178725</v>
      </c>
      <c r="AC11" s="10"/>
    </row>
    <row r="12" spans="1:28" ht="12.75">
      <c r="A12" s="8"/>
      <c r="B12">
        <v>2015</v>
      </c>
      <c r="C12" s="7">
        <v>6542160.908407543</v>
      </c>
      <c r="D12" s="7">
        <v>2600121.716091474</v>
      </c>
      <c r="E12" s="7">
        <v>242139.3285952867</v>
      </c>
      <c r="F12" s="7">
        <v>9378512.603704957</v>
      </c>
      <c r="G12" s="7">
        <v>75633.16615891084</v>
      </c>
      <c r="H12" s="7">
        <v>9454145.769863868</v>
      </c>
      <c r="J12">
        <v>2015</v>
      </c>
      <c r="K12" s="7">
        <v>6670054.342695428</v>
      </c>
      <c r="L12" s="7">
        <v>2694526.8588408125</v>
      </c>
      <c r="M12" s="7">
        <v>252029.15754467668</v>
      </c>
      <c r="N12" s="7">
        <v>9613120.157333221</v>
      </c>
      <c r="O12" s="7">
        <v>77525.16255913861</v>
      </c>
      <c r="P12" s="7">
        <v>9690645.31989236</v>
      </c>
      <c r="S12" s="24">
        <f t="shared" si="3"/>
        <v>10918089.25439453</v>
      </c>
      <c r="T12" s="12">
        <f t="shared" si="4"/>
        <v>0.02467183482671031</v>
      </c>
      <c r="U12" s="12">
        <f t="shared" si="1"/>
        <v>2.467183482671031</v>
      </c>
      <c r="V12" s="15">
        <f t="shared" si="2"/>
        <v>26936929.470770255</v>
      </c>
      <c r="W12" s="13">
        <f t="shared" si="5"/>
        <v>233329.33781384866</v>
      </c>
      <c r="X12" s="15">
        <f t="shared" si="6"/>
        <v>115.44596030294602</v>
      </c>
      <c r="Y12" s="28">
        <f t="shared" si="7"/>
        <v>10.006324933500013</v>
      </c>
      <c r="Z12" s="12"/>
      <c r="AA12" s="14">
        <f t="shared" si="0"/>
        <v>946329.767154604</v>
      </c>
      <c r="AB12" s="15">
        <f t="shared" si="8"/>
        <v>10.006324933500014</v>
      </c>
    </row>
    <row r="13" spans="1:28" ht="12.75">
      <c r="A13" s="8"/>
      <c r="B13">
        <v>2016</v>
      </c>
      <c r="C13" s="7">
        <v>6667342.19952815</v>
      </c>
      <c r="D13" s="7">
        <v>2636907.330389005</v>
      </c>
      <c r="E13" s="7">
        <v>237255.91643811855</v>
      </c>
      <c r="F13" s="7">
        <v>9533604.365606371</v>
      </c>
      <c r="G13" s="7">
        <v>76883.90617424436</v>
      </c>
      <c r="H13" s="7">
        <v>9610488.271780616</v>
      </c>
      <c r="J13">
        <v>2016</v>
      </c>
      <c r="K13" s="7">
        <v>6829900.66940858</v>
      </c>
      <c r="L13" s="7">
        <v>2752808.086479324</v>
      </c>
      <c r="M13" s="7">
        <v>249643.97030872898</v>
      </c>
      <c r="N13" s="7">
        <v>9828887.673032193</v>
      </c>
      <c r="O13" s="7">
        <v>79265.22316961363</v>
      </c>
      <c r="P13" s="7">
        <v>9908152.896201806</v>
      </c>
      <c r="S13" s="24">
        <f t="shared" si="3"/>
        <v>11191041.485754391</v>
      </c>
      <c r="T13" s="12">
        <f t="shared" si="4"/>
        <v>0.022445107537158553</v>
      </c>
      <c r="U13" s="12">
        <f t="shared" si="1"/>
        <v>2.244510753715855</v>
      </c>
      <c r="V13" s="15">
        <f t="shared" si="2"/>
        <v>25118412.960055992</v>
      </c>
      <c r="W13" s="13">
        <f t="shared" si="5"/>
        <v>217507.57630944627</v>
      </c>
      <c r="X13" s="15">
        <f t="shared" si="6"/>
        <v>115.4829334511099</v>
      </c>
      <c r="Y13" s="28">
        <f t="shared" si="7"/>
        <v>10.00952959595309</v>
      </c>
      <c r="Z13" s="12"/>
      <c r="AA13" s="14">
        <f t="shared" si="0"/>
        <v>969988.011333469</v>
      </c>
      <c r="AB13" s="15">
        <f t="shared" si="8"/>
        <v>10.009529595953092</v>
      </c>
    </row>
    <row r="14" spans="1:28" ht="12.75">
      <c r="A14" s="8"/>
      <c r="B14">
        <v>2017</v>
      </c>
      <c r="C14" s="7">
        <v>6787831.975685118</v>
      </c>
      <c r="D14" s="7">
        <v>2667950.669463104</v>
      </c>
      <c r="E14" s="7">
        <v>232138.08354865713</v>
      </c>
      <c r="F14" s="7">
        <v>9680165.899352325</v>
      </c>
      <c r="G14" s="7">
        <v>78065.85402703471</v>
      </c>
      <c r="H14" s="7">
        <v>9758231.75337936</v>
      </c>
      <c r="J14">
        <v>2017</v>
      </c>
      <c r="K14" s="7">
        <v>6986263.081235719</v>
      </c>
      <c r="L14" s="7">
        <v>2808182.6013291012</v>
      </c>
      <c r="M14" s="7">
        <v>247004.5378112588</v>
      </c>
      <c r="N14" s="7">
        <v>10038069.219038926</v>
      </c>
      <c r="O14" s="7">
        <v>80952.1711212825</v>
      </c>
      <c r="P14" s="7">
        <v>10119021.390160209</v>
      </c>
      <c r="S14" s="24">
        <f t="shared" si="3"/>
        <v>11470817.52289825</v>
      </c>
      <c r="T14" s="12">
        <f t="shared" si="4"/>
        <v>0.021282321353684075</v>
      </c>
      <c r="U14" s="12">
        <f t="shared" si="1"/>
        <v>2.1282321353684073</v>
      </c>
      <c r="V14" s="15">
        <f t="shared" si="2"/>
        <v>24412562.471179087</v>
      </c>
      <c r="W14" s="13">
        <f t="shared" si="5"/>
        <v>210868.49395840243</v>
      </c>
      <c r="X14" s="15">
        <f t="shared" si="6"/>
        <v>115.77150295385</v>
      </c>
      <c r="Y14" s="28">
        <f t="shared" si="7"/>
        <v>10.034541473395478</v>
      </c>
      <c r="Z14" s="12"/>
      <c r="AA14" s="14">
        <f t="shared" si="0"/>
        <v>994237.7116168054</v>
      </c>
      <c r="AB14" s="15">
        <f t="shared" si="8"/>
        <v>10.034541473395477</v>
      </c>
    </row>
    <row r="15" spans="1:28" ht="12.75">
      <c r="A15" s="8"/>
      <c r="B15">
        <v>2018</v>
      </c>
      <c r="C15" s="7">
        <v>6909474.615243262</v>
      </c>
      <c r="D15" s="7">
        <v>2698408.847812311</v>
      </c>
      <c r="E15" s="7">
        <v>227148.89507206157</v>
      </c>
      <c r="F15" s="7">
        <v>9828806.75200667</v>
      </c>
      <c r="G15" s="7">
        <v>79264.57058069855</v>
      </c>
      <c r="H15" s="7">
        <v>9908071.322587369</v>
      </c>
      <c r="J15">
        <v>2018</v>
      </c>
      <c r="K15" s="7">
        <v>7144839.121121549</v>
      </c>
      <c r="L15" s="7">
        <v>2865193.446259138</v>
      </c>
      <c r="M15" s="7">
        <v>244478.55687682424</v>
      </c>
      <c r="N15" s="7">
        <v>10251179.521003218</v>
      </c>
      <c r="O15" s="7">
        <v>82670.80258873478</v>
      </c>
      <c r="P15" s="7">
        <v>10333850.323591953</v>
      </c>
      <c r="S15" s="24">
        <f t="shared" si="3"/>
        <v>11757587.960970705</v>
      </c>
      <c r="T15" s="12">
        <f t="shared" si="4"/>
        <v>0.0212302084508533</v>
      </c>
      <c r="U15" s="12">
        <f t="shared" si="1"/>
        <v>2.12302084508533</v>
      </c>
      <c r="V15" s="15">
        <f t="shared" si="2"/>
        <v>24961604.32906513</v>
      </c>
      <c r="W15" s="13">
        <f t="shared" si="5"/>
        <v>214828.93343174458</v>
      </c>
      <c r="X15" s="15">
        <f t="shared" si="6"/>
        <v>116.19293514295609</v>
      </c>
      <c r="Y15" s="28">
        <f t="shared" si="7"/>
        <v>10.071069277491572</v>
      </c>
      <c r="Z15" s="12"/>
      <c r="AA15" s="14">
        <f t="shared" si="0"/>
        <v>1019093.6544072255</v>
      </c>
      <c r="AB15" s="15">
        <f t="shared" si="8"/>
        <v>10.071069277491574</v>
      </c>
    </row>
    <row r="16" spans="1:28" ht="12.75">
      <c r="A16" s="8"/>
      <c r="B16">
        <v>2019</v>
      </c>
      <c r="C16" s="7">
        <v>7034011.89153429</v>
      </c>
      <c r="D16" s="7">
        <v>2731540.1789688496</v>
      </c>
      <c r="E16" s="7">
        <v>222278.66363853496</v>
      </c>
      <c r="F16" s="7">
        <v>9981998.492947225</v>
      </c>
      <c r="G16" s="7">
        <v>80499.98784634843</v>
      </c>
      <c r="H16" s="7">
        <v>10062498.480793573</v>
      </c>
      <c r="J16">
        <v>2019</v>
      </c>
      <c r="K16" s="7">
        <v>7306704.752704686</v>
      </c>
      <c r="L16" s="7">
        <v>2926770.394070698</v>
      </c>
      <c r="M16" s="7">
        <v>242090.69324402744</v>
      </c>
      <c r="N16" s="7">
        <v>10472337.08443959</v>
      </c>
      <c r="O16" s="7">
        <v>84454.33132612519</v>
      </c>
      <c r="P16" s="7">
        <v>10556791.415765716</v>
      </c>
      <c r="S16" s="24">
        <f t="shared" si="3"/>
        <v>12051527.659994973</v>
      </c>
      <c r="T16" s="12">
        <f t="shared" si="4"/>
        <v>0.021573865035067617</v>
      </c>
      <c r="U16" s="12">
        <f t="shared" si="1"/>
        <v>2.1573865035067614</v>
      </c>
      <c r="V16" s="15">
        <f t="shared" si="2"/>
        <v>25999803.120311577</v>
      </c>
      <c r="W16" s="13">
        <f t="shared" si="5"/>
        <v>222941.09217376262</v>
      </c>
      <c r="X16" s="15">
        <f t="shared" si="6"/>
        <v>116.62185228754086</v>
      </c>
      <c r="Y16" s="28">
        <f t="shared" si="7"/>
        <v>10.108245843107223</v>
      </c>
      <c r="Z16" s="12"/>
      <c r="AA16" s="14">
        <f t="shared" si="0"/>
        <v>1044570.9957674062</v>
      </c>
      <c r="AB16" s="15">
        <f t="shared" si="8"/>
        <v>10.108245843107225</v>
      </c>
    </row>
    <row r="17" spans="1:28" ht="12.75">
      <c r="A17" s="8"/>
      <c r="B17">
        <v>2020</v>
      </c>
      <c r="C17" s="7">
        <v>7164021.003798232</v>
      </c>
      <c r="D17" s="7">
        <v>2766629.073442984</v>
      </c>
      <c r="E17" s="7">
        <v>217698.94824960595</v>
      </c>
      <c r="F17" s="7">
        <v>10142233.836973317</v>
      </c>
      <c r="G17" s="7">
        <v>81792.20836268738</v>
      </c>
      <c r="H17" s="7">
        <v>10224026.045336004</v>
      </c>
      <c r="J17">
        <v>2020</v>
      </c>
      <c r="K17" s="7">
        <v>7475151.045296101</v>
      </c>
      <c r="L17" s="7">
        <v>2992352.0033316244</v>
      </c>
      <c r="M17" s="7">
        <v>239945.3572909003</v>
      </c>
      <c r="N17" s="7">
        <v>10704284.737865798</v>
      </c>
      <c r="O17" s="7">
        <v>86324.87691827305</v>
      </c>
      <c r="P17" s="7">
        <v>10790609.614784071</v>
      </c>
      <c r="S17" s="24">
        <f t="shared" si="3"/>
        <v>12352815.851494847</v>
      </c>
      <c r="T17" s="12">
        <f t="shared" si="4"/>
        <v>0.02214860461003017</v>
      </c>
      <c r="U17" s="12">
        <f t="shared" si="1"/>
        <v>2.214860461003017</v>
      </c>
      <c r="V17" s="15">
        <f t="shared" si="2"/>
        <v>27359763.41152725</v>
      </c>
      <c r="W17" s="13">
        <f t="shared" si="5"/>
        <v>233818.19901835546</v>
      </c>
      <c r="X17" s="15">
        <f t="shared" si="6"/>
        <v>117.01297643379515</v>
      </c>
      <c r="Y17" s="28">
        <f t="shared" si="7"/>
        <v>10.142146685427631</v>
      </c>
      <c r="Z17" s="12"/>
      <c r="AA17" s="14">
        <f t="shared" si="0"/>
        <v>1070685.2706615913</v>
      </c>
      <c r="AB17" s="15">
        <f t="shared" si="8"/>
        <v>10.142146685427631</v>
      </c>
    </row>
    <row r="18" spans="1:28" ht="12.75">
      <c r="A18" s="8"/>
      <c r="B18">
        <v>2021</v>
      </c>
      <c r="C18" s="7">
        <v>7293925.954983156</v>
      </c>
      <c r="D18" s="7">
        <v>2799548.81934996</v>
      </c>
      <c r="E18" s="7">
        <v>213198.29881828977</v>
      </c>
      <c r="F18" s="7">
        <v>10301426.45229716</v>
      </c>
      <c r="G18" s="7">
        <v>83076.01977659017</v>
      </c>
      <c r="H18" s="7">
        <v>10384502.47207375</v>
      </c>
      <c r="J18">
        <v>2021</v>
      </c>
      <c r="K18" s="7">
        <v>7644639.712654442</v>
      </c>
      <c r="L18" s="7">
        <v>3056972.829393996</v>
      </c>
      <c r="M18" s="7">
        <v>237809.56056925608</v>
      </c>
      <c r="N18" s="7">
        <v>10936355.091314463</v>
      </c>
      <c r="O18" s="7">
        <v>88196.41202672943</v>
      </c>
      <c r="P18" s="7">
        <v>11024551.503341192</v>
      </c>
      <c r="S18" s="24">
        <f t="shared" si="3"/>
        <v>12661636.247782217</v>
      </c>
      <c r="T18" s="12">
        <f t="shared" si="4"/>
        <v>0.02168013642497088</v>
      </c>
      <c r="U18" s="12">
        <f t="shared" si="1"/>
        <v>2.168013642497088</v>
      </c>
      <c r="V18" s="15">
        <f t="shared" si="2"/>
        <v>27450600.12152749</v>
      </c>
      <c r="W18" s="13">
        <f t="shared" si="5"/>
        <v>233941.88855712116</v>
      </c>
      <c r="X18" s="15">
        <f t="shared" si="6"/>
        <v>117.33939693670946</v>
      </c>
      <c r="Y18" s="28">
        <f t="shared" si="7"/>
        <v>10.17043931349834</v>
      </c>
      <c r="Z18" s="12"/>
      <c r="AA18" s="14">
        <f t="shared" si="0"/>
        <v>1097452.402428131</v>
      </c>
      <c r="AB18" s="15">
        <f t="shared" si="8"/>
        <v>10.170439313498342</v>
      </c>
    </row>
    <row r="19" spans="1:28" ht="12.75">
      <c r="A19" s="8"/>
      <c r="B19">
        <v>2022</v>
      </c>
      <c r="C19" s="7">
        <v>7431648.409206542</v>
      </c>
      <c r="D19" s="7">
        <v>2841869.627202311</v>
      </c>
      <c r="E19" s="7">
        <v>209262.69347705878</v>
      </c>
      <c r="F19" s="7">
        <v>10480458.391881848</v>
      </c>
      <c r="G19" s="7">
        <v>84519.82574098185</v>
      </c>
      <c r="H19" s="7">
        <v>10564978.21762283</v>
      </c>
      <c r="J19">
        <v>2022</v>
      </c>
      <c r="K19" s="7">
        <v>7811689.059090408</v>
      </c>
      <c r="L19" s="7">
        <v>3120226.793282916</v>
      </c>
      <c r="M19" s="7">
        <v>235671.9308571238</v>
      </c>
      <c r="N19" s="7">
        <v>11164566.00366324</v>
      </c>
      <c r="O19" s="7">
        <v>90036.82261018828</v>
      </c>
      <c r="P19" s="7">
        <v>11254602.826273428</v>
      </c>
      <c r="S19" s="24">
        <f t="shared" si="3"/>
        <v>12978177.153976772</v>
      </c>
      <c r="T19" s="12">
        <f t="shared" si="4"/>
        <v>0.020867182022099914</v>
      </c>
      <c r="U19" s="12">
        <f t="shared" si="1"/>
        <v>2.0867182022099913</v>
      </c>
      <c r="V19" s="15">
        <f t="shared" si="2"/>
        <v>27081798.49870919</v>
      </c>
      <c r="W19" s="13">
        <f t="shared" si="5"/>
        <v>230051.3229322359</v>
      </c>
      <c r="X19" s="15">
        <f t="shared" si="6"/>
        <v>117.72068142675461</v>
      </c>
      <c r="Y19" s="28">
        <f t="shared" si="7"/>
        <v>10.203487299668527</v>
      </c>
      <c r="Z19" s="12"/>
      <c r="AA19" s="14">
        <f t="shared" si="0"/>
        <v>1124888.7124888343</v>
      </c>
      <c r="AB19" s="15">
        <f t="shared" si="8"/>
        <v>10.203487299668527</v>
      </c>
    </row>
    <row r="20" spans="1:28" ht="12.75">
      <c r="A20" s="8"/>
      <c r="B20">
        <v>2023</v>
      </c>
      <c r="C20" s="7">
        <v>7582630.846074157</v>
      </c>
      <c r="D20" s="7">
        <v>2898428.3934732163</v>
      </c>
      <c r="E20" s="7">
        <v>207646.0985114593</v>
      </c>
      <c r="F20" s="7">
        <v>10686136.092634209</v>
      </c>
      <c r="G20" s="7">
        <v>86178.51687608287</v>
      </c>
      <c r="H20" s="7">
        <v>10772314.609510291</v>
      </c>
      <c r="J20">
        <v>2023</v>
      </c>
      <c r="K20" s="7">
        <v>7977852.247629503</v>
      </c>
      <c r="L20" s="7">
        <v>3187803.5708950767</v>
      </c>
      <c r="M20" s="7">
        <v>233554.5753778806</v>
      </c>
      <c r="N20" s="7">
        <v>11396184.146207431</v>
      </c>
      <c r="O20" s="7">
        <v>91904.71085651219</v>
      </c>
      <c r="P20" s="7">
        <v>11488088.857063944</v>
      </c>
      <c r="S20" s="24">
        <f t="shared" si="3"/>
        <v>13302631.58282619</v>
      </c>
      <c r="T20" s="12">
        <f t="shared" si="4"/>
        <v>0.020745825898489396</v>
      </c>
      <c r="U20" s="12">
        <f t="shared" si="1"/>
        <v>2.0745825898489394</v>
      </c>
      <c r="V20" s="15">
        <f t="shared" si="2"/>
        <v>27597407.88090585</v>
      </c>
      <c r="W20" s="13">
        <f t="shared" si="5"/>
        <v>233486.03079051524</v>
      </c>
      <c r="X20" s="15">
        <f t="shared" si="6"/>
        <v>118.19725483134525</v>
      </c>
      <c r="Y20" s="28">
        <f t="shared" si="7"/>
        <v>10.244794490742901</v>
      </c>
      <c r="Z20" s="12"/>
      <c r="AA20" s="14">
        <f t="shared" si="0"/>
        <v>1153010.9303010548</v>
      </c>
      <c r="AB20" s="15">
        <f t="shared" si="8"/>
        <v>10.2447944907429</v>
      </c>
    </row>
    <row r="21" spans="1:28" ht="12.75">
      <c r="A21" s="8"/>
      <c r="B21">
        <v>2024</v>
      </c>
      <c r="C21" s="7">
        <v>7742948.223093594</v>
      </c>
      <c r="D21" s="7">
        <v>2963718.894023742</v>
      </c>
      <c r="E21" s="7">
        <v>205884.99801673507</v>
      </c>
      <c r="F21" s="7">
        <v>10910004.84414808</v>
      </c>
      <c r="G21" s="7">
        <v>87983.91003345326</v>
      </c>
      <c r="H21" s="7">
        <v>10997988.754181534</v>
      </c>
      <c r="J21">
        <v>2024</v>
      </c>
      <c r="K21" s="7">
        <v>8152797.149296096</v>
      </c>
      <c r="L21" s="7">
        <v>3262737.916399057</v>
      </c>
      <c r="M21" s="7">
        <v>231519.1230416391</v>
      </c>
      <c r="N21" s="7">
        <v>11644065.444549808</v>
      </c>
      <c r="O21" s="7">
        <v>93903.75358507968</v>
      </c>
      <c r="P21" s="7">
        <v>11737969.198134888</v>
      </c>
      <c r="S21" s="24">
        <f t="shared" si="3"/>
        <v>13635197.372396844</v>
      </c>
      <c r="T21" s="12">
        <f t="shared" si="4"/>
        <v>0.021751254205985254</v>
      </c>
      <c r="U21" s="12">
        <f t="shared" si="1"/>
        <v>2.1751254205985253</v>
      </c>
      <c r="V21" s="15">
        <f t="shared" si="2"/>
        <v>29658264.419578593</v>
      </c>
      <c r="W21" s="13">
        <f t="shared" si="5"/>
        <v>249880.34107094444</v>
      </c>
      <c r="X21" s="15">
        <f t="shared" si="6"/>
        <v>118.68986688776052</v>
      </c>
      <c r="Y21" s="28">
        <f t="shared" si="7"/>
        <v>10.287491838399896</v>
      </c>
      <c r="Z21" s="12"/>
      <c r="AA21" s="14">
        <f t="shared" si="0"/>
        <v>1181836.2035585812</v>
      </c>
      <c r="AB21" s="15">
        <f t="shared" si="8"/>
        <v>10.287491838399896</v>
      </c>
    </row>
    <row r="22" spans="1:28" ht="12.75">
      <c r="A22" s="8"/>
      <c r="B22">
        <v>2025</v>
      </c>
      <c r="C22" s="7">
        <v>7909415.652285356</v>
      </c>
      <c r="D22" s="7">
        <v>3027139.032183897</v>
      </c>
      <c r="E22" s="7">
        <v>204068.8213762166</v>
      </c>
      <c r="F22" s="7">
        <v>11138237.876258586</v>
      </c>
      <c r="G22" s="7">
        <v>89824.499002086</v>
      </c>
      <c r="H22" s="7">
        <v>11228062.375260672</v>
      </c>
      <c r="J22">
        <v>2025</v>
      </c>
      <c r="K22" s="7">
        <v>8330910.078900037</v>
      </c>
      <c r="L22" s="7">
        <v>3337945.488368623</v>
      </c>
      <c r="M22" s="7">
        <v>229470.9864527476</v>
      </c>
      <c r="N22" s="7">
        <v>11895428.455487277</v>
      </c>
      <c r="O22" s="7">
        <v>95930.8746410273</v>
      </c>
      <c r="P22" s="7">
        <v>11991359.330128305</v>
      </c>
      <c r="S22" s="24">
        <f t="shared" si="3"/>
        <v>13976077.306706764</v>
      </c>
      <c r="T22" s="12">
        <f t="shared" si="4"/>
        <v>0.021587220729262033</v>
      </c>
      <c r="U22" s="12">
        <f t="shared" si="1"/>
        <v>2.1587220729262033</v>
      </c>
      <c r="V22" s="15">
        <f t="shared" si="2"/>
        <v>30170466.574910894</v>
      </c>
      <c r="W22" s="13">
        <f t="shared" si="5"/>
        <v>253390.1319934167</v>
      </c>
      <c r="X22" s="15">
        <f t="shared" si="6"/>
        <v>119.06725150486425</v>
      </c>
      <c r="Y22" s="28">
        <f t="shared" si="7"/>
        <v>10.320201801518008</v>
      </c>
      <c r="Z22" s="12"/>
      <c r="AA22" s="14">
        <f t="shared" si="0"/>
        <v>1211382.1086475458</v>
      </c>
      <c r="AB22" s="15">
        <f t="shared" si="8"/>
        <v>10.32020180151801</v>
      </c>
    </row>
    <row r="23" spans="1:28" ht="12.75">
      <c r="A23" s="8"/>
      <c r="B23">
        <v>2026</v>
      </c>
      <c r="C23" s="7">
        <v>8070070.843240846</v>
      </c>
      <c r="D23" s="7">
        <v>3089215.8977198256</v>
      </c>
      <c r="E23" s="7">
        <v>202302.55437462544</v>
      </c>
      <c r="F23" s="7">
        <v>11359208.20597057</v>
      </c>
      <c r="G23" s="7">
        <v>91606.5177900847</v>
      </c>
      <c r="H23" s="7">
        <v>11450814.723760655</v>
      </c>
      <c r="J23">
        <v>2026</v>
      </c>
      <c r="K23" s="7">
        <v>8504796.145191414</v>
      </c>
      <c r="L23" s="7">
        <v>3410504.353271411</v>
      </c>
      <c r="M23" s="7">
        <v>227377.27653414523</v>
      </c>
      <c r="N23" s="7">
        <v>12139864.179438546</v>
      </c>
      <c r="O23" s="7">
        <v>97902.13047934324</v>
      </c>
      <c r="P23" s="7">
        <v>12237766.30991789</v>
      </c>
      <c r="S23" s="24">
        <f t="shared" si="3"/>
        <v>14325479.23937443</v>
      </c>
      <c r="T23" s="12">
        <f t="shared" si="4"/>
        <v>0.020548711201613903</v>
      </c>
      <c r="U23" s="12">
        <f t="shared" si="1"/>
        <v>2.0548711201613905</v>
      </c>
      <c r="V23" s="15">
        <f t="shared" si="2"/>
        <v>29437013.57146208</v>
      </c>
      <c r="W23" s="13">
        <f t="shared" si="5"/>
        <v>246406.97978958488</v>
      </c>
      <c r="X23" s="15">
        <f t="shared" si="6"/>
        <v>119.46501514120796</v>
      </c>
      <c r="Y23" s="28">
        <f t="shared" si="7"/>
        <v>10.354678124306103</v>
      </c>
      <c r="Z23" s="12"/>
      <c r="AA23" s="14">
        <f t="shared" si="0"/>
        <v>1241666.6613637342</v>
      </c>
      <c r="AB23" s="15">
        <f t="shared" si="8"/>
        <v>10.354678124306101</v>
      </c>
    </row>
    <row r="24" spans="1:28" ht="12.75">
      <c r="A24" s="8"/>
      <c r="B24">
        <v>2027</v>
      </c>
      <c r="C24" s="7">
        <v>8230339.257375839</v>
      </c>
      <c r="D24" s="7">
        <v>3152681.7332090293</v>
      </c>
      <c r="E24" s="7">
        <v>200503.39529468957</v>
      </c>
      <c r="F24" s="7">
        <v>11581193.240250587</v>
      </c>
      <c r="G24" s="7">
        <v>93396.71967943944</v>
      </c>
      <c r="H24" s="7">
        <v>11674589.959930027</v>
      </c>
      <c r="J24">
        <v>2027</v>
      </c>
      <c r="K24" s="7">
        <v>8677499.013764108</v>
      </c>
      <c r="L24" s="7">
        <v>3483702.934488965</v>
      </c>
      <c r="M24" s="7">
        <v>225310.7999704457</v>
      </c>
      <c r="N24" s="7">
        <v>12383767.43762899</v>
      </c>
      <c r="O24" s="7">
        <v>99869.09223894402</v>
      </c>
      <c r="P24" s="7">
        <v>12483636.529867934</v>
      </c>
      <c r="S24" s="24">
        <f t="shared" si="3"/>
        <v>14683616.22035879</v>
      </c>
      <c r="T24" s="12">
        <f t="shared" si="4"/>
        <v>0.020091102716251672</v>
      </c>
      <c r="U24" s="12">
        <f t="shared" si="1"/>
        <v>2.009110271625167</v>
      </c>
      <c r="V24" s="15">
        <f t="shared" si="2"/>
        <v>29501004.172924757</v>
      </c>
      <c r="W24" s="13">
        <f t="shared" si="5"/>
        <v>245870.2199500445</v>
      </c>
      <c r="X24" s="15">
        <f t="shared" si="6"/>
        <v>119.9860811891685</v>
      </c>
      <c r="Y24" s="28">
        <f t="shared" si="7"/>
        <v>10.399841733097833</v>
      </c>
      <c r="Z24" s="12"/>
      <c r="AA24" s="14">
        <f t="shared" si="0"/>
        <v>1272708.3278978276</v>
      </c>
      <c r="AB24" s="15">
        <f t="shared" si="8"/>
        <v>10.399841733097835</v>
      </c>
    </row>
    <row r="25" spans="1:28" ht="12.75">
      <c r="A25" s="8"/>
      <c r="B25">
        <v>2028</v>
      </c>
      <c r="C25" s="7">
        <v>8389733.08288199</v>
      </c>
      <c r="D25" s="7">
        <v>3218001.8206304675</v>
      </c>
      <c r="E25" s="7">
        <v>198702.05767445266</v>
      </c>
      <c r="F25" s="7">
        <v>11804136.648715531</v>
      </c>
      <c r="G25" s="7">
        <v>95194.65039286762</v>
      </c>
      <c r="H25" s="7">
        <v>11899331.2991084</v>
      </c>
      <c r="J25">
        <v>2028</v>
      </c>
      <c r="K25" s="7">
        <v>8849317.836576803</v>
      </c>
      <c r="L25" s="7">
        <v>3558338.1618427224</v>
      </c>
      <c r="M25" s="7">
        <v>223258.4627128914</v>
      </c>
      <c r="N25" s="7">
        <v>12628206.338475373</v>
      </c>
      <c r="O25" s="7">
        <v>101840.37369738147</v>
      </c>
      <c r="P25" s="7">
        <v>12730046.712172754</v>
      </c>
      <c r="R25" s="7"/>
      <c r="S25" s="24">
        <f t="shared" si="3"/>
        <v>15050706.62586776</v>
      </c>
      <c r="T25" s="12">
        <f t="shared" si="4"/>
        <v>0.019738654014418572</v>
      </c>
      <c r="U25" s="12">
        <f t="shared" si="1"/>
        <v>1.973865401441857</v>
      </c>
      <c r="V25" s="15">
        <f t="shared" si="2"/>
        <v>29708069.076052085</v>
      </c>
      <c r="W25" s="13">
        <f t="shared" si="5"/>
        <v>246410.18230482002</v>
      </c>
      <c r="X25" s="15">
        <f t="shared" si="6"/>
        <v>120.56347995920851</v>
      </c>
      <c r="Y25" s="28">
        <f t="shared" si="7"/>
        <v>10.449888003180062</v>
      </c>
      <c r="Z25" s="12"/>
      <c r="AA25" s="14">
        <f t="shared" si="0"/>
        <v>1304526.036095273</v>
      </c>
      <c r="AB25" s="15">
        <f t="shared" si="8"/>
        <v>10.44988800318006</v>
      </c>
    </row>
    <row r="26" spans="1:28" ht="12.75">
      <c r="A26" s="8"/>
      <c r="B26">
        <v>2029</v>
      </c>
      <c r="C26" s="7">
        <v>8550815.658538964</v>
      </c>
      <c r="D26" s="7">
        <v>3286032.8295185445</v>
      </c>
      <c r="E26" s="7">
        <v>196903.23936334904</v>
      </c>
      <c r="F26" s="7">
        <v>12031473.731396321</v>
      </c>
      <c r="G26" s="7">
        <v>97028.01396287419</v>
      </c>
      <c r="H26" s="7">
        <v>12128501.745359195</v>
      </c>
      <c r="J26">
        <v>2029</v>
      </c>
      <c r="K26" s="7">
        <v>9022857.160259884</v>
      </c>
      <c r="L26" s="7">
        <v>3635497.0170502253</v>
      </c>
      <c r="M26" s="7">
        <v>221219.248662706</v>
      </c>
      <c r="N26" s="7">
        <v>12876885.7722353</v>
      </c>
      <c r="O26" s="7">
        <v>103845.85300189815</v>
      </c>
      <c r="P26" s="7">
        <v>12980731.625237199</v>
      </c>
      <c r="S26" s="25">
        <f>S25*1.025</f>
        <v>15426974.291514453</v>
      </c>
      <c r="T26" s="21">
        <f t="shared" si="4"/>
        <v>0.01969237966933255</v>
      </c>
      <c r="U26" s="21">
        <f t="shared" si="1"/>
        <v>1.969237966933255</v>
      </c>
      <c r="V26" s="20">
        <f t="shared" si="2"/>
        <v>30379383.48975351</v>
      </c>
      <c r="W26" s="22">
        <f t="shared" si="5"/>
        <v>250684.9130644444</v>
      </c>
      <c r="X26" s="20">
        <f t="shared" si="6"/>
        <v>121.18552775429202</v>
      </c>
      <c r="Y26" s="29">
        <f t="shared" si="7"/>
        <v>10.503804245423959</v>
      </c>
      <c r="Z26" s="12"/>
      <c r="AA26" s="14">
        <f t="shared" si="0"/>
        <v>1337139.1869976548</v>
      </c>
      <c r="AB26" s="15">
        <f t="shared" si="8"/>
        <v>10.503804245423959</v>
      </c>
    </row>
    <row r="27" ht="12.75">
      <c r="A27" s="8"/>
    </row>
    <row r="28" spans="1:22" ht="12.75">
      <c r="A28" s="8"/>
      <c r="B28" s="1"/>
      <c r="T28" s="9"/>
      <c r="U28" s="9"/>
      <c r="V28" s="9"/>
    </row>
    <row r="29" ht="12.75">
      <c r="A29" s="8"/>
    </row>
    <row r="30" spans="1:22" ht="12.75">
      <c r="A30" s="8"/>
      <c r="T30" s="9"/>
      <c r="U30" s="9"/>
      <c r="V30" s="9"/>
    </row>
    <row r="31" spans="1:25" ht="12.75">
      <c r="A31" s="8"/>
      <c r="J31" s="3"/>
      <c r="K31" s="3"/>
      <c r="L31" s="3"/>
      <c r="M31" s="3"/>
      <c r="N31" s="3"/>
      <c r="V31" s="3"/>
      <c r="W31" s="3"/>
      <c r="X31" s="3"/>
      <c r="Y31" s="3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</sheetData>
  <sheetProtection password="DCAB" sheet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vgampo</dc:creator>
  <cp:keywords/>
  <dc:description/>
  <cp:lastModifiedBy>bwilhe</cp:lastModifiedBy>
  <cp:lastPrinted>2011-04-08T20:06:10Z</cp:lastPrinted>
  <dcterms:created xsi:type="dcterms:W3CDTF">2003-08-15T21:43:08Z</dcterms:created>
  <dcterms:modified xsi:type="dcterms:W3CDTF">2012-08-02T17:40:27Z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121207</vt:lpwstr>
  </property>
  <property fmtid="{D5CDD505-2E9C-101B-9397-08002B2CF9AE}" pid="6" name="IsConfidenti">
    <vt:lpwstr>0</vt:lpwstr>
  </property>
  <property fmtid="{D5CDD505-2E9C-101B-9397-08002B2CF9AE}" pid="7" name="Dat">
    <vt:lpwstr>2012-10-12T00:00:00Z</vt:lpwstr>
  </property>
  <property fmtid="{D5CDD505-2E9C-101B-9397-08002B2CF9AE}" pid="8" name="CaseTy">
    <vt:lpwstr>Rulemaking</vt:lpwstr>
  </property>
  <property fmtid="{D5CDD505-2E9C-101B-9397-08002B2CF9AE}" pid="9" name="OpenedDa">
    <vt:lpwstr>2012-07-20T00:00:00Z</vt:lpwstr>
  </property>
  <property fmtid="{D5CDD505-2E9C-101B-9397-08002B2CF9AE}" pid="10" name="Pref">
    <vt:lpwstr>UG</vt:lpwstr>
  </property>
  <property fmtid="{D5CDD505-2E9C-101B-9397-08002B2CF9AE}" pid="11" name="CaseCompanyNam">
    <vt:lpwstr/>
  </property>
  <property fmtid="{D5CDD505-2E9C-101B-9397-08002B2CF9AE}" pid="12" name="IndustryCo">
    <vt:lpwstr>150</vt:lpwstr>
  </property>
  <property fmtid="{D5CDD505-2E9C-101B-9397-08002B2CF9AE}" pid="13" name="CaseStat">
    <vt:lpwstr>Pending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