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2000"/>
  </bookViews>
  <sheets>
    <sheet name="SEF-24 Summary" sheetId="12" r:id="rId1"/>
    <sheet name="SEF-24 Plant Prov Proforma 1" sheetId="13" r:id="rId2"/>
    <sheet name="SEF-24 Plant Prov Proforma 2" sheetId="10" r:id="rId3"/>
    <sheet name="SEF-24 Retirements" sheetId="11" r:id="rId4"/>
  </sheets>
  <definedNames>
    <definedName name="_xlnm.Print_Titles" localSheetId="1">'SEF-24 Plant Prov Proforma 1'!$1:$10</definedName>
    <definedName name="_xlnm.Print_Titles" localSheetId="2">'SEF-24 Plant Prov Proforma 2'!$1:$10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13" l="1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47" i="13" l="1"/>
  <c r="P46" i="13"/>
  <c r="O46" i="13"/>
  <c r="N46" i="13"/>
  <c r="M46" i="13"/>
  <c r="L46" i="13"/>
  <c r="K46" i="13"/>
  <c r="J46" i="13"/>
  <c r="I46" i="13"/>
  <c r="H46" i="13"/>
  <c r="G46" i="13"/>
  <c r="A46" i="13"/>
  <c r="A45" i="13"/>
  <c r="A44" i="13"/>
  <c r="A43" i="13"/>
  <c r="A42" i="13"/>
  <c r="A41" i="13"/>
  <c r="A40" i="13"/>
  <c r="A39" i="13"/>
  <c r="A38" i="13"/>
  <c r="A37" i="13"/>
  <c r="A36" i="13"/>
  <c r="P35" i="13"/>
  <c r="P37" i="13" s="1"/>
  <c r="O35" i="13"/>
  <c r="O37" i="13" s="1"/>
  <c r="N35" i="13"/>
  <c r="N37" i="13" s="1"/>
  <c r="M35" i="13"/>
  <c r="M37" i="13" s="1"/>
  <c r="L35" i="13"/>
  <c r="L37" i="13" s="1"/>
  <c r="K35" i="13"/>
  <c r="K37" i="13" s="1"/>
  <c r="J35" i="13"/>
  <c r="J37" i="13" s="1"/>
  <c r="I35" i="13"/>
  <c r="I37" i="13" s="1"/>
  <c r="H35" i="13"/>
  <c r="H37" i="13" s="1"/>
  <c r="G35" i="13"/>
  <c r="G37" i="13" s="1"/>
  <c r="A35" i="13"/>
  <c r="A34" i="13"/>
  <c r="A33" i="13"/>
  <c r="A32" i="13"/>
  <c r="A31" i="13"/>
  <c r="A30" i="13"/>
  <c r="A29" i="13"/>
  <c r="P28" i="13"/>
  <c r="O28" i="13"/>
  <c r="N28" i="13"/>
  <c r="M28" i="13"/>
  <c r="L28" i="13"/>
  <c r="K28" i="13"/>
  <c r="J28" i="13"/>
  <c r="I28" i="13"/>
  <c r="H28" i="13"/>
  <c r="G28" i="13"/>
  <c r="A28" i="13"/>
  <c r="A27" i="13"/>
  <c r="A26" i="13"/>
  <c r="A25" i="13"/>
  <c r="A24" i="13"/>
  <c r="A23" i="13"/>
  <c r="A22" i="13"/>
  <c r="A21" i="13"/>
  <c r="A20" i="13"/>
  <c r="A19" i="13"/>
  <c r="A18" i="13"/>
  <c r="P17" i="13"/>
  <c r="P19" i="13" s="1"/>
  <c r="O17" i="13"/>
  <c r="O19" i="13" s="1"/>
  <c r="N17" i="13"/>
  <c r="N19" i="13" s="1"/>
  <c r="M17" i="13"/>
  <c r="M19" i="13" s="1"/>
  <c r="L17" i="13"/>
  <c r="L19" i="13" s="1"/>
  <c r="K17" i="13"/>
  <c r="K19" i="13" s="1"/>
  <c r="J17" i="13"/>
  <c r="J19" i="13" s="1"/>
  <c r="I17" i="13"/>
  <c r="I19" i="13" s="1"/>
  <c r="H17" i="13"/>
  <c r="H19" i="13" s="1"/>
  <c r="G17" i="13"/>
  <c r="G19" i="13" s="1"/>
  <c r="A17" i="13"/>
  <c r="A16" i="13"/>
  <c r="A15" i="13"/>
  <c r="A14" i="13"/>
  <c r="A13" i="13"/>
  <c r="A12" i="13"/>
  <c r="M21" i="13" l="1"/>
  <c r="M23" i="13" s="1"/>
  <c r="M39" i="13"/>
  <c r="M41" i="13" s="1"/>
  <c r="J21" i="13"/>
  <c r="J23" i="13" s="1"/>
  <c r="N21" i="13"/>
  <c r="N23" i="13" s="1"/>
  <c r="J39" i="13"/>
  <c r="J41" i="13" s="1"/>
  <c r="N39" i="13"/>
  <c r="N41" i="13" s="1"/>
  <c r="I21" i="13"/>
  <c r="I23" i="13" s="1"/>
  <c r="I39" i="13"/>
  <c r="I41" i="13" s="1"/>
  <c r="G21" i="13"/>
  <c r="G23" i="13" s="1"/>
  <c r="K21" i="13"/>
  <c r="K23" i="13" s="1"/>
  <c r="O23" i="13"/>
  <c r="O21" i="13"/>
  <c r="G39" i="13"/>
  <c r="G41" i="13" s="1"/>
  <c r="K39" i="13"/>
  <c r="K41" i="13" s="1"/>
  <c r="O39" i="13"/>
  <c r="O41" i="13" s="1"/>
  <c r="H21" i="13"/>
  <c r="H23" i="13" s="1"/>
  <c r="L21" i="13"/>
  <c r="L23" i="13" s="1"/>
  <c r="P21" i="13"/>
  <c r="P23" i="13" s="1"/>
  <c r="H39" i="13"/>
  <c r="H41" i="13" s="1"/>
  <c r="L39" i="13"/>
  <c r="L41" i="13" s="1"/>
  <c r="P39" i="13"/>
  <c r="P41" i="13" s="1"/>
  <c r="A9" i="12"/>
  <c r="A10" i="12"/>
  <c r="A11" i="12"/>
  <c r="D11" i="12"/>
  <c r="E11" i="12" s="1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C40" i="12"/>
  <c r="F11" i="12" l="1"/>
  <c r="O34" i="11" l="1"/>
  <c r="N34" i="11"/>
  <c r="E15" i="12" s="1"/>
  <c r="M34" i="11"/>
  <c r="L34" i="11"/>
  <c r="D15" i="12" s="1"/>
  <c r="K34" i="11"/>
  <c r="J34" i="11"/>
  <c r="C15" i="12" s="1"/>
  <c r="I34" i="11"/>
  <c r="H34" i="11"/>
  <c r="G34" i="11"/>
  <c r="F34" i="11"/>
  <c r="P34" i="11"/>
  <c r="F15" i="12" s="1"/>
  <c r="A27" i="11"/>
  <c r="A24" i="11"/>
  <c r="A25" i="11"/>
  <c r="A34" i="11"/>
  <c r="A33" i="11"/>
  <c r="A32" i="11"/>
  <c r="A31" i="11"/>
  <c r="A30" i="11"/>
  <c r="A29" i="11"/>
  <c r="A28" i="11"/>
  <c r="A26" i="11"/>
  <c r="A23" i="11"/>
  <c r="A22" i="11"/>
  <c r="A21" i="11"/>
  <c r="A20" i="11"/>
  <c r="A19" i="11"/>
  <c r="A18" i="11"/>
  <c r="A17" i="11"/>
  <c r="M16" i="11"/>
  <c r="M20" i="11" s="1"/>
  <c r="M22" i="11" s="1"/>
  <c r="M24" i="11" s="1"/>
  <c r="M27" i="11" s="1"/>
  <c r="M29" i="11" s="1"/>
  <c r="I16" i="11"/>
  <c r="I20" i="11" s="1"/>
  <c r="I22" i="11" s="1"/>
  <c r="I24" i="11" s="1"/>
  <c r="I27" i="11" s="1"/>
  <c r="F16" i="11"/>
  <c r="F20" i="11" s="1"/>
  <c r="F22" i="11" s="1"/>
  <c r="F24" i="11" s="1"/>
  <c r="F27" i="11" s="1"/>
  <c r="A16" i="11"/>
  <c r="A15" i="11"/>
  <c r="A14" i="11"/>
  <c r="A13" i="11"/>
  <c r="O16" i="11"/>
  <c r="O20" i="11" s="1"/>
  <c r="O22" i="11" s="1"/>
  <c r="O24" i="11" s="1"/>
  <c r="O27" i="11" s="1"/>
  <c r="K16" i="11"/>
  <c r="K20" i="11" s="1"/>
  <c r="K22" i="11" s="1"/>
  <c r="G16" i="11"/>
  <c r="G20" i="11" s="1"/>
  <c r="G22" i="11" s="1"/>
  <c r="G24" i="11" s="1"/>
  <c r="G27" i="11" s="1"/>
  <c r="A12" i="11"/>
  <c r="A11" i="11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G28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G33" i="10"/>
  <c r="A15" i="10"/>
  <c r="A14" i="10"/>
  <c r="G17" i="10"/>
  <c r="G19" i="10" s="1"/>
  <c r="G21" i="10" s="1"/>
  <c r="A13" i="10"/>
  <c r="A12" i="10"/>
  <c r="G45" i="10"/>
  <c r="G44" i="10"/>
  <c r="F29" i="11" l="1"/>
  <c r="I29" i="11"/>
  <c r="O29" i="11"/>
  <c r="G29" i="11"/>
  <c r="K24" i="11"/>
  <c r="K27" i="11" s="1"/>
  <c r="K29" i="11" s="1"/>
  <c r="G34" i="10"/>
  <c r="G32" i="10"/>
  <c r="G23" i="10"/>
  <c r="G31" i="10"/>
  <c r="H16" i="11" l="1"/>
  <c r="H20" i="11" s="1"/>
  <c r="H22" i="11" s="1"/>
  <c r="F14" i="12"/>
  <c r="F16" i="12" s="1"/>
  <c r="G43" i="10"/>
  <c r="G46" i="10" s="1"/>
  <c r="E14" i="12"/>
  <c r="E16" i="12" s="1"/>
  <c r="G35" i="10"/>
  <c r="G37" i="10" s="1"/>
  <c r="G39" i="10" s="1"/>
  <c r="C14" i="12"/>
  <c r="C16" i="12" s="1"/>
  <c r="D14" i="12"/>
  <c r="D16" i="12" s="1"/>
  <c r="H24" i="11" l="1"/>
  <c r="H27" i="11" s="1"/>
  <c r="H29" i="11" s="1"/>
  <c r="D32" i="12"/>
  <c r="D28" i="12"/>
  <c r="E32" i="12"/>
  <c r="E28" i="12"/>
  <c r="C32" i="12"/>
  <c r="C28" i="12"/>
  <c r="F32" i="12"/>
  <c r="F28" i="12"/>
  <c r="J16" i="11"/>
  <c r="J20" i="11" s="1"/>
  <c r="G41" i="10"/>
  <c r="J22" i="11" l="1"/>
  <c r="C19" i="12"/>
  <c r="L16" i="11"/>
  <c r="L20" i="11" s="1"/>
  <c r="L22" i="11" l="1"/>
  <c r="D19" i="12"/>
  <c r="J24" i="11"/>
  <c r="J27" i="11" s="1"/>
  <c r="C23" i="12" s="1"/>
  <c r="C18" i="12"/>
  <c r="C20" i="12" s="1"/>
  <c r="C22" i="12"/>
  <c r="C24" i="12" s="1"/>
  <c r="P16" i="11"/>
  <c r="P20" i="11" s="1"/>
  <c r="N16" i="11"/>
  <c r="N20" i="11" s="1"/>
  <c r="J29" i="11" l="1"/>
  <c r="N22" i="11"/>
  <c r="E19" i="12"/>
  <c r="P22" i="11"/>
  <c r="F19" i="12"/>
  <c r="L24" i="11"/>
  <c r="L27" i="11" s="1"/>
  <c r="D23" i="12" s="1"/>
  <c r="D18" i="12"/>
  <c r="D20" i="12" s="1"/>
  <c r="D22" i="12"/>
  <c r="C26" i="12"/>
  <c r="C30" i="12" s="1"/>
  <c r="C34" i="12" s="1"/>
  <c r="C36" i="12" s="1"/>
  <c r="D24" i="12" l="1"/>
  <c r="L29" i="11"/>
  <c r="P24" i="11"/>
  <c r="P27" i="11" s="1"/>
  <c r="F23" i="12" s="1"/>
  <c r="P29" i="11"/>
  <c r="N24" i="11"/>
  <c r="N27" i="11" s="1"/>
  <c r="E23" i="12" s="1"/>
  <c r="N29" i="11"/>
  <c r="F18" i="12"/>
  <c r="F20" i="12" s="1"/>
  <c r="F22" i="12"/>
  <c r="F24" i="12" s="1"/>
  <c r="E18" i="12"/>
  <c r="E20" i="12" s="1"/>
  <c r="E22" i="12"/>
  <c r="D26" i="12"/>
  <c r="D30" i="12" s="1"/>
  <c r="D34" i="12" s="1"/>
  <c r="D36" i="12" s="1"/>
  <c r="D38" i="12" s="1"/>
  <c r="D40" i="12" s="1"/>
  <c r="E24" i="12" l="1"/>
  <c r="E26" i="12"/>
  <c r="E30" i="12" s="1"/>
  <c r="E34" i="12" s="1"/>
  <c r="E36" i="12" s="1"/>
  <c r="E38" i="12" s="1"/>
  <c r="E40" i="12" s="1"/>
  <c r="F26" i="12"/>
  <c r="F30" i="12" s="1"/>
  <c r="F34" i="12" s="1"/>
  <c r="F36" i="12" s="1"/>
  <c r="F38" i="12" s="1"/>
  <c r="F40" i="12" l="1"/>
</calcChain>
</file>

<file path=xl/sharedStrings.xml><?xml version="1.0" encoding="utf-8"?>
<sst xmlns="http://schemas.openxmlformats.org/spreadsheetml/2006/main" count="347" uniqueCount="123">
  <si>
    <t xml:space="preserve">DETERMINATION OF DEFICIENCY ASSOCIATED WITH </t>
  </si>
  <si>
    <t xml:space="preserve">PROVISIONAL PROFORMA ADJUSTMENTS - FOR RATES </t>
  </si>
  <si>
    <t>SUBJECT TO REFUND</t>
  </si>
  <si>
    <t>NATURAL GAS</t>
  </si>
  <si>
    <t>LINE</t>
  </si>
  <si>
    <t>PLANT RELATED COSTS</t>
  </si>
  <si>
    <t>Cost of Debt</t>
  </si>
  <si>
    <t>Statutory Federal Income Tax Rate</t>
  </si>
  <si>
    <t>Conversion Factor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</si>
  <si>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</si>
  <si>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</si>
  <si>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</si>
  <si>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</si>
  <si>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</si>
  <si>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</si>
  <si>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Net Operating Income Deficiency</t>
  </si>
  <si>
    <t>Grossed Up Deficiency - Cumulative</t>
  </si>
  <si>
    <t>Grossed Up Deficiency - Cumulative In Rates</t>
  </si>
  <si>
    <t>Grossed Up Deficiency - By Year</t>
  </si>
  <si>
    <t>Source</t>
  </si>
  <si>
    <t>Requested Rate of Return</t>
  </si>
  <si>
    <t>Rate Base Associated with Post 2021 Plant Additions</t>
  </si>
  <si>
    <t>Rate Base Associated with Post 2021 Plant Retirements</t>
  </si>
  <si>
    <t>Total Rate Base Proposed Subject to Refund</t>
  </si>
  <si>
    <t>Depr/Amort Expense Associated with Post 2021 Plant Additions</t>
  </si>
  <si>
    <t>Depr/Amort Expense Associated with Post 2021 Plant Retirements</t>
  </si>
  <si>
    <t xml:space="preserve"> Line 9 x Line 11 x Line 16</t>
  </si>
  <si>
    <t>Line 27 + Line 29</t>
  </si>
  <si>
    <t>Line 10 x Line 16</t>
  </si>
  <si>
    <t>Line 33 - Line 31</t>
  </si>
  <si>
    <t>Line 35 / Line 12</t>
  </si>
  <si>
    <t>Line 36</t>
  </si>
  <si>
    <t>Line 38 - Prior Year Line 38</t>
  </si>
  <si>
    <t>Exh. SEF-7 page 2</t>
  </si>
  <si>
    <t>Exh. SEF-7 page 3</t>
  </si>
  <si>
    <t>Income Tax Expense Associated with Post 2021 Plant Additions</t>
  </si>
  <si>
    <t>Income Tax Expense Associated with Post 2021 Plant Retirements</t>
  </si>
  <si>
    <t>AMA JUN 2021</t>
  </si>
  <si>
    <t>EOP JUN 2021</t>
  </si>
  <si>
    <t>EOP DEC 2021</t>
  </si>
  <si>
    <t>EOP DEC 2022</t>
  </si>
  <si>
    <t>AMA 2023</t>
  </si>
  <si>
    <t>AMA DEC 2023</t>
  </si>
  <si>
    <t>AMA 2024</t>
  </si>
  <si>
    <t>AMA DEC 2024</t>
  </si>
  <si>
    <t>AMA 2025</t>
  </si>
  <si>
    <t>AMA DEC 2025</t>
  </si>
  <si>
    <t>DEC 2021</t>
  </si>
  <si>
    <t>ADJUSTED</t>
  </si>
  <si>
    <t>12ME JUNE 2021</t>
  </si>
  <si>
    <t>RESTATED</t>
  </si>
  <si>
    <t>PROFORMA</t>
  </si>
  <si>
    <t>GAP YEAR</t>
  </si>
  <si>
    <t>RESULTS</t>
  </si>
  <si>
    <t>RATE YEAR 1</t>
  </si>
  <si>
    <t>RATE YEAR 2</t>
  </si>
  <si>
    <t>RATE YEAR 3</t>
  </si>
  <si>
    <t>TEST</t>
  </si>
  <si>
    <t>RESTATING</t>
  </si>
  <si>
    <t>RESULTS OF</t>
  </si>
  <si>
    <t>PERIOD</t>
  </si>
  <si>
    <t>PROVISIONAL</t>
  </si>
  <si>
    <t>START OF</t>
  </si>
  <si>
    <t>END OF</t>
  </si>
  <si>
    <t>YEAR</t>
  </si>
  <si>
    <t>ADJUSTMENTS</t>
  </si>
  <si>
    <t>OPERATIONS</t>
  </si>
  <si>
    <t>NO.</t>
  </si>
  <si>
    <t>DESCRIPTION</t>
  </si>
  <si>
    <t>%'s</t>
  </si>
  <si>
    <t>a</t>
  </si>
  <si>
    <t>b</t>
  </si>
  <si>
    <t>c = a + b</t>
  </si>
  <si>
    <t>d</t>
  </si>
  <si>
    <t>e = c + d</t>
  </si>
  <si>
    <t>f</t>
  </si>
  <si>
    <t>g = e + f</t>
  </si>
  <si>
    <t>h</t>
  </si>
  <si>
    <t>i = g + h</t>
  </si>
  <si>
    <t>j</t>
  </si>
  <si>
    <t>k = i + j</t>
  </si>
  <si>
    <t>l</t>
  </si>
  <si>
    <t>m = k + l</t>
  </si>
  <si>
    <t>403 GAS DEPRECIATION EXPENSE</t>
  </si>
  <si>
    <t>403 GAS PORTION OF COMMON</t>
  </si>
  <si>
    <t>404 GAS AMORTIZATION EXPENSE</t>
  </si>
  <si>
    <t>404 GAS PORTION OF COMMON</t>
  </si>
  <si>
    <t>TOTAL DEPRECIATION AND AMORTIZATION EXPENSE</t>
  </si>
  <si>
    <t>INCREASE (DECREASE) EXPENSE</t>
  </si>
  <si>
    <t>INCREASE (DECREASE) FIT</t>
  </si>
  <si>
    <t>INCREASE (DECREASE) NOI</t>
  </si>
  <si>
    <t>INCREASE TO GROSS PLANT</t>
  </si>
  <si>
    <t>INCREASE TO ACCUM. DEPRECIATION &amp; AMORTIZATION</t>
  </si>
  <si>
    <t>INCREASE TO ACCUMULATED DEFERRED INCOME TAXES</t>
  </si>
  <si>
    <t>TOTAL ADJUSTMENT TO RATE BASE</t>
  </si>
  <si>
    <t>TOTAL PROVISIONAL PROFORMA ADJSUTMENTS</t>
  </si>
  <si>
    <t>PROGRAMMATC</t>
  </si>
  <si>
    <t xml:space="preserve">CUSTOMER DRIVEN PROGRAMMATIC PROVISIONAL PROFORMA </t>
  </si>
  <si>
    <t xml:space="preserve">SPECIFIC </t>
  </si>
  <si>
    <t xml:space="preserve">PROJECTED </t>
  </si>
  <si>
    <t>SUBTOTAL DEPRECIATION EXPENSE 403</t>
  </si>
  <si>
    <t>403.1 GAS ASSET RETIREMENT COST DEPRECIATION</t>
  </si>
  <si>
    <t>403.1 GAS PORTION OF COMMON</t>
  </si>
  <si>
    <t>411.10 GAS ASSET RETIREMENT OBLIGATION ACCRETION</t>
  </si>
  <si>
    <t>TOTAL DEPRECIATION AND ACCRETION</t>
  </si>
  <si>
    <t>ADJUSTMENT TO RATE BASE:</t>
  </si>
  <si>
    <t>ADJUSTMENT TO ACCUM. DEPREC. AT 100% DEPREC. EXP. LINE 12</t>
  </si>
  <si>
    <t>ADJUSTMENT TO ADIT IS IN ADJ 6.29 AND TO EDIT IS IN 6.04</t>
  </si>
  <si>
    <t>TOTAL ADJUSTMENT TO RATEBASE</t>
  </si>
  <si>
    <t>INCREASE (DECREASE) EDIT</t>
  </si>
  <si>
    <t>INCREASE (DECREASE) FLOW-THROUGH</t>
  </si>
  <si>
    <t>INCREASE (DECREASE) TAX EXPENSE</t>
  </si>
  <si>
    <t>SEF-24 page 2 line 103</t>
  </si>
  <si>
    <t>SEF-24 page 3 line 38</t>
  </si>
  <si>
    <t>SEF-24 page 2 line 94</t>
  </si>
  <si>
    <t>SEF-24 page 3 line 24</t>
  </si>
  <si>
    <t>SEF-24 page 2 line 96</t>
  </si>
  <si>
    <t>SEF-24 page 3 line 31</t>
  </si>
  <si>
    <t>UG-__________</t>
  </si>
  <si>
    <t>Exh. SEF-24 page 1 of 4</t>
  </si>
  <si>
    <t>Exh. SEF-24 pages 2 of 4</t>
  </si>
  <si>
    <t>Exh. SEF-24 pages 3 of 4</t>
  </si>
  <si>
    <t>Exh. SEF-24 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</si>
</sst>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ADJ&quot;\ 0.00\ &quot;ER&quot;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70C0"/>
      <name val="Times New Roman"/>
      <family val="1"/>
    </font>
    <font>
      <b/>
      <sz val="11"/>
      <color rgb="FF0000FF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0" fontId="4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4" xfId="0" applyNumberFormat="1" applyFont="1" applyFill="1" applyBorder="1"/>
    <xf numFmtId="164" fontId="4" fillId="0" borderId="1" xfId="0" applyNumberFormat="1" applyFont="1" applyFill="1" applyBorder="1"/>
    <xf numFmtId="164" fontId="5" fillId="0" borderId="0" xfId="0" applyNumberFormat="1" applyFont="1" applyFill="1" applyBorder="1"/>
    <xf numFmtId="164" fontId="4" fillId="0" borderId="2" xfId="0" applyNumberFormat="1" applyFont="1" applyFill="1" applyBorder="1"/>
    <xf numFmtId="164" fontId="4" fillId="0" borderId="3" xfId="0" applyNumberFormat="1" applyFont="1" applyFill="1" applyBorder="1"/>
    <xf numFmtId="165" fontId="4" fillId="0" borderId="0" xfId="0" applyNumberFormat="1" applyFont="1" applyFill="1" applyBorder="1"/>
    <xf numFmtId="0" fontId="2" fillId="0" borderId="0" xfId="0" quotePrefix="1" applyFont="1"/>
    <xf numFmtId="164" fontId="4" fillId="0" borderId="4" xfId="0" applyNumberFormat="1" applyFont="1" applyFill="1" applyBorder="1"/>
    <xf numFmtId="164" fontId="4" fillId="0" borderId="0" xfId="0" applyNumberFormat="1" applyFont="1" applyFill="1" applyBorder="1"/>
    <xf numFmtId="43" fontId="2" fillId="0" borderId="0" xfId="0" applyNumberFormat="1" applyFont="1"/>
    <xf numFmtId="10" fontId="4" fillId="0" borderId="0" xfId="0" applyNumberFormat="1" applyFont="1" applyFill="1" applyBorder="1"/>
    <xf numFmtId="0" fontId="0" fillId="0" borderId="0" xfId="0" applyFont="1"/>
    <xf numFmtId="0" fontId="5" fillId="0" borderId="0" xfId="0" applyFont="1" applyFill="1" applyAlignment="1">
      <alignment horizontal="centerContinuous"/>
    </xf>
    <xf numFmtId="0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Continuous"/>
    </xf>
    <xf numFmtId="0" fontId="2" fillId="2" borderId="5" xfId="0" applyFont="1" applyFill="1" applyBorder="1"/>
    <xf numFmtId="0" fontId="2" fillId="0" borderId="6" xfId="0" applyFont="1" applyBorder="1"/>
    <xf numFmtId="0" fontId="2" fillId="2" borderId="6" xfId="0" applyFont="1" applyFill="1" applyBorder="1"/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1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/>
    <xf numFmtId="0" fontId="5" fillId="0" borderId="0" xfId="0" applyFont="1" applyFill="1" applyBorder="1" applyAlignment="1"/>
    <xf numFmtId="0" fontId="1" fillId="2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5" fillId="0" borderId="1" xfId="0" quotePrefix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/>
    <xf numFmtId="165" fontId="4" fillId="0" borderId="0" xfId="0" applyNumberFormat="1" applyFont="1"/>
    <xf numFmtId="165" fontId="8" fillId="0" borderId="0" xfId="0" applyNumberFormat="1" applyFont="1"/>
    <xf numFmtId="9" fontId="4" fillId="0" borderId="0" xfId="0" applyNumberFormat="1" applyFont="1"/>
    <xf numFmtId="164" fontId="4" fillId="0" borderId="0" xfId="0" applyNumberFormat="1" applyFont="1"/>
    <xf numFmtId="164" fontId="8" fillId="0" borderId="0" xfId="0" applyNumberFormat="1" applyFont="1"/>
    <xf numFmtId="164" fontId="4" fillId="0" borderId="1" xfId="0" applyNumberFormat="1" applyFont="1" applyBorder="1"/>
    <xf numFmtId="164" fontId="8" fillId="0" borderId="1" xfId="0" applyNumberFormat="1" applyFont="1" applyBorder="1"/>
    <xf numFmtId="43" fontId="8" fillId="0" borderId="0" xfId="0" applyNumberFormat="1" applyFont="1"/>
    <xf numFmtId="0" fontId="8" fillId="0" borderId="2" xfId="0" applyFont="1" applyBorder="1"/>
    <xf numFmtId="165" fontId="8" fillId="0" borderId="4" xfId="0" applyNumberFormat="1" applyFont="1" applyBorder="1"/>
    <xf numFmtId="0" fontId="8" fillId="0" borderId="0" xfId="0" applyFont="1"/>
    <xf numFmtId="165" fontId="8" fillId="0" borderId="15" xfId="0" applyNumberFormat="1" applyFont="1" applyBorder="1"/>
    <xf numFmtId="0" fontId="7" fillId="0" borderId="0" xfId="0" applyFont="1"/>
    <xf numFmtId="0" fontId="9" fillId="0" borderId="0" xfId="0" applyFont="1"/>
    <xf numFmtId="17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" fillId="2" borderId="20" xfId="0" quotePrefix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5" fillId="0" borderId="0" xfId="0" applyFont="1"/>
    <xf numFmtId="0" fontId="10" fillId="0" borderId="0" xfId="0" applyFont="1" applyFill="1" applyBorder="1" applyAlignment="1">
      <alignment horizontal="centerContinuous"/>
    </xf>
    <xf numFmtId="43" fontId="5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Alignment="1">
      <alignment horizontal="center"/>
    </xf>
    <xf numFmtId="0" fontId="4" fillId="2" borderId="5" xfId="0" applyFont="1" applyFill="1" applyBorder="1"/>
    <xf numFmtId="0" fontId="4" fillId="0" borderId="6" xfId="0" applyFont="1" applyBorder="1"/>
    <xf numFmtId="0" fontId="4" fillId="2" borderId="6" xfId="0" applyFont="1" applyFill="1" applyBorder="1"/>
    <xf numFmtId="17" fontId="5" fillId="0" borderId="16" xfId="0" applyNumberFormat="1" applyFont="1" applyBorder="1" applyAlignment="1">
      <alignment horizontal="center"/>
    </xf>
    <xf numFmtId="0" fontId="5" fillId="2" borderId="20" xfId="0" quotePrefix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9" xfId="0" applyFont="1" applyBorder="1"/>
    <xf numFmtId="0" fontId="5" fillId="2" borderId="9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/>
    <xf numFmtId="164" fontId="4" fillId="0" borderId="0" xfId="0" applyNumberFormat="1" applyFont="1" applyFill="1"/>
    <xf numFmtId="164" fontId="4" fillId="0" borderId="0" xfId="0" applyNumberFormat="1" applyFont="1" applyBorder="1"/>
    <xf numFmtId="9" fontId="8" fillId="0" borderId="0" xfId="0" applyNumberFormat="1" applyFont="1"/>
    <xf numFmtId="43" fontId="4" fillId="0" borderId="0" xfId="0" applyNumberFormat="1" applyFont="1" applyBorder="1"/>
    <xf numFmtId="164" fontId="4" fillId="0" borderId="2" xfId="0" applyNumberFormat="1" applyFont="1" applyBorder="1"/>
    <xf numFmtId="164" fontId="8" fillId="0" borderId="2" xfId="0" applyNumberFormat="1" applyFont="1" applyBorder="1"/>
    <xf numFmtId="164" fontId="8" fillId="0" borderId="1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5" fillId="0" borderId="0" xfId="0" quotePrefix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0" fontId="2" fillId="0" borderId="25" xfId="0" applyFont="1" applyBorder="1"/>
    <xf numFmtId="0" fontId="1" fillId="0" borderId="26" xfId="0" applyNumberFormat="1" applyFont="1" applyFill="1" applyBorder="1" applyAlignment="1">
      <alignment horizontal="right"/>
    </xf>
    <xf numFmtId="0" fontId="2" fillId="0" borderId="27" xfId="0" applyFont="1" applyBorder="1"/>
    <xf numFmtId="166" fontId="1" fillId="0" borderId="28" xfId="0" applyNumberFormat="1" applyFont="1" applyFill="1" applyBorder="1" applyAlignment="1">
      <alignment horizontal="right"/>
    </xf>
    <xf numFmtId="0" fontId="4" fillId="0" borderId="25" xfId="0" applyFont="1" applyBorder="1"/>
    <xf numFmtId="0" fontId="5" fillId="0" borderId="26" xfId="0" applyNumberFormat="1" applyFont="1" applyFill="1" applyBorder="1" applyAlignment="1">
      <alignment horizontal="right"/>
    </xf>
    <xf numFmtId="0" fontId="4" fillId="0" borderId="27" xfId="0" applyFont="1" applyBorder="1"/>
    <xf numFmtId="166" fontId="5" fillId="0" borderId="2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workbookViewId="0"/>
  </sheetViews>
  <sheetFormatPr defaultColWidth="9.140625" defaultRowHeight="12.75" x14ac:dyDescent="0.2"/>
  <cols>
    <col min="1" max="1" width="6.28515625" style="2" customWidth="1"/>
    <col min="2" max="2" width="53.85546875" style="2" bestFit="1" customWidth="1"/>
    <col min="3" max="6" width="16.85546875" style="2" bestFit="1" customWidth="1"/>
    <col min="7" max="7" width="21.5703125" style="2" bestFit="1" customWidth="1"/>
    <col min="8" max="8" width="11.140625" style="2" bestFit="1" customWidth="1"/>
    <col min="9" max="16384" width="9.140625" style="2"/>
  </cols>
  <sheetData>
    <row r="1" spans="1:7" x14ac:dyDescent="0.2">
      <c r="A1" s="1" t="s">
        <v>0</v>
      </c>
      <c r="G1" s="121" t="s">
        <v>118</v>
      </c>
    </row>
    <row r="2" spans="1:7" ht="13.5" thickBot="1" x14ac:dyDescent="0.25">
      <c r="A2" s="1" t="s">
        <v>1</v>
      </c>
      <c r="G2" s="122" t="s">
        <v>119</v>
      </c>
    </row>
    <row r="3" spans="1:7" ht="15" x14ac:dyDescent="0.25">
      <c r="A3" s="1" t="s">
        <v>2</v>
      </c>
      <c r="G3"/>
    </row>
    <row r="4" spans="1:7" x14ac:dyDescent="0.2">
      <c r="A4" s="1"/>
    </row>
    <row r="5" spans="1:7" x14ac:dyDescent="0.2">
      <c r="A5" s="3" t="s">
        <v>3</v>
      </c>
    </row>
    <row r="7" spans="1:7" x14ac:dyDescent="0.2">
      <c r="A7" s="4" t="s">
        <v>4</v>
      </c>
      <c r="B7" s="4" t="s">
        <v>5</v>
      </c>
      <c r="C7" s="4">
        <v>2022</v>
      </c>
      <c r="D7" s="4">
        <v>2023</v>
      </c>
      <c r="E7" s="4">
        <v>2024</v>
      </c>
      <c r="F7" s="4">
        <v>2025</v>
      </c>
      <c r="G7" s="4" t="s">
        <v>19</v>
      </c>
    </row>
    <row r="9" spans="1:7" ht="15" x14ac:dyDescent="0.25">
      <c r="A9" s="5">
        <f>ROW()</f>
        <v>9</v>
      </c>
      <c r="B9" s="2" t="s">
        <v>6</v>
      </c>
      <c r="C9" s="6">
        <v>2.6200000000000001E-2</v>
      </c>
      <c r="D9" s="6">
        <v>2.5399999999999999E-2</v>
      </c>
      <c r="E9" s="6">
        <v>2.5399999999999999E-2</v>
      </c>
      <c r="F9" s="6">
        <v>2.5399999999999999E-2</v>
      </c>
      <c r="G9" s="2" t="s">
        <v>33</v>
      </c>
    </row>
    <row r="10" spans="1:7" ht="15" x14ac:dyDescent="0.25">
      <c r="A10" s="5">
        <f>ROW()</f>
        <v>10</v>
      </c>
      <c r="B10" s="2" t="s">
        <v>20</v>
      </c>
      <c r="C10" s="6">
        <v>7.2300000000000003E-2</v>
      </c>
      <c r="D10" s="6">
        <v>7.3899999999999993E-2</v>
      </c>
      <c r="E10" s="6">
        <v>7.4399999999999994E-2</v>
      </c>
      <c r="F10" s="6">
        <v>7.4899999999999994E-2</v>
      </c>
      <c r="G10" s="2" t="s">
        <v>33</v>
      </c>
    </row>
    <row r="11" spans="1:7" ht="15" x14ac:dyDescent="0.25">
      <c r="A11" s="5">
        <f>ROW()</f>
        <v>11</v>
      </c>
      <c r="B11" s="2" t="s">
        <v>7</v>
      </c>
      <c r="C11" s="6">
        <v>0.21</v>
      </c>
      <c r="D11" s="6">
        <f>C11</f>
        <v>0.21</v>
      </c>
      <c r="E11" s="6">
        <f>D11</f>
        <v>0.21</v>
      </c>
      <c r="F11" s="6">
        <f>E11</f>
        <v>0.21</v>
      </c>
    </row>
    <row r="12" spans="1:7" ht="15" x14ac:dyDescent="0.25">
      <c r="A12" s="5">
        <f>ROW()</f>
        <v>12</v>
      </c>
      <c r="B12" s="2" t="s">
        <v>8</v>
      </c>
      <c r="C12" s="18">
        <v>0.75480100000000006</v>
      </c>
      <c r="D12" s="18">
        <v>0.75480100000000006</v>
      </c>
      <c r="E12" s="18">
        <v>0.75480100000000006</v>
      </c>
      <c r="F12" s="18">
        <v>0.75480100000000006</v>
      </c>
      <c r="G12" s="2" t="s">
        <v>34</v>
      </c>
    </row>
    <row r="13" spans="1:7" ht="15" x14ac:dyDescent="0.25">
      <c r="A13" s="5">
        <f>ROW()</f>
        <v>13</v>
      </c>
      <c r="C13" s="6"/>
      <c r="D13" s="6"/>
      <c r="E13" s="6"/>
      <c r="F13" s="6"/>
    </row>
    <row r="14" spans="1:7" ht="15" x14ac:dyDescent="0.25">
      <c r="A14" s="5">
        <f>ROW()</f>
        <v>14</v>
      </c>
      <c r="B14" s="2" t="s">
        <v>21</v>
      </c>
      <c r="C14" s="13">
        <f>'SEF-24 Plant Prov Proforma 2'!$J$46</f>
        <v>503431172.55710411</v>
      </c>
      <c r="D14" s="13">
        <f>'SEF-24 Plant Prov Proforma 2'!$L$46</f>
        <v>636206807.10137403</v>
      </c>
      <c r="E14" s="13">
        <f>'SEF-24 Plant Prov Proforma 2'!$N$46</f>
        <v>981055028.16483617</v>
      </c>
      <c r="F14" s="13">
        <f>'SEF-24 Plant Prov Proforma 2'!$P$46</f>
        <v>1230418665.6013658</v>
      </c>
      <c r="G14" s="67" t="s">
        <v>112</v>
      </c>
    </row>
    <row r="15" spans="1:7" ht="15" x14ac:dyDescent="0.25">
      <c r="A15" s="5">
        <f>ROW()</f>
        <v>15</v>
      </c>
      <c r="B15" s="2" t="s">
        <v>22</v>
      </c>
      <c r="C15" s="9">
        <f>'SEF-24 Retirements'!$J$34</f>
        <v>-4059275.4271454741</v>
      </c>
      <c r="D15" s="9">
        <f>'SEF-24 Retirements'!$L$34</f>
        <v>-5583330.3466832638</v>
      </c>
      <c r="E15" s="9">
        <f>'SEF-24 Retirements'!$N$34</f>
        <v>-8127211.3667587284</v>
      </c>
      <c r="F15" s="9">
        <f>'SEF-24 Retirements'!$P$34</f>
        <v>-9758931.9589921683</v>
      </c>
      <c r="G15" s="67" t="s">
        <v>113</v>
      </c>
    </row>
    <row r="16" spans="1:7" ht="14.25" x14ac:dyDescent="0.2">
      <c r="A16" s="5">
        <f>ROW()</f>
        <v>16</v>
      </c>
      <c r="B16" s="1" t="s">
        <v>23</v>
      </c>
      <c r="C16" s="10">
        <f>SUM(C14:C15)</f>
        <v>499371897.12995863</v>
      </c>
      <c r="D16" s="10">
        <f>SUM(D14:D15)</f>
        <v>630623476.75469077</v>
      </c>
      <c r="E16" s="10">
        <f>SUM(E14:E15)</f>
        <v>972927816.79807746</v>
      </c>
      <c r="F16" s="10">
        <f>SUM(F14:F15)</f>
        <v>1220659733.6423736</v>
      </c>
      <c r="G16" s="67"/>
    </row>
    <row r="17" spans="1:8" ht="15" x14ac:dyDescent="0.25">
      <c r="A17" s="5">
        <f>ROW()</f>
        <v>17</v>
      </c>
      <c r="C17" s="16"/>
      <c r="D17" s="16"/>
      <c r="E17" s="16"/>
      <c r="F17" s="16"/>
      <c r="G17" s="67"/>
    </row>
    <row r="18" spans="1:8" ht="15" x14ac:dyDescent="0.25">
      <c r="A18" s="5">
        <f>ROW()</f>
        <v>18</v>
      </c>
      <c r="B18" s="2" t="s">
        <v>24</v>
      </c>
      <c r="C18" s="16">
        <f>-'SEF-24 Plant Prov Proforma 2'!$J$37</f>
        <v>-11069031.972070001</v>
      </c>
      <c r="D18" s="16">
        <f>-'SEF-24 Plant Prov Proforma 2'!$L$37</f>
        <v>-25270712.744026002</v>
      </c>
      <c r="E18" s="16">
        <f>-'SEF-24 Plant Prov Proforma 2'!$N$37</f>
        <v>-46950666.604846023</v>
      </c>
      <c r="F18" s="16">
        <f>-'SEF-24 Plant Prov Proforma 2'!$P$37</f>
        <v>-63074265.079768054</v>
      </c>
      <c r="G18" s="67" t="s">
        <v>114</v>
      </c>
    </row>
    <row r="19" spans="1:8" ht="15" x14ac:dyDescent="0.25">
      <c r="A19" s="5">
        <f>ROW()</f>
        <v>19</v>
      </c>
      <c r="B19" s="2" t="s">
        <v>25</v>
      </c>
      <c r="C19" s="9">
        <f>-'SEF-24 Retirements'!$J$20</f>
        <v>691150.87153200095</v>
      </c>
      <c r="D19" s="9">
        <f>-'SEF-24 Retirements'!$L$20</f>
        <v>2056035.8973419995</v>
      </c>
      <c r="E19" s="9">
        <f>-'SEF-24 Retirements'!$N$20</f>
        <v>2651082.1636059997</v>
      </c>
      <c r="F19" s="9">
        <f>-'SEF-24 Retirements'!$P$20</f>
        <v>3098176.6998700015</v>
      </c>
      <c r="G19" s="67" t="s">
        <v>115</v>
      </c>
    </row>
    <row r="20" spans="1:8" ht="14.25" x14ac:dyDescent="0.2">
      <c r="A20" s="5">
        <f>ROW()</f>
        <v>20</v>
      </c>
      <c r="B20" s="1" t="s">
        <v>9</v>
      </c>
      <c r="C20" s="10">
        <f>SUM(C18:C19)</f>
        <v>-10377881.100538</v>
      </c>
      <c r="D20" s="10">
        <f>SUM(D18:D19)</f>
        <v>-23214676.846684001</v>
      </c>
      <c r="E20" s="10">
        <f>SUM(E18:E19)</f>
        <v>-44299584.44124002</v>
      </c>
      <c r="F20" s="10">
        <f>SUM(F18:F19)</f>
        <v>-59976088.379898056</v>
      </c>
      <c r="G20" s="67"/>
    </row>
    <row r="21" spans="1:8" ht="15" x14ac:dyDescent="0.25">
      <c r="A21" s="5">
        <f>ROW()</f>
        <v>21</v>
      </c>
      <c r="C21" s="16"/>
      <c r="D21" s="16"/>
      <c r="E21" s="16"/>
      <c r="F21" s="16"/>
      <c r="G21" s="67"/>
    </row>
    <row r="22" spans="1:8" ht="15" x14ac:dyDescent="0.25">
      <c r="A22" s="5">
        <f>ROW()</f>
        <v>22</v>
      </c>
      <c r="B22" s="2" t="s">
        <v>35</v>
      </c>
      <c r="C22" s="16">
        <f>-'SEF-24 Plant Prov Proforma 2'!$J$39</f>
        <v>2324496.7141347001</v>
      </c>
      <c r="D22" s="16">
        <f>-'SEF-24 Plant Prov Proforma 2'!$L$39</f>
        <v>5306849.6762454603</v>
      </c>
      <c r="E22" s="16">
        <f>-'SEF-24 Plant Prov Proforma 2'!$N$39</f>
        <v>9859639.9870176651</v>
      </c>
      <c r="F22" s="16">
        <f>-'SEF-24 Plant Prov Proforma 2'!$P$39</f>
        <v>13245595.666751292</v>
      </c>
      <c r="G22" s="67" t="s">
        <v>116</v>
      </c>
    </row>
    <row r="23" spans="1:8" ht="15" x14ac:dyDescent="0.25">
      <c r="A23" s="5">
        <f>ROW()</f>
        <v>23</v>
      </c>
      <c r="B23" s="2" t="s">
        <v>36</v>
      </c>
      <c r="C23" s="9">
        <f>-'SEF-24 Retirements'!$J$27</f>
        <v>193331.15524704225</v>
      </c>
      <c r="D23" s="9">
        <f>-'SEF-24 Retirements'!$L$27</f>
        <v>-109876.9497417392</v>
      </c>
      <c r="E23" s="9">
        <f>-'SEF-24 Retirements'!$N$27</f>
        <v>-163072.1978472363</v>
      </c>
      <c r="F23" s="9">
        <f>-'SEF-24 Retirements'!$P$27</f>
        <v>-282686.85032870027</v>
      </c>
      <c r="G23" s="67" t="s">
        <v>117</v>
      </c>
    </row>
    <row r="24" spans="1:8" ht="14.25" x14ac:dyDescent="0.2">
      <c r="A24" s="5">
        <f>ROW()</f>
        <v>24</v>
      </c>
      <c r="B24" s="1" t="s">
        <v>10</v>
      </c>
      <c r="C24" s="10">
        <f>SUM(C22:C23)</f>
        <v>2517827.8693817426</v>
      </c>
      <c r="D24" s="10">
        <f>SUM(D22:D23)</f>
        <v>5196972.7265037214</v>
      </c>
      <c r="E24" s="10">
        <f>SUM(E22:E23)</f>
        <v>9696567.7891704291</v>
      </c>
      <c r="F24" s="10">
        <f>SUM(F22:F23)</f>
        <v>12962908.816422591</v>
      </c>
    </row>
    <row r="25" spans="1:8" ht="15" x14ac:dyDescent="0.25">
      <c r="A25" s="5">
        <f>ROW()</f>
        <v>25</v>
      </c>
      <c r="C25" s="16"/>
      <c r="D25" s="16"/>
      <c r="E25" s="16"/>
      <c r="F25" s="16"/>
      <c r="H25" s="17"/>
    </row>
    <row r="26" spans="1:8" ht="15" x14ac:dyDescent="0.25">
      <c r="A26" s="5">
        <f>ROW()</f>
        <v>26</v>
      </c>
      <c r="B26" s="2" t="s">
        <v>11</v>
      </c>
      <c r="C26" s="16">
        <f>SUM(C20,C24)</f>
        <v>-7860053.2311562579</v>
      </c>
      <c r="D26" s="16">
        <f>SUM(D20,D24)</f>
        <v>-18017704.120180279</v>
      </c>
      <c r="E26" s="16">
        <f>SUM(E20,E24)</f>
        <v>-34603016.652069591</v>
      </c>
      <c r="F26" s="16">
        <f>SUM(F20,F24)</f>
        <v>-47013179.563475467</v>
      </c>
    </row>
    <row r="27" spans="1:8" ht="15" x14ac:dyDescent="0.25">
      <c r="A27" s="5">
        <f>ROW()</f>
        <v>27</v>
      </c>
      <c r="C27" s="16"/>
      <c r="D27" s="16"/>
      <c r="E27" s="16"/>
      <c r="F27" s="16"/>
    </row>
    <row r="28" spans="1:8" ht="15" x14ac:dyDescent="0.25">
      <c r="A28" s="5">
        <f>ROW()</f>
        <v>28</v>
      </c>
      <c r="B28" s="2" t="s">
        <v>12</v>
      </c>
      <c r="C28" s="16">
        <f>C16*C9*C11</f>
        <v>2747544.1780090323</v>
      </c>
      <c r="D28" s="16">
        <f>D16*D9*D11</f>
        <v>3363745.6250095204</v>
      </c>
      <c r="E28" s="16">
        <f>E16*E9*E11</f>
        <v>5189596.9748009453</v>
      </c>
      <c r="F28" s="16">
        <f>F16*F9*F11</f>
        <v>6510999.0192484194</v>
      </c>
      <c r="G28" s="14" t="s">
        <v>26</v>
      </c>
    </row>
    <row r="29" spans="1:8" ht="15" x14ac:dyDescent="0.25">
      <c r="A29" s="5">
        <f>ROW()</f>
        <v>29</v>
      </c>
      <c r="C29" s="16"/>
      <c r="D29" s="16"/>
      <c r="E29" s="16"/>
      <c r="F29" s="16"/>
    </row>
    <row r="30" spans="1:8" ht="15" x14ac:dyDescent="0.25">
      <c r="A30" s="5">
        <f>ROW()</f>
        <v>30</v>
      </c>
      <c r="B30" s="2" t="s">
        <v>13</v>
      </c>
      <c r="C30" s="11">
        <f>SUM(C26:C28)</f>
        <v>-5112509.0531472256</v>
      </c>
      <c r="D30" s="11">
        <f>SUM(D26:D28)</f>
        <v>-14653958.495170759</v>
      </c>
      <c r="E30" s="11">
        <f>SUM(E26:E28)</f>
        <v>-29413419.677268647</v>
      </c>
      <c r="F30" s="11">
        <f>SUM(F26:F28)</f>
        <v>-40502180.544227049</v>
      </c>
      <c r="G30" s="2" t="s">
        <v>27</v>
      </c>
    </row>
    <row r="31" spans="1:8" ht="15" x14ac:dyDescent="0.25">
      <c r="A31" s="5">
        <f>ROW()</f>
        <v>31</v>
      </c>
      <c r="C31" s="16"/>
      <c r="D31" s="16"/>
      <c r="E31" s="16"/>
      <c r="F31" s="16"/>
    </row>
    <row r="32" spans="1:8" ht="15" x14ac:dyDescent="0.25">
      <c r="A32" s="5">
        <f>ROW()</f>
        <v>32</v>
      </c>
      <c r="B32" s="2" t="s">
        <v>14</v>
      </c>
      <c r="C32" s="16">
        <f>C16*C10</f>
        <v>36104588.162496008</v>
      </c>
      <c r="D32" s="16">
        <f>D16*D10</f>
        <v>46603074.932171643</v>
      </c>
      <c r="E32" s="16">
        <f>E16*E10</f>
        <v>72385829.569776952</v>
      </c>
      <c r="F32" s="16">
        <f>F16*F10</f>
        <v>91427414.049813777</v>
      </c>
      <c r="G32" s="2" t="s">
        <v>28</v>
      </c>
    </row>
    <row r="33" spans="1:7" ht="15" x14ac:dyDescent="0.25">
      <c r="A33" s="5">
        <f>ROW()</f>
        <v>33</v>
      </c>
      <c r="C33" s="16"/>
      <c r="D33" s="16"/>
      <c r="E33" s="16"/>
      <c r="F33" s="16"/>
    </row>
    <row r="34" spans="1:7" ht="15" x14ac:dyDescent="0.25">
      <c r="A34" s="5">
        <f>ROW()</f>
        <v>34</v>
      </c>
      <c r="B34" s="2" t="s">
        <v>15</v>
      </c>
      <c r="C34" s="11">
        <f>C32-C30</f>
        <v>41217097.215643235</v>
      </c>
      <c r="D34" s="11">
        <f>D32-D30</f>
        <v>61257033.4273424</v>
      </c>
      <c r="E34" s="11">
        <f>E32-E30</f>
        <v>101799249.24704561</v>
      </c>
      <c r="F34" s="11">
        <f>F32-F30</f>
        <v>131929594.59404083</v>
      </c>
      <c r="G34" s="2" t="s">
        <v>29</v>
      </c>
    </row>
    <row r="35" spans="1:7" ht="15" x14ac:dyDescent="0.25">
      <c r="A35" s="5">
        <f>ROW()</f>
        <v>35</v>
      </c>
      <c r="C35" s="11"/>
      <c r="D35" s="11"/>
      <c r="E35" s="11"/>
      <c r="F35" s="11"/>
    </row>
    <row r="36" spans="1:7" ht="15" x14ac:dyDescent="0.25">
      <c r="A36" s="5">
        <f>ROW()</f>
        <v>36</v>
      </c>
      <c r="B36" s="2" t="s">
        <v>16</v>
      </c>
      <c r="C36" s="12">
        <f>C34/C12</f>
        <v>54606574.733795039</v>
      </c>
      <c r="D36" s="12">
        <f>D34/D12</f>
        <v>81156534.540021002</v>
      </c>
      <c r="E36" s="12">
        <f>E34/E12</f>
        <v>134868990.9619166</v>
      </c>
      <c r="F36" s="12">
        <f>F34/F12</f>
        <v>174787254.64598063</v>
      </c>
      <c r="G36" s="2" t="s">
        <v>30</v>
      </c>
    </row>
    <row r="37" spans="1:7" ht="15" x14ac:dyDescent="0.25">
      <c r="A37" s="5">
        <f>ROW()</f>
        <v>37</v>
      </c>
      <c r="C37" s="11"/>
      <c r="D37" s="11"/>
      <c r="E37" s="11"/>
      <c r="F37" s="11"/>
    </row>
    <row r="38" spans="1:7" ht="15" x14ac:dyDescent="0.25">
      <c r="A38" s="5">
        <f>ROW()</f>
        <v>38</v>
      </c>
      <c r="B38" s="2" t="s">
        <v>17</v>
      </c>
      <c r="C38" s="11">
        <v>0</v>
      </c>
      <c r="D38" s="11">
        <f>D36</f>
        <v>81156534.540021002</v>
      </c>
      <c r="E38" s="11">
        <f>E36</f>
        <v>134868990.9619166</v>
      </c>
      <c r="F38" s="11">
        <f>F36</f>
        <v>174787254.64598063</v>
      </c>
      <c r="G38" s="2" t="s">
        <v>31</v>
      </c>
    </row>
    <row r="39" spans="1:7" ht="15" x14ac:dyDescent="0.25">
      <c r="A39" s="5">
        <f>ROW()</f>
        <v>39</v>
      </c>
      <c r="C39" s="7"/>
      <c r="D39" s="7"/>
      <c r="E39" s="7"/>
      <c r="F39" s="7"/>
    </row>
    <row r="40" spans="1:7" ht="15.75" thickBot="1" x14ac:dyDescent="0.3">
      <c r="A40" s="5">
        <f>ROW()</f>
        <v>40</v>
      </c>
      <c r="B40" s="2" t="s">
        <v>18</v>
      </c>
      <c r="C40" s="8">
        <f>C38</f>
        <v>0</v>
      </c>
      <c r="D40" s="15">
        <f>D38-C38</f>
        <v>81156534.540021002</v>
      </c>
      <c r="E40" s="15">
        <f>E38-D38</f>
        <v>53712456.421895593</v>
      </c>
      <c r="F40" s="15">
        <f>F38-E38</f>
        <v>39918263.684064031</v>
      </c>
      <c r="G40" s="2" t="s">
        <v>32</v>
      </c>
    </row>
    <row r="41" spans="1:7" ht="13.5" thickTop="1" x14ac:dyDescent="0.2"/>
  </sheetData>
  <pageMargins left="0.45" right="0.45" top="0.75" bottom="0.5" header="0.3" footer="0.3"/>
  <pageSetup scale="86" orientation="landscape" horizontalDpi="90" verticalDpi="90" r:id="rId1"/>
  <headerFooter>
    <oddFooter>&amp;R&amp;"Times New Roman,Regular"&amp;12SEF-24
Page 1 of 4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="80" zoomScaleNormal="80" zoomScalePageLayoutView="60" workbookViewId="0"/>
  </sheetViews>
  <sheetFormatPr defaultRowHeight="15" outlineLevelCol="1" x14ac:dyDescent="0.25"/>
  <cols>
    <col min="1" max="1" width="6.28515625" bestFit="1" customWidth="1"/>
    <col min="2" max="2" width="70.7109375" customWidth="1"/>
    <col min="3" max="3" width="4.85546875" bestFit="1" customWidth="1"/>
    <col min="4" max="4" width="15" hidden="1" customWidth="1" outlineLevel="1"/>
    <col min="5" max="5" width="14.28515625" hidden="1" customWidth="1" outlineLevel="1"/>
    <col min="6" max="6" width="12.85546875" hidden="1" customWidth="1" outlineLevel="1"/>
    <col min="7" max="7" width="14.28515625" hidden="1" customWidth="1" outlineLevel="1"/>
    <col min="8" max="8" width="15" bestFit="1" customWidth="1" collapsed="1"/>
    <col min="9" max="9" width="15.85546875" bestFit="1" customWidth="1"/>
    <col min="10" max="10" width="15" bestFit="1" customWidth="1"/>
    <col min="11" max="11" width="15.85546875" bestFit="1" customWidth="1"/>
    <col min="12" max="12" width="15.5703125" bestFit="1" customWidth="1"/>
    <col min="13" max="13" width="15.85546875" bestFit="1" customWidth="1"/>
    <col min="14" max="14" width="15.5703125" bestFit="1" customWidth="1"/>
    <col min="15" max="15" width="15.85546875" bestFit="1" customWidth="1"/>
    <col min="16" max="16" width="19" customWidth="1"/>
  </cols>
  <sheetData>
    <row r="1" spans="1:16" x14ac:dyDescent="0.25">
      <c r="A1" s="1" t="s">
        <v>0</v>
      </c>
      <c r="O1" s="123"/>
      <c r="P1" s="124" t="s">
        <v>118</v>
      </c>
    </row>
    <row r="2" spans="1:16" ht="15.75" thickBot="1" x14ac:dyDescent="0.3">
      <c r="A2" s="1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25"/>
      <c r="P2" s="126" t="s">
        <v>120</v>
      </c>
    </row>
    <row r="3" spans="1:16" x14ac:dyDescent="0.25">
      <c r="A3" s="1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6" x14ac:dyDescent="0.25">
      <c r="A4" s="3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6" x14ac:dyDescent="0.25">
      <c r="A5" s="20"/>
      <c r="B5" s="20"/>
      <c r="C5" s="20"/>
      <c r="D5" s="21" t="s">
        <v>37</v>
      </c>
      <c r="E5" s="21" t="s">
        <v>38</v>
      </c>
      <c r="F5" s="21" t="s">
        <v>38</v>
      </c>
      <c r="G5" s="21" t="s">
        <v>39</v>
      </c>
      <c r="H5" s="21" t="s">
        <v>39</v>
      </c>
      <c r="I5" s="21" t="s">
        <v>40</v>
      </c>
      <c r="J5" s="21" t="s">
        <v>40</v>
      </c>
      <c r="K5" s="21" t="s">
        <v>41</v>
      </c>
      <c r="L5" s="21" t="s">
        <v>42</v>
      </c>
      <c r="M5" s="21" t="s">
        <v>43</v>
      </c>
      <c r="N5" s="21" t="s">
        <v>44</v>
      </c>
      <c r="O5" s="21" t="s">
        <v>45</v>
      </c>
      <c r="P5" s="21" t="s">
        <v>46</v>
      </c>
    </row>
    <row r="6" spans="1:16" x14ac:dyDescent="0.25">
      <c r="A6" s="22"/>
      <c r="B6" s="22"/>
      <c r="C6" s="22"/>
      <c r="D6" s="23"/>
      <c r="E6" s="24"/>
      <c r="F6" s="25"/>
      <c r="G6" s="68"/>
      <c r="H6" s="72" t="s">
        <v>47</v>
      </c>
      <c r="I6" s="26">
        <v>2022</v>
      </c>
      <c r="J6" s="27" t="s">
        <v>48</v>
      </c>
      <c r="K6" s="28">
        <v>2023</v>
      </c>
      <c r="L6" s="27" t="s">
        <v>48</v>
      </c>
      <c r="M6" s="28">
        <v>2024</v>
      </c>
      <c r="N6" s="27" t="s">
        <v>48</v>
      </c>
      <c r="O6" s="28">
        <v>2025</v>
      </c>
      <c r="P6" s="29" t="s">
        <v>48</v>
      </c>
    </row>
    <row r="7" spans="1:16" x14ac:dyDescent="0.25">
      <c r="A7" s="22"/>
      <c r="B7" s="22"/>
      <c r="C7" s="22"/>
      <c r="D7" s="30" t="s">
        <v>49</v>
      </c>
      <c r="E7" s="31"/>
      <c r="F7" s="32" t="s">
        <v>50</v>
      </c>
      <c r="G7" s="69" t="s">
        <v>51</v>
      </c>
      <c r="H7" s="73" t="s">
        <v>48</v>
      </c>
      <c r="I7" s="35" t="s">
        <v>52</v>
      </c>
      <c r="J7" s="32" t="s">
        <v>53</v>
      </c>
      <c r="K7" s="33" t="s">
        <v>54</v>
      </c>
      <c r="L7" s="32" t="s">
        <v>53</v>
      </c>
      <c r="M7" s="33" t="s">
        <v>55</v>
      </c>
      <c r="N7" s="32" t="s">
        <v>53</v>
      </c>
      <c r="O7" s="33" t="s">
        <v>56</v>
      </c>
      <c r="P7" s="34" t="s">
        <v>53</v>
      </c>
    </row>
    <row r="8" spans="1:16" x14ac:dyDescent="0.25">
      <c r="A8" s="36"/>
      <c r="B8" s="36"/>
      <c r="C8" s="37"/>
      <c r="D8" s="30" t="s">
        <v>57</v>
      </c>
      <c r="E8" s="33" t="s">
        <v>58</v>
      </c>
      <c r="F8" s="32" t="s">
        <v>59</v>
      </c>
      <c r="G8" s="69" t="s">
        <v>60</v>
      </c>
      <c r="H8" s="73" t="s">
        <v>59</v>
      </c>
      <c r="I8" s="35" t="s">
        <v>61</v>
      </c>
      <c r="J8" s="32" t="s">
        <v>62</v>
      </c>
      <c r="K8" s="33" t="s">
        <v>61</v>
      </c>
      <c r="L8" s="32" t="s">
        <v>63</v>
      </c>
      <c r="M8" s="33" t="s">
        <v>61</v>
      </c>
      <c r="N8" s="32" t="s">
        <v>63</v>
      </c>
      <c r="O8" s="33" t="s">
        <v>61</v>
      </c>
      <c r="P8" s="34" t="s">
        <v>63</v>
      </c>
    </row>
    <row r="9" spans="1:16" x14ac:dyDescent="0.25">
      <c r="A9" s="38" t="s">
        <v>4</v>
      </c>
      <c r="B9" s="39"/>
      <c r="C9" s="40"/>
      <c r="D9" s="41" t="s">
        <v>64</v>
      </c>
      <c r="E9" s="42" t="s">
        <v>65</v>
      </c>
      <c r="F9" s="43" t="s">
        <v>66</v>
      </c>
      <c r="G9" s="70" t="s">
        <v>65</v>
      </c>
      <c r="H9" s="74" t="s">
        <v>66</v>
      </c>
      <c r="I9" s="45" t="s">
        <v>65</v>
      </c>
      <c r="J9" s="43" t="s">
        <v>54</v>
      </c>
      <c r="K9" s="42" t="s">
        <v>65</v>
      </c>
      <c r="L9" s="43" t="s">
        <v>54</v>
      </c>
      <c r="M9" s="42" t="s">
        <v>65</v>
      </c>
      <c r="N9" s="43" t="s">
        <v>55</v>
      </c>
      <c r="O9" s="42" t="s">
        <v>65</v>
      </c>
      <c r="P9" s="44" t="s">
        <v>56</v>
      </c>
    </row>
    <row r="10" spans="1:16" x14ac:dyDescent="0.25">
      <c r="A10" s="46" t="s">
        <v>67</v>
      </c>
      <c r="B10" s="47" t="s">
        <v>68</v>
      </c>
      <c r="C10" s="48" t="s">
        <v>69</v>
      </c>
      <c r="D10" s="49" t="s">
        <v>70</v>
      </c>
      <c r="E10" s="50" t="s">
        <v>71</v>
      </c>
      <c r="F10" s="49" t="s">
        <v>72</v>
      </c>
      <c r="G10" s="71" t="s">
        <v>73</v>
      </c>
      <c r="H10" s="49" t="s">
        <v>74</v>
      </c>
      <c r="I10" s="50" t="s">
        <v>75</v>
      </c>
      <c r="J10" s="49" t="s">
        <v>76</v>
      </c>
      <c r="K10" s="50" t="s">
        <v>77</v>
      </c>
      <c r="L10" s="49" t="s">
        <v>78</v>
      </c>
      <c r="M10" s="50" t="s">
        <v>79</v>
      </c>
      <c r="N10" s="49" t="s">
        <v>80</v>
      </c>
      <c r="O10" s="50" t="s">
        <v>81</v>
      </c>
      <c r="P10" s="49" t="s">
        <v>82</v>
      </c>
    </row>
    <row r="11" spans="1:16" x14ac:dyDescent="0.25">
      <c r="A11" s="116"/>
      <c r="B11" s="117"/>
      <c r="C11" s="118"/>
      <c r="D11" s="119"/>
      <c r="E11" s="120"/>
      <c r="F11" s="119"/>
      <c r="G11" s="120"/>
      <c r="H11" s="119"/>
      <c r="I11" s="120"/>
      <c r="J11" s="119"/>
      <c r="K11" s="120"/>
      <c r="L11" s="119"/>
      <c r="M11" s="120"/>
      <c r="N11" s="119"/>
      <c r="O11" s="120"/>
      <c r="P11" s="119"/>
    </row>
    <row r="12" spans="1:16" x14ac:dyDescent="0.25">
      <c r="A12" s="51">
        <f>ROW()</f>
        <v>12</v>
      </c>
      <c r="B12" s="52" t="s">
        <v>96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x14ac:dyDescent="0.25">
      <c r="A13" s="51">
        <f>ROW()</f>
        <v>13</v>
      </c>
      <c r="B13" s="53" t="s">
        <v>83</v>
      </c>
      <c r="C13" s="53"/>
      <c r="D13" s="54"/>
      <c r="E13" s="54"/>
      <c r="F13" s="54"/>
      <c r="G13" s="54">
        <v>0</v>
      </c>
      <c r="H13" s="55">
        <v>0</v>
      </c>
      <c r="I13" s="54">
        <v>1447082.16</v>
      </c>
      <c r="J13" s="55">
        <v>1447082.16</v>
      </c>
      <c r="K13" s="54">
        <v>4618831.6099999994</v>
      </c>
      <c r="L13" s="55">
        <v>6065913.7699999996</v>
      </c>
      <c r="M13" s="54">
        <v>9126096.290000001</v>
      </c>
      <c r="N13" s="55">
        <v>15192010.060000001</v>
      </c>
      <c r="O13" s="54">
        <v>5579374.4999999981</v>
      </c>
      <c r="P13" s="55">
        <v>20771384.559999999</v>
      </c>
    </row>
    <row r="14" spans="1:16" x14ac:dyDescent="0.25">
      <c r="A14" s="51">
        <f>ROW()</f>
        <v>14</v>
      </c>
      <c r="B14" s="53" t="s">
        <v>84</v>
      </c>
      <c r="C14" s="56"/>
      <c r="D14" s="57"/>
      <c r="E14" s="57"/>
      <c r="F14" s="57"/>
      <c r="G14" s="57">
        <v>0</v>
      </c>
      <c r="H14" s="58">
        <v>0</v>
      </c>
      <c r="I14" s="57">
        <v>838827.03353800008</v>
      </c>
      <c r="J14" s="58">
        <v>838827.03353800008</v>
      </c>
      <c r="K14" s="57">
        <v>298774.78321599995</v>
      </c>
      <c r="L14" s="58">
        <v>1137601.816754</v>
      </c>
      <c r="M14" s="57">
        <v>1286033.1509740001</v>
      </c>
      <c r="N14" s="58">
        <v>2423634.9677280001</v>
      </c>
      <c r="O14" s="57">
        <v>0</v>
      </c>
      <c r="P14" s="58">
        <v>2423634.9677280001</v>
      </c>
    </row>
    <row r="15" spans="1:16" x14ac:dyDescent="0.25">
      <c r="A15" s="51">
        <f>ROW()</f>
        <v>15</v>
      </c>
      <c r="B15" s="53" t="s">
        <v>85</v>
      </c>
      <c r="C15" s="56"/>
      <c r="D15" s="57"/>
      <c r="E15" s="57"/>
      <c r="F15" s="57"/>
      <c r="G15" s="57">
        <v>0</v>
      </c>
      <c r="H15" s="58">
        <v>0</v>
      </c>
      <c r="I15" s="57">
        <v>1295.3399999999999</v>
      </c>
      <c r="J15" s="58">
        <v>1295.3399999999999</v>
      </c>
      <c r="K15" s="57">
        <v>2628.66</v>
      </c>
      <c r="L15" s="58">
        <v>3924</v>
      </c>
      <c r="M15" s="57">
        <v>2706.42</v>
      </c>
      <c r="N15" s="58">
        <v>6630.42</v>
      </c>
      <c r="O15" s="57">
        <v>2786.3999999999996</v>
      </c>
      <c r="P15" s="58">
        <v>9416.82</v>
      </c>
    </row>
    <row r="16" spans="1:16" x14ac:dyDescent="0.25">
      <c r="A16" s="51">
        <f>ROW()</f>
        <v>16</v>
      </c>
      <c r="B16" s="53" t="s">
        <v>86</v>
      </c>
      <c r="C16" s="56"/>
      <c r="D16" s="59"/>
      <c r="E16" s="59"/>
      <c r="F16" s="59"/>
      <c r="G16" s="59">
        <v>0</v>
      </c>
      <c r="H16" s="60">
        <v>0</v>
      </c>
      <c r="I16" s="59">
        <v>927719.52249600005</v>
      </c>
      <c r="J16" s="60">
        <v>927719.52249600005</v>
      </c>
      <c r="K16" s="59">
        <v>1982134.5440260004</v>
      </c>
      <c r="L16" s="60">
        <v>2909854.0665220004</v>
      </c>
      <c r="M16" s="59">
        <v>2242247.9711060002</v>
      </c>
      <c r="N16" s="60">
        <v>5152102.0376280006</v>
      </c>
      <c r="O16" s="59">
        <v>2378662.7738379994</v>
      </c>
      <c r="P16" s="60">
        <v>7530764.811466</v>
      </c>
    </row>
    <row r="17" spans="1:16" x14ac:dyDescent="0.25">
      <c r="A17" s="51">
        <f>ROW()</f>
        <v>17</v>
      </c>
      <c r="B17" s="53" t="s">
        <v>87</v>
      </c>
      <c r="C17" s="56"/>
      <c r="D17" s="58"/>
      <c r="E17" s="58"/>
      <c r="F17" s="58"/>
      <c r="G17" s="58">
        <f t="shared" ref="G17:P17" si="0">SUM(G13:G16)</f>
        <v>0</v>
      </c>
      <c r="H17" s="58">
        <f t="shared" si="0"/>
        <v>0</v>
      </c>
      <c r="I17" s="58">
        <f t="shared" si="0"/>
        <v>3214924.0560339997</v>
      </c>
      <c r="J17" s="58">
        <f t="shared" si="0"/>
        <v>3214924.0560339997</v>
      </c>
      <c r="K17" s="58">
        <f t="shared" si="0"/>
        <v>6902369.5972419996</v>
      </c>
      <c r="L17" s="58">
        <f t="shared" si="0"/>
        <v>10117293.653276</v>
      </c>
      <c r="M17" s="58">
        <f t="shared" si="0"/>
        <v>12657083.832080001</v>
      </c>
      <c r="N17" s="58">
        <f t="shared" si="0"/>
        <v>22774377.485356003</v>
      </c>
      <c r="O17" s="58">
        <f t="shared" si="0"/>
        <v>7960823.673837998</v>
      </c>
      <c r="P17" s="58">
        <f t="shared" si="0"/>
        <v>30735201.159194</v>
      </c>
    </row>
    <row r="18" spans="1:16" x14ac:dyDescent="0.25">
      <c r="A18" s="51">
        <f>ROW()</f>
        <v>18</v>
      </c>
      <c r="B18" s="53"/>
      <c r="C18" s="56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19" spans="1:16" x14ac:dyDescent="0.25">
      <c r="A19" s="51">
        <f>ROW()</f>
        <v>19</v>
      </c>
      <c r="B19" s="53" t="s">
        <v>88</v>
      </c>
      <c r="C19" s="56"/>
      <c r="D19" s="58"/>
      <c r="E19" s="58"/>
      <c r="F19" s="58"/>
      <c r="G19" s="58">
        <f t="shared" ref="G19:P19" si="1">G17</f>
        <v>0</v>
      </c>
      <c r="H19" s="58">
        <f t="shared" si="1"/>
        <v>0</v>
      </c>
      <c r="I19" s="58">
        <f t="shared" si="1"/>
        <v>3214924.0560339997</v>
      </c>
      <c r="J19" s="58">
        <f t="shared" si="1"/>
        <v>3214924.0560339997</v>
      </c>
      <c r="K19" s="58">
        <f t="shared" si="1"/>
        <v>6902369.5972419996</v>
      </c>
      <c r="L19" s="58">
        <f t="shared" si="1"/>
        <v>10117293.653276</v>
      </c>
      <c r="M19" s="58">
        <f t="shared" si="1"/>
        <v>12657083.832080001</v>
      </c>
      <c r="N19" s="58">
        <f t="shared" si="1"/>
        <v>22774377.485356003</v>
      </c>
      <c r="O19" s="58">
        <f t="shared" si="1"/>
        <v>7960823.673837998</v>
      </c>
      <c r="P19" s="58">
        <f t="shared" si="1"/>
        <v>30735201.159194</v>
      </c>
    </row>
    <row r="20" spans="1:16" x14ac:dyDescent="0.25">
      <c r="A20" s="51">
        <f>ROW()</f>
        <v>20</v>
      </c>
      <c r="B20" s="53"/>
      <c r="C20" s="56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1:16" x14ac:dyDescent="0.25">
      <c r="A21" s="51">
        <f>ROW()</f>
        <v>21</v>
      </c>
      <c r="B21" s="53" t="s">
        <v>89</v>
      </c>
      <c r="C21" s="56">
        <v>0.21</v>
      </c>
      <c r="D21" s="60"/>
      <c r="E21" s="60"/>
      <c r="F21" s="60"/>
      <c r="G21" s="60">
        <f t="shared" ref="G21:H21" si="2">G19*-$C$21</f>
        <v>0</v>
      </c>
      <c r="H21" s="60">
        <f t="shared" si="2"/>
        <v>0</v>
      </c>
      <c r="I21" s="60">
        <f>I19*-$C$21</f>
        <v>-675134.05176713993</v>
      </c>
      <c r="J21" s="60">
        <f t="shared" ref="J21:P21" si="3">J19*-$C$21</f>
        <v>-675134.05176713993</v>
      </c>
      <c r="K21" s="60">
        <f t="shared" si="3"/>
        <v>-1449497.61542082</v>
      </c>
      <c r="L21" s="60">
        <f t="shared" si="3"/>
        <v>-2124631.6671879599</v>
      </c>
      <c r="M21" s="60">
        <f t="shared" si="3"/>
        <v>-2657987.6047368003</v>
      </c>
      <c r="N21" s="60">
        <f t="shared" si="3"/>
        <v>-4782619.2719247602</v>
      </c>
      <c r="O21" s="60">
        <f t="shared" si="3"/>
        <v>-1671772.9715059795</v>
      </c>
      <c r="P21" s="60">
        <f t="shared" si="3"/>
        <v>-6454392.2434307402</v>
      </c>
    </row>
    <row r="22" spans="1:16" x14ac:dyDescent="0.25">
      <c r="A22" s="51">
        <f>ROW()</f>
        <v>22</v>
      </c>
      <c r="B22" s="53"/>
      <c r="C22" s="56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ht="15.75" thickBot="1" x14ac:dyDescent="0.3">
      <c r="A23" s="51">
        <f>ROW()</f>
        <v>23</v>
      </c>
      <c r="B23" s="53" t="s">
        <v>90</v>
      </c>
      <c r="C23" s="56"/>
      <c r="D23" s="63"/>
      <c r="E23" s="63"/>
      <c r="F23" s="63"/>
      <c r="G23" s="63">
        <f>-G19-G21</f>
        <v>0</v>
      </c>
      <c r="H23" s="63">
        <f t="shared" ref="H23:P23" si="4">-H19-H21</f>
        <v>0</v>
      </c>
      <c r="I23" s="63">
        <f t="shared" si="4"/>
        <v>-2539790.00426686</v>
      </c>
      <c r="J23" s="63">
        <f t="shared" si="4"/>
        <v>-2539790.00426686</v>
      </c>
      <c r="K23" s="63">
        <f t="shared" si="4"/>
        <v>-5452871.9818211794</v>
      </c>
      <c r="L23" s="63">
        <f t="shared" si="4"/>
        <v>-7992661.9860880403</v>
      </c>
      <c r="M23" s="63">
        <f t="shared" si="4"/>
        <v>-9999096.2273432016</v>
      </c>
      <c r="N23" s="63">
        <f t="shared" si="4"/>
        <v>-17991758.213431243</v>
      </c>
      <c r="O23" s="63">
        <f t="shared" si="4"/>
        <v>-6289050.7023320179</v>
      </c>
      <c r="P23" s="63">
        <f t="shared" si="4"/>
        <v>-24280808.915763259</v>
      </c>
    </row>
    <row r="24" spans="1:16" ht="15.75" thickTop="1" x14ac:dyDescent="0.25">
      <c r="A24" s="51">
        <f>ROW()</f>
        <v>24</v>
      </c>
      <c r="B24" s="53"/>
      <c r="C24" s="56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x14ac:dyDescent="0.25">
      <c r="A25" s="51">
        <f>ROW()</f>
        <v>25</v>
      </c>
      <c r="B25" s="53" t="s">
        <v>91</v>
      </c>
      <c r="C25" s="56"/>
      <c r="D25" s="55"/>
      <c r="E25" s="55"/>
      <c r="F25" s="55"/>
      <c r="G25" s="55">
        <v>0</v>
      </c>
      <c r="H25" s="55">
        <v>0</v>
      </c>
      <c r="I25" s="55">
        <v>123742113.26939401</v>
      </c>
      <c r="J25" s="55">
        <v>123742113.26939401</v>
      </c>
      <c r="K25" s="55">
        <v>78211647.283399999</v>
      </c>
      <c r="L25" s="55">
        <v>201953760.55279401</v>
      </c>
      <c r="M25" s="55">
        <v>244231584.66724005</v>
      </c>
      <c r="N25" s="55">
        <v>446185345.22003406</v>
      </c>
      <c r="O25" s="55">
        <v>173511166.51301795</v>
      </c>
      <c r="P25" s="55">
        <v>619696511.73305202</v>
      </c>
    </row>
    <row r="26" spans="1:16" x14ac:dyDescent="0.25">
      <c r="A26" s="51">
        <f>ROW()</f>
        <v>26</v>
      </c>
      <c r="B26" s="53" t="s">
        <v>92</v>
      </c>
      <c r="C26" s="56"/>
      <c r="D26" s="58"/>
      <c r="E26" s="58"/>
      <c r="F26" s="58"/>
      <c r="G26" s="58">
        <v>0</v>
      </c>
      <c r="H26" s="58">
        <v>0</v>
      </c>
      <c r="I26" s="58">
        <v>-3214924.0560340001</v>
      </c>
      <c r="J26" s="58">
        <v>-3214924.0560340001</v>
      </c>
      <c r="K26" s="58">
        <v>-4373001.9610600006</v>
      </c>
      <c r="L26" s="58">
        <v>-7587926.0170940012</v>
      </c>
      <c r="M26" s="58">
        <v>-16480531.475540001</v>
      </c>
      <c r="N26" s="58">
        <v>-24068457.492634002</v>
      </c>
      <c r="O26" s="58">
        <v>-26738526.595423993</v>
      </c>
      <c r="P26" s="58">
        <v>-50806984.088057995</v>
      </c>
    </row>
    <row r="27" spans="1:16" x14ac:dyDescent="0.25">
      <c r="A27" s="51">
        <f>ROW()</f>
        <v>27</v>
      </c>
      <c r="B27" s="53" t="s">
        <v>93</v>
      </c>
      <c r="C27" s="56"/>
      <c r="D27" s="60"/>
      <c r="E27" s="60"/>
      <c r="F27" s="60"/>
      <c r="G27" s="60">
        <v>0</v>
      </c>
      <c r="H27" s="60">
        <v>0</v>
      </c>
      <c r="I27" s="60">
        <v>-1026111.90512</v>
      </c>
      <c r="J27" s="60">
        <v>-1026111.90512</v>
      </c>
      <c r="K27" s="60">
        <v>-2967270.470772</v>
      </c>
      <c r="L27" s="60">
        <v>-3993382.3758919998</v>
      </c>
      <c r="M27" s="60">
        <v>-7384567.4068459999</v>
      </c>
      <c r="N27" s="60">
        <v>-11377949.782738</v>
      </c>
      <c r="O27" s="60">
        <v>-8756297.0309560038</v>
      </c>
      <c r="P27" s="60">
        <v>-20134246.813694004</v>
      </c>
    </row>
    <row r="28" spans="1:16" ht="15.75" thickBot="1" x14ac:dyDescent="0.3">
      <c r="A28" s="51">
        <f>ROW()</f>
        <v>28</v>
      </c>
      <c r="B28" s="53" t="s">
        <v>94</v>
      </c>
      <c r="C28" s="56"/>
      <c r="D28" s="65"/>
      <c r="E28" s="65"/>
      <c r="F28" s="65"/>
      <c r="G28" s="65">
        <f>SUM(G25:G27)</f>
        <v>0</v>
      </c>
      <c r="H28" s="65">
        <f t="shared" ref="H28:P28" si="5">SUM(H25:H27)</f>
        <v>0</v>
      </c>
      <c r="I28" s="65">
        <f t="shared" si="5"/>
        <v>119501077.30824001</v>
      </c>
      <c r="J28" s="65">
        <f t="shared" si="5"/>
        <v>119501077.30824001</v>
      </c>
      <c r="K28" s="65">
        <f t="shared" si="5"/>
        <v>70871374.851567999</v>
      </c>
      <c r="L28" s="65">
        <f t="shared" si="5"/>
        <v>190372452.15980801</v>
      </c>
      <c r="M28" s="65">
        <f t="shared" si="5"/>
        <v>220366485.78485405</v>
      </c>
      <c r="N28" s="65">
        <f t="shared" si="5"/>
        <v>410738937.94466209</v>
      </c>
      <c r="O28" s="65">
        <f t="shared" si="5"/>
        <v>138016342.88663796</v>
      </c>
      <c r="P28" s="65">
        <f t="shared" si="5"/>
        <v>548755280.83130002</v>
      </c>
    </row>
    <row r="29" spans="1:16" ht="15.75" thickTop="1" x14ac:dyDescent="0.25">
      <c r="A29" s="51">
        <f>ROW()</f>
        <v>29</v>
      </c>
      <c r="B29" s="53"/>
      <c r="C29" s="56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x14ac:dyDescent="0.25">
      <c r="A30" s="51">
        <f>ROW()</f>
        <v>30</v>
      </c>
      <c r="B30" s="66" t="s">
        <v>97</v>
      </c>
      <c r="C30" s="5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x14ac:dyDescent="0.25">
      <c r="A31" s="51">
        <f>ROW()</f>
        <v>31</v>
      </c>
      <c r="B31" s="53" t="s">
        <v>83</v>
      </c>
      <c r="C31" s="56"/>
      <c r="D31" s="54"/>
      <c r="E31" s="54"/>
      <c r="F31" s="54"/>
      <c r="G31" s="54">
        <v>0</v>
      </c>
      <c r="H31" s="55">
        <v>0</v>
      </c>
      <c r="I31" s="54">
        <v>1340113.0399999996</v>
      </c>
      <c r="J31" s="55">
        <v>1340113.0399999996</v>
      </c>
      <c r="K31" s="54">
        <v>3286585.560000001</v>
      </c>
      <c r="L31" s="55">
        <v>4626698.6000000006</v>
      </c>
      <c r="M31" s="54">
        <v>2581569.0400000196</v>
      </c>
      <c r="N31" s="55">
        <v>7208267.6400000202</v>
      </c>
      <c r="O31" s="54">
        <v>2325963.2900000205</v>
      </c>
      <c r="P31" s="55">
        <v>9534230.9300000407</v>
      </c>
    </row>
    <row r="32" spans="1:16" x14ac:dyDescent="0.25">
      <c r="A32" s="51">
        <f>ROW()</f>
        <v>32</v>
      </c>
      <c r="B32" s="53" t="s">
        <v>84</v>
      </c>
      <c r="C32" s="56"/>
      <c r="D32" s="57"/>
      <c r="E32" s="57"/>
      <c r="F32" s="57"/>
      <c r="G32" s="57">
        <v>0</v>
      </c>
      <c r="H32" s="58">
        <v>0</v>
      </c>
      <c r="I32" s="57">
        <v>0</v>
      </c>
      <c r="J32" s="58">
        <v>0</v>
      </c>
      <c r="K32" s="57">
        <v>0</v>
      </c>
      <c r="L32" s="58">
        <v>0</v>
      </c>
      <c r="M32" s="57">
        <v>0</v>
      </c>
      <c r="N32" s="58">
        <v>0</v>
      </c>
      <c r="O32" s="57">
        <v>0</v>
      </c>
      <c r="P32" s="58">
        <v>0</v>
      </c>
    </row>
    <row r="33" spans="1:16" x14ac:dyDescent="0.25">
      <c r="A33" s="51">
        <f>ROW()</f>
        <v>33</v>
      </c>
      <c r="B33" s="53" t="s">
        <v>85</v>
      </c>
      <c r="C33" s="56"/>
      <c r="D33" s="57"/>
      <c r="E33" s="57"/>
      <c r="F33" s="57"/>
      <c r="G33" s="57">
        <v>0</v>
      </c>
      <c r="H33" s="58">
        <v>0</v>
      </c>
      <c r="I33" s="57">
        <v>0</v>
      </c>
      <c r="J33" s="58">
        <v>0</v>
      </c>
      <c r="K33" s="57">
        <v>0</v>
      </c>
      <c r="L33" s="58">
        <v>0</v>
      </c>
      <c r="M33" s="57">
        <v>0</v>
      </c>
      <c r="N33" s="58">
        <v>0</v>
      </c>
      <c r="O33" s="57">
        <v>0</v>
      </c>
      <c r="P33" s="58">
        <v>0</v>
      </c>
    </row>
    <row r="34" spans="1:16" x14ac:dyDescent="0.25">
      <c r="A34" s="51">
        <f>ROW()</f>
        <v>34</v>
      </c>
      <c r="B34" s="53" t="s">
        <v>86</v>
      </c>
      <c r="C34" s="56"/>
      <c r="D34" s="59"/>
      <c r="E34" s="59"/>
      <c r="F34" s="59"/>
      <c r="G34" s="59">
        <v>0</v>
      </c>
      <c r="H34" s="60">
        <v>0</v>
      </c>
      <c r="I34" s="59">
        <v>0</v>
      </c>
      <c r="J34" s="60">
        <v>0</v>
      </c>
      <c r="K34" s="59">
        <v>0</v>
      </c>
      <c r="L34" s="60">
        <v>0</v>
      </c>
      <c r="M34" s="59">
        <v>0</v>
      </c>
      <c r="N34" s="60">
        <v>0</v>
      </c>
      <c r="O34" s="59">
        <v>0</v>
      </c>
      <c r="P34" s="60">
        <v>0</v>
      </c>
    </row>
    <row r="35" spans="1:16" x14ac:dyDescent="0.25">
      <c r="A35" s="51">
        <f>ROW()</f>
        <v>35</v>
      </c>
      <c r="B35" s="53" t="s">
        <v>87</v>
      </c>
      <c r="C35" s="56"/>
      <c r="D35" s="58"/>
      <c r="E35" s="58"/>
      <c r="F35" s="58"/>
      <c r="G35" s="58">
        <f t="shared" ref="G35:P35" si="6">SUM(G31:G34)</f>
        <v>0</v>
      </c>
      <c r="H35" s="58">
        <f t="shared" si="6"/>
        <v>0</v>
      </c>
      <c r="I35" s="58">
        <f t="shared" si="6"/>
        <v>1340113.0399999996</v>
      </c>
      <c r="J35" s="58">
        <f t="shared" si="6"/>
        <v>1340113.0399999996</v>
      </c>
      <c r="K35" s="58">
        <f t="shared" si="6"/>
        <v>3286585.560000001</v>
      </c>
      <c r="L35" s="58">
        <f t="shared" si="6"/>
        <v>4626698.6000000006</v>
      </c>
      <c r="M35" s="58">
        <f t="shared" si="6"/>
        <v>2581569.0400000196</v>
      </c>
      <c r="N35" s="58">
        <f t="shared" si="6"/>
        <v>7208267.6400000202</v>
      </c>
      <c r="O35" s="58">
        <f t="shared" si="6"/>
        <v>2325963.2900000205</v>
      </c>
      <c r="P35" s="58">
        <f t="shared" si="6"/>
        <v>9534230.9300000407</v>
      </c>
    </row>
    <row r="36" spans="1:16" x14ac:dyDescent="0.25">
      <c r="A36" s="51">
        <f>ROW()</f>
        <v>36</v>
      </c>
      <c r="B36" s="53"/>
      <c r="C36" s="56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6" x14ac:dyDescent="0.25">
      <c r="A37" s="51">
        <f>ROW()</f>
        <v>37</v>
      </c>
      <c r="B37" s="53" t="s">
        <v>88</v>
      </c>
      <c r="C37" s="56"/>
      <c r="D37" s="58"/>
      <c r="E37" s="58"/>
      <c r="F37" s="58"/>
      <c r="G37" s="58">
        <f t="shared" ref="G37:P37" si="7">G35</f>
        <v>0</v>
      </c>
      <c r="H37" s="58">
        <f t="shared" si="7"/>
        <v>0</v>
      </c>
      <c r="I37" s="58">
        <f t="shared" si="7"/>
        <v>1340113.0399999996</v>
      </c>
      <c r="J37" s="58">
        <f t="shared" si="7"/>
        <v>1340113.0399999996</v>
      </c>
      <c r="K37" s="58">
        <f t="shared" si="7"/>
        <v>3286585.560000001</v>
      </c>
      <c r="L37" s="58">
        <f t="shared" si="7"/>
        <v>4626698.6000000006</v>
      </c>
      <c r="M37" s="58">
        <f t="shared" si="7"/>
        <v>2581569.0400000196</v>
      </c>
      <c r="N37" s="58">
        <f t="shared" si="7"/>
        <v>7208267.6400000202</v>
      </c>
      <c r="O37" s="58">
        <f t="shared" si="7"/>
        <v>2325963.2900000205</v>
      </c>
      <c r="P37" s="58">
        <f t="shared" si="7"/>
        <v>9534230.9300000407</v>
      </c>
    </row>
    <row r="38" spans="1:16" x14ac:dyDescent="0.25">
      <c r="A38" s="51">
        <f>ROW()</f>
        <v>38</v>
      </c>
      <c r="B38" s="53"/>
      <c r="C38" s="56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16" x14ac:dyDescent="0.25">
      <c r="A39" s="51">
        <f>ROW()</f>
        <v>39</v>
      </c>
      <c r="B39" s="53" t="s">
        <v>89</v>
      </c>
      <c r="C39" s="56">
        <v>0.21</v>
      </c>
      <c r="D39" s="60"/>
      <c r="E39" s="60"/>
      <c r="F39" s="60"/>
      <c r="G39" s="60">
        <f>G37*-$C$39</f>
        <v>0</v>
      </c>
      <c r="H39" s="60">
        <f t="shared" ref="H39:P39" si="8">H37*-$C$39</f>
        <v>0</v>
      </c>
      <c r="I39" s="60">
        <f t="shared" si="8"/>
        <v>-281423.73839999991</v>
      </c>
      <c r="J39" s="60">
        <f t="shared" si="8"/>
        <v>-281423.73839999991</v>
      </c>
      <c r="K39" s="60">
        <f t="shared" si="8"/>
        <v>-690182.96760000021</v>
      </c>
      <c r="L39" s="60">
        <f t="shared" si="8"/>
        <v>-971606.70600000012</v>
      </c>
      <c r="M39" s="60">
        <f t="shared" si="8"/>
        <v>-542129.49840000411</v>
      </c>
      <c r="N39" s="60">
        <f t="shared" si="8"/>
        <v>-1513736.2044000041</v>
      </c>
      <c r="O39" s="60">
        <f t="shared" si="8"/>
        <v>-488452.29090000427</v>
      </c>
      <c r="P39" s="60">
        <f t="shared" si="8"/>
        <v>-2002188.4953000084</v>
      </c>
    </row>
    <row r="40" spans="1:16" x14ac:dyDescent="0.25">
      <c r="A40" s="51">
        <f>ROW()</f>
        <v>40</v>
      </c>
      <c r="B40" s="53"/>
      <c r="C40" s="56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ht="15.75" thickBot="1" x14ac:dyDescent="0.3">
      <c r="A41" s="51">
        <f>ROW()</f>
        <v>41</v>
      </c>
      <c r="B41" s="53" t="s">
        <v>90</v>
      </c>
      <c r="C41" s="56"/>
      <c r="D41" s="63"/>
      <c r="E41" s="63"/>
      <c r="F41" s="63"/>
      <c r="G41" s="63">
        <f>-G37-G39</f>
        <v>0</v>
      </c>
      <c r="H41" s="63">
        <f t="shared" ref="H41:P41" si="9">-H37-H39</f>
        <v>0</v>
      </c>
      <c r="I41" s="63">
        <f t="shared" si="9"/>
        <v>-1058689.3015999997</v>
      </c>
      <c r="J41" s="63">
        <f t="shared" si="9"/>
        <v>-1058689.3015999997</v>
      </c>
      <c r="K41" s="63">
        <f t="shared" si="9"/>
        <v>-2596402.5924000009</v>
      </c>
      <c r="L41" s="63">
        <f t="shared" si="9"/>
        <v>-3655091.8940000003</v>
      </c>
      <c r="M41" s="63">
        <f t="shared" si="9"/>
        <v>-2039439.5416000155</v>
      </c>
      <c r="N41" s="63">
        <f t="shared" si="9"/>
        <v>-5694531.4356000163</v>
      </c>
      <c r="O41" s="63">
        <f t="shared" si="9"/>
        <v>-1837510.9991000162</v>
      </c>
      <c r="P41" s="63">
        <f t="shared" si="9"/>
        <v>-7532042.4347000327</v>
      </c>
    </row>
    <row r="42" spans="1:16" ht="15.75" thickTop="1" x14ac:dyDescent="0.25">
      <c r="A42" s="51">
        <f>ROW()</f>
        <v>42</v>
      </c>
      <c r="B42" s="53"/>
      <c r="C42" s="56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 x14ac:dyDescent="0.25">
      <c r="A43" s="51">
        <f>ROW()</f>
        <v>43</v>
      </c>
      <c r="B43" s="53" t="s">
        <v>91</v>
      </c>
      <c r="C43" s="56"/>
      <c r="D43" s="55"/>
      <c r="E43" s="55"/>
      <c r="F43" s="55"/>
      <c r="G43" s="55">
        <v>0</v>
      </c>
      <c r="H43" s="55">
        <v>0</v>
      </c>
      <c r="I43" s="55">
        <v>120233571.84</v>
      </c>
      <c r="J43" s="55">
        <v>120233571.84</v>
      </c>
      <c r="K43" s="55">
        <v>51143716.609999985</v>
      </c>
      <c r="L43" s="55">
        <v>171377288.44999999</v>
      </c>
      <c r="M43" s="55">
        <v>95040814.00000003</v>
      </c>
      <c r="N43" s="55">
        <v>266418102.45000002</v>
      </c>
      <c r="O43" s="55">
        <v>85647742.71999982</v>
      </c>
      <c r="P43" s="55">
        <v>352065845.16999984</v>
      </c>
    </row>
    <row r="44" spans="1:16" x14ac:dyDescent="0.25">
      <c r="A44" s="51">
        <f>ROW()</f>
        <v>44</v>
      </c>
      <c r="B44" s="53" t="s">
        <v>92</v>
      </c>
      <c r="C44" s="56"/>
      <c r="D44" s="58"/>
      <c r="E44" s="58"/>
      <c r="F44" s="58"/>
      <c r="G44" s="58">
        <v>0</v>
      </c>
      <c r="H44" s="58">
        <v>0</v>
      </c>
      <c r="I44" s="58">
        <v>-1340113.0399999998</v>
      </c>
      <c r="J44" s="58">
        <v>-1340113.0399999998</v>
      </c>
      <c r="K44" s="58">
        <v>-2088940.55</v>
      </c>
      <c r="L44" s="58">
        <v>-3429053.59</v>
      </c>
      <c r="M44" s="58">
        <v>-5939333.4399999995</v>
      </c>
      <c r="N44" s="58">
        <v>-9368387.0299999993</v>
      </c>
      <c r="O44" s="58">
        <v>-8392917.6800000053</v>
      </c>
      <c r="P44" s="58">
        <v>-17761304.710000005</v>
      </c>
    </row>
    <row r="45" spans="1:16" x14ac:dyDescent="0.25">
      <c r="A45" s="51">
        <f>ROW()</f>
        <v>45</v>
      </c>
      <c r="B45" s="53" t="s">
        <v>93</v>
      </c>
      <c r="C45" s="56"/>
      <c r="D45" s="60"/>
      <c r="E45" s="60"/>
      <c r="F45" s="60"/>
      <c r="G45" s="60">
        <v>0</v>
      </c>
      <c r="H45" s="60">
        <v>0</v>
      </c>
      <c r="I45" s="60">
        <v>-665426.30999999994</v>
      </c>
      <c r="J45" s="60">
        <v>-665426.30999999994</v>
      </c>
      <c r="K45" s="60">
        <v>-808734.88999999978</v>
      </c>
      <c r="L45" s="60">
        <v>-1474161.1999999997</v>
      </c>
      <c r="M45" s="60">
        <v>-1991797.8000000007</v>
      </c>
      <c r="N45" s="60">
        <v>-3465959.0000000005</v>
      </c>
      <c r="O45" s="60">
        <v>-2670694.2499999995</v>
      </c>
      <c r="P45" s="60">
        <v>-6136653.25</v>
      </c>
    </row>
    <row r="46" spans="1:16" ht="15.75" thickBot="1" x14ac:dyDescent="0.3">
      <c r="A46" s="51">
        <f>ROW()</f>
        <v>46</v>
      </c>
      <c r="B46" s="53" t="s">
        <v>94</v>
      </c>
      <c r="C46" s="56"/>
      <c r="D46" s="65"/>
      <c r="E46" s="65"/>
      <c r="F46" s="65"/>
      <c r="G46" s="65">
        <f>SUM(G43:G45)</f>
        <v>0</v>
      </c>
      <c r="H46" s="65">
        <f t="shared" ref="H46:P46" si="10">SUM(H43:H45)</f>
        <v>0</v>
      </c>
      <c r="I46" s="65">
        <f t="shared" si="10"/>
        <v>118228032.48999999</v>
      </c>
      <c r="J46" s="65">
        <f t="shared" si="10"/>
        <v>118228032.48999999</v>
      </c>
      <c r="K46" s="65">
        <f t="shared" si="10"/>
        <v>48246041.169999987</v>
      </c>
      <c r="L46" s="65">
        <f t="shared" si="10"/>
        <v>166474073.66</v>
      </c>
      <c r="M46" s="65">
        <f t="shared" si="10"/>
        <v>87109682.760000035</v>
      </c>
      <c r="N46" s="65">
        <f t="shared" si="10"/>
        <v>253583756.42000002</v>
      </c>
      <c r="O46" s="65">
        <f t="shared" si="10"/>
        <v>74584130.789999813</v>
      </c>
      <c r="P46" s="65">
        <f t="shared" si="10"/>
        <v>328167887.20999986</v>
      </c>
    </row>
    <row r="47" spans="1:16" ht="15.75" thickTop="1" x14ac:dyDescent="0.25">
      <c r="A47" s="51">
        <f>ROW()</f>
        <v>47</v>
      </c>
      <c r="B47" s="53"/>
      <c r="C47" s="56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6" x14ac:dyDescent="0.25">
      <c r="A48" s="51">
        <f>ROW()</f>
        <v>48</v>
      </c>
      <c r="B48" s="66" t="s">
        <v>98</v>
      </c>
      <c r="C48" s="56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25">
      <c r="A49" s="51">
        <f>ROW()</f>
        <v>49</v>
      </c>
      <c r="B49" s="53" t="s">
        <v>83</v>
      </c>
      <c r="C49" s="56"/>
      <c r="D49" s="54"/>
      <c r="E49" s="54"/>
      <c r="F49" s="54"/>
      <c r="G49" s="54">
        <v>0</v>
      </c>
      <c r="H49" s="55">
        <v>0</v>
      </c>
      <c r="I49" s="54">
        <v>5820906.6800000006</v>
      </c>
      <c r="J49" s="55">
        <v>5820906.6800000006</v>
      </c>
      <c r="K49" s="54">
        <v>-688653.08000000101</v>
      </c>
      <c r="L49" s="55">
        <v>5132253.5999999996</v>
      </c>
      <c r="M49" s="54">
        <v>0</v>
      </c>
      <c r="N49" s="55">
        <v>5132253.5999999996</v>
      </c>
      <c r="O49" s="54">
        <v>151151.41999999993</v>
      </c>
      <c r="P49" s="55">
        <v>5283405.0199999996</v>
      </c>
    </row>
    <row r="50" spans="1:16" x14ac:dyDescent="0.25">
      <c r="A50" s="51">
        <f>ROW()</f>
        <v>50</v>
      </c>
      <c r="B50" s="53" t="s">
        <v>84</v>
      </c>
      <c r="C50" s="56"/>
      <c r="D50" s="57"/>
      <c r="E50" s="57"/>
      <c r="F50" s="57"/>
      <c r="G50" s="57">
        <v>0</v>
      </c>
      <c r="H50" s="58">
        <v>0</v>
      </c>
      <c r="I50" s="57">
        <v>0</v>
      </c>
      <c r="J50" s="58">
        <v>0</v>
      </c>
      <c r="K50" s="57">
        <v>0</v>
      </c>
      <c r="L50" s="58">
        <v>0</v>
      </c>
      <c r="M50" s="57">
        <v>4269.8603739999999</v>
      </c>
      <c r="N50" s="58">
        <v>4269.8603739999999</v>
      </c>
      <c r="O50" s="57">
        <v>110848.98866600002</v>
      </c>
      <c r="P50" s="58">
        <v>115118.84904000002</v>
      </c>
    </row>
    <row r="51" spans="1:16" x14ac:dyDescent="0.25">
      <c r="A51" s="51">
        <f>ROW()</f>
        <v>51</v>
      </c>
      <c r="B51" s="53" t="s">
        <v>85</v>
      </c>
      <c r="C51" s="56"/>
      <c r="D51" s="57"/>
      <c r="E51" s="57"/>
      <c r="F51" s="57"/>
      <c r="G51" s="57">
        <v>0</v>
      </c>
      <c r="H51" s="58">
        <v>0</v>
      </c>
      <c r="I51" s="57">
        <v>0</v>
      </c>
      <c r="J51" s="58">
        <v>0</v>
      </c>
      <c r="K51" s="57">
        <v>0</v>
      </c>
      <c r="L51" s="58">
        <v>0</v>
      </c>
      <c r="M51" s="57">
        <v>0</v>
      </c>
      <c r="N51" s="58">
        <v>0</v>
      </c>
      <c r="O51" s="57">
        <v>0</v>
      </c>
      <c r="P51" s="58">
        <v>0</v>
      </c>
    </row>
    <row r="52" spans="1:16" x14ac:dyDescent="0.25">
      <c r="A52" s="51">
        <f>ROW()</f>
        <v>52</v>
      </c>
      <c r="B52" s="53" t="s">
        <v>86</v>
      </c>
      <c r="C52" s="56"/>
      <c r="D52" s="59"/>
      <c r="E52" s="59"/>
      <c r="F52" s="59"/>
      <c r="G52" s="59">
        <v>0</v>
      </c>
      <c r="H52" s="60">
        <v>0</v>
      </c>
      <c r="I52" s="59">
        <v>0</v>
      </c>
      <c r="J52" s="60">
        <v>0</v>
      </c>
      <c r="K52" s="59">
        <v>0</v>
      </c>
      <c r="L52" s="60">
        <v>0</v>
      </c>
      <c r="M52" s="59">
        <v>198827.93392800001</v>
      </c>
      <c r="N52" s="60">
        <v>198827.93392800001</v>
      </c>
      <c r="O52" s="59">
        <v>1068643.0517879999</v>
      </c>
      <c r="P52" s="60">
        <v>1267470.985716</v>
      </c>
    </row>
    <row r="53" spans="1:16" x14ac:dyDescent="0.25">
      <c r="A53" s="51">
        <f>ROW()</f>
        <v>53</v>
      </c>
      <c r="B53" s="53" t="s">
        <v>87</v>
      </c>
      <c r="C53" s="56"/>
      <c r="D53" s="58"/>
      <c r="E53" s="58"/>
      <c r="F53" s="58"/>
      <c r="G53" s="58">
        <v>0</v>
      </c>
      <c r="H53" s="58">
        <v>0</v>
      </c>
      <c r="I53" s="58">
        <v>5820906.6800000006</v>
      </c>
      <c r="J53" s="58">
        <v>5820906.6800000006</v>
      </c>
      <c r="K53" s="58">
        <v>-688653.08000000101</v>
      </c>
      <c r="L53" s="58">
        <v>5132253.5999999996</v>
      </c>
      <c r="M53" s="58">
        <v>203097.79430200002</v>
      </c>
      <c r="N53" s="58">
        <v>5335351.3943019994</v>
      </c>
      <c r="O53" s="58">
        <v>1330643.4604539999</v>
      </c>
      <c r="P53" s="58">
        <v>6665994.8547559995</v>
      </c>
    </row>
    <row r="54" spans="1:16" x14ac:dyDescent="0.25">
      <c r="A54" s="51">
        <f>ROW()</f>
        <v>54</v>
      </c>
      <c r="B54" s="53"/>
      <c r="C54" s="56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spans="1:16" x14ac:dyDescent="0.25">
      <c r="A55" s="51">
        <f>ROW()</f>
        <v>55</v>
      </c>
      <c r="B55" s="53" t="s">
        <v>88</v>
      </c>
      <c r="C55" s="56"/>
      <c r="D55" s="58"/>
      <c r="E55" s="58"/>
      <c r="F55" s="58"/>
      <c r="G55" s="58">
        <v>0</v>
      </c>
      <c r="H55" s="58">
        <v>0</v>
      </c>
      <c r="I55" s="58">
        <v>5820906.6800000006</v>
      </c>
      <c r="J55" s="58">
        <v>5820906.6800000006</v>
      </c>
      <c r="K55" s="58">
        <v>-688653.08000000101</v>
      </c>
      <c r="L55" s="58">
        <v>5132253.5999999996</v>
      </c>
      <c r="M55" s="58">
        <v>203097.79430200002</v>
      </c>
      <c r="N55" s="58">
        <v>5335351.3943019994</v>
      </c>
      <c r="O55" s="58">
        <v>1330643.4604539999</v>
      </c>
      <c r="P55" s="58">
        <v>6665994.8547559995</v>
      </c>
    </row>
    <row r="56" spans="1:16" x14ac:dyDescent="0.25">
      <c r="A56" s="51">
        <f>ROW()</f>
        <v>56</v>
      </c>
      <c r="B56" s="53"/>
      <c r="C56" s="56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1:16" x14ac:dyDescent="0.25">
      <c r="A57" s="51">
        <f>ROW()</f>
        <v>57</v>
      </c>
      <c r="B57" s="53" t="s">
        <v>89</v>
      </c>
      <c r="C57" s="56">
        <v>0.21</v>
      </c>
      <c r="D57" s="60"/>
      <c r="E57" s="60"/>
      <c r="F57" s="60"/>
      <c r="G57" s="60">
        <v>0</v>
      </c>
      <c r="H57" s="60">
        <v>0</v>
      </c>
      <c r="I57" s="60">
        <v>-1222390.4028</v>
      </c>
      <c r="J57" s="60">
        <v>-1222390.4028</v>
      </c>
      <c r="K57" s="60">
        <v>144617.14680000019</v>
      </c>
      <c r="L57" s="60">
        <v>-1077773.2559999998</v>
      </c>
      <c r="M57" s="60">
        <v>-42650.53680342</v>
      </c>
      <c r="N57" s="60">
        <v>-1120423.7928034198</v>
      </c>
      <c r="O57" s="60">
        <v>-279435.12669533998</v>
      </c>
      <c r="P57" s="60">
        <v>-1399858.9194987598</v>
      </c>
    </row>
    <row r="58" spans="1:16" x14ac:dyDescent="0.25">
      <c r="A58" s="51">
        <f>ROW()</f>
        <v>58</v>
      </c>
      <c r="B58" s="53"/>
      <c r="C58" s="56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</row>
    <row r="59" spans="1:16" ht="15.75" thickBot="1" x14ac:dyDescent="0.3">
      <c r="A59" s="51">
        <f>ROW()</f>
        <v>59</v>
      </c>
      <c r="B59" s="53" t="s">
        <v>90</v>
      </c>
      <c r="C59" s="56"/>
      <c r="D59" s="63"/>
      <c r="E59" s="63"/>
      <c r="F59" s="63"/>
      <c r="G59" s="63">
        <v>0</v>
      </c>
      <c r="H59" s="63">
        <v>0</v>
      </c>
      <c r="I59" s="63">
        <v>-4598516.2772000004</v>
      </c>
      <c r="J59" s="63">
        <v>-4598516.2772000004</v>
      </c>
      <c r="K59" s="63">
        <v>544035.93320000079</v>
      </c>
      <c r="L59" s="63">
        <v>-4054480.3439999996</v>
      </c>
      <c r="M59" s="63">
        <v>-160447.25749858003</v>
      </c>
      <c r="N59" s="63">
        <v>-4214927.6014985796</v>
      </c>
      <c r="O59" s="63">
        <v>-1051208.3337586599</v>
      </c>
      <c r="P59" s="63">
        <v>-5266135.9352572393</v>
      </c>
    </row>
    <row r="60" spans="1:16" ht="15.75" thickTop="1" x14ac:dyDescent="0.25">
      <c r="A60" s="51">
        <f>ROW()</f>
        <v>60</v>
      </c>
      <c r="B60" s="53"/>
      <c r="C60" s="56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25">
      <c r="A61" s="51">
        <f>ROW()</f>
        <v>61</v>
      </c>
      <c r="B61" s="53" t="s">
        <v>91</v>
      </c>
      <c r="C61" s="56"/>
      <c r="D61" s="55"/>
      <c r="E61" s="55"/>
      <c r="F61" s="55"/>
      <c r="G61" s="55">
        <v>0</v>
      </c>
      <c r="H61" s="55">
        <v>0</v>
      </c>
      <c r="I61" s="55">
        <v>240669516.36999997</v>
      </c>
      <c r="J61" s="55">
        <v>240669516.36999997</v>
      </c>
      <c r="K61" s="55">
        <v>0</v>
      </c>
      <c r="L61" s="55">
        <v>240669516.36999997</v>
      </c>
      <c r="M61" s="55">
        <v>2055930.3501099944</v>
      </c>
      <c r="N61" s="55">
        <v>242725446.72010997</v>
      </c>
      <c r="O61" s="55">
        <v>17586544.043998033</v>
      </c>
      <c r="P61" s="55">
        <v>260311990.764108</v>
      </c>
    </row>
    <row r="62" spans="1:16" x14ac:dyDescent="0.25">
      <c r="A62" s="51">
        <f>ROW()</f>
        <v>62</v>
      </c>
      <c r="B62" s="53" t="s">
        <v>92</v>
      </c>
      <c r="C62" s="56"/>
      <c r="D62" s="58"/>
      <c r="E62" s="58"/>
      <c r="F62" s="58"/>
      <c r="G62" s="58">
        <v>0</v>
      </c>
      <c r="H62" s="58">
        <v>0</v>
      </c>
      <c r="I62" s="58">
        <v>-5820906.6800000006</v>
      </c>
      <c r="J62" s="58">
        <v>-5820906.6800000006</v>
      </c>
      <c r="K62" s="58">
        <v>-2566126.7999999998</v>
      </c>
      <c r="L62" s="58">
        <v>-8387033.4800000004</v>
      </c>
      <c r="M62" s="58">
        <v>-5190737.4982879981</v>
      </c>
      <c r="N62" s="58">
        <v>-13577770.978287999</v>
      </c>
      <c r="O62" s="58">
        <v>-5940448.7858480029</v>
      </c>
      <c r="P62" s="58">
        <v>-19518219.764136001</v>
      </c>
    </row>
    <row r="63" spans="1:16" x14ac:dyDescent="0.25">
      <c r="A63" s="51">
        <f>ROW()</f>
        <v>63</v>
      </c>
      <c r="B63" s="53" t="s">
        <v>93</v>
      </c>
      <c r="C63" s="56"/>
      <c r="D63" s="60"/>
      <c r="E63" s="60"/>
      <c r="F63" s="60"/>
      <c r="G63" s="60">
        <v>0</v>
      </c>
      <c r="H63" s="60">
        <v>0</v>
      </c>
      <c r="I63" s="60">
        <v>620739.07999999996</v>
      </c>
      <c r="J63" s="60">
        <v>620739.07999999996</v>
      </c>
      <c r="K63" s="60">
        <v>-106716.73999999999</v>
      </c>
      <c r="L63" s="60">
        <v>514022.33999999997</v>
      </c>
      <c r="M63" s="60">
        <v>-292448.08910400001</v>
      </c>
      <c r="N63" s="60">
        <v>221574.25089599998</v>
      </c>
      <c r="O63" s="60">
        <v>-526145.67558799998</v>
      </c>
      <c r="P63" s="60">
        <v>-304571.42469200003</v>
      </c>
    </row>
    <row r="64" spans="1:16" ht="15.75" thickBot="1" x14ac:dyDescent="0.3">
      <c r="A64" s="51">
        <f>ROW()</f>
        <v>64</v>
      </c>
      <c r="B64" s="53" t="s">
        <v>94</v>
      </c>
      <c r="C64" s="56"/>
      <c r="D64" s="65"/>
      <c r="E64" s="65"/>
      <c r="F64" s="65"/>
      <c r="G64" s="65">
        <v>0</v>
      </c>
      <c r="H64" s="65">
        <v>0</v>
      </c>
      <c r="I64" s="65">
        <v>235469348.76999998</v>
      </c>
      <c r="J64" s="65">
        <v>235469348.76999998</v>
      </c>
      <c r="K64" s="65">
        <v>-2672843.54</v>
      </c>
      <c r="L64" s="65">
        <v>232796505.22999999</v>
      </c>
      <c r="M64" s="65">
        <v>-3427255.2372820037</v>
      </c>
      <c r="N64" s="65">
        <v>229369249.99271798</v>
      </c>
      <c r="O64" s="65">
        <v>11119949.582562029</v>
      </c>
      <c r="P64" s="65">
        <v>240489199.57527998</v>
      </c>
    </row>
    <row r="65" ht="15.75" thickTop="1" x14ac:dyDescent="0.25"/>
  </sheetData>
  <printOptions horizontalCentered="1"/>
  <pageMargins left="0.45" right="0.45" top="0.5" bottom="0.5" header="0.3" footer="0.3"/>
  <pageSetup scale="57" fitToHeight="0" orientation="landscape" r:id="rId1"/>
  <headerFooter>
    <oddFooter>&amp;R&amp;"Times New Roman,Regular"&amp;12SEF-24
Page 2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80" zoomScaleNormal="80" zoomScalePageLayoutView="60" workbookViewId="0"/>
  </sheetViews>
  <sheetFormatPr defaultRowHeight="15" x14ac:dyDescent="0.25"/>
  <cols>
    <col min="2" max="2" width="63" bestFit="1" customWidth="1"/>
    <col min="3" max="3" width="6.5703125" hidden="1" customWidth="1"/>
    <col min="4" max="7" width="0" hidden="1" customWidth="1"/>
    <col min="8" max="8" width="15" bestFit="1" customWidth="1"/>
    <col min="9" max="9" width="15.85546875" bestFit="1" customWidth="1"/>
    <col min="10" max="10" width="15" bestFit="1" customWidth="1"/>
    <col min="11" max="11" width="15.85546875" bestFit="1" customWidth="1"/>
    <col min="12" max="12" width="15.5703125" bestFit="1" customWidth="1"/>
    <col min="13" max="13" width="15.85546875" bestFit="1" customWidth="1"/>
    <col min="14" max="14" width="16.28515625" bestFit="1" customWidth="1"/>
    <col min="15" max="15" width="15.85546875" bestFit="1" customWidth="1"/>
    <col min="16" max="16" width="16.28515625" bestFit="1" customWidth="1"/>
  </cols>
  <sheetData>
    <row r="1" spans="1:16" x14ac:dyDescent="0.25">
      <c r="A1" s="1" t="s">
        <v>0</v>
      </c>
      <c r="O1" s="123"/>
      <c r="P1" s="124" t="s">
        <v>118</v>
      </c>
    </row>
    <row r="2" spans="1:16" ht="15.75" thickBot="1" x14ac:dyDescent="0.3">
      <c r="A2" s="1" t="s">
        <v>1</v>
      </c>
      <c r="B2" s="19"/>
      <c r="O2" s="125"/>
      <c r="P2" s="126" t="s">
        <v>121</v>
      </c>
    </row>
    <row r="3" spans="1:16" x14ac:dyDescent="0.25">
      <c r="A3" s="1" t="s">
        <v>2</v>
      </c>
      <c r="B3" s="19"/>
    </row>
    <row r="4" spans="1:16" x14ac:dyDescent="0.25">
      <c r="A4" s="3" t="s">
        <v>3</v>
      </c>
      <c r="B4" s="19"/>
    </row>
    <row r="5" spans="1:16" x14ac:dyDescent="0.25">
      <c r="A5" s="20"/>
      <c r="B5" s="20"/>
      <c r="H5" s="21" t="s">
        <v>39</v>
      </c>
      <c r="I5" s="21" t="s">
        <v>40</v>
      </c>
      <c r="J5" s="21" t="s">
        <v>40</v>
      </c>
      <c r="K5" s="21" t="s">
        <v>41</v>
      </c>
      <c r="L5" s="21" t="s">
        <v>42</v>
      </c>
      <c r="M5" s="21" t="s">
        <v>43</v>
      </c>
      <c r="N5" s="21" t="s">
        <v>44</v>
      </c>
      <c r="O5" s="21" t="s">
        <v>45</v>
      </c>
      <c r="P5" s="21" t="s">
        <v>46</v>
      </c>
    </row>
    <row r="6" spans="1:16" x14ac:dyDescent="0.25">
      <c r="A6" s="22"/>
      <c r="B6" s="22"/>
      <c r="H6" s="72" t="s">
        <v>47</v>
      </c>
      <c r="I6" s="26">
        <v>2022</v>
      </c>
      <c r="J6" s="27" t="s">
        <v>48</v>
      </c>
      <c r="K6" s="28">
        <v>2023</v>
      </c>
      <c r="L6" s="27" t="s">
        <v>48</v>
      </c>
      <c r="M6" s="28">
        <v>2024</v>
      </c>
      <c r="N6" s="27" t="s">
        <v>48</v>
      </c>
      <c r="O6" s="28">
        <v>2025</v>
      </c>
      <c r="P6" s="29" t="s">
        <v>48</v>
      </c>
    </row>
    <row r="7" spans="1:16" x14ac:dyDescent="0.25">
      <c r="A7" s="22"/>
      <c r="B7" s="22"/>
      <c r="H7" s="73" t="s">
        <v>48</v>
      </c>
      <c r="I7" s="35" t="s">
        <v>52</v>
      </c>
      <c r="J7" s="32" t="s">
        <v>53</v>
      </c>
      <c r="K7" s="33" t="s">
        <v>54</v>
      </c>
      <c r="L7" s="32" t="s">
        <v>53</v>
      </c>
      <c r="M7" s="33" t="s">
        <v>55</v>
      </c>
      <c r="N7" s="32" t="s">
        <v>53</v>
      </c>
      <c r="O7" s="33" t="s">
        <v>56</v>
      </c>
      <c r="P7" s="34" t="s">
        <v>53</v>
      </c>
    </row>
    <row r="8" spans="1:16" x14ac:dyDescent="0.25">
      <c r="A8" s="36"/>
      <c r="B8" s="36"/>
      <c r="H8" s="73" t="s">
        <v>59</v>
      </c>
      <c r="I8" s="35" t="s">
        <v>61</v>
      </c>
      <c r="J8" s="32" t="s">
        <v>62</v>
      </c>
      <c r="K8" s="33" t="s">
        <v>61</v>
      </c>
      <c r="L8" s="32" t="s">
        <v>63</v>
      </c>
      <c r="M8" s="33" t="s">
        <v>61</v>
      </c>
      <c r="N8" s="32" t="s">
        <v>63</v>
      </c>
      <c r="O8" s="33" t="s">
        <v>61</v>
      </c>
      <c r="P8" s="34" t="s">
        <v>63</v>
      </c>
    </row>
    <row r="9" spans="1:16" x14ac:dyDescent="0.25">
      <c r="A9" s="38" t="s">
        <v>4</v>
      </c>
      <c r="B9" s="39"/>
      <c r="H9" s="74" t="s">
        <v>66</v>
      </c>
      <c r="I9" s="45" t="s">
        <v>65</v>
      </c>
      <c r="J9" s="43" t="s">
        <v>54</v>
      </c>
      <c r="K9" s="42" t="s">
        <v>65</v>
      </c>
      <c r="L9" s="43" t="s">
        <v>54</v>
      </c>
      <c r="M9" s="42" t="s">
        <v>65</v>
      </c>
      <c r="N9" s="43" t="s">
        <v>55</v>
      </c>
      <c r="O9" s="42" t="s">
        <v>65</v>
      </c>
      <c r="P9" s="44" t="s">
        <v>56</v>
      </c>
    </row>
    <row r="10" spans="1:16" x14ac:dyDescent="0.25">
      <c r="A10" s="46" t="s">
        <v>67</v>
      </c>
      <c r="B10" s="47" t="s">
        <v>68</v>
      </c>
      <c r="H10" s="49" t="s">
        <v>74</v>
      </c>
      <c r="I10" s="50" t="s">
        <v>75</v>
      </c>
      <c r="J10" s="49" t="s">
        <v>76</v>
      </c>
      <c r="K10" s="50" t="s">
        <v>77</v>
      </c>
      <c r="L10" s="49" t="s">
        <v>78</v>
      </c>
      <c r="M10" s="50" t="s">
        <v>79</v>
      </c>
      <c r="N10" s="49" t="s">
        <v>80</v>
      </c>
      <c r="O10" s="50" t="s">
        <v>81</v>
      </c>
      <c r="P10" s="49" t="s">
        <v>82</v>
      </c>
    </row>
    <row r="11" spans="1:16" x14ac:dyDescent="0.25">
      <c r="A11" s="51"/>
      <c r="B11" s="53"/>
      <c r="C11" s="56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x14ac:dyDescent="0.25">
      <c r="A12" s="51">
        <f>ROW()</f>
        <v>12</v>
      </c>
      <c r="B12" s="66" t="s">
        <v>99</v>
      </c>
      <c r="C12" s="56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6" x14ac:dyDescent="0.25">
      <c r="A13" s="51">
        <f>ROW()</f>
        <v>13</v>
      </c>
      <c r="B13" s="53" t="s">
        <v>83</v>
      </c>
      <c r="C13" s="56"/>
      <c r="D13" s="54"/>
      <c r="E13" s="54"/>
      <c r="F13" s="54"/>
      <c r="G13" s="54">
        <v>0</v>
      </c>
      <c r="H13" s="55">
        <v>0</v>
      </c>
      <c r="I13" s="54">
        <v>152201.17000000004</v>
      </c>
      <c r="J13" s="55">
        <v>152201.17000000004</v>
      </c>
      <c r="K13" s="54">
        <v>651335.60000000009</v>
      </c>
      <c r="L13" s="55">
        <v>803536.77000000014</v>
      </c>
      <c r="M13" s="54">
        <v>547635.70999999985</v>
      </c>
      <c r="N13" s="55">
        <v>1351172.48</v>
      </c>
      <c r="O13" s="54">
        <v>486242.2899999998</v>
      </c>
      <c r="P13" s="55">
        <v>1837414.7699999998</v>
      </c>
    </row>
    <row r="14" spans="1:16" x14ac:dyDescent="0.25">
      <c r="A14" s="51">
        <f>ROW()</f>
        <v>14</v>
      </c>
      <c r="B14" s="53" t="s">
        <v>84</v>
      </c>
      <c r="C14" s="56"/>
      <c r="D14" s="57"/>
      <c r="E14" s="57"/>
      <c r="F14" s="57"/>
      <c r="G14" s="57">
        <v>0</v>
      </c>
      <c r="H14" s="58">
        <v>0</v>
      </c>
      <c r="I14" s="57">
        <v>19132.660039999999</v>
      </c>
      <c r="J14" s="58">
        <v>19132.660039999999</v>
      </c>
      <c r="K14" s="57">
        <v>138530.82451000001</v>
      </c>
      <c r="L14" s="58">
        <v>157663.48454999999</v>
      </c>
      <c r="M14" s="57">
        <v>200843.37652600039</v>
      </c>
      <c r="N14" s="58">
        <v>358506.86107600038</v>
      </c>
      <c r="O14" s="57">
        <v>377337.46000599989</v>
      </c>
      <c r="P14" s="58">
        <v>735844.32108200027</v>
      </c>
    </row>
    <row r="15" spans="1:16" x14ac:dyDescent="0.25">
      <c r="A15" s="51">
        <f>ROW()</f>
        <v>15</v>
      </c>
      <c r="B15" s="53" t="s">
        <v>85</v>
      </c>
      <c r="C15" s="56"/>
      <c r="D15" s="57"/>
      <c r="E15" s="57"/>
      <c r="F15" s="57"/>
      <c r="G15" s="57">
        <v>0</v>
      </c>
      <c r="H15" s="58">
        <v>0</v>
      </c>
      <c r="I15" s="57">
        <v>14497.88</v>
      </c>
      <c r="J15" s="58">
        <v>14497.88</v>
      </c>
      <c r="K15" s="57">
        <v>547363.72</v>
      </c>
      <c r="L15" s="58">
        <v>561861.6</v>
      </c>
      <c r="M15" s="57">
        <v>347918.02</v>
      </c>
      <c r="N15" s="58">
        <v>909779.62</v>
      </c>
      <c r="O15" s="57">
        <v>194270.44000000006</v>
      </c>
      <c r="P15" s="58">
        <v>1104050.06</v>
      </c>
    </row>
    <row r="16" spans="1:16" x14ac:dyDescent="0.25">
      <c r="A16" s="51">
        <f>ROW()</f>
        <v>16</v>
      </c>
      <c r="B16" s="53" t="s">
        <v>86</v>
      </c>
      <c r="C16" s="56"/>
      <c r="D16" s="59"/>
      <c r="E16" s="59"/>
      <c r="F16" s="59"/>
      <c r="G16" s="59">
        <v>0</v>
      </c>
      <c r="H16" s="60">
        <v>0</v>
      </c>
      <c r="I16" s="59">
        <v>507256.48599600006</v>
      </c>
      <c r="J16" s="60">
        <v>507256.48599600006</v>
      </c>
      <c r="K16" s="59">
        <v>3364148.550203999</v>
      </c>
      <c r="L16" s="60">
        <v>3871405.036199999</v>
      </c>
      <c r="M16" s="59">
        <v>5141806.0879119998</v>
      </c>
      <c r="N16" s="60">
        <v>9013211.1241119988</v>
      </c>
      <c r="O16" s="59">
        <v>3448317.8606240042</v>
      </c>
      <c r="P16" s="60">
        <v>12461528.984736003</v>
      </c>
    </row>
    <row r="17" spans="1:16" x14ac:dyDescent="0.25">
      <c r="A17" s="51">
        <f>ROW()</f>
        <v>17</v>
      </c>
      <c r="B17" s="53" t="s">
        <v>87</v>
      </c>
      <c r="C17" s="56"/>
      <c r="D17" s="58"/>
      <c r="E17" s="58"/>
      <c r="F17" s="58"/>
      <c r="G17" s="58">
        <f t="shared" ref="G17" si="0">SUM(G13:G16)</f>
        <v>0</v>
      </c>
      <c r="H17" s="58">
        <v>0</v>
      </c>
      <c r="I17" s="58">
        <v>693088.19603600004</v>
      </c>
      <c r="J17" s="58">
        <v>693088.19603600004</v>
      </c>
      <c r="K17" s="58">
        <v>4701378.6947139986</v>
      </c>
      <c r="L17" s="58">
        <v>5394466.8907499993</v>
      </c>
      <c r="M17" s="58">
        <v>6238203.1944380002</v>
      </c>
      <c r="N17" s="58">
        <v>11632670.085188</v>
      </c>
      <c r="O17" s="58">
        <v>4506168.0506300041</v>
      </c>
      <c r="P17" s="58">
        <v>16138838.135818003</v>
      </c>
    </row>
    <row r="18" spans="1:16" x14ac:dyDescent="0.25">
      <c r="A18" s="51">
        <f>ROW()</f>
        <v>18</v>
      </c>
      <c r="B18" s="53"/>
      <c r="C18" s="56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19" spans="1:16" x14ac:dyDescent="0.25">
      <c r="A19" s="51">
        <f>ROW()</f>
        <v>19</v>
      </c>
      <c r="B19" s="53" t="s">
        <v>88</v>
      </c>
      <c r="C19" s="56"/>
      <c r="D19" s="58"/>
      <c r="E19" s="58"/>
      <c r="F19" s="58"/>
      <c r="G19" s="58">
        <f t="shared" ref="G19" si="1">G17</f>
        <v>0</v>
      </c>
      <c r="H19" s="58">
        <v>0</v>
      </c>
      <c r="I19" s="58">
        <v>693088.19603600004</v>
      </c>
      <c r="J19" s="58">
        <v>693088.19603600004</v>
      </c>
      <c r="K19" s="58">
        <v>4701378.6947139986</v>
      </c>
      <c r="L19" s="58">
        <v>5394466.8907499993</v>
      </c>
      <c r="M19" s="58">
        <v>6238203.1944380002</v>
      </c>
      <c r="N19" s="58">
        <v>11632670.085188</v>
      </c>
      <c r="O19" s="58">
        <v>4506168.0506300041</v>
      </c>
      <c r="P19" s="58">
        <v>16138838.135818003</v>
      </c>
    </row>
    <row r="20" spans="1:16" x14ac:dyDescent="0.25">
      <c r="A20" s="51">
        <f>ROW()</f>
        <v>20</v>
      </c>
      <c r="B20" s="53"/>
      <c r="C20" s="56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1:16" x14ac:dyDescent="0.25">
      <c r="A21" s="51">
        <f>ROW()</f>
        <v>21</v>
      </c>
      <c r="B21" s="53" t="s">
        <v>89</v>
      </c>
      <c r="C21" s="56">
        <v>0.21</v>
      </c>
      <c r="D21" s="60"/>
      <c r="E21" s="60"/>
      <c r="F21" s="60"/>
      <c r="G21" s="60">
        <f>G19*-$C$21</f>
        <v>0</v>
      </c>
      <c r="H21" s="60">
        <v>0</v>
      </c>
      <c r="I21" s="60">
        <v>-145548.52116756001</v>
      </c>
      <c r="J21" s="60">
        <v>-145548.52116756001</v>
      </c>
      <c r="K21" s="60">
        <v>-987289.52588993963</v>
      </c>
      <c r="L21" s="60">
        <v>-1132838.0470574999</v>
      </c>
      <c r="M21" s="60">
        <v>-1310022.67083198</v>
      </c>
      <c r="N21" s="60">
        <v>-2442860.7178894798</v>
      </c>
      <c r="O21" s="60">
        <v>-946295.29063230078</v>
      </c>
      <c r="P21" s="60">
        <v>-3389156.0085217804</v>
      </c>
    </row>
    <row r="22" spans="1:16" x14ac:dyDescent="0.25">
      <c r="A22" s="51">
        <f>ROW()</f>
        <v>22</v>
      </c>
      <c r="B22" s="53"/>
      <c r="C22" s="56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ht="15.75" thickBot="1" x14ac:dyDescent="0.3">
      <c r="A23" s="51">
        <f>ROW()</f>
        <v>23</v>
      </c>
      <c r="B23" s="53" t="s">
        <v>90</v>
      </c>
      <c r="C23" s="56"/>
      <c r="D23" s="63"/>
      <c r="E23" s="63"/>
      <c r="F23" s="63"/>
      <c r="G23" s="63">
        <f>-G19-G21</f>
        <v>0</v>
      </c>
      <c r="H23" s="63">
        <v>0</v>
      </c>
      <c r="I23" s="63">
        <v>-547539.67486844002</v>
      </c>
      <c r="J23" s="63">
        <v>-547539.67486844002</v>
      </c>
      <c r="K23" s="63">
        <v>-3714089.168824059</v>
      </c>
      <c r="L23" s="63">
        <v>-4261628.8436924992</v>
      </c>
      <c r="M23" s="63">
        <v>-4928180.52360602</v>
      </c>
      <c r="N23" s="63">
        <v>-9189809.3672985192</v>
      </c>
      <c r="O23" s="63">
        <v>-3559872.7599977031</v>
      </c>
      <c r="P23" s="63">
        <v>-12749682.127296222</v>
      </c>
    </row>
    <row r="24" spans="1:16" ht="15.75" thickTop="1" x14ac:dyDescent="0.25">
      <c r="A24" s="51">
        <f>ROW()</f>
        <v>24</v>
      </c>
      <c r="B24" s="53"/>
      <c r="C24" s="56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x14ac:dyDescent="0.25">
      <c r="A25" s="51">
        <f>ROW()</f>
        <v>25</v>
      </c>
      <c r="B25" s="53" t="s">
        <v>91</v>
      </c>
      <c r="C25" s="56"/>
      <c r="D25" s="55"/>
      <c r="E25" s="55"/>
      <c r="F25" s="55"/>
      <c r="G25" s="55">
        <v>0</v>
      </c>
      <c r="H25" s="55">
        <v>0</v>
      </c>
      <c r="I25" s="55">
        <v>31180285.782451998</v>
      </c>
      <c r="J25" s="55">
        <v>31180285.782451998</v>
      </c>
      <c r="K25" s="55">
        <v>19159081.155610014</v>
      </c>
      <c r="L25" s="55">
        <v>50339366.938062012</v>
      </c>
      <c r="M25" s="55">
        <v>50813220.376382008</v>
      </c>
      <c r="N25" s="55">
        <v>101152587.31444402</v>
      </c>
      <c r="O25" s="55">
        <v>41843355.537179962</v>
      </c>
      <c r="P25" s="55">
        <v>142995942.85162398</v>
      </c>
    </row>
    <row r="26" spans="1:16" x14ac:dyDescent="0.25">
      <c r="A26" s="51">
        <f>ROW()</f>
        <v>26</v>
      </c>
      <c r="B26" s="53" t="s">
        <v>92</v>
      </c>
      <c r="C26" s="56"/>
      <c r="D26" s="58"/>
      <c r="E26" s="58"/>
      <c r="F26" s="58"/>
      <c r="G26" s="58">
        <v>0</v>
      </c>
      <c r="H26" s="58">
        <v>0</v>
      </c>
      <c r="I26" s="58">
        <v>-693088.19603600004</v>
      </c>
      <c r="J26" s="58">
        <v>-693088.19603600004</v>
      </c>
      <c r="K26" s="58">
        <v>-2302185.0840140013</v>
      </c>
      <c r="L26" s="58">
        <v>-2995273.2800500011</v>
      </c>
      <c r="M26" s="58">
        <v>-8613016.5861559957</v>
      </c>
      <c r="N26" s="58">
        <v>-11608289.866205998</v>
      </c>
      <c r="O26" s="58">
        <v>-13934292.877332006</v>
      </c>
      <c r="P26" s="58">
        <v>-25542582.743538003</v>
      </c>
    </row>
    <row r="27" spans="1:16" x14ac:dyDescent="0.25">
      <c r="A27" s="51">
        <f>ROW()</f>
        <v>27</v>
      </c>
      <c r="B27" s="53" t="s">
        <v>93</v>
      </c>
      <c r="C27" s="56"/>
      <c r="D27" s="60"/>
      <c r="E27" s="60"/>
      <c r="F27" s="60"/>
      <c r="G27" s="60">
        <v>0</v>
      </c>
      <c r="H27" s="60">
        <v>0</v>
      </c>
      <c r="I27" s="60">
        <v>-254483.59755200002</v>
      </c>
      <c r="J27" s="60">
        <v>-254483.59755200002</v>
      </c>
      <c r="K27" s="60">
        <v>-525834.00889399997</v>
      </c>
      <c r="L27" s="60">
        <v>-780317.60644599993</v>
      </c>
      <c r="M27" s="60">
        <v>-1400896.0343360002</v>
      </c>
      <c r="N27" s="60">
        <v>-2181213.640782</v>
      </c>
      <c r="O27" s="60">
        <v>-2265848.482518001</v>
      </c>
      <c r="P27" s="60">
        <v>-4447062.123300001</v>
      </c>
    </row>
    <row r="28" spans="1:16" ht="15.75" thickBot="1" x14ac:dyDescent="0.3">
      <c r="A28" s="51">
        <f>ROW()</f>
        <v>28</v>
      </c>
      <c r="B28" s="53" t="s">
        <v>94</v>
      </c>
      <c r="C28" s="56"/>
      <c r="D28" s="65"/>
      <c r="E28" s="65"/>
      <c r="F28" s="65"/>
      <c r="G28" s="65">
        <f>SUM(G25:G27)</f>
        <v>0</v>
      </c>
      <c r="H28" s="65">
        <v>0</v>
      </c>
      <c r="I28" s="65">
        <v>30232713.988863997</v>
      </c>
      <c r="J28" s="65">
        <v>30232713.988863997</v>
      </c>
      <c r="K28" s="65">
        <v>16331062.062702011</v>
      </c>
      <c r="L28" s="65">
        <v>46563776.051566012</v>
      </c>
      <c r="M28" s="65">
        <v>40799307.755890012</v>
      </c>
      <c r="N28" s="65">
        <v>87363083.807456017</v>
      </c>
      <c r="O28" s="65">
        <v>25643214.177329954</v>
      </c>
      <c r="P28" s="65">
        <v>113006297.98478597</v>
      </c>
    </row>
    <row r="29" spans="1:16" ht="15.75" thickTop="1" x14ac:dyDescent="0.25">
      <c r="A29" s="51">
        <f>ROW()</f>
        <v>29</v>
      </c>
      <c r="B29" s="53"/>
      <c r="C29" s="56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x14ac:dyDescent="0.25">
      <c r="A30" s="51">
        <f>ROW()</f>
        <v>30</v>
      </c>
      <c r="B30" s="66" t="s">
        <v>95</v>
      </c>
      <c r="C30" s="5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x14ac:dyDescent="0.25">
      <c r="A31" s="51">
        <f>ROW()</f>
        <v>31</v>
      </c>
      <c r="B31" s="53" t="s">
        <v>83</v>
      </c>
      <c r="C31" s="56"/>
      <c r="D31" s="54"/>
      <c r="E31" s="54"/>
      <c r="F31" s="54"/>
      <c r="G31" s="54" t="e">
        <f>G13+#REF!+#REF!+#REF!</f>
        <v>#REF!</v>
      </c>
      <c r="H31" s="55">
        <v>0</v>
      </c>
      <c r="I31" s="54">
        <v>8760303.0500000007</v>
      </c>
      <c r="J31" s="55">
        <v>8760303.0500000007</v>
      </c>
      <c r="K31" s="54">
        <v>7868099.6899999995</v>
      </c>
      <c r="L31" s="55">
        <v>16628402.74</v>
      </c>
      <c r="M31" s="54">
        <v>12255301.040000021</v>
      </c>
      <c r="N31" s="55">
        <v>28883703.780000024</v>
      </c>
      <c r="O31" s="54">
        <v>8542731.5000000186</v>
      </c>
      <c r="P31" s="55">
        <v>37426435.280000046</v>
      </c>
    </row>
    <row r="32" spans="1:16" x14ac:dyDescent="0.25">
      <c r="A32" s="51">
        <f>ROW()</f>
        <v>32</v>
      </c>
      <c r="B32" s="53" t="s">
        <v>84</v>
      </c>
      <c r="C32" s="56"/>
      <c r="D32" s="57"/>
      <c r="E32" s="57"/>
      <c r="F32" s="57"/>
      <c r="G32" s="57" t="e">
        <f>G14+#REF!+#REF!+#REF!</f>
        <v>#REF!</v>
      </c>
      <c r="H32" s="58">
        <v>0</v>
      </c>
      <c r="I32" s="57">
        <v>857959.69357800006</v>
      </c>
      <c r="J32" s="58">
        <v>857959.69357800006</v>
      </c>
      <c r="K32" s="57">
        <v>437305.60772599996</v>
      </c>
      <c r="L32" s="58">
        <v>1295265.301304</v>
      </c>
      <c r="M32" s="57">
        <v>1491146.3878740005</v>
      </c>
      <c r="N32" s="58">
        <v>2786411.6891780002</v>
      </c>
      <c r="O32" s="57">
        <v>488186.44867199991</v>
      </c>
      <c r="P32" s="58">
        <v>3274598.1378500001</v>
      </c>
    </row>
    <row r="33" spans="1:16" x14ac:dyDescent="0.25">
      <c r="A33" s="51">
        <f>ROW()</f>
        <v>33</v>
      </c>
      <c r="B33" s="53" t="s">
        <v>85</v>
      </c>
      <c r="C33" s="56"/>
      <c r="D33" s="57"/>
      <c r="E33" s="57"/>
      <c r="F33" s="57"/>
      <c r="G33" s="57" t="e">
        <f>G15+#REF!+#REF!+#REF!</f>
        <v>#REF!</v>
      </c>
      <c r="H33" s="58">
        <v>0</v>
      </c>
      <c r="I33" s="57">
        <v>15793.22</v>
      </c>
      <c r="J33" s="58">
        <v>15793.22</v>
      </c>
      <c r="K33" s="57">
        <v>549992.38</v>
      </c>
      <c r="L33" s="58">
        <v>565785.59999999998</v>
      </c>
      <c r="M33" s="57">
        <v>350624.44</v>
      </c>
      <c r="N33" s="58">
        <v>916410.04</v>
      </c>
      <c r="O33" s="57">
        <v>197056.84000000005</v>
      </c>
      <c r="P33" s="58">
        <v>1113466.8800000001</v>
      </c>
    </row>
    <row r="34" spans="1:16" x14ac:dyDescent="0.25">
      <c r="A34" s="51">
        <f>ROW()</f>
        <v>34</v>
      </c>
      <c r="B34" s="53" t="s">
        <v>86</v>
      </c>
      <c r="C34" s="56"/>
      <c r="D34" s="59"/>
      <c r="E34" s="59"/>
      <c r="F34" s="59"/>
      <c r="G34" s="59" t="e">
        <f>G16+#REF!+#REF!+#REF!</f>
        <v>#REF!</v>
      </c>
      <c r="H34" s="60">
        <v>0</v>
      </c>
      <c r="I34" s="59">
        <v>1434976.0084920002</v>
      </c>
      <c r="J34" s="60">
        <v>1434976.0084920002</v>
      </c>
      <c r="K34" s="59">
        <v>5346283.0942299999</v>
      </c>
      <c r="L34" s="60">
        <v>6781259.1027220003</v>
      </c>
      <c r="M34" s="59">
        <v>7582881.9929459998</v>
      </c>
      <c r="N34" s="60">
        <v>14364141.095667999</v>
      </c>
      <c r="O34" s="59">
        <v>6895623.686250004</v>
      </c>
      <c r="P34" s="60">
        <v>21259764.781918004</v>
      </c>
    </row>
    <row r="35" spans="1:16" x14ac:dyDescent="0.25">
      <c r="A35" s="51">
        <f>ROW()</f>
        <v>35</v>
      </c>
      <c r="B35" s="53" t="s">
        <v>87</v>
      </c>
      <c r="C35" s="56"/>
      <c r="D35" s="58"/>
      <c r="E35" s="58"/>
      <c r="F35" s="58"/>
      <c r="G35" s="58" t="e">
        <f t="shared" ref="G35" si="2">SUM(G31:G34)</f>
        <v>#REF!</v>
      </c>
      <c r="H35" s="58">
        <v>0</v>
      </c>
      <c r="I35" s="58">
        <v>11069031.972070001</v>
      </c>
      <c r="J35" s="58">
        <v>11069031.972070001</v>
      </c>
      <c r="K35" s="58">
        <v>14201680.771956</v>
      </c>
      <c r="L35" s="58">
        <v>25270712.744026002</v>
      </c>
      <c r="M35" s="58">
        <v>21679953.860820021</v>
      </c>
      <c r="N35" s="58">
        <v>46950666.604846023</v>
      </c>
      <c r="O35" s="58">
        <v>16123598.474922024</v>
      </c>
      <c r="P35" s="58">
        <v>63074265.079768054</v>
      </c>
    </row>
    <row r="36" spans="1:16" x14ac:dyDescent="0.25">
      <c r="A36" s="51">
        <f>ROW()</f>
        <v>36</v>
      </c>
      <c r="B36" s="53"/>
      <c r="C36" s="56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6" x14ac:dyDescent="0.25">
      <c r="A37" s="51">
        <f>ROW()</f>
        <v>37</v>
      </c>
      <c r="B37" s="53" t="s">
        <v>88</v>
      </c>
      <c r="C37" s="56"/>
      <c r="D37" s="58"/>
      <c r="E37" s="58"/>
      <c r="F37" s="58"/>
      <c r="G37" s="58" t="e">
        <f t="shared" ref="G37" si="3">G35</f>
        <v>#REF!</v>
      </c>
      <c r="H37" s="58">
        <v>0</v>
      </c>
      <c r="I37" s="58">
        <v>11069031.972070001</v>
      </c>
      <c r="J37" s="58">
        <v>11069031.972070001</v>
      </c>
      <c r="K37" s="58">
        <v>14201680.771956</v>
      </c>
      <c r="L37" s="58">
        <v>25270712.744026002</v>
      </c>
      <c r="M37" s="58">
        <v>21679953.860820021</v>
      </c>
      <c r="N37" s="58">
        <v>46950666.604846023</v>
      </c>
      <c r="O37" s="58">
        <v>16123598.474922024</v>
      </c>
      <c r="P37" s="58">
        <v>63074265.079768054</v>
      </c>
    </row>
    <row r="38" spans="1:16" x14ac:dyDescent="0.25">
      <c r="A38" s="51">
        <f>ROW()</f>
        <v>38</v>
      </c>
      <c r="B38" s="53"/>
      <c r="C38" s="56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16" x14ac:dyDescent="0.25">
      <c r="A39" s="51">
        <f>ROW()</f>
        <v>39</v>
      </c>
      <c r="B39" s="53" t="s">
        <v>89</v>
      </c>
      <c r="C39" s="56">
        <v>0.21</v>
      </c>
      <c r="D39" s="60"/>
      <c r="E39" s="60"/>
      <c r="F39" s="60"/>
      <c r="G39" s="60" t="e">
        <f>G37*-$C$39</f>
        <v>#REF!</v>
      </c>
      <c r="H39" s="60">
        <v>0</v>
      </c>
      <c r="I39" s="60">
        <v>-2324496.7141347001</v>
      </c>
      <c r="J39" s="60">
        <v>-2324496.7141347001</v>
      </c>
      <c r="K39" s="60">
        <v>-2982352.9621107602</v>
      </c>
      <c r="L39" s="60">
        <v>-5306849.6762454603</v>
      </c>
      <c r="M39" s="60">
        <v>-4552790.3107722048</v>
      </c>
      <c r="N39" s="60">
        <v>-9859639.9870176651</v>
      </c>
      <c r="O39" s="60">
        <v>-3385955.6797336247</v>
      </c>
      <c r="P39" s="60">
        <v>-13245595.666751292</v>
      </c>
    </row>
    <row r="40" spans="1:16" x14ac:dyDescent="0.25">
      <c r="A40" s="51">
        <f>ROW()</f>
        <v>40</v>
      </c>
      <c r="B40" s="53"/>
      <c r="C40" s="56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ht="15.75" thickBot="1" x14ac:dyDescent="0.3">
      <c r="A41" s="51">
        <f>ROW()</f>
        <v>41</v>
      </c>
      <c r="B41" s="53" t="s">
        <v>90</v>
      </c>
      <c r="C41" s="56"/>
      <c r="D41" s="63"/>
      <c r="E41" s="63"/>
      <c r="F41" s="63"/>
      <c r="G41" s="63" t="e">
        <f>-G37-G39</f>
        <v>#REF!</v>
      </c>
      <c r="H41" s="63">
        <v>0</v>
      </c>
      <c r="I41" s="63">
        <v>-8744535.2579353005</v>
      </c>
      <c r="J41" s="63">
        <v>-8744535.2579353005</v>
      </c>
      <c r="K41" s="63">
        <v>-11219327.809845241</v>
      </c>
      <c r="L41" s="63">
        <v>-19963863.067780539</v>
      </c>
      <c r="M41" s="63">
        <v>-17127163.550047815</v>
      </c>
      <c r="N41" s="63">
        <v>-37091026.617828354</v>
      </c>
      <c r="O41" s="63">
        <v>-12737642.795188399</v>
      </c>
      <c r="P41" s="63">
        <v>-49828669.413016766</v>
      </c>
    </row>
    <row r="42" spans="1:16" ht="15.75" thickTop="1" x14ac:dyDescent="0.25">
      <c r="A42" s="51">
        <f>ROW()</f>
        <v>42</v>
      </c>
      <c r="B42" s="53"/>
      <c r="C42" s="5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 x14ac:dyDescent="0.25">
      <c r="A43" s="51">
        <f>ROW()</f>
        <v>43</v>
      </c>
      <c r="B43" s="53" t="s">
        <v>91</v>
      </c>
      <c r="C43" s="53"/>
      <c r="D43" s="55"/>
      <c r="E43" s="55"/>
      <c r="F43" s="55"/>
      <c r="G43" s="55">
        <f>H43</f>
        <v>0</v>
      </c>
      <c r="H43" s="55">
        <v>0</v>
      </c>
      <c r="I43" s="55">
        <v>515825487.26184607</v>
      </c>
      <c r="J43" s="55">
        <v>515825487.26184607</v>
      </c>
      <c r="K43" s="55">
        <v>148514445.04900992</v>
      </c>
      <c r="L43" s="55">
        <v>664339932.31085598</v>
      </c>
      <c r="M43" s="55">
        <v>392141549.39373219</v>
      </c>
      <c r="N43" s="55">
        <v>1056481481.7045882</v>
      </c>
      <c r="O43" s="55">
        <v>318588808.81419563</v>
      </c>
      <c r="P43" s="55">
        <v>1375070290.5187838</v>
      </c>
    </row>
    <row r="44" spans="1:16" x14ac:dyDescent="0.25">
      <c r="A44" s="51">
        <f>ROW()</f>
        <v>44</v>
      </c>
      <c r="B44" s="53" t="s">
        <v>92</v>
      </c>
      <c r="C44" s="53"/>
      <c r="D44" s="58"/>
      <c r="E44" s="58"/>
      <c r="F44" s="58"/>
      <c r="G44" s="58" t="e">
        <f>G26+#REF!+#REF!+#REF!</f>
        <v>#REF!</v>
      </c>
      <c r="H44" s="58">
        <v>0</v>
      </c>
      <c r="I44" s="58">
        <v>-11069031.972070001</v>
      </c>
      <c r="J44" s="58">
        <v>-11069031.972070001</v>
      </c>
      <c r="K44" s="58">
        <v>-11330254.395074002</v>
      </c>
      <c r="L44" s="58">
        <v>-22399286.367144004</v>
      </c>
      <c r="M44" s="58">
        <v>-36223618.999983996</v>
      </c>
      <c r="N44" s="58">
        <v>-58622905.367128</v>
      </c>
      <c r="O44" s="58">
        <v>-55006185.938604012</v>
      </c>
      <c r="P44" s="58">
        <v>-113629091.30573201</v>
      </c>
    </row>
    <row r="45" spans="1:16" x14ac:dyDescent="0.25">
      <c r="A45" s="51">
        <f>ROW()</f>
        <v>45</v>
      </c>
      <c r="B45" s="53" t="s">
        <v>93</v>
      </c>
      <c r="C45" s="53"/>
      <c r="D45" s="60"/>
      <c r="E45" s="60"/>
      <c r="F45" s="60"/>
      <c r="G45" s="60">
        <f>H45</f>
        <v>0</v>
      </c>
      <c r="H45" s="60">
        <v>0</v>
      </c>
      <c r="I45" s="60">
        <v>-1325282.7326720001</v>
      </c>
      <c r="J45" s="60">
        <v>-1325282.7326720001</v>
      </c>
      <c r="K45" s="60">
        <v>-4408556.1096659992</v>
      </c>
      <c r="L45" s="60">
        <v>-5733838.8423379995</v>
      </c>
      <c r="M45" s="60">
        <v>-11069709.330286</v>
      </c>
      <c r="N45" s="60">
        <v>-16803548.172623999</v>
      </c>
      <c r="O45" s="60">
        <v>-14218985.439062007</v>
      </c>
      <c r="P45" s="60">
        <v>-31022533.611686006</v>
      </c>
    </row>
    <row r="46" spans="1:16" ht="15.75" thickBot="1" x14ac:dyDescent="0.3">
      <c r="A46" s="51">
        <f>ROW()</f>
        <v>46</v>
      </c>
      <c r="B46" s="53" t="s">
        <v>94</v>
      </c>
      <c r="C46" s="53"/>
      <c r="D46" s="65"/>
      <c r="E46" s="65"/>
      <c r="F46" s="65"/>
      <c r="G46" s="65" t="e">
        <f>SUM(G43:G45)</f>
        <v>#REF!</v>
      </c>
      <c r="H46" s="65">
        <v>0</v>
      </c>
      <c r="I46" s="65">
        <v>503431172.55710411</v>
      </c>
      <c r="J46" s="65">
        <v>503431172.55710411</v>
      </c>
      <c r="K46" s="65">
        <v>132775634.5442699</v>
      </c>
      <c r="L46" s="65">
        <v>636206807.10137403</v>
      </c>
      <c r="M46" s="65">
        <v>344848221.06346214</v>
      </c>
      <c r="N46" s="65">
        <v>981055028.16483617</v>
      </c>
      <c r="O46" s="65">
        <v>249363637.43652964</v>
      </c>
      <c r="P46" s="65">
        <v>1230418665.6013658</v>
      </c>
    </row>
    <row r="47" spans="1:16" ht="15.75" thickTop="1" x14ac:dyDescent="0.25"/>
  </sheetData>
  <printOptions horizontalCentered="1"/>
  <pageMargins left="0.45" right="0.45" top="0.5" bottom="0.5" header="0.3" footer="0.3"/>
  <pageSetup scale="60" fitToHeight="0" orientation="landscape" r:id="rId1"/>
  <headerFooter>
    <oddFooter>&amp;R&amp;"Times New Roman,Regular"&amp;12SEF-24
Page 3 of 4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zoomScaleNormal="100" workbookViewId="0"/>
  </sheetViews>
  <sheetFormatPr defaultRowHeight="15" outlineLevelCol="1" x14ac:dyDescent="0.25"/>
  <cols>
    <col min="1" max="1" width="5.140625" style="53" bestFit="1" customWidth="1"/>
    <col min="2" max="2" width="68.42578125" style="53" customWidth="1"/>
    <col min="3" max="3" width="4.85546875" style="53" bestFit="1" customWidth="1"/>
    <col min="4" max="4" width="15" style="53" hidden="1" customWidth="1" outlineLevel="1"/>
    <col min="5" max="5" width="14.28515625" style="53" hidden="1" customWidth="1" outlineLevel="1"/>
    <col min="6" max="6" width="12.85546875" style="53" hidden="1" customWidth="1" outlineLevel="1"/>
    <col min="7" max="7" width="14.28515625" style="53" hidden="1" customWidth="1" outlineLevel="1"/>
    <col min="8" max="8" width="15.85546875" style="53" bestFit="1" customWidth="1" collapsed="1"/>
    <col min="9" max="9" width="17.42578125" style="53" bestFit="1" customWidth="1"/>
    <col min="10" max="10" width="15.85546875" style="53" bestFit="1" customWidth="1"/>
    <col min="11" max="11" width="17.42578125" style="53" bestFit="1" customWidth="1"/>
    <col min="12" max="12" width="16.7109375" style="53" bestFit="1" customWidth="1"/>
    <col min="13" max="13" width="17.42578125" style="53" bestFit="1" customWidth="1"/>
    <col min="14" max="14" width="16.7109375" style="53" bestFit="1" customWidth="1"/>
    <col min="15" max="15" width="17.42578125" style="53" bestFit="1" customWidth="1"/>
    <col min="16" max="16" width="16.7109375" style="53" bestFit="1" customWidth="1"/>
    <col min="17" max="17" width="9.140625" style="53"/>
    <col min="18" max="16384" width="9.140625" style="19"/>
  </cols>
  <sheetData>
    <row r="1" spans="1:16" ht="15.75" thickBot="1" x14ac:dyDescent="0.3">
      <c r="A1" s="75" t="s">
        <v>0</v>
      </c>
    </row>
    <row r="2" spans="1:16" x14ac:dyDescent="0.25">
      <c r="A2" s="75" t="s">
        <v>1</v>
      </c>
      <c r="O2" s="127"/>
      <c r="P2" s="128" t="s">
        <v>118</v>
      </c>
    </row>
    <row r="3" spans="1:16" ht="15.75" thickBot="1" x14ac:dyDescent="0.3">
      <c r="A3" s="75" t="s">
        <v>2</v>
      </c>
      <c r="O3" s="129"/>
      <c r="P3" s="130" t="s">
        <v>122</v>
      </c>
    </row>
    <row r="4" spans="1:16" x14ac:dyDescent="0.25">
      <c r="A4" s="66" t="s">
        <v>3</v>
      </c>
      <c r="O4" s="76"/>
      <c r="P4" s="77"/>
    </row>
    <row r="5" spans="1:16" x14ac:dyDescent="0.25">
      <c r="A5" s="20"/>
      <c r="B5" s="20"/>
      <c r="C5" s="20"/>
      <c r="D5" s="78" t="s">
        <v>37</v>
      </c>
      <c r="E5" s="78" t="s">
        <v>38</v>
      </c>
      <c r="F5" s="78" t="s">
        <v>38</v>
      </c>
      <c r="G5" s="78" t="s">
        <v>39</v>
      </c>
      <c r="H5" s="78" t="s">
        <v>39</v>
      </c>
      <c r="I5" s="78" t="s">
        <v>40</v>
      </c>
      <c r="J5" s="78" t="s">
        <v>40</v>
      </c>
      <c r="K5" s="78" t="s">
        <v>41</v>
      </c>
      <c r="L5" s="78" t="s">
        <v>42</v>
      </c>
      <c r="M5" s="78" t="s">
        <v>43</v>
      </c>
      <c r="N5" s="78" t="s">
        <v>44</v>
      </c>
      <c r="O5" s="78" t="s">
        <v>45</v>
      </c>
      <c r="P5" s="78" t="s">
        <v>46</v>
      </c>
    </row>
    <row r="6" spans="1:16" x14ac:dyDescent="0.25">
      <c r="A6" s="22"/>
      <c r="B6" s="22"/>
      <c r="C6" s="22"/>
      <c r="D6" s="79"/>
      <c r="E6" s="80"/>
      <c r="F6" s="81"/>
      <c r="G6" s="82"/>
      <c r="H6" s="83" t="s">
        <v>47</v>
      </c>
      <c r="I6" s="84">
        <v>2022</v>
      </c>
      <c r="J6" s="85" t="s">
        <v>48</v>
      </c>
      <c r="K6" s="86">
        <v>2023</v>
      </c>
      <c r="L6" s="85" t="s">
        <v>48</v>
      </c>
      <c r="M6" s="86">
        <v>2024</v>
      </c>
      <c r="N6" s="85" t="s">
        <v>48</v>
      </c>
      <c r="O6" s="86">
        <v>2025</v>
      </c>
      <c r="P6" s="87" t="s">
        <v>48</v>
      </c>
    </row>
    <row r="7" spans="1:16" x14ac:dyDescent="0.25">
      <c r="A7" s="22"/>
      <c r="B7" s="22"/>
      <c r="C7" s="22"/>
      <c r="D7" s="88" t="s">
        <v>49</v>
      </c>
      <c r="E7" s="89"/>
      <c r="F7" s="90" t="s">
        <v>50</v>
      </c>
      <c r="G7" s="91" t="s">
        <v>51</v>
      </c>
      <c r="H7" s="92" t="s">
        <v>48</v>
      </c>
      <c r="I7" s="93" t="s">
        <v>52</v>
      </c>
      <c r="J7" s="90" t="s">
        <v>53</v>
      </c>
      <c r="K7" s="94" t="s">
        <v>54</v>
      </c>
      <c r="L7" s="90" t="s">
        <v>53</v>
      </c>
      <c r="M7" s="94" t="s">
        <v>55</v>
      </c>
      <c r="N7" s="90" t="s">
        <v>53</v>
      </c>
      <c r="O7" s="94" t="s">
        <v>56</v>
      </c>
      <c r="P7" s="95" t="s">
        <v>53</v>
      </c>
    </row>
    <row r="8" spans="1:16" x14ac:dyDescent="0.25">
      <c r="A8" s="36"/>
      <c r="B8" s="36"/>
      <c r="C8" s="37"/>
      <c r="D8" s="88" t="s">
        <v>57</v>
      </c>
      <c r="E8" s="94" t="s">
        <v>58</v>
      </c>
      <c r="F8" s="90" t="s">
        <v>59</v>
      </c>
      <c r="G8" s="91" t="s">
        <v>60</v>
      </c>
      <c r="H8" s="92" t="s">
        <v>59</v>
      </c>
      <c r="I8" s="93" t="s">
        <v>61</v>
      </c>
      <c r="J8" s="90" t="s">
        <v>62</v>
      </c>
      <c r="K8" s="94" t="s">
        <v>61</v>
      </c>
      <c r="L8" s="90" t="s">
        <v>63</v>
      </c>
      <c r="M8" s="94" t="s">
        <v>61</v>
      </c>
      <c r="N8" s="90" t="s">
        <v>63</v>
      </c>
      <c r="O8" s="94" t="s">
        <v>61</v>
      </c>
      <c r="P8" s="95" t="s">
        <v>63</v>
      </c>
    </row>
    <row r="9" spans="1:16" x14ac:dyDescent="0.25">
      <c r="A9" s="38" t="s">
        <v>4</v>
      </c>
      <c r="B9" s="39"/>
      <c r="C9" s="40"/>
      <c r="D9" s="96" t="s">
        <v>64</v>
      </c>
      <c r="E9" s="97" t="s">
        <v>65</v>
      </c>
      <c r="F9" s="98" t="s">
        <v>66</v>
      </c>
      <c r="G9" s="99" t="s">
        <v>65</v>
      </c>
      <c r="H9" s="100" t="s">
        <v>66</v>
      </c>
      <c r="I9" s="101" t="s">
        <v>65</v>
      </c>
      <c r="J9" s="98" t="s">
        <v>54</v>
      </c>
      <c r="K9" s="97" t="s">
        <v>65</v>
      </c>
      <c r="L9" s="98" t="s">
        <v>54</v>
      </c>
      <c r="M9" s="97" t="s">
        <v>65</v>
      </c>
      <c r="N9" s="98" t="s">
        <v>55</v>
      </c>
      <c r="O9" s="97" t="s">
        <v>65</v>
      </c>
      <c r="P9" s="102" t="s">
        <v>56</v>
      </c>
    </row>
    <row r="10" spans="1:16" x14ac:dyDescent="0.25">
      <c r="A10" s="46" t="s">
        <v>67</v>
      </c>
      <c r="B10" s="47" t="s">
        <v>68</v>
      </c>
      <c r="C10" s="48" t="s">
        <v>69</v>
      </c>
      <c r="D10" s="103" t="s">
        <v>70</v>
      </c>
      <c r="E10" s="104" t="s">
        <v>71</v>
      </c>
      <c r="F10" s="103" t="s">
        <v>72</v>
      </c>
      <c r="G10" s="105" t="s">
        <v>73</v>
      </c>
      <c r="H10" s="103" t="s">
        <v>74</v>
      </c>
      <c r="I10" s="104" t="s">
        <v>75</v>
      </c>
      <c r="J10" s="103" t="s">
        <v>76</v>
      </c>
      <c r="K10" s="104" t="s">
        <v>77</v>
      </c>
      <c r="L10" s="103" t="s">
        <v>78</v>
      </c>
      <c r="M10" s="104" t="s">
        <v>79</v>
      </c>
      <c r="N10" s="103" t="s">
        <v>80</v>
      </c>
      <c r="O10" s="104" t="s">
        <v>81</v>
      </c>
      <c r="P10" s="103" t="s">
        <v>82</v>
      </c>
    </row>
    <row r="11" spans="1:16" x14ac:dyDescent="0.25">
      <c r="A11" s="106">
        <f>ROW()</f>
        <v>11</v>
      </c>
      <c r="B11" s="75"/>
      <c r="C11" s="107"/>
      <c r="D11" s="107"/>
      <c r="E11" s="107"/>
      <c r="F11" s="107"/>
      <c r="G11" s="107"/>
      <c r="H11" s="107"/>
      <c r="I11" s="64"/>
      <c r="J11" s="64"/>
      <c r="K11" s="64"/>
      <c r="L11" s="64"/>
      <c r="M11" s="64"/>
      <c r="N11" s="64"/>
      <c r="O11" s="64"/>
      <c r="P11" s="64"/>
    </row>
    <row r="12" spans="1:16" x14ac:dyDescent="0.25">
      <c r="A12" s="106">
        <f>ROW()</f>
        <v>12</v>
      </c>
      <c r="B12" s="64" t="s">
        <v>83</v>
      </c>
      <c r="C12" s="64"/>
      <c r="D12" s="55"/>
      <c r="E12" s="55"/>
      <c r="F12" s="55"/>
      <c r="G12" s="54">
        <v>0</v>
      </c>
      <c r="H12" s="54">
        <v>0</v>
      </c>
      <c r="I12" s="54">
        <v>-675312.61000000092</v>
      </c>
      <c r="J12" s="54">
        <v>-675312.61000000092</v>
      </c>
      <c r="K12" s="54">
        <v>-1275355.6999999988</v>
      </c>
      <c r="L12" s="54">
        <v>-1950668.3099999996</v>
      </c>
      <c r="M12" s="54">
        <v>-517188.25</v>
      </c>
      <c r="N12" s="54">
        <v>-2467856.5599999996</v>
      </c>
      <c r="O12" s="54">
        <v>-369236.52000000142</v>
      </c>
      <c r="P12" s="54">
        <v>-2837093.080000001</v>
      </c>
    </row>
    <row r="13" spans="1:16" x14ac:dyDescent="0.25">
      <c r="A13" s="106">
        <f>ROW()</f>
        <v>13</v>
      </c>
      <c r="B13" s="64" t="s">
        <v>84</v>
      </c>
      <c r="C13" s="64"/>
      <c r="D13" s="58"/>
      <c r="E13" s="58"/>
      <c r="F13" s="58"/>
      <c r="G13" s="57">
        <v>0</v>
      </c>
      <c r="H13" s="57">
        <v>0</v>
      </c>
      <c r="I13" s="57">
        <v>-14204.103108000001</v>
      </c>
      <c r="J13" s="57">
        <v>-14204.103108000001</v>
      </c>
      <c r="K13" s="57">
        <v>-87702.548362000016</v>
      </c>
      <c r="L13" s="57">
        <v>-101906.65147000001</v>
      </c>
      <c r="M13" s="57">
        <v>-76031.238815999997</v>
      </c>
      <c r="N13" s="57">
        <v>-177937.89028600001</v>
      </c>
      <c r="O13" s="57">
        <v>-76031.238816000347</v>
      </c>
      <c r="P13" s="57">
        <v>-253969.12910200036</v>
      </c>
    </row>
    <row r="14" spans="1:16" x14ac:dyDescent="0.25">
      <c r="A14" s="106">
        <f>ROW()</f>
        <v>14</v>
      </c>
      <c r="B14" s="64" t="s">
        <v>85</v>
      </c>
      <c r="C14" s="64"/>
      <c r="D14" s="58"/>
      <c r="E14" s="58"/>
      <c r="F14" s="58"/>
      <c r="G14" s="57">
        <v>0</v>
      </c>
      <c r="H14" s="57">
        <v>0</v>
      </c>
      <c r="I14" s="57">
        <v>-1563.3</v>
      </c>
      <c r="J14" s="57">
        <v>-1563.3</v>
      </c>
      <c r="K14" s="57">
        <v>-1752.84</v>
      </c>
      <c r="L14" s="57">
        <v>-3316.14</v>
      </c>
      <c r="M14" s="57">
        <v>-1752.8399999999997</v>
      </c>
      <c r="N14" s="57">
        <v>-5068.9799999999996</v>
      </c>
      <c r="O14" s="57">
        <v>-1752.8399999999901</v>
      </c>
      <c r="P14" s="57">
        <v>-6821.8199999999897</v>
      </c>
    </row>
    <row r="15" spans="1:16" x14ac:dyDescent="0.25">
      <c r="A15" s="106">
        <f>ROW()</f>
        <v>15</v>
      </c>
      <c r="B15" s="64" t="s">
        <v>86</v>
      </c>
      <c r="C15" s="64"/>
      <c r="D15" s="60"/>
      <c r="E15" s="60"/>
      <c r="F15" s="60"/>
      <c r="G15" s="59">
        <v>0</v>
      </c>
      <c r="H15" s="59">
        <v>0</v>
      </c>
      <c r="I15" s="59">
        <v>-70.858423999999999</v>
      </c>
      <c r="J15" s="59">
        <v>-70.858423999999999</v>
      </c>
      <c r="K15" s="59">
        <v>-73.937448000000003</v>
      </c>
      <c r="L15" s="59">
        <v>-144.795872</v>
      </c>
      <c r="M15" s="59">
        <v>-73.937448000000018</v>
      </c>
      <c r="N15" s="59">
        <v>-218.73332000000002</v>
      </c>
      <c r="O15" s="59">
        <v>-73.937447999999989</v>
      </c>
      <c r="P15" s="59">
        <v>-292.67076800000001</v>
      </c>
    </row>
    <row r="16" spans="1:16" x14ac:dyDescent="0.25">
      <c r="A16" s="106">
        <f>ROW()</f>
        <v>16</v>
      </c>
      <c r="B16" s="53" t="s">
        <v>100</v>
      </c>
      <c r="C16" s="64"/>
      <c r="D16" s="108"/>
      <c r="E16" s="108"/>
      <c r="F16" s="108">
        <f>SUM(F12:F15)</f>
        <v>0</v>
      </c>
      <c r="G16" s="108">
        <f t="shared" ref="G16:P16" si="0">SUM(G12:G15)</f>
        <v>0</v>
      </c>
      <c r="H16" s="108">
        <f t="shared" si="0"/>
        <v>0</v>
      </c>
      <c r="I16" s="108">
        <f t="shared" si="0"/>
        <v>-691150.87153200095</v>
      </c>
      <c r="J16" s="108">
        <f t="shared" si="0"/>
        <v>-691150.87153200095</v>
      </c>
      <c r="K16" s="108">
        <f t="shared" si="0"/>
        <v>-1364885.0258099989</v>
      </c>
      <c r="L16" s="108">
        <f t="shared" si="0"/>
        <v>-2056035.8973419995</v>
      </c>
      <c r="M16" s="108">
        <f t="shared" si="0"/>
        <v>-595046.26626399998</v>
      </c>
      <c r="N16" s="108">
        <f t="shared" si="0"/>
        <v>-2651082.1636059997</v>
      </c>
      <c r="O16" s="108">
        <f t="shared" si="0"/>
        <v>-447094.53626400174</v>
      </c>
      <c r="P16" s="108">
        <f t="shared" si="0"/>
        <v>-3098176.6998700015</v>
      </c>
    </row>
    <row r="17" spans="1:16" x14ac:dyDescent="0.25">
      <c r="A17" s="106">
        <f>ROW()</f>
        <v>17</v>
      </c>
      <c r="B17" s="53" t="s">
        <v>101</v>
      </c>
      <c r="C17" s="64"/>
      <c r="D17" s="108"/>
      <c r="E17" s="108"/>
      <c r="F17" s="108"/>
      <c r="G17" s="109"/>
      <c r="H17" s="110">
        <v>0</v>
      </c>
      <c r="I17" s="57">
        <v>0</v>
      </c>
      <c r="J17" s="110">
        <v>0</v>
      </c>
      <c r="K17" s="57">
        <v>0</v>
      </c>
      <c r="L17" s="110">
        <v>0</v>
      </c>
      <c r="M17" s="57">
        <v>0</v>
      </c>
      <c r="N17" s="110">
        <v>0</v>
      </c>
      <c r="O17" s="57">
        <v>0</v>
      </c>
      <c r="P17" s="110">
        <v>0</v>
      </c>
    </row>
    <row r="18" spans="1:16" x14ac:dyDescent="0.25">
      <c r="A18" s="106">
        <f>ROW()</f>
        <v>18</v>
      </c>
      <c r="B18" s="53" t="s">
        <v>102</v>
      </c>
      <c r="C18" s="64"/>
      <c r="D18" s="108"/>
      <c r="E18" s="108"/>
      <c r="F18" s="108"/>
      <c r="G18" s="109"/>
      <c r="H18" s="110">
        <v>0</v>
      </c>
      <c r="I18" s="57">
        <v>0</v>
      </c>
      <c r="J18" s="110">
        <v>0</v>
      </c>
      <c r="K18" s="57">
        <v>0</v>
      </c>
      <c r="L18" s="110">
        <v>0</v>
      </c>
      <c r="M18" s="57">
        <v>0</v>
      </c>
      <c r="N18" s="110">
        <v>0</v>
      </c>
      <c r="O18" s="57">
        <v>0</v>
      </c>
      <c r="P18" s="110">
        <v>0</v>
      </c>
    </row>
    <row r="19" spans="1:16" x14ac:dyDescent="0.25">
      <c r="A19" s="106">
        <f>ROW()</f>
        <v>19</v>
      </c>
      <c r="B19" s="53" t="s">
        <v>103</v>
      </c>
      <c r="C19" s="64"/>
      <c r="D19" s="60"/>
      <c r="E19" s="60"/>
      <c r="F19" s="60"/>
      <c r="G19" s="9"/>
      <c r="H19" s="59">
        <v>0</v>
      </c>
      <c r="I19" s="9">
        <v>0</v>
      </c>
      <c r="J19" s="59">
        <v>0</v>
      </c>
      <c r="K19" s="9">
        <v>0</v>
      </c>
      <c r="L19" s="59">
        <v>0</v>
      </c>
      <c r="M19" s="9">
        <v>0</v>
      </c>
      <c r="N19" s="59">
        <v>0</v>
      </c>
      <c r="O19" s="9">
        <v>0</v>
      </c>
      <c r="P19" s="59">
        <v>0</v>
      </c>
    </row>
    <row r="20" spans="1:16" x14ac:dyDescent="0.25">
      <c r="A20" s="106">
        <f>ROW()</f>
        <v>20</v>
      </c>
      <c r="B20" s="53" t="s">
        <v>104</v>
      </c>
      <c r="C20" s="64"/>
      <c r="D20" s="58"/>
      <c r="E20" s="58"/>
      <c r="F20" s="58">
        <f>SUM(F16:F19)</f>
        <v>0</v>
      </c>
      <c r="G20" s="58">
        <f t="shared" ref="G20:P20" si="1">SUM(G16:G19)</f>
        <v>0</v>
      </c>
      <c r="H20" s="58">
        <f t="shared" si="1"/>
        <v>0</v>
      </c>
      <c r="I20" s="58">
        <f t="shared" si="1"/>
        <v>-691150.87153200095</v>
      </c>
      <c r="J20" s="58">
        <f t="shared" si="1"/>
        <v>-691150.87153200095</v>
      </c>
      <c r="K20" s="58">
        <f t="shared" si="1"/>
        <v>-1364885.0258099989</v>
      </c>
      <c r="L20" s="58">
        <f t="shared" si="1"/>
        <v>-2056035.8973419995</v>
      </c>
      <c r="M20" s="58">
        <f t="shared" si="1"/>
        <v>-595046.26626399998</v>
      </c>
      <c r="N20" s="58">
        <f t="shared" si="1"/>
        <v>-2651082.1636059997</v>
      </c>
      <c r="O20" s="58">
        <f t="shared" si="1"/>
        <v>-447094.53626400174</v>
      </c>
      <c r="P20" s="58">
        <f t="shared" si="1"/>
        <v>-3098176.6998700015</v>
      </c>
    </row>
    <row r="21" spans="1:16" x14ac:dyDescent="0.25">
      <c r="A21" s="106">
        <f>ROW()</f>
        <v>21</v>
      </c>
      <c r="B21" s="64"/>
      <c r="C21" s="64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</row>
    <row r="22" spans="1:16" x14ac:dyDescent="0.25">
      <c r="A22" s="106">
        <f>ROW()</f>
        <v>22</v>
      </c>
      <c r="B22" s="64" t="s">
        <v>88</v>
      </c>
      <c r="C22" s="64"/>
      <c r="D22" s="58"/>
      <c r="E22" s="58"/>
      <c r="F22" s="58">
        <f t="shared" ref="F22:P22" si="2">F20</f>
        <v>0</v>
      </c>
      <c r="G22" s="58">
        <f t="shared" si="2"/>
        <v>0</v>
      </c>
      <c r="H22" s="58">
        <f t="shared" si="2"/>
        <v>0</v>
      </c>
      <c r="I22" s="58">
        <f t="shared" si="2"/>
        <v>-691150.87153200095</v>
      </c>
      <c r="J22" s="58">
        <f t="shared" si="2"/>
        <v>-691150.87153200095</v>
      </c>
      <c r="K22" s="58">
        <f t="shared" si="2"/>
        <v>-1364885.0258099989</v>
      </c>
      <c r="L22" s="58">
        <f t="shared" si="2"/>
        <v>-2056035.8973419995</v>
      </c>
      <c r="M22" s="58">
        <f t="shared" si="2"/>
        <v>-595046.26626399998</v>
      </c>
      <c r="N22" s="58">
        <f t="shared" si="2"/>
        <v>-2651082.1636059997</v>
      </c>
      <c r="O22" s="58">
        <f t="shared" si="2"/>
        <v>-447094.53626400174</v>
      </c>
      <c r="P22" s="58">
        <f t="shared" si="2"/>
        <v>-3098176.6998700015</v>
      </c>
    </row>
    <row r="23" spans="1:16" x14ac:dyDescent="0.25">
      <c r="A23" s="106">
        <f>ROW()</f>
        <v>23</v>
      </c>
      <c r="B23" s="64"/>
      <c r="C23" s="64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x14ac:dyDescent="0.25">
      <c r="A24" s="106">
        <f>ROW()</f>
        <v>24</v>
      </c>
      <c r="B24" s="64" t="s">
        <v>89</v>
      </c>
      <c r="C24" s="111">
        <v>0.21</v>
      </c>
      <c r="D24" s="58"/>
      <c r="E24" s="58"/>
      <c r="F24" s="112">
        <f>F22*-$C$24</f>
        <v>0</v>
      </c>
      <c r="G24" s="112">
        <f>G22*-$C$24</f>
        <v>0</v>
      </c>
      <c r="H24" s="112">
        <f t="shared" ref="H24:P24" si="3">H22*-$C$24</f>
        <v>0</v>
      </c>
      <c r="I24" s="112">
        <f t="shared" si="3"/>
        <v>145141.68302172021</v>
      </c>
      <c r="J24" s="112">
        <f t="shared" si="3"/>
        <v>145141.68302172021</v>
      </c>
      <c r="K24" s="112">
        <f t="shared" si="3"/>
        <v>286625.85542009975</v>
      </c>
      <c r="L24" s="112">
        <f t="shared" si="3"/>
        <v>431767.5384418199</v>
      </c>
      <c r="M24" s="112">
        <f t="shared" si="3"/>
        <v>124959.71591543999</v>
      </c>
      <c r="N24" s="112">
        <f t="shared" si="3"/>
        <v>556727.25435725995</v>
      </c>
      <c r="O24" s="112">
        <f t="shared" si="3"/>
        <v>93889.852615440366</v>
      </c>
      <c r="P24" s="112">
        <f t="shared" si="3"/>
        <v>650617.10697270033</v>
      </c>
    </row>
    <row r="25" spans="1:16" x14ac:dyDescent="0.25">
      <c r="A25" s="106">
        <f>ROW()</f>
        <v>25</v>
      </c>
      <c r="B25" s="64" t="s">
        <v>109</v>
      </c>
      <c r="C25" s="64"/>
      <c r="D25" s="58"/>
      <c r="E25" s="58"/>
      <c r="F25" s="58"/>
      <c r="G25" s="58">
        <v>0</v>
      </c>
      <c r="H25" s="58">
        <v>0</v>
      </c>
      <c r="I25" s="58">
        <v>-155774.18367996253</v>
      </c>
      <c r="J25" s="58">
        <v>-155774.18367996253</v>
      </c>
      <c r="K25" s="58">
        <v>157558.82161198184</v>
      </c>
      <c r="L25" s="58">
        <v>1784.6379320193082</v>
      </c>
      <c r="M25" s="58">
        <v>166216.85420513712</v>
      </c>
      <c r="N25" s="58">
        <v>168001.49213715643</v>
      </c>
      <c r="O25" s="58">
        <v>30291.177676843479</v>
      </c>
      <c r="P25" s="58">
        <v>198292.66981399991</v>
      </c>
    </row>
    <row r="26" spans="1:16" x14ac:dyDescent="0.25">
      <c r="A26" s="106">
        <f>ROW()</f>
        <v>26</v>
      </c>
      <c r="B26" s="64" t="s">
        <v>110</v>
      </c>
      <c r="D26" s="60"/>
      <c r="E26" s="60"/>
      <c r="F26" s="60"/>
      <c r="G26" s="60">
        <v>0</v>
      </c>
      <c r="H26" s="60">
        <v>0</v>
      </c>
      <c r="I26" s="60">
        <v>-182698.65458879992</v>
      </c>
      <c r="J26" s="60">
        <v>-182698.65458879992</v>
      </c>
      <c r="K26" s="60">
        <v>-140976.57204330008</v>
      </c>
      <c r="L26" s="60">
        <v>-323675.22663210001</v>
      </c>
      <c r="M26" s="60">
        <v>-237981.32201508008</v>
      </c>
      <c r="N26" s="60">
        <v>-561656.54864718008</v>
      </c>
      <c r="O26" s="60">
        <v>-4566.3778108198894</v>
      </c>
      <c r="P26" s="60">
        <v>-566222.92645799997</v>
      </c>
    </row>
    <row r="27" spans="1:16" x14ac:dyDescent="0.25">
      <c r="A27" s="106">
        <f>ROW()</f>
        <v>27</v>
      </c>
      <c r="B27" s="64" t="s">
        <v>111</v>
      </c>
      <c r="D27" s="108"/>
      <c r="E27" s="108"/>
      <c r="F27" s="113">
        <f t="shared" ref="F27:P27" si="4">SUM(F24:F26)</f>
        <v>0</v>
      </c>
      <c r="G27" s="113">
        <f t="shared" si="4"/>
        <v>0</v>
      </c>
      <c r="H27" s="113">
        <f t="shared" si="4"/>
        <v>0</v>
      </c>
      <c r="I27" s="113">
        <f t="shared" ref="I27" si="5">SUM(I24:I26)</f>
        <v>-193331.15524704225</v>
      </c>
      <c r="J27" s="113">
        <f t="shared" si="4"/>
        <v>-193331.15524704225</v>
      </c>
      <c r="K27" s="113">
        <f t="shared" si="4"/>
        <v>303208.1049887815</v>
      </c>
      <c r="L27" s="113">
        <f t="shared" si="4"/>
        <v>109876.9497417392</v>
      </c>
      <c r="M27" s="113">
        <f t="shared" si="4"/>
        <v>53195.248105497041</v>
      </c>
      <c r="N27" s="113">
        <f t="shared" si="4"/>
        <v>163072.1978472363</v>
      </c>
      <c r="O27" s="113">
        <f t="shared" si="4"/>
        <v>119614.65248146396</v>
      </c>
      <c r="P27" s="113">
        <f t="shared" si="4"/>
        <v>282686.85032870027</v>
      </c>
    </row>
    <row r="28" spans="1:16" x14ac:dyDescent="0.25">
      <c r="A28" s="106">
        <f>ROW()</f>
        <v>28</v>
      </c>
      <c r="B28" s="64"/>
      <c r="C28" s="6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</row>
    <row r="29" spans="1:16" ht="15.75" thickBot="1" x14ac:dyDescent="0.3">
      <c r="A29" s="106">
        <f>ROW()</f>
        <v>29</v>
      </c>
      <c r="B29" s="53" t="s">
        <v>90</v>
      </c>
      <c r="C29" s="64"/>
      <c r="D29" s="63"/>
      <c r="E29" s="63"/>
      <c r="F29" s="63">
        <f t="shared" ref="F29:H29" si="6">-F22-F27</f>
        <v>0</v>
      </c>
      <c r="G29" s="63">
        <f t="shared" si="6"/>
        <v>0</v>
      </c>
      <c r="H29" s="63">
        <f t="shared" si="6"/>
        <v>0</v>
      </c>
      <c r="I29" s="63">
        <f>-I22-I27</f>
        <v>884482.02677904326</v>
      </c>
      <c r="J29" s="63">
        <f t="shared" ref="J29:P29" si="7">-J22-J27</f>
        <v>884482.02677904326</v>
      </c>
      <c r="K29" s="63">
        <f t="shared" si="7"/>
        <v>1061676.9208212174</v>
      </c>
      <c r="L29" s="63">
        <f t="shared" si="7"/>
        <v>1946158.9476002604</v>
      </c>
      <c r="M29" s="63">
        <f t="shared" si="7"/>
        <v>541851.01815850288</v>
      </c>
      <c r="N29" s="63">
        <f t="shared" si="7"/>
        <v>2488009.9657587633</v>
      </c>
      <c r="O29" s="63">
        <f t="shared" si="7"/>
        <v>327479.88378253777</v>
      </c>
      <c r="P29" s="63">
        <f t="shared" si="7"/>
        <v>2815489.8495413014</v>
      </c>
    </row>
    <row r="30" spans="1:16" ht="15.75" thickTop="1" x14ac:dyDescent="0.25">
      <c r="A30" s="106">
        <f>ROW()</f>
        <v>30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x14ac:dyDescent="0.25">
      <c r="A31" s="106">
        <f>ROW()</f>
        <v>31</v>
      </c>
      <c r="B31" s="53" t="s">
        <v>105</v>
      </c>
      <c r="C31" s="64"/>
      <c r="D31" s="64"/>
      <c r="E31" s="64"/>
      <c r="F31" s="64"/>
      <c r="G31" s="61">
        <v>0</v>
      </c>
      <c r="H31" s="61">
        <v>0</v>
      </c>
      <c r="I31" s="61">
        <v>691150.87153200002</v>
      </c>
      <c r="J31" s="61">
        <v>691150.87153200002</v>
      </c>
      <c r="K31" s="61">
        <v>949598.30647000007</v>
      </c>
      <c r="L31" s="61">
        <v>1640749.1780020001</v>
      </c>
      <c r="M31" s="61">
        <v>2398429.3020679997</v>
      </c>
      <c r="N31" s="61">
        <v>4039178.48007</v>
      </c>
      <c r="O31" s="61">
        <v>2874629.4617380002</v>
      </c>
      <c r="P31" s="61">
        <v>6913807.9418080002</v>
      </c>
    </row>
    <row r="32" spans="1:16" x14ac:dyDescent="0.25">
      <c r="A32" s="106">
        <f>ROW()</f>
        <v>32</v>
      </c>
      <c r="B32" s="53" t="s">
        <v>106</v>
      </c>
      <c r="C32" s="64"/>
      <c r="D32" s="55"/>
      <c r="E32" s="55"/>
      <c r="F32" s="55"/>
      <c r="G32" s="55">
        <v>0</v>
      </c>
      <c r="H32" s="55">
        <v>0</v>
      </c>
      <c r="I32" s="55">
        <v>-4750426.2986774743</v>
      </c>
      <c r="J32" s="55">
        <v>-4750426.2986774743</v>
      </c>
      <c r="K32" s="55">
        <v>-2473653.2260077894</v>
      </c>
      <c r="L32" s="55">
        <v>-7224079.5246852636</v>
      </c>
      <c r="M32" s="55">
        <v>-4942310.3221434653</v>
      </c>
      <c r="N32" s="55">
        <v>-12166389.846828729</v>
      </c>
      <c r="O32" s="55">
        <v>-4506350.0539714396</v>
      </c>
      <c r="P32" s="55">
        <v>-16672739.900800169</v>
      </c>
    </row>
    <row r="33" spans="1:16" x14ac:dyDescent="0.25">
      <c r="A33" s="106">
        <f>ROW()</f>
        <v>33</v>
      </c>
      <c r="B33" s="53" t="s">
        <v>107</v>
      </c>
      <c r="C33" s="64"/>
      <c r="D33" s="115"/>
      <c r="E33" s="115"/>
      <c r="F33" s="115"/>
      <c r="G33" s="115">
        <v>0</v>
      </c>
      <c r="H33" s="115">
        <v>0</v>
      </c>
      <c r="I33" s="115">
        <v>155774.18367996812</v>
      </c>
      <c r="J33" s="115">
        <v>155774.18367996812</v>
      </c>
      <c r="K33" s="115">
        <v>-826.71926119923592</v>
      </c>
      <c r="L33" s="115">
        <v>154947.46441876888</v>
      </c>
      <c r="M33" s="115">
        <v>-78570.629860848188</v>
      </c>
      <c r="N33" s="115">
        <v>76376.834557920694</v>
      </c>
      <c r="O33" s="115">
        <v>-182246.27570798993</v>
      </c>
      <c r="P33" s="115">
        <v>-105869.44115006924</v>
      </c>
    </row>
    <row r="34" spans="1:16" ht="15.75" thickBot="1" x14ac:dyDescent="0.3">
      <c r="A34" s="106">
        <f>ROW()</f>
        <v>34</v>
      </c>
      <c r="B34" s="53" t="s">
        <v>108</v>
      </c>
      <c r="C34" s="64"/>
      <c r="D34" s="65"/>
      <c r="E34" s="65"/>
      <c r="F34" s="65">
        <f t="shared" ref="F34:O34" si="8">SUM(F31:F32)</f>
        <v>0</v>
      </c>
      <c r="G34" s="65">
        <f t="shared" si="8"/>
        <v>0</v>
      </c>
      <c r="H34" s="65">
        <f t="shared" si="8"/>
        <v>0</v>
      </c>
      <c r="I34" s="65">
        <f t="shared" si="8"/>
        <v>-4059275.4271454741</v>
      </c>
      <c r="J34" s="65">
        <f t="shared" si="8"/>
        <v>-4059275.4271454741</v>
      </c>
      <c r="K34" s="65">
        <f t="shared" si="8"/>
        <v>-1524054.9195377892</v>
      </c>
      <c r="L34" s="65">
        <f t="shared" si="8"/>
        <v>-5583330.3466832638</v>
      </c>
      <c r="M34" s="65">
        <f t="shared" si="8"/>
        <v>-2543881.0200754656</v>
      </c>
      <c r="N34" s="65">
        <f t="shared" si="8"/>
        <v>-8127211.3667587284</v>
      </c>
      <c r="O34" s="65">
        <f t="shared" si="8"/>
        <v>-1631720.5922334394</v>
      </c>
      <c r="P34" s="65">
        <f>SUM(P31:P32)</f>
        <v>-9758931.9589921683</v>
      </c>
    </row>
    <row r="35" spans="1:16" ht="15.75" thickTop="1" x14ac:dyDescent="0.25"/>
  </sheetData>
  <printOptions horizontalCentered="1"/>
  <pageMargins left="0.2" right="0.2" top="0.75" bottom="0.75" header="0.3" footer="0.3"/>
  <pageSetup scale="58" fitToHeight="0" orientation="landscape" r:id="rId1"/>
  <headerFooter>
    <oddFooter>&amp;R&amp;"Times New Roman,Regular"&amp;12SEF-24
Page 4 of 4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21FC27-753F-474F-A287-A430CD01DCB2}"/>
</file>

<file path=customXml/itemProps2.xml><?xml version="1.0" encoding="utf-8"?>
<ds:datastoreItem xmlns:ds="http://schemas.openxmlformats.org/officeDocument/2006/customXml" ds:itemID="{665E531B-E396-4A27-A279-33B6A6C12066}"/>
</file>

<file path=customXml/itemProps3.xml><?xml version="1.0" encoding="utf-8"?>
<ds:datastoreItem xmlns:ds="http://schemas.openxmlformats.org/officeDocument/2006/customXml" ds:itemID="{E81E931D-B08F-4EE9-939F-D20B9D6E589D}"/>
</file>

<file path=customXml/itemProps4.xml><?xml version="1.0" encoding="utf-8"?>
<ds:datastoreItem xmlns:ds="http://schemas.openxmlformats.org/officeDocument/2006/customXml" ds:itemID="{BDFF5FE2-9106-4FBC-AD40-50CC8C5695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SEF-24 Summary</vt:lpstr>
      <vt:lpstr>SEF-24 Plant Prov Proforma 1</vt:lpstr>
      <vt:lpstr>SEF-24 Plant Prov Proforma 2</vt:lpstr>
      <vt:lpstr>SEF-24 Retirements</vt:lpstr>
      <vt:lpstr>'SEF-24 Plant Prov Proforma 1'!Print_Titles</vt:lpstr>
      <vt:lpstr>'SEF-24 Plant Prov Proforma 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Puget Sound Energy</cp:lastModifiedBy>
  <cp:lastPrinted>2022-01-23T22:26:00Z</cp:lastPrinted>
  <dcterms:created xsi:type="dcterms:W3CDTF">2022-01-18T23:29:11Z</dcterms:created>
  <dcterms:modified xsi:type="dcterms:W3CDTF">2022-01-23T23:17:45Z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