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ustom.xml" ContentType="application/vnd.openxmlformats-officedocument.custom-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January 2018\Jan 29\170929\CNGC Response\"/>
    </mc:Choice>
  </mc:AlternateContent>
  <bookViews>
    <workbookView xWindow="0" yWindow="0" windowWidth="15330" windowHeight="7230"/>
  </bookViews>
  <sheets>
    <sheet name="1. A - D" sheetId="2" r:id="rId1"/>
    <sheet name="A) Detail" sheetId="1" r:id="rId2"/>
    <sheet name="Sheet3" sheetId="3" state="hidden" r:id="rId3"/>
  </sheets>
  <externalReferences>
    <externalReference r:id="rId4"/>
  </externalReferences>
  <definedNames>
    <definedName name="_xlnm.Print_Area" localSheetId="0">'1. A - D'!$A$1:$G$54</definedName>
  </definedNames>
  <calcPr calcId="152511" iterate="1"/>
  <fileRecoveryPr autoRecover="0"/>
</workbook>
</file>

<file path=xl/calcChain.xml><?xml version="1.0" encoding="utf-8"?>
<calcChain xmlns="http://schemas.openxmlformats.org/spreadsheetml/2006/main">
  <c r="D34" i="2" l="1"/>
  <c r="D3" i="1" l="1"/>
  <c r="D12" i="2" l="1"/>
  <c r="D15" i="2" s="1"/>
  <c r="M31" i="3"/>
  <c r="M23" i="3"/>
  <c r="M18" i="3"/>
  <c r="M13" i="3"/>
  <c r="D17" i="1"/>
  <c r="D16" i="1"/>
  <c r="D15" i="1"/>
  <c r="D14" i="1"/>
  <c r="D18" i="1" s="1"/>
  <c r="D9" i="1"/>
  <c r="D12" i="1"/>
  <c r="D11" i="1"/>
  <c r="D10" i="1"/>
  <c r="D6" i="1"/>
  <c r="F8" i="2" s="1"/>
  <c r="F10" i="2" s="1"/>
  <c r="D5" i="1"/>
  <c r="E8" i="2" s="1"/>
  <c r="E10" i="2" s="1"/>
  <c r="D4" i="1"/>
  <c r="D8" i="2"/>
  <c r="D10" i="2" s="1"/>
  <c r="F14" i="2"/>
  <c r="E14" i="2"/>
  <c r="E13" i="2" s="1"/>
  <c r="G14" i="2" l="1"/>
  <c r="D28" i="2"/>
  <c r="E15" i="2"/>
  <c r="E16" i="2" s="1"/>
  <c r="F13" i="2"/>
  <c r="D7" i="1"/>
  <c r="D35" i="2"/>
  <c r="D29" i="2"/>
  <c r="F22" i="2"/>
  <c r="G12" i="2"/>
  <c r="G8" i="2"/>
  <c r="G10" i="2" s="1"/>
  <c r="E33" i="3"/>
  <c r="E22" i="3"/>
  <c r="E35" i="3"/>
  <c r="E16" i="3"/>
  <c r="E29" i="3"/>
  <c r="E17" i="3"/>
  <c r="E20" i="3"/>
  <c r="E34" i="3"/>
  <c r="E28" i="3"/>
  <c r="E30" i="3"/>
  <c r="E21" i="3"/>
  <c r="E15" i="3"/>
  <c r="F15" i="2" l="1"/>
  <c r="F16" i="2" s="1"/>
  <c r="G13" i="2"/>
  <c r="E35" i="2"/>
  <c r="D36" i="2"/>
  <c r="F28" i="3"/>
  <c r="F29" i="3"/>
  <c r="F30" i="3"/>
  <c r="E23" i="3"/>
  <c r="D30" i="2"/>
  <c r="E30" i="2" s="1"/>
  <c r="E36" i="3"/>
  <c r="E31" i="3"/>
  <c r="E18" i="3"/>
  <c r="E11" i="3"/>
  <c r="E10" i="3"/>
  <c r="E12" i="3"/>
  <c r="C46" i="2" l="1"/>
  <c r="G15" i="2"/>
  <c r="G16" i="2" s="1"/>
  <c r="E36" i="2"/>
  <c r="D31" i="2"/>
  <c r="E31" i="2" s="1"/>
  <c r="F31" i="3"/>
  <c r="E38" i="3"/>
  <c r="E13" i="3"/>
  <c r="E25" i="3" s="1"/>
  <c r="D37" i="2" l="1"/>
  <c r="E37" i="2"/>
  <c r="D16" i="2"/>
</calcChain>
</file>

<file path=xl/sharedStrings.xml><?xml version="1.0" encoding="utf-8"?>
<sst xmlns="http://schemas.openxmlformats.org/spreadsheetml/2006/main" count="616" uniqueCount="270">
  <si>
    <t>ACROSS OPERATING INDICATORS</t>
  </si>
  <si>
    <t>All Months</t>
  </si>
  <si>
    <t>00047-Cascade Natural Gas Co.</t>
  </si>
  <si>
    <t>M Item</t>
  </si>
  <si>
    <t>Schedule M Items</t>
  </si>
  <si>
    <t>Deferred Taxes</t>
  </si>
  <si>
    <t>TOTAL Deferred Taxes Balance Report</t>
  </si>
  <si>
    <t>2017 Actuals CNGC</t>
  </si>
  <si>
    <t>47.1900.961 1900.961 Fas109 Grossup</t>
  </si>
  <si>
    <t>UT0201</t>
  </si>
  <si>
    <t>BAD DEBTS EXPENSE *NEW*</t>
  </si>
  <si>
    <t>UT0161</t>
  </si>
  <si>
    <t>CHARITABLE CONTRIBUTIONS *NEW*</t>
  </si>
  <si>
    <t>UT0354</t>
  </si>
  <si>
    <t>CUSTOMER ADVANCES *NEW*</t>
  </si>
  <si>
    <t>UT0470</t>
  </si>
  <si>
    <t>DEFERRED PENSION &amp; POST RETIREMENT EXPENSE - REG ASSET *NEW*</t>
  </si>
  <si>
    <t>UT0980</t>
  </si>
  <si>
    <t>EXCESS DEF NONPLANT - RATE BASE - FED</t>
  </si>
  <si>
    <t>EXCESS DEF NONPLANT - RATE BASE - STATE</t>
  </si>
  <si>
    <t>UT0486</t>
  </si>
  <si>
    <t>INTERCOMPANY DEFERRED EMPLOYEE BENEFIT COSTS - REG ASSET *NEW*</t>
  </si>
  <si>
    <t>UT0487</t>
  </si>
  <si>
    <t>INTERCOMPANY DEFERRED EMPLOYEE BENEFIT COSTS - REG LIABILITY *NEW*</t>
  </si>
  <si>
    <t>UT0423</t>
  </si>
  <si>
    <t>LEGAL RESERVE</t>
  </si>
  <si>
    <t>UT0385</t>
  </si>
  <si>
    <t>MANUFACTURED GAS PLANT SITE - BREMERTON - REG LIABILITY *NEW*</t>
  </si>
  <si>
    <t>UT0387</t>
  </si>
  <si>
    <t>MANUFACTURED GAS PLANT SITE - EUGENE - REG LIABILITY *NEW*</t>
  </si>
  <si>
    <t>UT0144</t>
  </si>
  <si>
    <t>POSTRETIREMENT BENEFIT COSTS *NEW*</t>
  </si>
  <si>
    <t>UT0355</t>
  </si>
  <si>
    <t>PREPAID EXPENSES*</t>
  </si>
  <si>
    <t>UT0466</t>
  </si>
  <si>
    <t>SISP/SERP EXPENSE *NEW*</t>
  </si>
  <si>
    <t>UT0004</t>
  </si>
  <si>
    <t>ST INCENTIVE ACCRUAL *NEW*</t>
  </si>
  <si>
    <t>UT0402</t>
  </si>
  <si>
    <t>SUNNYSIDE REMEDIATION *NEW*</t>
  </si>
  <si>
    <t>UT0051</t>
  </si>
  <si>
    <t>UNIFORM CAPITALIZATION *NEW*</t>
  </si>
  <si>
    <t>UT0280</t>
  </si>
  <si>
    <t>VACATION PAY *NEW*</t>
  </si>
  <si>
    <t>Total For 47.1900.961 1900.961 Fas109 Grossup:</t>
  </si>
  <si>
    <t>47.1900.962 1900.962 Fas109 Tax</t>
  </si>
  <si>
    <t>UT0391</t>
  </si>
  <si>
    <t>PURCHASED GAS ADJUSTMENT *NEW*</t>
  </si>
  <si>
    <t>Total For 47.1900.962 1900.962 Fas109 Tax:</t>
  </si>
  <si>
    <t>47.1900.96303 1900 Accum Def Income Taxes</t>
  </si>
  <si>
    <t>UT0350</t>
  </si>
  <si>
    <t>CUSTOMER ADVANCES</t>
  </si>
  <si>
    <t>Total For 47.1900.96303 1900 Accum Def Income Taxes:</t>
  </si>
  <si>
    <t>47.1900.965 1900 Accum Def Income Taxes</t>
  </si>
  <si>
    <t>DEFERRED PENSION &amp; POST RETIREMENT EXPENSE - REG ASSET</t>
  </si>
  <si>
    <t>UT0477</t>
  </si>
  <si>
    <t>INTERCOMPANY DEFERRED EMPLOYEE BENEFIT COSTS - REG LIABILITY</t>
  </si>
  <si>
    <t>UT0381</t>
  </si>
  <si>
    <t>MANUFACTURED GAS PLANT SITE - BREMERTON - REG LIABILITY</t>
  </si>
  <si>
    <t>UT0383</t>
  </si>
  <si>
    <t>MANUFACTURED GAS PLANT SITE - EUGENE - REG LIABILITY</t>
  </si>
  <si>
    <t>UT0984</t>
  </si>
  <si>
    <t>R&amp;D TAX CREDIT CARRYFORWARD</t>
  </si>
  <si>
    <t>UT0313</t>
  </si>
  <si>
    <t>RESTRICTED STOCK L/T *NEW*</t>
  </si>
  <si>
    <t>UT0401</t>
  </si>
  <si>
    <t>SUNNYSIDE REMEDIATION</t>
  </si>
  <si>
    <t>Total For 47.1900.965 1900 Accum Def Income Taxes:</t>
  </si>
  <si>
    <t>47.1900.975 1900 Accum Def Income Taxes</t>
  </si>
  <si>
    <t>UT0200</t>
  </si>
  <si>
    <t>BAD DEBTS EXPENSE</t>
  </si>
  <si>
    <t>UT0160</t>
  </si>
  <si>
    <t>CHARITABLE CONTRIBUTIONS</t>
  </si>
  <si>
    <t>LEGAL RESERVE **</t>
  </si>
  <si>
    <t>UT0428</t>
  </si>
  <si>
    <t>ST INCENTIVE ACCRUAL</t>
  </si>
  <si>
    <t>UT0050</t>
  </si>
  <si>
    <t>UNIFORM CAPITALIZATION</t>
  </si>
  <si>
    <t>UT0281</t>
  </si>
  <si>
    <t>VACATION PAY</t>
  </si>
  <si>
    <t>Total For 47.1900.975 1900 Accum Def Income Taxes:</t>
  </si>
  <si>
    <t>47.2820.961 2820.961 Fas109 Grossup</t>
  </si>
  <si>
    <t>UT0787</t>
  </si>
  <si>
    <t>AFUDC EQUITY - CAPITALIZED</t>
  </si>
  <si>
    <t>UT0788</t>
  </si>
  <si>
    <t>AFUDC EQUITY - INCURRED</t>
  </si>
  <si>
    <t>UT0793</t>
  </si>
  <si>
    <t>CIAC</t>
  </si>
  <si>
    <t>EXCESS DEF PLANT - FED</t>
  </si>
  <si>
    <t>UT0910</t>
  </si>
  <si>
    <t>ITC - FED</t>
  </si>
  <si>
    <t>UT0690</t>
  </si>
  <si>
    <t>PLANT</t>
  </si>
  <si>
    <t>UT0693</t>
  </si>
  <si>
    <t>PLANT - FED</t>
  </si>
  <si>
    <t>UT0694</t>
  </si>
  <si>
    <t>PLANT - STATE</t>
  </si>
  <si>
    <t>Total For 47.2820.961 2820.961 Fas109 Grossup:</t>
  </si>
  <si>
    <t>47.2820.962 2820.962 Fas109 Tax</t>
  </si>
  <si>
    <t>Total For 47.2820.962 2820.962 Fas109 Tax:</t>
  </si>
  <si>
    <t>47.2820.96301 282.0 Accum Def Inc Tax-Oth Propert</t>
  </si>
  <si>
    <t>UT0785</t>
  </si>
  <si>
    <t>AFUDC DEBT - CAPITALIZED</t>
  </si>
  <si>
    <t>UT0786</t>
  </si>
  <si>
    <t>AFUDC DEBT - INCURRED - FED</t>
  </si>
  <si>
    <t>UT0794</t>
  </si>
  <si>
    <t>CIAC - CAPITALIZED</t>
  </si>
  <si>
    <t>UT0795</t>
  </si>
  <si>
    <t>CIAC - INCURRED</t>
  </si>
  <si>
    <t>UT0796</t>
  </si>
  <si>
    <t>CPI - CAPITALIZED</t>
  </si>
  <si>
    <t>UT0797</t>
  </si>
  <si>
    <t>CPI - INCURRED</t>
  </si>
  <si>
    <t>UT0798</t>
  </si>
  <si>
    <t>PLANT R&amp;D - CAPITALIZED</t>
  </si>
  <si>
    <t>UT0799</t>
  </si>
  <si>
    <t>PLANT R&amp;D - INCURRED</t>
  </si>
  <si>
    <t>UT079</t>
  </si>
  <si>
    <t>SECTION 174 COSTS - INCURRED</t>
  </si>
  <si>
    <t>Total For 47.2820.96301 282.0 Accum Def Inc Tax-Oth Propert:</t>
  </si>
  <si>
    <t>47.2820.965 Accum Def Inc Tax-Oth Prop Fed</t>
  </si>
  <si>
    <t>UT1023</t>
  </si>
  <si>
    <t>2820.965 - OR TAX RATE CHG - FED</t>
  </si>
  <si>
    <t>Total For 47.2820.965 Accum Def Inc Tax-Oth Prop Fed:</t>
  </si>
  <si>
    <t>47.2830.961 2830.961 Fas109 Grossup</t>
  </si>
  <si>
    <t>UT0471</t>
  </si>
  <si>
    <t>DEFERRED PENSION &amp; POST RETIREMENT EXPENSE - REG LIABILITY *NEW*</t>
  </si>
  <si>
    <t>EXCESS DEF NONPLANT - OTHER - FED</t>
  </si>
  <si>
    <t>UT0384</t>
  </si>
  <si>
    <t>MANUFACTURED GAS PLANT SITE - BREMERTON - REG ASSET *NEW*</t>
  </si>
  <si>
    <t>UT0386</t>
  </si>
  <si>
    <t>MANUFACTURED GAS PLANT SITE - EUGENE - REG ASSET *NEW*</t>
  </si>
  <si>
    <t>UT0510</t>
  </si>
  <si>
    <t>MAOP COSTS - OR</t>
  </si>
  <si>
    <t>UT0511</t>
  </si>
  <si>
    <t>MAOP COSTS - WA</t>
  </si>
  <si>
    <t>UT0142</t>
  </si>
  <si>
    <t>PENSION EXPENSE *NEW*</t>
  </si>
  <si>
    <t>UT0372</t>
  </si>
  <si>
    <t>UNAMORTIZED LOSS ON REACQUIRED DEBT *NEW*</t>
  </si>
  <si>
    <t>Total For 47.2830.961 2830.961 Fas109 Grossup:</t>
  </si>
  <si>
    <t>47.2830.962 2830.962 Fas109 Tax</t>
  </si>
  <si>
    <t>Total For 47.2830.962 2830.962 Fas109 Tax:</t>
  </si>
  <si>
    <t>47.2830.96302 283.0 Accum Def Income Taxes</t>
  </si>
  <si>
    <t>UT0371</t>
  </si>
  <si>
    <t>UNAMORTIZED LOSS ON REACQUIRED DEBT</t>
  </si>
  <si>
    <t>Total For 47.2830.96302 283.0 Accum Def Income Taxes:</t>
  </si>
  <si>
    <t>47.2830.965 283.0 Accum Def Income Taxes</t>
  </si>
  <si>
    <t>UT1025</t>
  </si>
  <si>
    <t>2830.965 - OR TAX RATE CHG - FED</t>
  </si>
  <si>
    <t>DEFERRED PENSION &amp; POST RETIREMENT EXPENSE - REG LIABILITY</t>
  </si>
  <si>
    <t>UT0476</t>
  </si>
  <si>
    <t>INTERCOMPANY DEFERRED EMPLOYEE BENEFIT COSTS - REG ASSET</t>
  </si>
  <si>
    <t>UT101</t>
  </si>
  <si>
    <t>INTERCOMPANY SISP/SERP (OCI)</t>
  </si>
  <si>
    <t>UT0380</t>
  </si>
  <si>
    <t>MANUFACTURED GAS PLANT SITE - BREMERTON - REG ASSET</t>
  </si>
  <si>
    <t>UT0382</t>
  </si>
  <si>
    <t>MANUFACTURED GAS PLANT SITE - EUGENE - REG ASSET</t>
  </si>
  <si>
    <t>MAOP COSTS - OR **</t>
  </si>
  <si>
    <t>MAOP COSTS - WA **</t>
  </si>
  <si>
    <t>UT0141</t>
  </si>
  <si>
    <t>PENSION EXPENSE</t>
  </si>
  <si>
    <t>UT0140</t>
  </si>
  <si>
    <t>POSTRETIREMENT BENEFIT COSTS</t>
  </si>
  <si>
    <t>PREPAID EXPENSES**</t>
  </si>
  <si>
    <t>PURCHASED GAS ADJUSTMENT</t>
  </si>
  <si>
    <t>UT1011</t>
  </si>
  <si>
    <t>SISP   ( OCI )</t>
  </si>
  <si>
    <t>Total For 47.2830.965 283.0 Accum Def Income Taxes:</t>
  </si>
  <si>
    <t>Total For 00047-Cascade Natural Gas Co.:</t>
  </si>
  <si>
    <t>Rpt # Tax Accrual - 51050</t>
  </si>
  <si>
    <t>Beginning _x000D_
Balance</t>
  </si>
  <si>
    <t xml:space="preserve">
Activity</t>
  </si>
  <si>
    <t>Ending _x000D_
Balance</t>
  </si>
  <si>
    <t>Activity -_x000D_
 I/S Related</t>
  </si>
  <si>
    <t>Activity -_x000D_
Regulatory_x000D_
Grossup</t>
  </si>
  <si>
    <t>Activity - _x000D_
Regulatory_x000D_
Pre-Grossup</t>
  </si>
  <si>
    <t>Activity -_x000D_
Other</t>
  </si>
  <si>
    <t>Federal DIT excluding Non-utility DIT as of 12/31/2017</t>
  </si>
  <si>
    <t>Ledger Type</t>
  </si>
  <si>
    <t>AA</t>
  </si>
  <si>
    <t>Year</t>
  </si>
  <si>
    <t>2017</t>
  </si>
  <si>
    <t>Format</t>
  </si>
  <si>
    <t>LTD</t>
  </si>
  <si>
    <t>Period</t>
  </si>
  <si>
    <t>12</t>
  </si>
  <si>
    <t>Currency</t>
  </si>
  <si>
    <t>***</t>
  </si>
  <si>
    <t>Company</t>
  </si>
  <si>
    <t>00047</t>
  </si>
  <si>
    <t>Business Unit</t>
  </si>
  <si>
    <t>*</t>
  </si>
  <si>
    <t>Object Account</t>
  </si>
  <si>
    <t>1900</t>
  </si>
  <si>
    <t>Sub Account</t>
  </si>
  <si>
    <t>2820</t>
  </si>
  <si>
    <t>2830</t>
  </si>
  <si>
    <t>Deferred tax assets</t>
  </si>
  <si>
    <t>Plant Deferred tax</t>
  </si>
  <si>
    <t>Deferred tax liability</t>
  </si>
  <si>
    <t>FAS109 Adjustment &amp; Grossup</t>
  </si>
  <si>
    <t>9*</t>
  </si>
  <si>
    <t>964</t>
  </si>
  <si>
    <t>47OR.1900.96305 1900 Accum Def Income Taxes</t>
  </si>
  <si>
    <t>Total For 47OR.1900.96305 1900 Accum Def Income Taxes:</t>
  </si>
  <si>
    <t>47OR.2820.96304 282.0 Accum Def Income Taxes</t>
  </si>
  <si>
    <t>47WA.1900.96305 1900 Accum Def Income Taxes</t>
  </si>
  <si>
    <t>Total For 47WA.1900.96305 1900 Accum Def Income Taxes:</t>
  </si>
  <si>
    <t>47WA.2820.96304 282.0 Accum Def Income Taxes</t>
  </si>
  <si>
    <t>[963*,965,975]</t>
  </si>
  <si>
    <t>Cascade Natural Gas</t>
  </si>
  <si>
    <t>Bench Request No 1</t>
  </si>
  <si>
    <t>A.</t>
  </si>
  <si>
    <t>Accumulated Deferred Federal income Tax balance as of December 31, 2017</t>
  </si>
  <si>
    <t>FERC Acct</t>
  </si>
  <si>
    <t>Regulated Deferred</t>
  </si>
  <si>
    <t>Total</t>
  </si>
  <si>
    <t>B.</t>
  </si>
  <si>
    <t>Amount of excess deferred income tax expense</t>
  </si>
  <si>
    <t>Plant</t>
  </si>
  <si>
    <t>1)</t>
  </si>
  <si>
    <t>2)</t>
  </si>
  <si>
    <t>C.</t>
  </si>
  <si>
    <t>Amount of excess deferred income tax expense we expect to collect in 2018</t>
  </si>
  <si>
    <t>Plant excess deferred</t>
  </si>
  <si>
    <t>2017 ending balance</t>
  </si>
  <si>
    <t>2018 estimated ending balance</t>
  </si>
  <si>
    <t>2018 activity</t>
  </si>
  <si>
    <t>FAS109 Adjustment</t>
  </si>
  <si>
    <t>Grossup</t>
  </si>
  <si>
    <t>962</t>
  </si>
  <si>
    <t>961</t>
  </si>
  <si>
    <t>Non-plant excess deferred</t>
  </si>
  <si>
    <t>D.</t>
  </si>
  <si>
    <t>Proposed Amortization Schedule</t>
  </si>
  <si>
    <t>years</t>
  </si>
  <si>
    <t>However, it is unlikely that the ARAM method will allow a smooth amortization as the reversal is affected by the remaining life of the underlying assets and when they are retired from service.</t>
  </si>
  <si>
    <t>These deferreds will be using the ARAM method of amortization per IRS normilization rules. If we assume that the rate of reversal from the above calculation then the amortization period is as follows:</t>
  </si>
  <si>
    <t>We propose an even 10 year amortization for non-plant excess deferreds starting in 2018.</t>
  </si>
  <si>
    <t>Plant Deferred tax - Before TCJA</t>
  </si>
  <si>
    <t>Plant Deferred tax - TCJA</t>
  </si>
  <si>
    <t>Non-utility Deferred Federal Income Tax as of 12/31/2017</t>
  </si>
  <si>
    <t>47.1900.964 1900 Accum Def Income Taxes</t>
  </si>
  <si>
    <t>Total For 47.1900.964 1900 Accum Def Income Taxes:</t>
  </si>
  <si>
    <t>47.2830.964 283.0 Accum Def Income Taxes</t>
  </si>
  <si>
    <t>Total For 47.2830.964 283.0 Accum Def Income Taxes:</t>
  </si>
  <si>
    <t>Total For 47OR.2820.96304 282.0 Accum Def Income Taxes:</t>
  </si>
  <si>
    <t>Total For 47OR.2820.96305 282.0 Accum Def Income Taxes:</t>
  </si>
  <si>
    <t>Summary of information below.</t>
  </si>
  <si>
    <t>Non-Utility Accumulated Deferred Income Tax</t>
  </si>
  <si>
    <t>Regulated Accumulated Deferred Income Tax</t>
  </si>
  <si>
    <t>Total 1900</t>
  </si>
  <si>
    <t>Total 2820</t>
  </si>
  <si>
    <t>Total 2830</t>
  </si>
  <si>
    <t>12/31/2017 Balance</t>
  </si>
  <si>
    <t>7/12 =</t>
  </si>
  <si>
    <t>Non-Plant</t>
  </si>
  <si>
    <t>With Gross-up</t>
  </si>
  <si>
    <t>Plant - Subject to IRS Normalization</t>
  </si>
  <si>
    <t>Excess DIT Reserve</t>
  </si>
  <si>
    <t>Gross-up</t>
  </si>
  <si>
    <t>FAS109 Adj. (Excess DIT Reserve)</t>
  </si>
  <si>
    <t>Gross-up (on Excess DIT Reserve)</t>
  </si>
  <si>
    <t>Ties to Exhibit B</t>
  </si>
  <si>
    <t>PowerPlan Report 257 APB 11 Deferred Report</t>
  </si>
  <si>
    <t>Plant Excess Deferred Tax Reserve</t>
  </si>
  <si>
    <t>*See Exhibit B - Rpt 257 attached, see page two for 2018 activity</t>
  </si>
  <si>
    <t xml:space="preserve"> Detial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</si>
</sst>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i/>
      <sz val="11"/>
      <color theme="3"/>
      <name val="Calibri"/>
      <family val="2"/>
      <scheme val="minor"/>
    </font>
    <font>
      <sz val="11"/>
      <color theme="3"/>
      <name val="Calibri"/>
      <family val="2"/>
      <scheme val="minor"/>
    </font>
    <font>
      <b/>
      <sz val="11"/>
      <color rgb="FF008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00"/>
        <bgColor indexed="64"/>
      </patternFill>
    </fill>
  </fills>
  <borders count="9">
    <border>
      <left/>
      <right/>
      <top/>
      <bottom/>
      <diagonal/>
    </border>
    <border>
      <left/>
      <right/>
      <top/>
      <bottom style="medium">
        <color indexed="64"/>
      </bottom>
      <diagonal/>
    </border>
    <border>
      <left/>
      <right/>
      <top style="medium">
        <color indexed="64"/>
      </top>
      <bottom style="thin">
        <color indexed="64"/>
      </bottom>
      <diagonal/>
    </border>
    <border>
      <left/>
      <right style="thin">
        <color auto="1"/>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54">
    <xf numFmtId="0" fontId="0" fillId="0" borderId="0" xfId="0"/>
    <xf numFmtId="8" fontId="0" fillId="0" borderId="0" xfId="0" applyNumberFormat="1"/>
    <xf numFmtId="0" fontId="0" fillId="0" borderId="1" xfId="0" applyBorder="1"/>
    <xf numFmtId="0" fontId="0" fillId="0" borderId="1" xfId="0" applyBorder="1" applyAlignment="1">
      <alignment horizontal="center" wrapText="1"/>
    </xf>
    <xf numFmtId="8" fontId="0" fillId="0" borderId="3" xfId="0" applyNumberFormat="1" applyBorder="1"/>
    <xf numFmtId="8" fontId="0" fillId="0" borderId="4" xfId="0" applyNumberFormat="1" applyBorder="1"/>
    <xf numFmtId="8" fontId="0" fillId="0" borderId="6" xfId="0" applyNumberFormat="1" applyBorder="1"/>
    <xf numFmtId="0" fontId="0" fillId="2" borderId="5" xfId="0" applyFill="1" applyBorder="1"/>
    <xf numFmtId="8" fontId="0" fillId="0" borderId="7" xfId="0" applyNumberFormat="1" applyBorder="1"/>
    <xf numFmtId="22" fontId="0" fillId="0" borderId="0" xfId="0" applyNumberFormat="1" applyAlignment="1">
      <alignment horizontal="right"/>
    </xf>
    <xf numFmtId="49" fontId="0" fillId="0" borderId="0" xfId="0" applyNumberFormat="1"/>
    <xf numFmtId="0" fontId="0" fillId="0" borderId="0" xfId="0" applyAlignment="1">
      <alignment horizontal="right"/>
    </xf>
    <xf numFmtId="0" fontId="0" fillId="3" borderId="0" xfId="0" applyFill="1" applyAlignment="1">
      <alignment horizontal="right"/>
    </xf>
    <xf numFmtId="0" fontId="0" fillId="0" borderId="0" xfId="0" applyAlignment="1">
      <alignment horizontal="center"/>
    </xf>
    <xf numFmtId="43" fontId="0" fillId="0" borderId="0" xfId="1" applyFont="1"/>
    <xf numFmtId="43" fontId="0" fillId="0" borderId="0" xfId="0" applyNumberFormat="1"/>
    <xf numFmtId="43" fontId="0" fillId="0" borderId="4" xfId="0" applyNumberFormat="1" applyBorder="1"/>
    <xf numFmtId="43" fontId="0" fillId="0" borderId="4" xfId="1" applyFont="1" applyBorder="1"/>
    <xf numFmtId="49" fontId="0" fillId="0" borderId="0" xfId="0" applyNumberFormat="1" applyAlignment="1">
      <alignment horizontal="center"/>
    </xf>
    <xf numFmtId="49" fontId="0" fillId="0" borderId="0" xfId="0" applyNumberFormat="1" applyAlignment="1">
      <alignment horizontal="left"/>
    </xf>
    <xf numFmtId="0" fontId="0" fillId="0" borderId="0" xfId="0" quotePrefix="1" applyAlignment="1">
      <alignment horizontal="right"/>
    </xf>
    <xf numFmtId="0" fontId="1" fillId="0" borderId="0" xfId="0" applyFont="1"/>
    <xf numFmtId="10" fontId="0" fillId="0" borderId="0" xfId="2" applyNumberFormat="1" applyFont="1"/>
    <xf numFmtId="0" fontId="0" fillId="0" borderId="0" xfId="0" applyAlignment="1">
      <alignment horizontal="center" wrapText="1"/>
    </xf>
    <xf numFmtId="22" fontId="0" fillId="0" borderId="0" xfId="0" applyNumberFormat="1"/>
    <xf numFmtId="0" fontId="0" fillId="0" borderId="0" xfId="0" applyAlignment="1">
      <alignment horizontal="left" indent="2"/>
    </xf>
    <xf numFmtId="164" fontId="0" fillId="0" borderId="0" xfId="1" applyNumberFormat="1" applyFont="1"/>
    <xf numFmtId="164" fontId="0" fillId="0" borderId="4" xfId="1" applyNumberFormat="1" applyFont="1" applyBorder="1"/>
    <xf numFmtId="164" fontId="0" fillId="0" borderId="0" xfId="0" applyNumberFormat="1"/>
    <xf numFmtId="164" fontId="0" fillId="0" borderId="5" xfId="1" applyNumberFormat="1" applyFont="1" applyBorder="1"/>
    <xf numFmtId="164" fontId="0" fillId="0" borderId="5" xfId="0" applyNumberFormat="1" applyBorder="1"/>
    <xf numFmtId="49" fontId="3" fillId="0" borderId="0" xfId="0" applyNumberFormat="1" applyFont="1" applyAlignment="1">
      <alignment horizontal="center"/>
    </xf>
    <xf numFmtId="0" fontId="3" fillId="0" borderId="0" xfId="0" applyFont="1"/>
    <xf numFmtId="164" fontId="0" fillId="0" borderId="8" xfId="0" applyNumberFormat="1" applyBorder="1"/>
    <xf numFmtId="164" fontId="0" fillId="0" borderId="0" xfId="0" applyNumberFormat="1" applyBorder="1"/>
    <xf numFmtId="164" fontId="0" fillId="0" borderId="0" xfId="0" applyNumberFormat="1" applyFont="1"/>
    <xf numFmtId="0" fontId="4" fillId="0" borderId="0" xfId="0" applyFont="1"/>
    <xf numFmtId="0" fontId="5" fillId="0" borderId="0" xfId="0" applyFont="1"/>
    <xf numFmtId="164" fontId="1" fillId="0" borderId="8" xfId="0" applyNumberFormat="1" applyFont="1" applyBorder="1"/>
    <xf numFmtId="0" fontId="0" fillId="0" borderId="0" xfId="0" applyAlignment="1">
      <alignment horizontal="left"/>
    </xf>
    <xf numFmtId="0" fontId="3" fillId="0" borderId="0" xfId="0" applyFont="1" applyAlignment="1">
      <alignment horizontal="left"/>
    </xf>
    <xf numFmtId="0" fontId="0" fillId="5" borderId="0" xfId="0" applyFill="1"/>
    <xf numFmtId="8" fontId="0" fillId="5" borderId="0" xfId="0" applyNumberFormat="1" applyFill="1"/>
    <xf numFmtId="8" fontId="0" fillId="5" borderId="3" xfId="0" applyNumberFormat="1" applyFill="1" applyBorder="1"/>
    <xf numFmtId="0" fontId="6" fillId="0" borderId="0" xfId="0" applyFont="1"/>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xf>
    <xf numFmtId="0" fontId="0" fillId="0" borderId="2" xfId="0" applyBorder="1" applyAlignment="1">
      <alignment horizontal="center"/>
    </xf>
    <xf numFmtId="0" fontId="0" fillId="2" borderId="5" xfId="0" applyFill="1" applyBorder="1" applyAlignment="1">
      <alignment horizontal="center"/>
    </xf>
    <xf numFmtId="0" fontId="0" fillId="4" borderId="2" xfId="0" applyFill="1" applyBorder="1" applyAlignment="1">
      <alignment horizontal="center"/>
    </xf>
    <xf numFmtId="0" fontId="0" fillId="4" borderId="5" xfId="0" applyFill="1" applyBorder="1" applyAlignment="1">
      <alignment horizontal="center"/>
    </xf>
    <xf numFmtId="0" fontId="0" fillId="2" borderId="2" xfId="0" applyFill="1" applyBorder="1" applyAlignment="1">
      <alignment horizontal="center"/>
    </xf>
    <xf numFmtId="0" fontId="1" fillId="0" borderId="0"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GSI_SSJDE.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SI_SSJDE"/>
    </sheetNames>
    <definedNames>
      <definedName name="SSGXA4"/>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abSelected="1" zoomScaleNormal="100" workbookViewId="0">
      <selection activeCell="D34" sqref="D34"/>
    </sheetView>
  </sheetViews>
  <sheetFormatPr defaultRowHeight="15" x14ac:dyDescent="0.25"/>
  <cols>
    <col min="1" max="1" width="6" customWidth="1"/>
    <col min="3" max="3" width="30" bestFit="1" customWidth="1"/>
    <col min="4" max="7" width="15" customWidth="1"/>
    <col min="13" max="16" width="13.7109375" customWidth="1"/>
  </cols>
  <sheetData>
    <row r="1" spans="1:7" x14ac:dyDescent="0.25">
      <c r="A1" t="s">
        <v>212</v>
      </c>
    </row>
    <row r="2" spans="1:7" x14ac:dyDescent="0.25">
      <c r="A2" t="s">
        <v>213</v>
      </c>
    </row>
    <row r="4" spans="1:7" x14ac:dyDescent="0.25">
      <c r="A4" s="21" t="s">
        <v>214</v>
      </c>
      <c r="B4" t="s">
        <v>215</v>
      </c>
    </row>
    <row r="6" spans="1:7" s="23" customFormat="1" ht="30" x14ac:dyDescent="0.25">
      <c r="B6" s="23" t="s">
        <v>216</v>
      </c>
      <c r="D6" s="23" t="s">
        <v>217</v>
      </c>
      <c r="E6" s="23" t="s">
        <v>230</v>
      </c>
      <c r="F6" s="23" t="s">
        <v>231</v>
      </c>
      <c r="G6" s="23" t="s">
        <v>218</v>
      </c>
    </row>
    <row r="7" spans="1:7" x14ac:dyDescent="0.25">
      <c r="B7" s="32" t="s">
        <v>258</v>
      </c>
    </row>
    <row r="8" spans="1:7" x14ac:dyDescent="0.25">
      <c r="B8" s="18" t="s">
        <v>195</v>
      </c>
      <c r="C8" s="10" t="s">
        <v>199</v>
      </c>
      <c r="D8" s="26">
        <f>'A) Detail'!D3</f>
        <v>13443960.849999998</v>
      </c>
      <c r="E8" s="26">
        <f>'A) Detail'!D5</f>
        <v>-358148.8</v>
      </c>
      <c r="F8" s="26">
        <f>'A) Detail'!D6</f>
        <v>-94443.78</v>
      </c>
      <c r="G8" s="28">
        <f>SUM(D8:F8)</f>
        <v>12991368.269999998</v>
      </c>
    </row>
    <row r="9" spans="1:7" x14ac:dyDescent="0.25">
      <c r="B9" s="18" t="s">
        <v>198</v>
      </c>
      <c r="C9" s="10" t="s">
        <v>201</v>
      </c>
      <c r="D9" s="29">
        <v>-32995565.77</v>
      </c>
      <c r="E9" s="29">
        <v>8252880.6200000001</v>
      </c>
      <c r="F9" s="29">
        <v>2162401.16</v>
      </c>
      <c r="G9" s="30">
        <v>-22580283.989999998</v>
      </c>
    </row>
    <row r="10" spans="1:7" x14ac:dyDescent="0.25">
      <c r="B10" s="18"/>
      <c r="C10" s="10"/>
      <c r="D10" s="26">
        <f>SUM(D8:D9)</f>
        <v>-19551604.920000002</v>
      </c>
      <c r="E10" s="26">
        <f t="shared" ref="E10:G10" si="0">SUM(E8:E9)</f>
        <v>7894731.8200000003</v>
      </c>
      <c r="F10" s="26">
        <f t="shared" si="0"/>
        <v>2067957.3800000001</v>
      </c>
      <c r="G10" s="26">
        <f t="shared" si="0"/>
        <v>-9588915.7200000007</v>
      </c>
    </row>
    <row r="11" spans="1:7" x14ac:dyDescent="0.25">
      <c r="B11" s="31" t="s">
        <v>221</v>
      </c>
      <c r="C11" s="10"/>
      <c r="D11" s="26"/>
      <c r="E11" s="26"/>
      <c r="F11" s="26"/>
      <c r="G11" s="28"/>
    </row>
    <row r="12" spans="1:7" x14ac:dyDescent="0.25">
      <c r="B12" s="18" t="s">
        <v>197</v>
      </c>
      <c r="C12" s="10" t="s">
        <v>200</v>
      </c>
      <c r="D12" s="26">
        <f>'A) Detail'!D9</f>
        <v>-100417401.2</v>
      </c>
      <c r="E12" s="28"/>
      <c r="F12" s="28"/>
      <c r="G12" s="28">
        <f>SUM(D12:F12)</f>
        <v>-100417401.2</v>
      </c>
    </row>
    <row r="13" spans="1:7" x14ac:dyDescent="0.25">
      <c r="B13" s="18"/>
      <c r="C13" s="10" t="s">
        <v>241</v>
      </c>
      <c r="D13" s="26"/>
      <c r="E13" s="26">
        <f>'A) Detail'!D10-E14</f>
        <v>1922044.7200000063</v>
      </c>
      <c r="F13" s="26">
        <f>'A) Detail'!D11-F14</f>
        <v>577651.86000000127</v>
      </c>
      <c r="G13" s="28">
        <f>SUM(D13:F13)</f>
        <v>2499696.5800000075</v>
      </c>
    </row>
    <row r="14" spans="1:7" x14ac:dyDescent="0.25">
      <c r="B14" s="18"/>
      <c r="C14" s="10" t="s">
        <v>242</v>
      </c>
      <c r="D14" s="26"/>
      <c r="E14" s="26">
        <f>D22</f>
        <v>39342018.729999997</v>
      </c>
      <c r="F14" s="26">
        <f>E22</f>
        <v>10161698.02</v>
      </c>
      <c r="G14" s="28">
        <f t="shared" ref="G14" si="1">SUM(D14:F14)</f>
        <v>49503716.75</v>
      </c>
    </row>
    <row r="15" spans="1:7" x14ac:dyDescent="0.25">
      <c r="D15" s="27">
        <f t="shared" ref="D15:F15" si="2">SUM(D12:D14)</f>
        <v>-100417401.2</v>
      </c>
      <c r="E15" s="27">
        <f t="shared" si="2"/>
        <v>41264063.450000003</v>
      </c>
      <c r="F15" s="27">
        <f t="shared" si="2"/>
        <v>10739349.880000001</v>
      </c>
      <c r="G15" s="27">
        <f>SUM(G12:G14)</f>
        <v>-48413987.86999999</v>
      </c>
    </row>
    <row r="16" spans="1:7" ht="15.75" thickBot="1" x14ac:dyDescent="0.3">
      <c r="C16" s="10" t="s">
        <v>218</v>
      </c>
      <c r="D16" s="38">
        <f>+D10+D15</f>
        <v>-119969006.12</v>
      </c>
      <c r="E16" s="38">
        <f t="shared" ref="E16:G16" si="3">+E10+E15</f>
        <v>49158795.270000003</v>
      </c>
      <c r="F16" s="38">
        <f t="shared" si="3"/>
        <v>12807307.260000002</v>
      </c>
      <c r="G16" s="38">
        <f t="shared" si="3"/>
        <v>-58002903.589999989</v>
      </c>
    </row>
    <row r="17" spans="1:8" x14ac:dyDescent="0.25">
      <c r="D17" s="34"/>
      <c r="E17" s="34"/>
      <c r="F17" s="34"/>
      <c r="G17" s="34"/>
    </row>
    <row r="18" spans="1:8" x14ac:dyDescent="0.25">
      <c r="A18" s="21" t="s">
        <v>219</v>
      </c>
      <c r="B18" s="19" t="s">
        <v>220</v>
      </c>
      <c r="E18" s="15"/>
      <c r="F18" s="15"/>
    </row>
    <row r="20" spans="1:8" s="23" customFormat="1" ht="30" x14ac:dyDescent="0.25">
      <c r="B20" s="23" t="s">
        <v>216</v>
      </c>
      <c r="D20" s="23" t="s">
        <v>261</v>
      </c>
      <c r="E20" s="23" t="s">
        <v>262</v>
      </c>
      <c r="F20" s="23" t="s">
        <v>218</v>
      </c>
    </row>
    <row r="21" spans="1:8" s="23" customFormat="1" x14ac:dyDescent="0.25">
      <c r="B21" s="40" t="s">
        <v>260</v>
      </c>
      <c r="C21" s="39"/>
    </row>
    <row r="22" spans="1:8" x14ac:dyDescent="0.25">
      <c r="A22" s="11"/>
      <c r="B22" s="13">
        <v>2820</v>
      </c>
      <c r="C22" s="10" t="s">
        <v>200</v>
      </c>
      <c r="D22" s="26">
        <v>39342018.729999997</v>
      </c>
      <c r="E22" s="26">
        <v>10161698.02</v>
      </c>
      <c r="F22" s="26">
        <f>SUM(D22:E22)</f>
        <v>49503716.75</v>
      </c>
    </row>
    <row r="23" spans="1:8" x14ac:dyDescent="0.25">
      <c r="A23" s="11"/>
      <c r="B23" s="13"/>
      <c r="D23" s="26"/>
      <c r="E23" s="26"/>
      <c r="F23" s="26"/>
      <c r="G23" s="26"/>
    </row>
    <row r="25" spans="1:8" x14ac:dyDescent="0.25">
      <c r="A25" s="21" t="s">
        <v>224</v>
      </c>
      <c r="B25" t="s">
        <v>225</v>
      </c>
    </row>
    <row r="27" spans="1:8" ht="30" x14ac:dyDescent="0.25">
      <c r="A27" s="11" t="s">
        <v>222</v>
      </c>
      <c r="B27" s="32" t="s">
        <v>226</v>
      </c>
      <c r="D27" s="23" t="s">
        <v>230</v>
      </c>
      <c r="E27" s="23" t="s">
        <v>259</v>
      </c>
      <c r="F27" s="11"/>
    </row>
    <row r="28" spans="1:8" x14ac:dyDescent="0.25">
      <c r="B28" t="s">
        <v>227</v>
      </c>
      <c r="D28" s="14">
        <f>E13+E14</f>
        <v>41264063.450000003</v>
      </c>
    </row>
    <row r="29" spans="1:8" x14ac:dyDescent="0.25">
      <c r="B29" t="s">
        <v>228</v>
      </c>
      <c r="D29" s="14">
        <f>38994881.1+569690.66</f>
        <v>39564571.759999998</v>
      </c>
      <c r="E29" s="37" t="s">
        <v>193</v>
      </c>
    </row>
    <row r="30" spans="1:8" x14ac:dyDescent="0.25">
      <c r="C30" s="11" t="s">
        <v>229</v>
      </c>
      <c r="D30" s="16">
        <f>D29-D28</f>
        <v>-1699491.6900000051</v>
      </c>
      <c r="E30" s="28">
        <f>1/(1-0.224259)*D30</f>
        <v>-2190797.8178283796</v>
      </c>
      <c r="F30" s="15"/>
    </row>
    <row r="31" spans="1:8" x14ac:dyDescent="0.25">
      <c r="C31" s="20" t="s">
        <v>257</v>
      </c>
      <c r="D31" s="14">
        <f>ROUND((D30/12)*7,2)</f>
        <v>-991370.15</v>
      </c>
      <c r="E31" s="35">
        <f>1/(1-0.224259)*D31</f>
        <v>-1277965.3905104927</v>
      </c>
      <c r="F31" s="15"/>
    </row>
    <row r="32" spans="1:8" x14ac:dyDescent="0.25">
      <c r="H32" s="22"/>
    </row>
    <row r="33" spans="1:6" x14ac:dyDescent="0.25">
      <c r="A33" s="11" t="s">
        <v>223</v>
      </c>
      <c r="B33" t="s">
        <v>234</v>
      </c>
    </row>
    <row r="34" spans="1:6" x14ac:dyDescent="0.25">
      <c r="B34" t="s">
        <v>227</v>
      </c>
      <c r="D34" s="26">
        <f>-E10</f>
        <v>-7894731.8200000003</v>
      </c>
    </row>
    <row r="35" spans="1:6" x14ac:dyDescent="0.25">
      <c r="C35" s="11" t="s">
        <v>229</v>
      </c>
      <c r="D35" s="26">
        <f>ROUND(D34/10,2)</f>
        <v>-789473.18</v>
      </c>
      <c r="E35" s="28">
        <f t="shared" ref="E35:E36" si="4">1/(1-0.224259)*D35</f>
        <v>-1017702.0165235563</v>
      </c>
    </row>
    <row r="36" spans="1:6" x14ac:dyDescent="0.25">
      <c r="C36" s="20" t="s">
        <v>257</v>
      </c>
      <c r="D36" s="26">
        <f>ROUND((D35/12)*7,2)</f>
        <v>-460526.02</v>
      </c>
      <c r="E36" s="28">
        <f t="shared" si="4"/>
        <v>-593659.50749025773</v>
      </c>
    </row>
    <row r="37" spans="1:6" ht="15.75" thickBot="1" x14ac:dyDescent="0.3">
      <c r="D37" s="33">
        <f>+D36+D31</f>
        <v>-1451896.17</v>
      </c>
      <c r="E37" s="33">
        <f>+E36+E31</f>
        <v>-1871624.8980007505</v>
      </c>
    </row>
    <row r="38" spans="1:6" x14ac:dyDescent="0.25">
      <c r="E38" s="34"/>
    </row>
    <row r="39" spans="1:6" x14ac:dyDescent="0.25">
      <c r="B39" s="36" t="s">
        <v>268</v>
      </c>
      <c r="E39" s="34"/>
    </row>
    <row r="40" spans="1:6" x14ac:dyDescent="0.25">
      <c r="E40" s="34"/>
    </row>
    <row r="41" spans="1:6" x14ac:dyDescent="0.25">
      <c r="A41" s="21" t="s">
        <v>235</v>
      </c>
      <c r="B41" t="s">
        <v>236</v>
      </c>
    </row>
    <row r="43" spans="1:6" x14ac:dyDescent="0.25">
      <c r="A43" s="11" t="s">
        <v>222</v>
      </c>
      <c r="B43" t="s">
        <v>226</v>
      </c>
    </row>
    <row r="44" spans="1:6" ht="48" customHeight="1" x14ac:dyDescent="0.25">
      <c r="B44" s="45" t="s">
        <v>239</v>
      </c>
      <c r="C44" s="45"/>
      <c r="D44" s="45"/>
      <c r="E44" s="45"/>
      <c r="F44" s="45"/>
    </row>
    <row r="46" spans="1:6" x14ac:dyDescent="0.25">
      <c r="C46" s="15">
        <f>D28/-D30</f>
        <v>24.280238434116661</v>
      </c>
      <c r="D46" t="s">
        <v>237</v>
      </c>
    </row>
    <row r="47" spans="1:6" ht="47.25" customHeight="1" x14ac:dyDescent="0.25">
      <c r="B47" s="45" t="s">
        <v>238</v>
      </c>
      <c r="C47" s="45"/>
      <c r="D47" s="45"/>
      <c r="E47" s="45"/>
      <c r="F47" s="45"/>
    </row>
    <row r="49" spans="1:2" x14ac:dyDescent="0.25">
      <c r="A49" s="11" t="s">
        <v>223</v>
      </c>
      <c r="B49" t="s">
        <v>234</v>
      </c>
    </row>
    <row r="50" spans="1:2" x14ac:dyDescent="0.25">
      <c r="B50" t="s">
        <v>240</v>
      </c>
    </row>
  </sheetData>
  <mergeCells count="2">
    <mergeCell ref="B44:F44"/>
    <mergeCell ref="B47:F47"/>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6"/>
  <sheetViews>
    <sheetView workbookViewId="0">
      <selection activeCell="M125" sqref="M125"/>
    </sheetView>
  </sheetViews>
  <sheetFormatPr defaultRowHeight="15" x14ac:dyDescent="0.25"/>
  <cols>
    <col min="1" max="1" width="4.5703125" customWidth="1"/>
    <col min="2" max="2" width="4.140625" customWidth="1"/>
    <col min="3" max="3" width="69.7109375" bestFit="1" customWidth="1"/>
    <col min="4" max="4" width="16.85546875" bestFit="1" customWidth="1"/>
    <col min="5" max="5" width="15.28515625" bestFit="1" customWidth="1"/>
    <col min="6" max="7" width="16.28515625" bestFit="1" customWidth="1"/>
    <col min="8" max="8" width="15.28515625" bestFit="1" customWidth="1"/>
    <col min="9" max="10" width="14.5703125" bestFit="1" customWidth="1"/>
    <col min="11" max="11" width="14.28515625" bestFit="1" customWidth="1"/>
    <col min="12" max="12" width="16.28515625" bestFit="1" customWidth="1"/>
    <col min="14" max="14" width="14.5703125" bestFit="1" customWidth="1"/>
  </cols>
  <sheetData>
    <row r="1" spans="1:4" x14ac:dyDescent="0.25">
      <c r="C1" t="s">
        <v>250</v>
      </c>
    </row>
    <row r="2" spans="1:4" x14ac:dyDescent="0.25">
      <c r="A2" t="s">
        <v>216</v>
      </c>
      <c r="D2" t="s">
        <v>256</v>
      </c>
    </row>
    <row r="3" spans="1:4" x14ac:dyDescent="0.25">
      <c r="A3" s="46">
        <v>1900</v>
      </c>
      <c r="B3" s="46"/>
      <c r="C3" t="s">
        <v>252</v>
      </c>
      <c r="D3" s="26">
        <f>L72+L89+L106+L205+L211</f>
        <v>13443960.849999998</v>
      </c>
    </row>
    <row r="4" spans="1:4" x14ac:dyDescent="0.25">
      <c r="A4" s="13"/>
      <c r="B4" s="13"/>
      <c r="C4" t="s">
        <v>251</v>
      </c>
      <c r="D4" s="26">
        <f>L231</f>
        <v>2039965.44</v>
      </c>
    </row>
    <row r="5" spans="1:4" x14ac:dyDescent="0.25">
      <c r="A5" s="13"/>
      <c r="B5" s="13"/>
      <c r="C5" t="s">
        <v>263</v>
      </c>
      <c r="D5" s="26">
        <f>L68</f>
        <v>-358148.8</v>
      </c>
    </row>
    <row r="6" spans="1:4" x14ac:dyDescent="0.25">
      <c r="A6" s="13"/>
      <c r="B6" s="13"/>
      <c r="C6" t="s">
        <v>264</v>
      </c>
      <c r="D6" s="26">
        <f>L48</f>
        <v>-94443.78</v>
      </c>
    </row>
    <row r="7" spans="1:4" x14ac:dyDescent="0.25">
      <c r="A7" s="13"/>
      <c r="B7" s="13"/>
      <c r="C7" s="25" t="s">
        <v>253</v>
      </c>
      <c r="D7" s="27">
        <f>SUM(D3:D6)</f>
        <v>15031333.709999997</v>
      </c>
    </row>
    <row r="8" spans="1:4" x14ac:dyDescent="0.25">
      <c r="A8" s="13"/>
      <c r="B8" s="13"/>
      <c r="D8" s="26"/>
    </row>
    <row r="9" spans="1:4" x14ac:dyDescent="0.25">
      <c r="A9" s="46">
        <v>2820</v>
      </c>
      <c r="B9" s="46"/>
      <c r="C9" t="s">
        <v>252</v>
      </c>
      <c r="D9" s="26">
        <f>L138+L141+L208+L214</f>
        <v>-100417401.2</v>
      </c>
    </row>
    <row r="10" spans="1:4" x14ac:dyDescent="0.25">
      <c r="A10" s="13"/>
      <c r="B10" s="13"/>
      <c r="C10" t="s">
        <v>263</v>
      </c>
      <c r="D10" s="26">
        <f>L125</f>
        <v>41264063.450000003</v>
      </c>
    </row>
    <row r="11" spans="1:4" x14ac:dyDescent="0.25">
      <c r="A11" s="13"/>
      <c r="B11" s="13"/>
      <c r="C11" t="s">
        <v>264</v>
      </c>
      <c r="D11" s="26">
        <f>L116</f>
        <v>10739349.880000001</v>
      </c>
    </row>
    <row r="12" spans="1:4" x14ac:dyDescent="0.25">
      <c r="A12" s="13"/>
      <c r="B12" s="13"/>
      <c r="C12" s="25" t="s">
        <v>254</v>
      </c>
      <c r="D12" s="27">
        <f>SUM(D9:D11)</f>
        <v>-48413987.869999997</v>
      </c>
    </row>
    <row r="13" spans="1:4" x14ac:dyDescent="0.25">
      <c r="A13" s="13"/>
      <c r="B13" s="13"/>
      <c r="C13" s="25"/>
    </row>
    <row r="14" spans="1:4" x14ac:dyDescent="0.25">
      <c r="A14" s="46">
        <v>2830</v>
      </c>
      <c r="B14" s="46"/>
      <c r="C14" t="s">
        <v>252</v>
      </c>
      <c r="D14" s="26">
        <f>L175+L202</f>
        <v>-32995565.77</v>
      </c>
    </row>
    <row r="15" spans="1:4" x14ac:dyDescent="0.25">
      <c r="C15" t="s">
        <v>251</v>
      </c>
      <c r="D15" s="26">
        <f>L234</f>
        <v>-481335.67</v>
      </c>
    </row>
    <row r="16" spans="1:4" x14ac:dyDescent="0.25">
      <c r="C16" t="s">
        <v>263</v>
      </c>
      <c r="D16" s="26">
        <f>L171</f>
        <v>8252880.6200000001</v>
      </c>
    </row>
    <row r="17" spans="1:12" x14ac:dyDescent="0.25">
      <c r="C17" t="s">
        <v>264</v>
      </c>
      <c r="D17" s="26">
        <f>L156</f>
        <v>2162401.16</v>
      </c>
    </row>
    <row r="18" spans="1:12" x14ac:dyDescent="0.25">
      <c r="C18" s="25" t="s">
        <v>255</v>
      </c>
      <c r="D18" s="27">
        <f>SUM(D14:D17)</f>
        <v>-23061619.66</v>
      </c>
    </row>
    <row r="19" spans="1:12" x14ac:dyDescent="0.25">
      <c r="C19" s="25"/>
    </row>
    <row r="20" spans="1:12" x14ac:dyDescent="0.25">
      <c r="A20" s="53" t="s">
        <v>6</v>
      </c>
      <c r="B20" s="53"/>
      <c r="C20" s="53"/>
      <c r="D20" s="53"/>
      <c r="E20" s="53"/>
      <c r="F20" s="53"/>
      <c r="G20" s="53"/>
      <c r="H20" s="53"/>
      <c r="I20" s="53"/>
      <c r="J20" s="53"/>
      <c r="K20" s="53"/>
      <c r="L20" s="53"/>
    </row>
    <row r="21" spans="1:12" x14ac:dyDescent="0.25">
      <c r="A21" s="53" t="s">
        <v>179</v>
      </c>
      <c r="B21" s="53"/>
      <c r="C21" s="53"/>
      <c r="D21" s="53"/>
      <c r="E21" s="53"/>
      <c r="F21" s="53"/>
      <c r="G21" s="53"/>
      <c r="H21" s="53"/>
      <c r="I21" s="53"/>
      <c r="J21" s="53"/>
      <c r="K21" s="53"/>
      <c r="L21" s="53"/>
    </row>
    <row r="22" spans="1:12" x14ac:dyDescent="0.25">
      <c r="A22" s="53" t="s">
        <v>7</v>
      </c>
      <c r="B22" s="53"/>
      <c r="C22" s="53"/>
      <c r="D22" s="53"/>
      <c r="E22" s="53"/>
      <c r="F22" s="53"/>
      <c r="G22" s="53"/>
      <c r="H22" s="53"/>
      <c r="I22" s="53"/>
      <c r="J22" s="53"/>
      <c r="K22" s="53"/>
      <c r="L22" s="53"/>
    </row>
    <row r="23" spans="1:12" x14ac:dyDescent="0.25">
      <c r="A23" s="53" t="s">
        <v>2</v>
      </c>
      <c r="B23" s="53"/>
      <c r="C23" s="53"/>
      <c r="D23" s="53"/>
      <c r="E23" s="53"/>
      <c r="F23" s="53"/>
      <c r="G23" s="53"/>
      <c r="H23" s="53"/>
      <c r="I23" s="53"/>
      <c r="J23" s="53"/>
      <c r="K23" s="53"/>
      <c r="L23" s="53"/>
    </row>
    <row r="24" spans="1:12" x14ac:dyDescent="0.25">
      <c r="A24" s="53" t="s">
        <v>0</v>
      </c>
      <c r="B24" s="53"/>
      <c r="C24" s="53"/>
      <c r="D24" s="53"/>
      <c r="E24" s="53"/>
      <c r="F24" s="53"/>
      <c r="G24" s="53"/>
      <c r="H24" s="53"/>
      <c r="I24" s="53"/>
      <c r="J24" s="53"/>
      <c r="K24" s="53"/>
      <c r="L24" s="53"/>
    </row>
    <row r="25" spans="1:12" ht="15.75" thickBot="1" x14ac:dyDescent="0.3">
      <c r="A25" s="47" t="s">
        <v>1</v>
      </c>
      <c r="B25" s="47"/>
      <c r="C25" s="47"/>
      <c r="D25" s="47"/>
      <c r="E25" s="47"/>
      <c r="F25" s="47"/>
      <c r="G25" s="47"/>
      <c r="H25" s="47"/>
      <c r="I25" s="47"/>
      <c r="J25" s="47"/>
      <c r="K25" s="47"/>
      <c r="L25" s="47"/>
    </row>
    <row r="26" spans="1:12" x14ac:dyDescent="0.25">
      <c r="D26" s="48" t="s">
        <v>4</v>
      </c>
      <c r="E26" s="48"/>
      <c r="F26" s="48"/>
      <c r="G26" s="48" t="s">
        <v>5</v>
      </c>
      <c r="H26" s="48"/>
      <c r="I26" s="48"/>
      <c r="J26" s="48"/>
      <c r="K26" s="48"/>
      <c r="L26" s="48"/>
    </row>
    <row r="28" spans="1:12" ht="45.75" thickBot="1" x14ac:dyDescent="0.3">
      <c r="A28" s="2" t="s">
        <v>3</v>
      </c>
      <c r="B28" s="2"/>
      <c r="C28" s="2"/>
      <c r="D28" s="3" t="s">
        <v>172</v>
      </c>
      <c r="E28" s="3" t="s">
        <v>173</v>
      </c>
      <c r="F28" s="3" t="s">
        <v>174</v>
      </c>
      <c r="G28" s="3" t="s">
        <v>172</v>
      </c>
      <c r="H28" s="3" t="s">
        <v>175</v>
      </c>
      <c r="I28" s="3" t="s">
        <v>177</v>
      </c>
      <c r="J28" s="3" t="s">
        <v>176</v>
      </c>
      <c r="K28" s="3" t="s">
        <v>178</v>
      </c>
      <c r="L28" s="3" t="s">
        <v>174</v>
      </c>
    </row>
    <row r="29" spans="1:12" x14ac:dyDescent="0.25">
      <c r="A29" s="52" t="s">
        <v>8</v>
      </c>
      <c r="B29" s="52"/>
      <c r="C29" s="52"/>
      <c r="D29" s="52"/>
      <c r="E29" s="52"/>
      <c r="F29" s="52"/>
      <c r="G29" s="52"/>
      <c r="H29" s="52"/>
      <c r="I29" s="52"/>
      <c r="J29" s="52"/>
      <c r="K29" s="52"/>
      <c r="L29" s="52"/>
    </row>
    <row r="30" spans="1:12" x14ac:dyDescent="0.25">
      <c r="A30" t="s">
        <v>9</v>
      </c>
      <c r="C30" t="s">
        <v>10</v>
      </c>
      <c r="D30" s="1">
        <v>471151.06</v>
      </c>
      <c r="E30" s="1">
        <v>169.64</v>
      </c>
      <c r="F30" s="4">
        <v>471320.7</v>
      </c>
      <c r="G30" s="1">
        <v>0</v>
      </c>
      <c r="H30" s="1">
        <v>0</v>
      </c>
      <c r="I30" s="1">
        <v>0</v>
      </c>
      <c r="J30" s="1">
        <v>-460.07</v>
      </c>
      <c r="K30" s="1">
        <v>460.07</v>
      </c>
      <c r="L30" s="1">
        <v>0</v>
      </c>
    </row>
    <row r="31" spans="1:12" x14ac:dyDescent="0.25">
      <c r="A31" t="s">
        <v>11</v>
      </c>
      <c r="C31" t="s">
        <v>12</v>
      </c>
      <c r="D31" s="1">
        <v>381368.05</v>
      </c>
      <c r="E31" s="1">
        <v>-381368.05</v>
      </c>
      <c r="F31" s="4">
        <v>0</v>
      </c>
      <c r="G31" s="1">
        <v>0</v>
      </c>
      <c r="H31" s="1">
        <v>0</v>
      </c>
      <c r="I31" s="1">
        <v>0</v>
      </c>
      <c r="J31" s="1">
        <v>-128.34</v>
      </c>
      <c r="K31" s="1">
        <v>128.34</v>
      </c>
      <c r="L31" s="1">
        <v>0</v>
      </c>
    </row>
    <row r="32" spans="1:12" x14ac:dyDescent="0.25">
      <c r="A32" t="s">
        <v>13</v>
      </c>
      <c r="C32" t="s">
        <v>14</v>
      </c>
      <c r="D32" s="1">
        <v>2810545.54</v>
      </c>
      <c r="E32" s="1">
        <v>572668.94999999995</v>
      </c>
      <c r="F32" s="4">
        <v>3383214.49</v>
      </c>
      <c r="G32" s="1">
        <v>0</v>
      </c>
      <c r="H32" s="1">
        <v>0</v>
      </c>
      <c r="I32" s="1">
        <v>0</v>
      </c>
      <c r="J32" s="1">
        <v>-1784.07</v>
      </c>
      <c r="K32" s="1">
        <v>1784.08</v>
      </c>
      <c r="L32" s="1">
        <v>0.01</v>
      </c>
    </row>
    <row r="33" spans="1:12" x14ac:dyDescent="0.25">
      <c r="A33" t="s">
        <v>15</v>
      </c>
      <c r="C33" t="s">
        <v>16</v>
      </c>
      <c r="D33" s="1">
        <v>46519990.100000001</v>
      </c>
      <c r="E33" s="1">
        <v>-4855874</v>
      </c>
      <c r="F33" s="4">
        <v>41664116.100000001</v>
      </c>
      <c r="G33" s="1">
        <v>0</v>
      </c>
      <c r="H33" s="1">
        <v>0</v>
      </c>
      <c r="I33" s="1">
        <v>0</v>
      </c>
      <c r="J33" s="1">
        <v>0</v>
      </c>
      <c r="K33" s="1">
        <v>0</v>
      </c>
      <c r="L33" s="1">
        <v>0</v>
      </c>
    </row>
    <row r="34" spans="1:12" x14ac:dyDescent="0.25">
      <c r="A34" t="s">
        <v>17</v>
      </c>
      <c r="C34" t="s">
        <v>18</v>
      </c>
      <c r="D34" s="1">
        <v>0</v>
      </c>
      <c r="E34" s="1">
        <v>0</v>
      </c>
      <c r="F34" s="4">
        <v>0</v>
      </c>
      <c r="G34" s="1">
        <v>0</v>
      </c>
      <c r="H34" s="1">
        <v>0</v>
      </c>
      <c r="I34" s="1">
        <v>0</v>
      </c>
      <c r="J34" s="1">
        <v>-95204.12</v>
      </c>
      <c r="K34" s="1">
        <v>0</v>
      </c>
      <c r="L34" s="1">
        <v>-95204.12</v>
      </c>
    </row>
    <row r="35" spans="1:12" x14ac:dyDescent="0.25">
      <c r="A35" t="s">
        <v>17</v>
      </c>
      <c r="C35" t="s">
        <v>19</v>
      </c>
      <c r="D35" s="1">
        <v>0</v>
      </c>
      <c r="E35" s="1">
        <v>0</v>
      </c>
      <c r="F35" s="4">
        <v>0</v>
      </c>
      <c r="G35" s="1">
        <v>0</v>
      </c>
      <c r="H35" s="1">
        <v>0</v>
      </c>
      <c r="I35" s="1">
        <v>0</v>
      </c>
      <c r="J35" s="1">
        <v>760.32</v>
      </c>
      <c r="K35" s="1">
        <v>0</v>
      </c>
      <c r="L35" s="1">
        <v>760.32</v>
      </c>
    </row>
    <row r="36" spans="1:12" x14ac:dyDescent="0.25">
      <c r="A36" t="s">
        <v>20</v>
      </c>
      <c r="C36" t="s">
        <v>21</v>
      </c>
      <c r="D36" s="1">
        <v>2126749</v>
      </c>
      <c r="E36" s="1">
        <v>-3056878</v>
      </c>
      <c r="F36" s="4">
        <v>-930129</v>
      </c>
      <c r="G36" s="1">
        <v>0</v>
      </c>
      <c r="H36" s="1">
        <v>0</v>
      </c>
      <c r="I36" s="1">
        <v>0</v>
      </c>
      <c r="J36" s="1">
        <v>0</v>
      </c>
      <c r="K36" s="1">
        <v>0</v>
      </c>
      <c r="L36" s="1">
        <v>0</v>
      </c>
    </row>
    <row r="37" spans="1:12" x14ac:dyDescent="0.25">
      <c r="A37" t="s">
        <v>22</v>
      </c>
      <c r="C37" t="s">
        <v>23</v>
      </c>
      <c r="D37" s="1">
        <v>-2126749</v>
      </c>
      <c r="E37" s="1">
        <v>3400290</v>
      </c>
      <c r="F37" s="4">
        <v>1273541</v>
      </c>
      <c r="G37" s="1">
        <v>0</v>
      </c>
      <c r="H37" s="1">
        <v>0</v>
      </c>
      <c r="I37" s="1">
        <v>0</v>
      </c>
      <c r="J37" s="1">
        <v>1765.89</v>
      </c>
      <c r="K37" s="1">
        <v>-1765.89</v>
      </c>
      <c r="L37" s="1">
        <v>0</v>
      </c>
    </row>
    <row r="38" spans="1:12" x14ac:dyDescent="0.25">
      <c r="A38" t="s">
        <v>24</v>
      </c>
      <c r="C38" t="s">
        <v>25</v>
      </c>
      <c r="D38" s="1">
        <v>400000</v>
      </c>
      <c r="E38" s="1">
        <v>0</v>
      </c>
      <c r="F38" s="4">
        <v>400000</v>
      </c>
      <c r="G38" s="1">
        <v>0</v>
      </c>
      <c r="H38" s="1">
        <v>0</v>
      </c>
      <c r="I38" s="1">
        <v>0</v>
      </c>
      <c r="J38" s="1">
        <v>-2.4300000000000002</v>
      </c>
      <c r="K38" s="1">
        <v>2.4300000000000002</v>
      </c>
      <c r="L38" s="1">
        <v>0</v>
      </c>
    </row>
    <row r="39" spans="1:12" x14ac:dyDescent="0.25">
      <c r="A39" t="s">
        <v>26</v>
      </c>
      <c r="C39" t="s">
        <v>27</v>
      </c>
      <c r="D39" s="1">
        <v>12466514.949999999</v>
      </c>
      <c r="E39" s="1">
        <v>-164036.24</v>
      </c>
      <c r="F39" s="4">
        <v>12302478.710000001</v>
      </c>
      <c r="G39" s="1">
        <v>0</v>
      </c>
      <c r="H39" s="1">
        <v>0</v>
      </c>
      <c r="I39" s="1">
        <v>0</v>
      </c>
      <c r="J39" s="1">
        <v>-9735.98</v>
      </c>
      <c r="K39" s="1">
        <v>9735.98</v>
      </c>
      <c r="L39" s="1">
        <v>0</v>
      </c>
    </row>
    <row r="40" spans="1:12" x14ac:dyDescent="0.25">
      <c r="A40" t="s">
        <v>28</v>
      </c>
      <c r="C40" t="s">
        <v>29</v>
      </c>
      <c r="D40" s="1">
        <v>1632252.6</v>
      </c>
      <c r="E40" s="1">
        <v>-73388.61</v>
      </c>
      <c r="F40" s="4">
        <v>1558863.99</v>
      </c>
      <c r="G40" s="1">
        <v>0</v>
      </c>
      <c r="H40" s="1">
        <v>0</v>
      </c>
      <c r="I40" s="1">
        <v>0</v>
      </c>
      <c r="J40" s="1">
        <v>-454.29</v>
      </c>
      <c r="K40" s="1">
        <v>454.3</v>
      </c>
      <c r="L40" s="1">
        <v>0.01</v>
      </c>
    </row>
    <row r="41" spans="1:12" x14ac:dyDescent="0.25">
      <c r="A41" t="s">
        <v>30</v>
      </c>
      <c r="C41" t="s">
        <v>31</v>
      </c>
      <c r="D41" s="1">
        <v>-5866035.1200000001</v>
      </c>
      <c r="E41" s="1">
        <v>3232.2</v>
      </c>
      <c r="F41" s="4">
        <v>-5862802.9199999999</v>
      </c>
      <c r="G41" s="1">
        <v>0</v>
      </c>
      <c r="H41" s="1">
        <v>0</v>
      </c>
      <c r="I41" s="1">
        <v>0</v>
      </c>
      <c r="J41" s="1">
        <v>0</v>
      </c>
      <c r="K41" s="1">
        <v>0</v>
      </c>
      <c r="L41" s="1">
        <v>0</v>
      </c>
    </row>
    <row r="42" spans="1:12" x14ac:dyDescent="0.25">
      <c r="A42" t="s">
        <v>32</v>
      </c>
      <c r="C42" t="s">
        <v>33</v>
      </c>
      <c r="D42" s="1">
        <v>-209141.59</v>
      </c>
      <c r="E42" s="1">
        <v>-102453.24</v>
      </c>
      <c r="F42" s="4">
        <v>-311594.83</v>
      </c>
      <c r="G42" s="1">
        <v>0</v>
      </c>
      <c r="H42" s="1">
        <v>0</v>
      </c>
      <c r="I42" s="1">
        <v>0</v>
      </c>
      <c r="J42" s="1">
        <v>0</v>
      </c>
      <c r="K42" s="1">
        <v>0</v>
      </c>
      <c r="L42" s="1">
        <v>0</v>
      </c>
    </row>
    <row r="43" spans="1:12" x14ac:dyDescent="0.25">
      <c r="A43" t="s">
        <v>34</v>
      </c>
      <c r="C43" t="s">
        <v>35</v>
      </c>
      <c r="D43" s="1">
        <v>9090296.3200000003</v>
      </c>
      <c r="E43" s="1">
        <v>-9090296.3200000003</v>
      </c>
      <c r="F43" s="4">
        <v>0</v>
      </c>
      <c r="G43" s="1">
        <v>0</v>
      </c>
      <c r="H43" s="1">
        <v>0</v>
      </c>
      <c r="I43" s="1">
        <v>0</v>
      </c>
      <c r="J43" s="1">
        <v>-8903.1200000000008</v>
      </c>
      <c r="K43" s="1">
        <v>8903.1200000000008</v>
      </c>
      <c r="L43" s="1">
        <v>0</v>
      </c>
    </row>
    <row r="44" spans="1:12" x14ac:dyDescent="0.25">
      <c r="A44" t="s">
        <v>36</v>
      </c>
      <c r="C44" t="s">
        <v>37</v>
      </c>
      <c r="D44" s="1">
        <v>1212600.8999999999</v>
      </c>
      <c r="E44" s="1">
        <v>-1045839.9</v>
      </c>
      <c r="F44" s="4">
        <v>166761</v>
      </c>
      <c r="G44" s="1">
        <v>0</v>
      </c>
      <c r="H44" s="1">
        <v>0</v>
      </c>
      <c r="I44" s="1">
        <v>0</v>
      </c>
      <c r="J44" s="1">
        <v>0</v>
      </c>
      <c r="K44" s="1">
        <v>0</v>
      </c>
      <c r="L44" s="1">
        <v>0</v>
      </c>
    </row>
    <row r="45" spans="1:12" x14ac:dyDescent="0.25">
      <c r="A45" t="s">
        <v>38</v>
      </c>
      <c r="C45" t="s">
        <v>39</v>
      </c>
      <c r="D45" s="1">
        <v>71808</v>
      </c>
      <c r="E45" s="1">
        <v>0</v>
      </c>
      <c r="F45" s="4">
        <v>71808</v>
      </c>
      <c r="G45" s="1">
        <v>0</v>
      </c>
      <c r="H45" s="1">
        <v>0</v>
      </c>
      <c r="I45" s="1">
        <v>0</v>
      </c>
      <c r="J45" s="1">
        <v>-71.59</v>
      </c>
      <c r="K45" s="1">
        <v>71.59</v>
      </c>
      <c r="L45" s="1">
        <v>0</v>
      </c>
    </row>
    <row r="46" spans="1:12" x14ac:dyDescent="0.25">
      <c r="A46" t="s">
        <v>40</v>
      </c>
      <c r="C46" t="s">
        <v>41</v>
      </c>
      <c r="D46" s="1">
        <v>16458.29</v>
      </c>
      <c r="E46" s="1">
        <v>14067.06</v>
      </c>
      <c r="F46" s="4">
        <v>30525.35</v>
      </c>
      <c r="G46" s="1">
        <v>0</v>
      </c>
      <c r="H46" s="1">
        <v>0</v>
      </c>
      <c r="I46" s="1">
        <v>0</v>
      </c>
      <c r="J46" s="1">
        <v>-9.19</v>
      </c>
      <c r="K46" s="1">
        <v>9.19</v>
      </c>
      <c r="L46" s="1">
        <v>0</v>
      </c>
    </row>
    <row r="47" spans="1:12" x14ac:dyDescent="0.25">
      <c r="A47" t="s">
        <v>42</v>
      </c>
      <c r="C47" t="s">
        <v>43</v>
      </c>
      <c r="D47" s="1">
        <v>1746436.66</v>
      </c>
      <c r="E47" s="1">
        <v>177408.88</v>
      </c>
      <c r="F47" s="4">
        <v>1923845.54</v>
      </c>
      <c r="G47" s="1">
        <v>0</v>
      </c>
      <c r="H47" s="1">
        <v>0</v>
      </c>
      <c r="I47" s="1">
        <v>0</v>
      </c>
      <c r="J47" s="1">
        <v>-1580.09</v>
      </c>
      <c r="K47" s="1">
        <v>1580.09</v>
      </c>
      <c r="L47" s="1">
        <v>0</v>
      </c>
    </row>
    <row r="48" spans="1:12" x14ac:dyDescent="0.25">
      <c r="B48" t="s">
        <v>44</v>
      </c>
      <c r="D48" s="5">
        <v>70744245.760000005</v>
      </c>
      <c r="E48" s="5">
        <v>-14602297.630000001</v>
      </c>
      <c r="F48" s="5">
        <v>56141948.130000003</v>
      </c>
      <c r="G48" s="5">
        <v>0</v>
      </c>
      <c r="H48" s="5">
        <v>0</v>
      </c>
      <c r="I48" s="5">
        <v>0</v>
      </c>
      <c r="J48" s="5">
        <v>-115807.08</v>
      </c>
      <c r="K48" s="5">
        <v>21363.3</v>
      </c>
      <c r="L48" s="5">
        <v>-94443.78</v>
      </c>
    </row>
    <row r="49" spans="1:12" x14ac:dyDescent="0.25">
      <c r="A49" s="49" t="s">
        <v>45</v>
      </c>
      <c r="B49" s="49"/>
      <c r="C49" s="49"/>
      <c r="D49" s="49"/>
      <c r="E49" s="49"/>
      <c r="F49" s="49"/>
      <c r="G49" s="49"/>
      <c r="H49" s="49"/>
      <c r="I49" s="49"/>
      <c r="J49" s="49"/>
      <c r="K49" s="49"/>
      <c r="L49" s="49"/>
    </row>
    <row r="50" spans="1:12" x14ac:dyDescent="0.25">
      <c r="A50" t="s">
        <v>9</v>
      </c>
      <c r="C50" t="s">
        <v>10</v>
      </c>
      <c r="D50" s="1">
        <v>471151.06</v>
      </c>
      <c r="E50" s="1">
        <v>169.64</v>
      </c>
      <c r="F50" s="6">
        <v>471320.7</v>
      </c>
      <c r="G50" s="1">
        <v>0</v>
      </c>
      <c r="H50" s="1">
        <v>0</v>
      </c>
      <c r="I50" s="1">
        <v>460.09</v>
      </c>
      <c r="J50" s="1">
        <v>0</v>
      </c>
      <c r="K50" s="1">
        <v>-460.08</v>
      </c>
      <c r="L50" s="1">
        <v>0.01</v>
      </c>
    </row>
    <row r="51" spans="1:12" x14ac:dyDescent="0.25">
      <c r="A51" t="s">
        <v>11</v>
      </c>
      <c r="C51" t="s">
        <v>12</v>
      </c>
      <c r="D51" s="1">
        <v>381368.05</v>
      </c>
      <c r="E51" s="1">
        <v>-381368.05</v>
      </c>
      <c r="F51" s="4">
        <v>0</v>
      </c>
      <c r="G51" s="1">
        <v>0</v>
      </c>
      <c r="H51" s="1">
        <v>0</v>
      </c>
      <c r="I51" s="1">
        <v>128.36000000000001</v>
      </c>
      <c r="J51" s="1">
        <v>0</v>
      </c>
      <c r="K51" s="1">
        <v>-128.36000000000001</v>
      </c>
      <c r="L51" s="1">
        <v>0</v>
      </c>
    </row>
    <row r="52" spans="1:12" x14ac:dyDescent="0.25">
      <c r="A52" t="s">
        <v>13</v>
      </c>
      <c r="C52" t="s">
        <v>14</v>
      </c>
      <c r="D52" s="1">
        <v>2810545.54</v>
      </c>
      <c r="E52" s="1">
        <v>572668.94999999995</v>
      </c>
      <c r="F52" s="4">
        <v>3383214.49</v>
      </c>
      <c r="G52" s="1">
        <v>0</v>
      </c>
      <c r="H52" s="1">
        <v>0</v>
      </c>
      <c r="I52" s="1">
        <v>1784.11</v>
      </c>
      <c r="J52" s="1">
        <v>0</v>
      </c>
      <c r="K52" s="1">
        <v>-1784.1</v>
      </c>
      <c r="L52" s="1">
        <v>0.01</v>
      </c>
    </row>
    <row r="53" spans="1:12" x14ac:dyDescent="0.25">
      <c r="A53" t="s">
        <v>15</v>
      </c>
      <c r="C53" t="s">
        <v>16</v>
      </c>
      <c r="D53" s="1">
        <v>46519990.100000001</v>
      </c>
      <c r="E53" s="1">
        <v>-4855874</v>
      </c>
      <c r="F53" s="4">
        <v>41664116.100000001</v>
      </c>
      <c r="G53" s="1">
        <v>0</v>
      </c>
      <c r="H53" s="1">
        <v>0</v>
      </c>
      <c r="I53" s="1">
        <v>46361.97</v>
      </c>
      <c r="J53" s="1">
        <v>0</v>
      </c>
      <c r="K53" s="1">
        <v>-46361.97</v>
      </c>
      <c r="L53" s="1">
        <v>0</v>
      </c>
    </row>
    <row r="54" spans="1:12" x14ac:dyDescent="0.25">
      <c r="A54" t="s">
        <v>17</v>
      </c>
      <c r="C54" t="s">
        <v>18</v>
      </c>
      <c r="D54" s="1">
        <v>0</v>
      </c>
      <c r="E54" s="1">
        <v>0</v>
      </c>
      <c r="F54" s="4">
        <v>0</v>
      </c>
      <c r="G54" s="1">
        <v>0</v>
      </c>
      <c r="H54" s="1">
        <v>0</v>
      </c>
      <c r="I54" s="1">
        <v>-358148.84</v>
      </c>
      <c r="J54" s="1">
        <v>0</v>
      </c>
      <c r="K54" s="1">
        <v>0</v>
      </c>
      <c r="L54" s="1">
        <v>-358148.84</v>
      </c>
    </row>
    <row r="55" spans="1:12" x14ac:dyDescent="0.25">
      <c r="A55" t="s">
        <v>20</v>
      </c>
      <c r="C55" t="s">
        <v>21</v>
      </c>
      <c r="D55" s="1">
        <v>2126749</v>
      </c>
      <c r="E55" s="1">
        <v>-3056878</v>
      </c>
      <c r="F55" s="4">
        <v>-930129</v>
      </c>
      <c r="G55" s="1">
        <v>0</v>
      </c>
      <c r="H55" s="1">
        <v>0</v>
      </c>
      <c r="I55" s="1">
        <v>0</v>
      </c>
      <c r="J55" s="1">
        <v>0</v>
      </c>
      <c r="K55" s="1">
        <v>0</v>
      </c>
      <c r="L55" s="1">
        <v>0</v>
      </c>
    </row>
    <row r="56" spans="1:12" x14ac:dyDescent="0.25">
      <c r="A56" t="s">
        <v>22</v>
      </c>
      <c r="C56" t="s">
        <v>23</v>
      </c>
      <c r="D56" s="1">
        <v>-2126749</v>
      </c>
      <c r="E56" s="1">
        <v>3400290</v>
      </c>
      <c r="F56" s="4">
        <v>1273541</v>
      </c>
      <c r="G56" s="1">
        <v>0</v>
      </c>
      <c r="H56" s="1">
        <v>0</v>
      </c>
      <c r="I56" s="1">
        <v>-1765.89</v>
      </c>
      <c r="J56" s="1">
        <v>0</v>
      </c>
      <c r="K56" s="1">
        <v>1765.89</v>
      </c>
      <c r="L56" s="1">
        <v>0</v>
      </c>
    </row>
    <row r="57" spans="1:12" x14ac:dyDescent="0.25">
      <c r="A57" t="s">
        <v>24</v>
      </c>
      <c r="C57" t="s">
        <v>25</v>
      </c>
      <c r="D57" s="1">
        <v>400000</v>
      </c>
      <c r="E57" s="1">
        <v>0</v>
      </c>
      <c r="F57" s="4">
        <v>400000</v>
      </c>
      <c r="G57" s="1">
        <v>0</v>
      </c>
      <c r="H57" s="1">
        <v>0</v>
      </c>
      <c r="I57" s="1">
        <v>2.42</v>
      </c>
      <c r="J57" s="1">
        <v>0</v>
      </c>
      <c r="K57" s="1">
        <v>-2.42</v>
      </c>
      <c r="L57" s="1">
        <v>0</v>
      </c>
    </row>
    <row r="58" spans="1:12" x14ac:dyDescent="0.25">
      <c r="A58" t="s">
        <v>26</v>
      </c>
      <c r="C58" t="s">
        <v>27</v>
      </c>
      <c r="D58" s="1">
        <v>12466514.949999999</v>
      </c>
      <c r="E58" s="1">
        <v>-164036.24</v>
      </c>
      <c r="F58" s="4">
        <v>12302478.710000001</v>
      </c>
      <c r="G58" s="1">
        <v>0</v>
      </c>
      <c r="H58" s="1">
        <v>0</v>
      </c>
      <c r="I58" s="1">
        <v>9736.0300000000007</v>
      </c>
      <c r="J58" s="1">
        <v>0</v>
      </c>
      <c r="K58" s="1">
        <v>-9736.0300000000007</v>
      </c>
      <c r="L58" s="1">
        <v>0</v>
      </c>
    </row>
    <row r="59" spans="1:12" x14ac:dyDescent="0.25">
      <c r="A59" t="s">
        <v>28</v>
      </c>
      <c r="C59" t="s">
        <v>29</v>
      </c>
      <c r="D59" s="1">
        <v>1632252.6</v>
      </c>
      <c r="E59" s="1">
        <v>-73388.61</v>
      </c>
      <c r="F59" s="4">
        <v>1558863.99</v>
      </c>
      <c r="G59" s="1">
        <v>0</v>
      </c>
      <c r="H59" s="1">
        <v>0</v>
      </c>
      <c r="I59" s="1">
        <v>454.27</v>
      </c>
      <c r="J59" s="1">
        <v>0</v>
      </c>
      <c r="K59" s="1">
        <v>-454.24</v>
      </c>
      <c r="L59" s="1">
        <v>0.03</v>
      </c>
    </row>
    <row r="60" spans="1:12" x14ac:dyDescent="0.25">
      <c r="A60" t="s">
        <v>30</v>
      </c>
      <c r="C60" t="s">
        <v>31</v>
      </c>
      <c r="D60" s="1">
        <v>-5866035.1200000001</v>
      </c>
      <c r="E60" s="1">
        <v>3232.2</v>
      </c>
      <c r="F60" s="4">
        <v>-5862802.9199999999</v>
      </c>
      <c r="G60" s="1">
        <v>0</v>
      </c>
      <c r="H60" s="1">
        <v>0</v>
      </c>
      <c r="I60" s="1">
        <v>0</v>
      </c>
      <c r="J60" s="1">
        <v>0</v>
      </c>
      <c r="K60" s="1">
        <v>0</v>
      </c>
      <c r="L60" s="1">
        <v>0</v>
      </c>
    </row>
    <row r="61" spans="1:12" x14ac:dyDescent="0.25">
      <c r="A61" t="s">
        <v>32</v>
      </c>
      <c r="C61" t="s">
        <v>33</v>
      </c>
      <c r="D61" s="1">
        <v>-209141.59</v>
      </c>
      <c r="E61" s="1">
        <v>-102453.24</v>
      </c>
      <c r="F61" s="4">
        <v>-311594.83</v>
      </c>
      <c r="G61" s="1">
        <v>0</v>
      </c>
      <c r="H61" s="1">
        <v>0</v>
      </c>
      <c r="I61" s="1">
        <v>0</v>
      </c>
      <c r="J61" s="1">
        <v>0</v>
      </c>
      <c r="K61" s="1">
        <v>0</v>
      </c>
      <c r="L61" s="1">
        <v>0</v>
      </c>
    </row>
    <row r="62" spans="1:12" x14ac:dyDescent="0.25">
      <c r="A62" t="s">
        <v>46</v>
      </c>
      <c r="C62" t="s">
        <v>47</v>
      </c>
      <c r="D62" s="1">
        <v>-318120.31</v>
      </c>
      <c r="E62" s="1">
        <v>318120.31</v>
      </c>
      <c r="F62" s="4">
        <v>0</v>
      </c>
      <c r="G62" s="1">
        <v>0</v>
      </c>
      <c r="H62" s="1">
        <v>0</v>
      </c>
      <c r="I62" s="1">
        <v>-0.01</v>
      </c>
      <c r="J62" s="1">
        <v>0</v>
      </c>
      <c r="K62" s="1">
        <v>0.01</v>
      </c>
      <c r="L62" s="1">
        <v>0</v>
      </c>
    </row>
    <row r="63" spans="1:12" x14ac:dyDescent="0.25">
      <c r="A63" t="s">
        <v>34</v>
      </c>
      <c r="C63" t="s">
        <v>35</v>
      </c>
      <c r="D63" s="1">
        <v>9090296.3200000003</v>
      </c>
      <c r="E63" s="1">
        <v>-9090296.3200000003</v>
      </c>
      <c r="F63" s="4">
        <v>0</v>
      </c>
      <c r="G63" s="1">
        <v>0</v>
      </c>
      <c r="H63" s="1">
        <v>0</v>
      </c>
      <c r="I63" s="1">
        <v>8903.1299999999992</v>
      </c>
      <c r="J63" s="1">
        <v>0</v>
      </c>
      <c r="K63" s="1">
        <v>-8903.1299999999992</v>
      </c>
      <c r="L63" s="1">
        <v>0</v>
      </c>
    </row>
    <row r="64" spans="1:12" x14ac:dyDescent="0.25">
      <c r="A64" t="s">
        <v>36</v>
      </c>
      <c r="C64" t="s">
        <v>37</v>
      </c>
      <c r="D64" s="1">
        <v>1212600.8999999999</v>
      </c>
      <c r="E64" s="1">
        <v>-1045839.9</v>
      </c>
      <c r="F64" s="4">
        <v>166761</v>
      </c>
      <c r="G64" s="1">
        <v>0</v>
      </c>
      <c r="H64" s="1">
        <v>0</v>
      </c>
      <c r="I64" s="1">
        <v>0.02</v>
      </c>
      <c r="J64" s="1">
        <v>0</v>
      </c>
      <c r="K64" s="1">
        <v>-0.02</v>
      </c>
      <c r="L64" s="1">
        <v>0</v>
      </c>
    </row>
    <row r="65" spans="1:12" x14ac:dyDescent="0.25">
      <c r="A65" t="s">
        <v>38</v>
      </c>
      <c r="C65" t="s">
        <v>39</v>
      </c>
      <c r="D65" s="1">
        <v>71808</v>
      </c>
      <c r="E65" s="1">
        <v>0</v>
      </c>
      <c r="F65" s="4">
        <v>71808</v>
      </c>
      <c r="G65" s="1">
        <v>0</v>
      </c>
      <c r="H65" s="1">
        <v>0</v>
      </c>
      <c r="I65" s="1">
        <v>71.59</v>
      </c>
      <c r="J65" s="1">
        <v>0</v>
      </c>
      <c r="K65" s="1">
        <v>-71.59</v>
      </c>
      <c r="L65" s="1">
        <v>0</v>
      </c>
    </row>
    <row r="66" spans="1:12" x14ac:dyDescent="0.25">
      <c r="A66" t="s">
        <v>40</v>
      </c>
      <c r="C66" t="s">
        <v>41</v>
      </c>
      <c r="D66" s="1">
        <v>16458.29</v>
      </c>
      <c r="E66" s="1">
        <v>14067.06</v>
      </c>
      <c r="F66" s="4">
        <v>30525.35</v>
      </c>
      <c r="G66" s="1">
        <v>0</v>
      </c>
      <c r="H66" s="1">
        <v>0</v>
      </c>
      <c r="I66" s="1">
        <v>9.14</v>
      </c>
      <c r="J66" s="1">
        <v>0</v>
      </c>
      <c r="K66" s="1">
        <v>-9.15</v>
      </c>
      <c r="L66" s="1">
        <v>-0.01</v>
      </c>
    </row>
    <row r="67" spans="1:12" x14ac:dyDescent="0.25">
      <c r="A67" t="s">
        <v>42</v>
      </c>
      <c r="C67" t="s">
        <v>43</v>
      </c>
      <c r="D67" s="1">
        <v>1746436.66</v>
      </c>
      <c r="E67" s="1">
        <v>177408.88</v>
      </c>
      <c r="F67" s="4">
        <v>1923845.54</v>
      </c>
      <c r="G67" s="1">
        <v>0</v>
      </c>
      <c r="H67" s="1">
        <v>0</v>
      </c>
      <c r="I67" s="1">
        <v>1580.11</v>
      </c>
      <c r="J67" s="1">
        <v>0</v>
      </c>
      <c r="K67" s="1">
        <v>-1580.11</v>
      </c>
      <c r="L67" s="1">
        <v>0</v>
      </c>
    </row>
    <row r="68" spans="1:12" x14ac:dyDescent="0.25">
      <c r="B68" t="s">
        <v>48</v>
      </c>
      <c r="D68" s="5">
        <v>70426125.450000003</v>
      </c>
      <c r="E68" s="5">
        <v>-14284177.32</v>
      </c>
      <c r="F68" s="5">
        <v>56141948.130000003</v>
      </c>
      <c r="G68" s="5">
        <v>0</v>
      </c>
      <c r="H68" s="5">
        <v>0</v>
      </c>
      <c r="I68" s="5">
        <v>-290423.5</v>
      </c>
      <c r="J68" s="5">
        <v>0</v>
      </c>
      <c r="K68" s="5">
        <v>-67725.3</v>
      </c>
      <c r="L68" s="5">
        <v>-358148.8</v>
      </c>
    </row>
    <row r="69" spans="1:12" x14ac:dyDescent="0.25">
      <c r="A69" s="49" t="s">
        <v>49</v>
      </c>
      <c r="B69" s="49"/>
      <c r="C69" s="49"/>
      <c r="D69" s="49"/>
      <c r="E69" s="49"/>
      <c r="F69" s="49"/>
      <c r="G69" s="49"/>
      <c r="H69" s="49"/>
      <c r="I69" s="49"/>
      <c r="J69" s="49"/>
      <c r="K69" s="49"/>
      <c r="L69" s="49"/>
    </row>
    <row r="70" spans="1:12" x14ac:dyDescent="0.25">
      <c r="A70" t="s">
        <v>50</v>
      </c>
      <c r="C70" t="s">
        <v>51</v>
      </c>
      <c r="D70" s="1">
        <v>0</v>
      </c>
      <c r="E70" s="1">
        <v>0</v>
      </c>
      <c r="F70" s="6">
        <v>0</v>
      </c>
      <c r="G70" s="1">
        <v>0</v>
      </c>
      <c r="H70" s="1">
        <v>0</v>
      </c>
      <c r="I70" s="1">
        <v>0</v>
      </c>
      <c r="J70" s="1">
        <v>0</v>
      </c>
      <c r="K70" s="1">
        <v>0</v>
      </c>
      <c r="L70" s="1">
        <v>0</v>
      </c>
    </row>
    <row r="71" spans="1:12" x14ac:dyDescent="0.25">
      <c r="A71" t="s">
        <v>13</v>
      </c>
      <c r="C71" t="s">
        <v>14</v>
      </c>
      <c r="D71" s="1">
        <v>2810545.54</v>
      </c>
      <c r="E71" s="1">
        <v>572668.94999999995</v>
      </c>
      <c r="F71" s="4">
        <v>3383214.49</v>
      </c>
      <c r="G71" s="1">
        <v>0</v>
      </c>
      <c r="H71" s="1">
        <v>-461742.99</v>
      </c>
      <c r="I71" s="1">
        <v>0</v>
      </c>
      <c r="J71" s="1">
        <v>0</v>
      </c>
      <c r="K71" s="1">
        <v>1159394.8600000001</v>
      </c>
      <c r="L71" s="1">
        <v>697651.87</v>
      </c>
    </row>
    <row r="72" spans="1:12" x14ac:dyDescent="0.25">
      <c r="B72" t="s">
        <v>52</v>
      </c>
      <c r="D72" s="5">
        <v>2810545.54</v>
      </c>
      <c r="E72" s="5">
        <v>572668.94999999995</v>
      </c>
      <c r="F72" s="5">
        <v>3383214.49</v>
      </c>
      <c r="G72" s="5">
        <v>0</v>
      </c>
      <c r="H72" s="5">
        <v>-461742.99</v>
      </c>
      <c r="I72" s="5">
        <v>0</v>
      </c>
      <c r="J72" s="5">
        <v>0</v>
      </c>
      <c r="K72" s="5">
        <v>1159394.8600000001</v>
      </c>
      <c r="L72" s="5">
        <v>697651.87</v>
      </c>
    </row>
    <row r="73" spans="1:12" x14ac:dyDescent="0.25">
      <c r="A73" s="7" t="s">
        <v>53</v>
      </c>
      <c r="B73" s="7"/>
      <c r="C73" s="7"/>
      <c r="D73" s="7"/>
      <c r="E73" s="7"/>
      <c r="F73" s="7"/>
      <c r="G73" s="7"/>
      <c r="H73" s="7"/>
      <c r="I73" s="7"/>
      <c r="J73" s="7"/>
      <c r="K73" s="7"/>
      <c r="L73" s="7"/>
    </row>
    <row r="74" spans="1:12" x14ac:dyDescent="0.25">
      <c r="A74" t="s">
        <v>15</v>
      </c>
      <c r="C74" t="s">
        <v>54</v>
      </c>
      <c r="D74" s="1">
        <v>0</v>
      </c>
      <c r="E74" s="1">
        <v>0</v>
      </c>
      <c r="F74" s="6">
        <v>0</v>
      </c>
      <c r="G74" s="1">
        <v>0</v>
      </c>
      <c r="H74" s="1">
        <v>0</v>
      </c>
      <c r="I74" s="1">
        <v>0</v>
      </c>
      <c r="J74" s="1">
        <v>0</v>
      </c>
      <c r="K74" s="1">
        <v>0</v>
      </c>
      <c r="L74" s="1">
        <v>0</v>
      </c>
    </row>
    <row r="75" spans="1:12" x14ac:dyDescent="0.25">
      <c r="A75" t="s">
        <v>15</v>
      </c>
      <c r="C75" t="s">
        <v>16</v>
      </c>
      <c r="D75" s="1">
        <v>46519990.100000001</v>
      </c>
      <c r="E75" s="1">
        <v>-4855874</v>
      </c>
      <c r="F75" s="4">
        <v>41664116.100000001</v>
      </c>
      <c r="G75" s="1">
        <v>15987672.01</v>
      </c>
      <c r="H75" s="1">
        <v>-7442962.3899999997</v>
      </c>
      <c r="I75" s="1">
        <v>476.21</v>
      </c>
      <c r="J75" s="1">
        <v>0</v>
      </c>
      <c r="K75" s="1">
        <v>46361.97</v>
      </c>
      <c r="L75" s="1">
        <v>8591547.8000000007</v>
      </c>
    </row>
    <row r="76" spans="1:12" x14ac:dyDescent="0.25">
      <c r="A76" t="s">
        <v>20</v>
      </c>
      <c r="C76" t="s">
        <v>21</v>
      </c>
      <c r="D76" s="1">
        <v>2126749</v>
      </c>
      <c r="E76" s="1">
        <v>-3056878</v>
      </c>
      <c r="F76" s="4">
        <v>-930129</v>
      </c>
      <c r="G76" s="1">
        <v>732689.77</v>
      </c>
      <c r="H76" s="1">
        <v>-57823.14</v>
      </c>
      <c r="I76" s="1">
        <v>156.43</v>
      </c>
      <c r="J76" s="1">
        <v>-156.43</v>
      </c>
      <c r="K76" s="1">
        <v>-674866.63</v>
      </c>
      <c r="L76" s="1">
        <v>0</v>
      </c>
    </row>
    <row r="77" spans="1:12" x14ac:dyDescent="0.25">
      <c r="A77" t="s">
        <v>55</v>
      </c>
      <c r="C77" t="s">
        <v>56</v>
      </c>
      <c r="D77" s="1">
        <v>0</v>
      </c>
      <c r="E77" s="1">
        <v>0</v>
      </c>
      <c r="F77" s="4">
        <v>0</v>
      </c>
      <c r="G77" s="1">
        <v>0</v>
      </c>
      <c r="H77" s="1">
        <v>0</v>
      </c>
      <c r="I77" s="1">
        <v>0</v>
      </c>
      <c r="J77" s="1">
        <v>0</v>
      </c>
      <c r="K77" s="1">
        <v>0</v>
      </c>
      <c r="L77" s="1">
        <v>0</v>
      </c>
    </row>
    <row r="78" spans="1:12" x14ac:dyDescent="0.25">
      <c r="A78" t="s">
        <v>22</v>
      </c>
      <c r="C78" t="s">
        <v>23</v>
      </c>
      <c r="D78" s="1">
        <v>-2126749</v>
      </c>
      <c r="E78" s="1">
        <v>3400290</v>
      </c>
      <c r="F78" s="4">
        <v>1273541</v>
      </c>
      <c r="G78" s="1">
        <v>0</v>
      </c>
      <c r="H78" s="1">
        <v>995309.86</v>
      </c>
      <c r="I78" s="1">
        <v>0</v>
      </c>
      <c r="J78" s="1">
        <v>0</v>
      </c>
      <c r="K78" s="1">
        <v>-732693.26</v>
      </c>
      <c r="L78" s="1">
        <v>262616.59999999998</v>
      </c>
    </row>
    <row r="79" spans="1:12" x14ac:dyDescent="0.25">
      <c r="A79" t="s">
        <v>57</v>
      </c>
      <c r="C79" t="s">
        <v>58</v>
      </c>
      <c r="D79" s="1">
        <v>0</v>
      </c>
      <c r="E79" s="1">
        <v>0</v>
      </c>
      <c r="F79" s="4">
        <v>0</v>
      </c>
      <c r="G79" s="1">
        <v>0</v>
      </c>
      <c r="H79" s="1">
        <v>0</v>
      </c>
      <c r="I79" s="1">
        <v>0</v>
      </c>
      <c r="J79" s="1">
        <v>0</v>
      </c>
      <c r="K79" s="1">
        <v>0</v>
      </c>
      <c r="L79" s="1">
        <v>0</v>
      </c>
    </row>
    <row r="80" spans="1:12" x14ac:dyDescent="0.25">
      <c r="A80" t="s">
        <v>26</v>
      </c>
      <c r="C80" t="s">
        <v>27</v>
      </c>
      <c r="D80" s="1">
        <v>12466514.949999999</v>
      </c>
      <c r="E80" s="1">
        <v>-164036.24</v>
      </c>
      <c r="F80" s="4">
        <v>12302478.710000001</v>
      </c>
      <c r="G80" s="1">
        <v>4295505.6900000004</v>
      </c>
      <c r="H80" s="1">
        <v>-1758614.56</v>
      </c>
      <c r="I80" s="1">
        <v>1363.26</v>
      </c>
      <c r="J80" s="1">
        <v>-1363.13</v>
      </c>
      <c r="K80" s="1">
        <v>0.05</v>
      </c>
      <c r="L80" s="1">
        <v>2536891.31</v>
      </c>
    </row>
    <row r="81" spans="1:12" x14ac:dyDescent="0.25">
      <c r="A81" t="s">
        <v>59</v>
      </c>
      <c r="C81" t="s">
        <v>60</v>
      </c>
      <c r="D81" s="1">
        <v>0</v>
      </c>
      <c r="E81" s="1">
        <v>0</v>
      </c>
      <c r="F81" s="4">
        <v>0</v>
      </c>
      <c r="G81" s="1">
        <v>0</v>
      </c>
      <c r="H81" s="1">
        <v>0</v>
      </c>
      <c r="I81" s="1">
        <v>0</v>
      </c>
      <c r="J81" s="1">
        <v>0</v>
      </c>
      <c r="K81" s="1">
        <v>0</v>
      </c>
      <c r="L81" s="1">
        <v>0</v>
      </c>
    </row>
    <row r="82" spans="1:12" x14ac:dyDescent="0.25">
      <c r="A82" t="s">
        <v>28</v>
      </c>
      <c r="C82" t="s">
        <v>29</v>
      </c>
      <c r="D82" s="1">
        <v>1632252.6</v>
      </c>
      <c r="E82" s="1">
        <v>-73388.61</v>
      </c>
      <c r="F82" s="4">
        <v>1558863.99</v>
      </c>
      <c r="G82" s="1">
        <v>561857.39</v>
      </c>
      <c r="H82" s="1">
        <v>-240404.36</v>
      </c>
      <c r="I82" s="1">
        <v>441.67</v>
      </c>
      <c r="J82" s="1">
        <v>-441.68</v>
      </c>
      <c r="K82" s="1">
        <v>-0.06</v>
      </c>
      <c r="L82" s="1">
        <v>321452.96000000002</v>
      </c>
    </row>
    <row r="83" spans="1:12" x14ac:dyDescent="0.25">
      <c r="A83" t="s">
        <v>30</v>
      </c>
      <c r="C83" t="s">
        <v>31</v>
      </c>
      <c r="D83" s="1">
        <v>-5866035.1200000001</v>
      </c>
      <c r="E83" s="1">
        <v>3232.2</v>
      </c>
      <c r="F83" s="4">
        <v>-5862802.9199999999</v>
      </c>
      <c r="G83" s="1">
        <v>-2021740.64</v>
      </c>
      <c r="H83" s="1">
        <v>-21512.92</v>
      </c>
      <c r="I83" s="1">
        <v>-100.45</v>
      </c>
      <c r="J83" s="1">
        <v>100.49</v>
      </c>
      <c r="K83" s="1">
        <v>2043253.52</v>
      </c>
      <c r="L83" s="1">
        <v>0</v>
      </c>
    </row>
    <row r="84" spans="1:12" x14ac:dyDescent="0.25">
      <c r="A84" t="s">
        <v>61</v>
      </c>
      <c r="C84" t="s">
        <v>62</v>
      </c>
      <c r="D84" s="1">
        <v>174016</v>
      </c>
      <c r="E84" s="1">
        <v>-130245</v>
      </c>
      <c r="F84" s="4">
        <v>43771</v>
      </c>
      <c r="G84" s="1">
        <v>174016</v>
      </c>
      <c r="H84" s="1">
        <v>-130245</v>
      </c>
      <c r="I84" s="1">
        <v>0</v>
      </c>
      <c r="J84" s="1">
        <v>0</v>
      </c>
      <c r="K84" s="1">
        <v>0</v>
      </c>
      <c r="L84" s="1">
        <v>43771</v>
      </c>
    </row>
    <row r="85" spans="1:12" x14ac:dyDescent="0.25">
      <c r="A85" t="s">
        <v>63</v>
      </c>
      <c r="C85" t="s">
        <v>64</v>
      </c>
      <c r="D85" s="1">
        <v>126953</v>
      </c>
      <c r="E85" s="1">
        <v>-126953</v>
      </c>
      <c r="F85" s="4">
        <v>0</v>
      </c>
      <c r="G85" s="1">
        <v>43758.16</v>
      </c>
      <c r="H85" s="1">
        <v>-43758.16</v>
      </c>
      <c r="I85" s="1">
        <v>127.82</v>
      </c>
      <c r="J85" s="1">
        <v>-127.82</v>
      </c>
      <c r="K85" s="1">
        <v>0</v>
      </c>
      <c r="L85" s="1">
        <v>0</v>
      </c>
    </row>
    <row r="86" spans="1:12" x14ac:dyDescent="0.25">
      <c r="A86" t="s">
        <v>34</v>
      </c>
      <c r="C86" t="s">
        <v>35</v>
      </c>
      <c r="D86" s="1">
        <v>9090296.3200000003</v>
      </c>
      <c r="E86" s="1">
        <v>150294.78</v>
      </c>
      <c r="F86" s="4">
        <v>9240591.0999999996</v>
      </c>
      <c r="G86" s="1">
        <v>3133081.39</v>
      </c>
      <c r="H86" s="1">
        <v>-8901.56</v>
      </c>
      <c r="I86" s="1">
        <v>87.42</v>
      </c>
      <c r="J86" s="1">
        <v>-87.41</v>
      </c>
      <c r="K86" s="1">
        <v>-3124179.84</v>
      </c>
      <c r="L86" s="1">
        <v>0</v>
      </c>
    </row>
    <row r="87" spans="1:12" x14ac:dyDescent="0.25">
      <c r="A87" t="s">
        <v>65</v>
      </c>
      <c r="C87" t="s">
        <v>66</v>
      </c>
      <c r="D87" s="1">
        <v>0</v>
      </c>
      <c r="E87" s="1">
        <v>0</v>
      </c>
      <c r="F87" s="4">
        <v>0</v>
      </c>
      <c r="G87" s="1">
        <v>0</v>
      </c>
      <c r="H87" s="1">
        <v>0</v>
      </c>
      <c r="I87" s="1">
        <v>0</v>
      </c>
      <c r="J87" s="1">
        <v>0</v>
      </c>
      <c r="K87" s="1">
        <v>0</v>
      </c>
      <c r="L87" s="1">
        <v>0</v>
      </c>
    </row>
    <row r="88" spans="1:12" x14ac:dyDescent="0.25">
      <c r="A88" t="s">
        <v>38</v>
      </c>
      <c r="C88" t="s">
        <v>39</v>
      </c>
      <c r="D88" s="1">
        <v>71808</v>
      </c>
      <c r="E88" s="1">
        <v>0</v>
      </c>
      <c r="F88" s="4">
        <v>71808</v>
      </c>
      <c r="G88" s="1">
        <v>24750.78</v>
      </c>
      <c r="H88" s="1">
        <v>-9943.27</v>
      </c>
      <c r="I88" s="1">
        <v>0.71</v>
      </c>
      <c r="J88" s="1">
        <v>-0.71</v>
      </c>
      <c r="K88" s="1">
        <v>0</v>
      </c>
      <c r="L88" s="1">
        <v>14807.51</v>
      </c>
    </row>
    <row r="89" spans="1:12" x14ac:dyDescent="0.25">
      <c r="B89" t="s">
        <v>67</v>
      </c>
      <c r="D89" s="5">
        <v>64215795.850000001</v>
      </c>
      <c r="E89" s="5">
        <v>-4853557.87</v>
      </c>
      <c r="F89" s="5">
        <v>59362237.979999997</v>
      </c>
      <c r="G89" s="5">
        <v>22931590.550000001</v>
      </c>
      <c r="H89" s="5">
        <v>-8718855.5</v>
      </c>
      <c r="I89" s="5">
        <v>2553.0700000000002</v>
      </c>
      <c r="J89" s="5">
        <v>-2076.69</v>
      </c>
      <c r="K89" s="5">
        <v>-2442124.25</v>
      </c>
      <c r="L89" s="5">
        <v>11771087.18</v>
      </c>
    </row>
    <row r="90" spans="1:12" x14ac:dyDescent="0.25">
      <c r="A90" s="49" t="s">
        <v>68</v>
      </c>
      <c r="B90" s="49"/>
      <c r="C90" s="49"/>
      <c r="D90" s="49"/>
      <c r="E90" s="49"/>
      <c r="F90" s="49"/>
      <c r="G90" s="49"/>
      <c r="H90" s="49"/>
      <c r="I90" s="49"/>
      <c r="J90" s="49"/>
      <c r="K90" s="49"/>
      <c r="L90" s="49"/>
    </row>
    <row r="91" spans="1:12" x14ac:dyDescent="0.25">
      <c r="A91" t="s">
        <v>69</v>
      </c>
      <c r="C91" t="s">
        <v>70</v>
      </c>
      <c r="D91" s="1">
        <v>0</v>
      </c>
      <c r="E91" s="1">
        <v>0</v>
      </c>
      <c r="F91" s="6">
        <v>0</v>
      </c>
      <c r="G91" s="1">
        <v>0</v>
      </c>
      <c r="H91" s="1">
        <v>0</v>
      </c>
      <c r="I91" s="1">
        <v>0</v>
      </c>
      <c r="J91" s="1">
        <v>0</v>
      </c>
      <c r="K91" s="1">
        <v>0</v>
      </c>
      <c r="L91" s="1">
        <v>0</v>
      </c>
    </row>
    <row r="92" spans="1:12" x14ac:dyDescent="0.25">
      <c r="A92" t="s">
        <v>9</v>
      </c>
      <c r="C92" t="s">
        <v>10</v>
      </c>
      <c r="D92" s="1">
        <v>471151.06</v>
      </c>
      <c r="E92" s="1">
        <v>169.64</v>
      </c>
      <c r="F92" s="4">
        <v>471320.7</v>
      </c>
      <c r="G92" s="1">
        <v>162386.57</v>
      </c>
      <c r="H92" s="1">
        <v>-65195.64</v>
      </c>
      <c r="I92" s="1">
        <v>4.5199999999999996</v>
      </c>
      <c r="J92" s="1">
        <v>-4.53</v>
      </c>
      <c r="K92" s="1">
        <v>0.01</v>
      </c>
      <c r="L92" s="1">
        <v>97190.93</v>
      </c>
    </row>
    <row r="93" spans="1:12" x14ac:dyDescent="0.25">
      <c r="A93" t="s">
        <v>71</v>
      </c>
      <c r="C93" t="s">
        <v>72</v>
      </c>
      <c r="D93" s="1">
        <v>0</v>
      </c>
      <c r="E93" s="1">
        <v>308668.05</v>
      </c>
      <c r="F93" s="4">
        <v>308668.05</v>
      </c>
      <c r="G93" s="1">
        <v>0</v>
      </c>
      <c r="H93" s="1">
        <v>106083.95</v>
      </c>
      <c r="I93" s="1">
        <v>0</v>
      </c>
      <c r="J93" s="1">
        <v>0</v>
      </c>
      <c r="K93" s="1">
        <v>-106083.95</v>
      </c>
      <c r="L93" s="1">
        <v>0</v>
      </c>
    </row>
    <row r="94" spans="1:12" x14ac:dyDescent="0.25">
      <c r="A94" t="s">
        <v>11</v>
      </c>
      <c r="C94" t="s">
        <v>12</v>
      </c>
      <c r="D94" s="1">
        <v>381368.05</v>
      </c>
      <c r="E94" s="1">
        <v>-381368.05</v>
      </c>
      <c r="F94" s="4">
        <v>0</v>
      </c>
      <c r="G94" s="1">
        <v>131230.45000000001</v>
      </c>
      <c r="H94" s="1">
        <v>-131230.47</v>
      </c>
      <c r="I94" s="1">
        <v>36.14</v>
      </c>
      <c r="J94" s="1">
        <v>-36.14</v>
      </c>
      <c r="K94" s="1">
        <v>0.02</v>
      </c>
      <c r="L94" s="1">
        <v>0</v>
      </c>
    </row>
    <row r="95" spans="1:12" x14ac:dyDescent="0.25">
      <c r="A95" t="s">
        <v>13</v>
      </c>
      <c r="C95" t="s">
        <v>14</v>
      </c>
      <c r="D95" s="1">
        <v>2810545.54</v>
      </c>
      <c r="E95" s="1">
        <v>572668.94999999995</v>
      </c>
      <c r="F95" s="4">
        <v>3383214.49</v>
      </c>
      <c r="G95" s="1">
        <v>967708.33</v>
      </c>
      <c r="H95" s="1">
        <v>191686.53</v>
      </c>
      <c r="I95" s="1">
        <v>15.16</v>
      </c>
      <c r="J95" s="1">
        <v>-15.18</v>
      </c>
      <c r="K95" s="1">
        <v>-1159394.8400000001</v>
      </c>
      <c r="L95" s="1">
        <v>0</v>
      </c>
    </row>
    <row r="96" spans="1:12" x14ac:dyDescent="0.25">
      <c r="A96" t="s">
        <v>24</v>
      </c>
      <c r="C96" t="s">
        <v>25</v>
      </c>
      <c r="D96" s="1">
        <v>400000</v>
      </c>
      <c r="E96" s="1">
        <v>0</v>
      </c>
      <c r="F96" s="4">
        <v>400000</v>
      </c>
      <c r="G96" s="1">
        <v>137479.32</v>
      </c>
      <c r="H96" s="1">
        <v>-54995.42</v>
      </c>
      <c r="I96" s="1">
        <v>7.65</v>
      </c>
      <c r="J96" s="1">
        <v>-7.63</v>
      </c>
      <c r="K96" s="1">
        <v>-0.01</v>
      </c>
      <c r="L96" s="1">
        <v>82483.91</v>
      </c>
    </row>
    <row r="97" spans="1:12" x14ac:dyDescent="0.25">
      <c r="A97" t="s">
        <v>24</v>
      </c>
      <c r="C97" t="s">
        <v>73</v>
      </c>
      <c r="D97" s="1">
        <v>0</v>
      </c>
      <c r="E97" s="1">
        <v>0</v>
      </c>
      <c r="F97" s="4">
        <v>0</v>
      </c>
      <c r="G97" s="1">
        <v>0</v>
      </c>
      <c r="H97" s="1">
        <v>0</v>
      </c>
      <c r="I97" s="1">
        <v>0</v>
      </c>
      <c r="J97" s="1">
        <v>0</v>
      </c>
      <c r="K97" s="1">
        <v>0</v>
      </c>
      <c r="L97" s="1">
        <v>0</v>
      </c>
    </row>
    <row r="98" spans="1:12" x14ac:dyDescent="0.25">
      <c r="A98" t="s">
        <v>32</v>
      </c>
      <c r="C98" t="s">
        <v>33</v>
      </c>
      <c r="D98" s="1">
        <v>-209141.59</v>
      </c>
      <c r="E98" s="1">
        <v>-102453.24</v>
      </c>
      <c r="F98" s="4">
        <v>-311594.83</v>
      </c>
      <c r="G98" s="1">
        <v>-71876.350000000006</v>
      </c>
      <c r="H98" s="1">
        <v>65885.62</v>
      </c>
      <c r="I98" s="1">
        <v>0.89</v>
      </c>
      <c r="J98" s="1">
        <v>-0.89</v>
      </c>
      <c r="K98" s="1">
        <v>5990.73</v>
      </c>
      <c r="L98" s="1">
        <v>0</v>
      </c>
    </row>
    <row r="99" spans="1:12" x14ac:dyDescent="0.25">
      <c r="A99" t="s">
        <v>46</v>
      </c>
      <c r="C99" t="s">
        <v>47</v>
      </c>
      <c r="D99" s="1">
        <v>-318120.31</v>
      </c>
      <c r="E99" s="1">
        <v>-11278209.77</v>
      </c>
      <c r="F99" s="4">
        <v>-11596330.08</v>
      </c>
      <c r="G99" s="1">
        <v>-109329.41</v>
      </c>
      <c r="H99" s="1">
        <v>-4807411.53</v>
      </c>
      <c r="I99" s="1">
        <v>0.02</v>
      </c>
      <c r="J99" s="1">
        <v>0</v>
      </c>
      <c r="K99" s="1">
        <v>4916740.92</v>
      </c>
      <c r="L99" s="1">
        <v>0</v>
      </c>
    </row>
    <row r="100" spans="1:12" x14ac:dyDescent="0.25">
      <c r="A100" t="s">
        <v>74</v>
      </c>
      <c r="C100" t="s">
        <v>75</v>
      </c>
      <c r="D100" s="1">
        <v>0</v>
      </c>
      <c r="E100" s="1">
        <v>0</v>
      </c>
      <c r="F100" s="4">
        <v>0</v>
      </c>
      <c r="G100" s="1">
        <v>0</v>
      </c>
      <c r="H100" s="1">
        <v>0</v>
      </c>
      <c r="I100" s="1">
        <v>0</v>
      </c>
      <c r="J100" s="1">
        <v>0</v>
      </c>
      <c r="K100" s="1">
        <v>0</v>
      </c>
      <c r="L100" s="1">
        <v>0</v>
      </c>
    </row>
    <row r="101" spans="1:12" x14ac:dyDescent="0.25">
      <c r="A101" t="s">
        <v>36</v>
      </c>
      <c r="C101" t="s">
        <v>37</v>
      </c>
      <c r="D101" s="1">
        <v>1212600.8999999999</v>
      </c>
      <c r="E101" s="1">
        <v>-1045839.9</v>
      </c>
      <c r="F101" s="4">
        <v>166761</v>
      </c>
      <c r="G101" s="1">
        <v>416738.39</v>
      </c>
      <c r="H101" s="1">
        <v>-382350.64</v>
      </c>
      <c r="I101" s="1">
        <v>-0.02</v>
      </c>
      <c r="J101" s="1">
        <v>0</v>
      </c>
      <c r="K101" s="1">
        <v>0.02</v>
      </c>
      <c r="L101" s="1">
        <v>34387.75</v>
      </c>
    </row>
    <row r="102" spans="1:12" x14ac:dyDescent="0.25">
      <c r="A102" t="s">
        <v>76</v>
      </c>
      <c r="C102" t="s">
        <v>77</v>
      </c>
      <c r="D102" s="1">
        <v>0</v>
      </c>
      <c r="E102" s="1">
        <v>0</v>
      </c>
      <c r="F102" s="4">
        <v>0</v>
      </c>
      <c r="G102" s="1">
        <v>0</v>
      </c>
      <c r="H102" s="1">
        <v>0</v>
      </c>
      <c r="I102" s="1">
        <v>0</v>
      </c>
      <c r="J102" s="1">
        <v>0</v>
      </c>
      <c r="K102" s="1">
        <v>0</v>
      </c>
      <c r="L102" s="1">
        <v>0</v>
      </c>
    </row>
    <row r="103" spans="1:12" x14ac:dyDescent="0.25">
      <c r="A103" t="s">
        <v>40</v>
      </c>
      <c r="C103" t="s">
        <v>41</v>
      </c>
      <c r="D103" s="1">
        <v>16458.29</v>
      </c>
      <c r="E103" s="1">
        <v>14067.06</v>
      </c>
      <c r="F103" s="4">
        <v>30525.35</v>
      </c>
      <c r="G103" s="1">
        <v>5671.08</v>
      </c>
      <c r="H103" s="1">
        <v>623.54</v>
      </c>
      <c r="I103" s="1">
        <v>5.67</v>
      </c>
      <c r="J103" s="1">
        <v>-5.62</v>
      </c>
      <c r="K103" s="1">
        <v>-0.04</v>
      </c>
      <c r="L103" s="1">
        <v>6294.63</v>
      </c>
    </row>
    <row r="104" spans="1:12" x14ac:dyDescent="0.25">
      <c r="A104" t="s">
        <v>78</v>
      </c>
      <c r="C104" t="s">
        <v>79</v>
      </c>
      <c r="D104" s="1">
        <v>0</v>
      </c>
      <c r="E104" s="1">
        <v>0</v>
      </c>
      <c r="F104" s="4">
        <v>0</v>
      </c>
      <c r="G104" s="1">
        <v>0</v>
      </c>
      <c r="H104" s="1">
        <v>0</v>
      </c>
      <c r="I104" s="1">
        <v>0</v>
      </c>
      <c r="J104" s="1">
        <v>0</v>
      </c>
      <c r="K104" s="1">
        <v>0</v>
      </c>
      <c r="L104" s="1">
        <v>0</v>
      </c>
    </row>
    <row r="105" spans="1:12" x14ac:dyDescent="0.25">
      <c r="A105" t="s">
        <v>42</v>
      </c>
      <c r="C105" t="s">
        <v>43</v>
      </c>
      <c r="D105" s="1">
        <v>1746436.66</v>
      </c>
      <c r="E105" s="1">
        <v>177408.88</v>
      </c>
      <c r="F105" s="4">
        <v>1923845.54</v>
      </c>
      <c r="G105" s="1">
        <v>601798.94999999995</v>
      </c>
      <c r="H105" s="1">
        <v>-205083.25</v>
      </c>
      <c r="I105" s="1">
        <v>15.48</v>
      </c>
      <c r="J105" s="1">
        <v>-15.46</v>
      </c>
      <c r="K105" s="1">
        <v>0.02</v>
      </c>
      <c r="L105" s="1">
        <v>396715.74</v>
      </c>
    </row>
    <row r="106" spans="1:12" x14ac:dyDescent="0.25">
      <c r="B106" t="s">
        <v>80</v>
      </c>
      <c r="D106" s="5">
        <v>6511298.5999999996</v>
      </c>
      <c r="E106" s="5">
        <v>-11734888.380000001</v>
      </c>
      <c r="F106" s="5">
        <v>-5223589.78</v>
      </c>
      <c r="G106" s="5">
        <v>2241807.33</v>
      </c>
      <c r="H106" s="5">
        <v>-5281987.3099999996</v>
      </c>
      <c r="I106" s="5">
        <v>85.51</v>
      </c>
      <c r="J106" s="5">
        <v>-85.45</v>
      </c>
      <c r="K106" s="5">
        <v>3657252.88</v>
      </c>
      <c r="L106" s="5">
        <v>617072.96</v>
      </c>
    </row>
    <row r="107" spans="1:12" x14ac:dyDescent="0.25">
      <c r="A107" s="49" t="s">
        <v>81</v>
      </c>
      <c r="B107" s="49"/>
      <c r="C107" s="49"/>
      <c r="D107" s="49"/>
      <c r="E107" s="49"/>
      <c r="F107" s="49"/>
      <c r="G107" s="49"/>
      <c r="H107" s="49"/>
      <c r="I107" s="49"/>
      <c r="J107" s="49"/>
      <c r="K107" s="49"/>
      <c r="L107" s="49"/>
    </row>
    <row r="108" spans="1:12" x14ac:dyDescent="0.25">
      <c r="A108" t="s">
        <v>82</v>
      </c>
      <c r="C108" t="s">
        <v>83</v>
      </c>
      <c r="D108" s="1">
        <v>718934.77</v>
      </c>
      <c r="E108" s="1">
        <v>515943.99</v>
      </c>
      <c r="F108" s="6">
        <v>1234878.76</v>
      </c>
      <c r="G108" s="1">
        <v>140040.14000000001</v>
      </c>
      <c r="H108" s="1">
        <v>0</v>
      </c>
      <c r="I108" s="1">
        <v>0</v>
      </c>
      <c r="J108" s="1">
        <v>-66425.289999999994</v>
      </c>
      <c r="K108" s="1">
        <v>0</v>
      </c>
      <c r="L108" s="1">
        <v>73614.850000000006</v>
      </c>
    </row>
    <row r="109" spans="1:12" x14ac:dyDescent="0.25">
      <c r="A109" t="s">
        <v>84</v>
      </c>
      <c r="C109" t="s">
        <v>85</v>
      </c>
      <c r="D109" s="1">
        <v>-1429125.15</v>
      </c>
      <c r="E109" s="1">
        <v>-177923.32</v>
      </c>
      <c r="F109" s="4">
        <v>-1607048.47</v>
      </c>
      <c r="G109" s="1">
        <v>-278376.96999999997</v>
      </c>
      <c r="H109" s="1">
        <v>0</v>
      </c>
      <c r="I109" s="1">
        <v>0</v>
      </c>
      <c r="J109" s="1">
        <v>182575.97</v>
      </c>
      <c r="K109" s="1">
        <v>0</v>
      </c>
      <c r="L109" s="1">
        <v>-95801</v>
      </c>
    </row>
    <row r="110" spans="1:12" x14ac:dyDescent="0.25">
      <c r="A110" t="s">
        <v>86</v>
      </c>
      <c r="C110" t="s">
        <v>87</v>
      </c>
      <c r="D110" s="1">
        <v>0</v>
      </c>
      <c r="E110" s="1">
        <v>0</v>
      </c>
      <c r="F110" s="4">
        <v>0</v>
      </c>
      <c r="G110" s="1">
        <v>-0.01</v>
      </c>
      <c r="H110" s="1">
        <v>0</v>
      </c>
      <c r="I110" s="1">
        <v>0</v>
      </c>
      <c r="J110" s="1">
        <v>0.01</v>
      </c>
      <c r="K110" s="1">
        <v>0</v>
      </c>
      <c r="L110" s="1">
        <v>0</v>
      </c>
    </row>
    <row r="111" spans="1:12" x14ac:dyDescent="0.25">
      <c r="A111" t="s">
        <v>17</v>
      </c>
      <c r="C111" t="s">
        <v>88</v>
      </c>
      <c r="D111" s="1">
        <v>0</v>
      </c>
      <c r="E111" s="1">
        <v>0</v>
      </c>
      <c r="F111" s="4">
        <v>0</v>
      </c>
      <c r="G111" s="1">
        <v>0</v>
      </c>
      <c r="H111" s="1">
        <v>0</v>
      </c>
      <c r="I111" s="1">
        <v>0</v>
      </c>
      <c r="J111" s="1">
        <v>16748.759999999998</v>
      </c>
      <c r="K111" s="1">
        <v>0</v>
      </c>
      <c r="L111" s="1">
        <v>16748.759999999998</v>
      </c>
    </row>
    <row r="112" spans="1:12" x14ac:dyDescent="0.25">
      <c r="A112" t="s">
        <v>89</v>
      </c>
      <c r="C112" t="s">
        <v>90</v>
      </c>
      <c r="D112" s="1">
        <v>324288</v>
      </c>
      <c r="E112" s="1">
        <v>-38175</v>
      </c>
      <c r="F112" s="4">
        <v>286113</v>
      </c>
      <c r="G112" s="1">
        <v>63167.53</v>
      </c>
      <c r="H112" s="1">
        <v>0</v>
      </c>
      <c r="I112" s="1">
        <v>0</v>
      </c>
      <c r="J112" s="1">
        <v>-49936.43</v>
      </c>
      <c r="K112" s="1">
        <v>0</v>
      </c>
      <c r="L112" s="1">
        <v>13231.1</v>
      </c>
    </row>
    <row r="113" spans="1:13" x14ac:dyDescent="0.25">
      <c r="A113" t="s">
        <v>91</v>
      </c>
      <c r="C113" t="s">
        <v>92</v>
      </c>
      <c r="D113" s="1">
        <v>0</v>
      </c>
      <c r="E113" s="1">
        <v>0</v>
      </c>
      <c r="F113" s="4">
        <v>0</v>
      </c>
      <c r="G113" s="1">
        <v>0</v>
      </c>
      <c r="H113" s="1">
        <v>0</v>
      </c>
      <c r="I113" s="1">
        <v>0</v>
      </c>
      <c r="J113" s="1">
        <v>0</v>
      </c>
      <c r="K113" s="1">
        <v>0</v>
      </c>
      <c r="L113" s="1">
        <v>0</v>
      </c>
    </row>
    <row r="114" spans="1:13" x14ac:dyDescent="0.25">
      <c r="A114" t="s">
        <v>93</v>
      </c>
      <c r="C114" t="s">
        <v>94</v>
      </c>
      <c r="D114" s="1">
        <v>-279904616.51999998</v>
      </c>
      <c r="E114" s="1">
        <v>-5674322.0899999999</v>
      </c>
      <c r="F114" s="4">
        <v>-285578938.61000001</v>
      </c>
      <c r="G114" s="1">
        <v>978774.24</v>
      </c>
      <c r="H114" s="1">
        <v>0</v>
      </c>
      <c r="I114" s="1">
        <v>0</v>
      </c>
      <c r="J114" s="1">
        <v>10089006.83</v>
      </c>
      <c r="K114" s="1">
        <v>0</v>
      </c>
      <c r="L114" s="1">
        <v>11067781.07</v>
      </c>
    </row>
    <row r="115" spans="1:13" x14ac:dyDescent="0.25">
      <c r="A115" t="s">
        <v>95</v>
      </c>
      <c r="C115" t="s">
        <v>96</v>
      </c>
      <c r="D115" s="1">
        <v>-276388498.36000001</v>
      </c>
      <c r="E115" s="1">
        <v>-6128816.5899999999</v>
      </c>
      <c r="F115" s="4">
        <v>-282517314.94999999</v>
      </c>
      <c r="G115" s="1">
        <v>-313903.96999999997</v>
      </c>
      <c r="H115" s="1">
        <v>0</v>
      </c>
      <c r="I115" s="1">
        <v>0</v>
      </c>
      <c r="J115" s="1">
        <v>-22320.93</v>
      </c>
      <c r="K115" s="1">
        <v>0</v>
      </c>
      <c r="L115" s="1">
        <v>-336224.9</v>
      </c>
    </row>
    <row r="116" spans="1:13" x14ac:dyDescent="0.25">
      <c r="B116" t="s">
        <v>97</v>
      </c>
      <c r="D116" s="5">
        <v>-556679017.25999999</v>
      </c>
      <c r="E116" s="5">
        <v>-11503293.01</v>
      </c>
      <c r="F116" s="5">
        <v>-568182310.26999998</v>
      </c>
      <c r="G116" s="5">
        <v>589700.96</v>
      </c>
      <c r="H116" s="5">
        <v>0</v>
      </c>
      <c r="I116" s="5">
        <v>0</v>
      </c>
      <c r="J116" s="5">
        <v>10149648.92</v>
      </c>
      <c r="K116" s="5">
        <v>0</v>
      </c>
      <c r="L116" s="5">
        <v>10739349.880000001</v>
      </c>
    </row>
    <row r="117" spans="1:13" x14ac:dyDescent="0.25">
      <c r="A117" s="49" t="s">
        <v>98</v>
      </c>
      <c r="B117" s="49"/>
      <c r="C117" s="49"/>
      <c r="D117" s="49"/>
      <c r="E117" s="49"/>
      <c r="F117" s="49"/>
      <c r="G117" s="49"/>
      <c r="H117" s="49"/>
      <c r="I117" s="49"/>
      <c r="J117" s="49"/>
      <c r="K117" s="49"/>
      <c r="L117" s="49"/>
    </row>
    <row r="118" spans="1:13" x14ac:dyDescent="0.25">
      <c r="A118" t="s">
        <v>82</v>
      </c>
      <c r="C118" t="s">
        <v>83</v>
      </c>
      <c r="D118" s="1">
        <v>718934.77</v>
      </c>
      <c r="E118" s="1">
        <v>515943.99</v>
      </c>
      <c r="F118" s="6">
        <v>1234878.76</v>
      </c>
      <c r="G118" s="1">
        <v>247078.58</v>
      </c>
      <c r="H118" s="1">
        <v>0</v>
      </c>
      <c r="I118" s="1">
        <v>7565.49</v>
      </c>
      <c r="J118" s="1">
        <v>0</v>
      </c>
      <c r="K118" s="1">
        <v>0</v>
      </c>
      <c r="L118" s="1">
        <v>254644.07</v>
      </c>
    </row>
    <row r="119" spans="1:13" x14ac:dyDescent="0.25">
      <c r="A119" t="s">
        <v>84</v>
      </c>
      <c r="C119" t="s">
        <v>85</v>
      </c>
      <c r="D119" s="1">
        <v>-1429125.15</v>
      </c>
      <c r="E119" s="1">
        <v>-177923.32</v>
      </c>
      <c r="F119" s="4">
        <v>-1607048.47</v>
      </c>
      <c r="G119" s="1">
        <v>-491151.95</v>
      </c>
      <c r="H119" s="1">
        <v>0</v>
      </c>
      <c r="I119" s="1">
        <v>159762.85</v>
      </c>
      <c r="J119" s="1">
        <v>0</v>
      </c>
      <c r="K119" s="1">
        <v>0</v>
      </c>
      <c r="L119" s="1">
        <v>-331389.09999999998</v>
      </c>
    </row>
    <row r="120" spans="1:13" x14ac:dyDescent="0.25">
      <c r="A120" t="s">
        <v>17</v>
      </c>
      <c r="C120" t="s">
        <v>88</v>
      </c>
      <c r="D120" s="1">
        <v>0</v>
      </c>
      <c r="E120" s="1">
        <v>0</v>
      </c>
      <c r="F120" s="4">
        <v>0</v>
      </c>
      <c r="G120" s="1">
        <v>0</v>
      </c>
      <c r="H120" s="1">
        <v>0</v>
      </c>
      <c r="I120" s="1">
        <v>63007.25</v>
      </c>
      <c r="J120" s="1">
        <v>0</v>
      </c>
      <c r="K120" s="1">
        <v>0</v>
      </c>
      <c r="L120" s="1">
        <v>63007.25</v>
      </c>
    </row>
    <row r="121" spans="1:13" x14ac:dyDescent="0.25">
      <c r="A121" t="s">
        <v>89</v>
      </c>
      <c r="C121" t="s">
        <v>90</v>
      </c>
      <c r="D121" s="1">
        <v>324288</v>
      </c>
      <c r="E121" s="1">
        <v>-38175</v>
      </c>
      <c r="F121" s="4">
        <v>286113</v>
      </c>
      <c r="G121" s="1">
        <v>111449.08</v>
      </c>
      <c r="H121" s="1">
        <v>0</v>
      </c>
      <c r="I121" s="1">
        <v>-52449.78</v>
      </c>
      <c r="J121" s="1">
        <v>0</v>
      </c>
      <c r="K121" s="1">
        <v>0</v>
      </c>
      <c r="L121" s="1">
        <v>58999.3</v>
      </c>
    </row>
    <row r="122" spans="1:13" x14ac:dyDescent="0.25">
      <c r="A122" t="s">
        <v>91</v>
      </c>
      <c r="C122" t="s">
        <v>92</v>
      </c>
      <c r="D122" s="1">
        <v>0</v>
      </c>
      <c r="E122" s="1">
        <v>0</v>
      </c>
      <c r="F122" s="4">
        <v>0</v>
      </c>
      <c r="G122" s="1">
        <v>0</v>
      </c>
      <c r="H122" s="1">
        <v>0</v>
      </c>
      <c r="I122" s="1">
        <v>0</v>
      </c>
      <c r="J122" s="1">
        <v>0</v>
      </c>
      <c r="K122" s="1">
        <v>0</v>
      </c>
      <c r="L122" s="1">
        <v>0</v>
      </c>
    </row>
    <row r="123" spans="1:13" x14ac:dyDescent="0.25">
      <c r="A123" s="41" t="s">
        <v>93</v>
      </c>
      <c r="B123" s="41"/>
      <c r="C123" s="41" t="s">
        <v>94</v>
      </c>
      <c r="D123" s="42">
        <v>-279904616.51999998</v>
      </c>
      <c r="E123" s="42">
        <v>-5674322.0899999999</v>
      </c>
      <c r="F123" s="43">
        <v>-285578938.61000001</v>
      </c>
      <c r="G123" s="42">
        <v>1817723.61</v>
      </c>
      <c r="H123" s="42">
        <v>0</v>
      </c>
      <c r="I123" s="42">
        <v>39818214.920000002</v>
      </c>
      <c r="J123" s="42">
        <v>0</v>
      </c>
      <c r="K123" s="42">
        <v>0</v>
      </c>
      <c r="L123" s="42">
        <v>41635938.530000001</v>
      </c>
      <c r="M123" s="44" t="s">
        <v>267</v>
      </c>
    </row>
    <row r="124" spans="1:13" x14ac:dyDescent="0.25">
      <c r="A124" s="41" t="s">
        <v>95</v>
      </c>
      <c r="B124" s="41"/>
      <c r="C124" s="41" t="s">
        <v>96</v>
      </c>
      <c r="D124" s="42">
        <v>-276388498.36000001</v>
      </c>
      <c r="E124" s="42">
        <v>-6128816.5899999999</v>
      </c>
      <c r="F124" s="43">
        <v>-282517314.94999999</v>
      </c>
      <c r="G124" s="42">
        <v>313962.51</v>
      </c>
      <c r="H124" s="42">
        <v>0</v>
      </c>
      <c r="I124" s="42">
        <v>-731099.11</v>
      </c>
      <c r="J124" s="42">
        <v>0</v>
      </c>
      <c r="K124" s="42">
        <v>0</v>
      </c>
      <c r="L124" s="42">
        <v>-417136.6</v>
      </c>
      <c r="M124" t="s">
        <v>269</v>
      </c>
    </row>
    <row r="125" spans="1:13" x14ac:dyDescent="0.25">
      <c r="B125" t="s">
        <v>99</v>
      </c>
      <c r="D125" s="5">
        <v>-556679017.25999999</v>
      </c>
      <c r="E125" s="5">
        <v>-11503293.01</v>
      </c>
      <c r="F125" s="5">
        <v>-568182310.26999998</v>
      </c>
      <c r="G125" s="5">
        <v>1999061.83</v>
      </c>
      <c r="H125" s="5">
        <v>0</v>
      </c>
      <c r="I125" s="5">
        <v>39265001.619999997</v>
      </c>
      <c r="J125" s="5">
        <v>0</v>
      </c>
      <c r="K125" s="5">
        <v>0</v>
      </c>
      <c r="L125" s="5">
        <v>41264063.450000003</v>
      </c>
    </row>
    <row r="126" spans="1:13" x14ac:dyDescent="0.25">
      <c r="A126" s="49" t="s">
        <v>100</v>
      </c>
      <c r="B126" s="49"/>
      <c r="C126" s="49"/>
      <c r="D126" s="49"/>
      <c r="E126" s="49"/>
      <c r="F126" s="49"/>
      <c r="G126" s="49"/>
      <c r="H126" s="49"/>
      <c r="I126" s="49"/>
      <c r="J126" s="49"/>
      <c r="K126" s="49"/>
      <c r="L126" s="49"/>
    </row>
    <row r="127" spans="1:13" x14ac:dyDescent="0.25">
      <c r="A127" t="s">
        <v>101</v>
      </c>
      <c r="C127" t="s">
        <v>102</v>
      </c>
      <c r="D127" s="1">
        <v>456826.26</v>
      </c>
      <c r="E127" s="1">
        <v>303077.90000000002</v>
      </c>
      <c r="F127" s="6">
        <v>759904.16</v>
      </c>
      <c r="G127" s="1">
        <v>156998.92000000001</v>
      </c>
      <c r="H127" s="1">
        <v>-299.26</v>
      </c>
      <c r="I127" s="1">
        <v>0</v>
      </c>
      <c r="J127" s="1">
        <v>0</v>
      </c>
      <c r="K127" s="1">
        <v>0</v>
      </c>
      <c r="L127" s="1">
        <v>156699.66</v>
      </c>
    </row>
    <row r="128" spans="1:13" x14ac:dyDescent="0.25">
      <c r="A128" t="s">
        <v>103</v>
      </c>
      <c r="C128" t="s">
        <v>104</v>
      </c>
      <c r="D128" s="1">
        <v>-1031594.22</v>
      </c>
      <c r="E128" s="1">
        <v>-253406.28</v>
      </c>
      <c r="F128" s="4">
        <v>-1285000.5</v>
      </c>
      <c r="G128" s="1">
        <v>-354531.25</v>
      </c>
      <c r="H128" s="1">
        <v>89551.59</v>
      </c>
      <c r="I128" s="1">
        <v>0</v>
      </c>
      <c r="J128" s="1">
        <v>0</v>
      </c>
      <c r="K128" s="1">
        <v>0</v>
      </c>
      <c r="L128" s="1">
        <v>-264979.65999999997</v>
      </c>
    </row>
    <row r="129" spans="1:13" x14ac:dyDescent="0.25">
      <c r="A129" t="s">
        <v>105</v>
      </c>
      <c r="C129" t="s">
        <v>106</v>
      </c>
      <c r="D129" s="1">
        <v>2924184.31</v>
      </c>
      <c r="E129" s="1">
        <v>-1055602.8799999999</v>
      </c>
      <c r="F129" s="4">
        <v>1868581.43</v>
      </c>
      <c r="G129" s="1">
        <v>1004963.66</v>
      </c>
      <c r="H129" s="1">
        <v>-619643.91</v>
      </c>
      <c r="I129" s="1">
        <v>0</v>
      </c>
      <c r="J129" s="1">
        <v>0</v>
      </c>
      <c r="K129" s="1">
        <v>0</v>
      </c>
      <c r="L129" s="1">
        <v>385319.75</v>
      </c>
    </row>
    <row r="130" spans="1:13" x14ac:dyDescent="0.25">
      <c r="A130" t="s">
        <v>107</v>
      </c>
      <c r="C130" t="s">
        <v>108</v>
      </c>
      <c r="D130" s="1">
        <v>6214397.3799999999</v>
      </c>
      <c r="E130" s="1">
        <v>494111.09</v>
      </c>
      <c r="F130" s="4">
        <v>6708508.4699999997</v>
      </c>
      <c r="G130" s="1">
        <v>2135721.58</v>
      </c>
      <c r="H130" s="1">
        <v>-752361.59</v>
      </c>
      <c r="I130" s="1">
        <v>0</v>
      </c>
      <c r="J130" s="1">
        <v>0</v>
      </c>
      <c r="K130" s="1">
        <v>0</v>
      </c>
      <c r="L130" s="1">
        <v>1383359.99</v>
      </c>
    </row>
    <row r="131" spans="1:13" x14ac:dyDescent="0.25">
      <c r="A131" t="s">
        <v>109</v>
      </c>
      <c r="C131" t="s">
        <v>110</v>
      </c>
      <c r="D131" s="1">
        <v>-433828.28</v>
      </c>
      <c r="E131" s="1">
        <v>-206905.88</v>
      </c>
      <c r="F131" s="4">
        <v>-640734.16</v>
      </c>
      <c r="G131" s="1">
        <v>-149095.14000000001</v>
      </c>
      <c r="H131" s="1">
        <v>16969.5</v>
      </c>
      <c r="I131" s="1">
        <v>0</v>
      </c>
      <c r="J131" s="1">
        <v>0</v>
      </c>
      <c r="K131" s="1">
        <v>0</v>
      </c>
      <c r="L131" s="1">
        <v>-132125.64000000001</v>
      </c>
    </row>
    <row r="132" spans="1:13" ht="15.75" customHeight="1" x14ac:dyDescent="0.25">
      <c r="A132" t="s">
        <v>111</v>
      </c>
      <c r="C132" t="s">
        <v>112</v>
      </c>
      <c r="D132" s="1">
        <v>589266.04</v>
      </c>
      <c r="E132" s="1">
        <v>274777.32</v>
      </c>
      <c r="F132" s="4">
        <v>864043.36</v>
      </c>
      <c r="G132" s="1">
        <v>202514.92</v>
      </c>
      <c r="H132" s="1">
        <v>-24340.73</v>
      </c>
      <c r="I132" s="1">
        <v>0</v>
      </c>
      <c r="J132" s="1">
        <v>0</v>
      </c>
      <c r="K132" s="1">
        <v>0</v>
      </c>
      <c r="L132" s="1">
        <v>178174.19</v>
      </c>
    </row>
    <row r="133" spans="1:13" x14ac:dyDescent="0.25">
      <c r="A133" s="41" t="s">
        <v>93</v>
      </c>
      <c r="B133" s="41"/>
      <c r="C133" s="41" t="s">
        <v>94</v>
      </c>
      <c r="D133" s="42">
        <v>-279904616.51999998</v>
      </c>
      <c r="E133" s="42">
        <v>-5674322.0899999999</v>
      </c>
      <c r="F133" s="43">
        <v>-285578938.61000001</v>
      </c>
      <c r="G133" s="42">
        <v>-99784339.390000001</v>
      </c>
      <c r="H133" s="42">
        <v>-1823176.25</v>
      </c>
      <c r="I133" s="42">
        <v>0</v>
      </c>
      <c r="J133" s="42">
        <v>0</v>
      </c>
      <c r="K133" s="42">
        <v>0</v>
      </c>
      <c r="L133" s="42">
        <v>-101607515.64</v>
      </c>
      <c r="M133" s="44" t="s">
        <v>265</v>
      </c>
    </row>
    <row r="134" spans="1:13" x14ac:dyDescent="0.25">
      <c r="A134" s="41" t="s">
        <v>95</v>
      </c>
      <c r="B134" s="41"/>
      <c r="C134" s="41" t="s">
        <v>96</v>
      </c>
      <c r="D134" s="42">
        <v>-276388498.36000001</v>
      </c>
      <c r="E134" s="42">
        <v>-6128816.5899999999</v>
      </c>
      <c r="F134" s="43">
        <v>-282517314.94999999</v>
      </c>
      <c r="G134" s="42">
        <v>1434703.3</v>
      </c>
      <c r="H134" s="42">
        <v>53238.9</v>
      </c>
      <c r="I134" s="42">
        <v>0</v>
      </c>
      <c r="J134" s="42">
        <v>0</v>
      </c>
      <c r="K134" s="42">
        <v>0</v>
      </c>
      <c r="L134" s="42">
        <v>1487942.2</v>
      </c>
      <c r="M134" s="44" t="s">
        <v>266</v>
      </c>
    </row>
    <row r="135" spans="1:13" x14ac:dyDescent="0.25">
      <c r="A135" t="s">
        <v>113</v>
      </c>
      <c r="C135" t="s">
        <v>114</v>
      </c>
      <c r="D135" s="1">
        <v>3935403.41</v>
      </c>
      <c r="E135" s="1">
        <v>0</v>
      </c>
      <c r="F135" s="4">
        <v>3935403.41</v>
      </c>
      <c r="G135" s="1">
        <v>1352492.52</v>
      </c>
      <c r="H135" s="1">
        <v>-540973.88</v>
      </c>
      <c r="I135" s="1">
        <v>0</v>
      </c>
      <c r="J135" s="1">
        <v>0</v>
      </c>
      <c r="K135" s="1">
        <v>0</v>
      </c>
      <c r="L135" s="1">
        <v>811518.64</v>
      </c>
    </row>
    <row r="136" spans="1:13" x14ac:dyDescent="0.25">
      <c r="A136" t="s">
        <v>115</v>
      </c>
      <c r="C136" t="s">
        <v>116</v>
      </c>
      <c r="D136" s="1">
        <v>-3935403.41</v>
      </c>
      <c r="E136" s="1">
        <v>0</v>
      </c>
      <c r="F136" s="4">
        <v>-3935403.41</v>
      </c>
      <c r="G136" s="1">
        <v>-1352492.52</v>
      </c>
      <c r="H136" s="1">
        <v>540973.88</v>
      </c>
      <c r="I136" s="1">
        <v>0</v>
      </c>
      <c r="J136" s="1">
        <v>0</v>
      </c>
      <c r="K136" s="1">
        <v>0</v>
      </c>
      <c r="L136" s="1">
        <v>-811518.64</v>
      </c>
    </row>
    <row r="137" spans="1:13" x14ac:dyDescent="0.25">
      <c r="A137" t="s">
        <v>117</v>
      </c>
      <c r="C137" t="s">
        <v>118</v>
      </c>
      <c r="D137" s="1">
        <v>-7961737.6399999997</v>
      </c>
      <c r="E137" s="1">
        <v>-771889.01</v>
      </c>
      <c r="F137" s="4">
        <v>-8733626.6500000004</v>
      </c>
      <c r="G137" s="1">
        <v>-2736235.53</v>
      </c>
      <c r="H137" s="1">
        <v>935276.38</v>
      </c>
      <c r="I137" s="1">
        <v>0</v>
      </c>
      <c r="J137" s="1">
        <v>0</v>
      </c>
      <c r="K137" s="1">
        <v>0</v>
      </c>
      <c r="L137" s="1">
        <v>-1800959.15</v>
      </c>
    </row>
    <row r="138" spans="1:13" x14ac:dyDescent="0.25">
      <c r="B138" t="s">
        <v>119</v>
      </c>
      <c r="D138" s="5">
        <v>-555535601.02999997</v>
      </c>
      <c r="E138" s="5">
        <v>-13018976.42</v>
      </c>
      <c r="F138" s="5">
        <v>-568554577.45000005</v>
      </c>
      <c r="G138" s="5">
        <v>-98089298.930000007</v>
      </c>
      <c r="H138" s="5">
        <v>-2124785.37</v>
      </c>
      <c r="I138" s="5">
        <v>0</v>
      </c>
      <c r="J138" s="5">
        <v>0</v>
      </c>
      <c r="K138" s="5">
        <v>0</v>
      </c>
      <c r="L138" s="5">
        <v>-100214084.3</v>
      </c>
    </row>
    <row r="139" spans="1:13" x14ac:dyDescent="0.25">
      <c r="A139" s="49" t="s">
        <v>120</v>
      </c>
      <c r="B139" s="49"/>
      <c r="C139" s="49"/>
      <c r="D139" s="49"/>
      <c r="E139" s="49"/>
      <c r="F139" s="49"/>
      <c r="G139" s="49"/>
      <c r="H139" s="49"/>
      <c r="I139" s="49"/>
      <c r="J139" s="49"/>
      <c r="K139" s="49"/>
      <c r="L139" s="49"/>
    </row>
    <row r="140" spans="1:13" x14ac:dyDescent="0.25">
      <c r="A140" t="s">
        <v>121</v>
      </c>
      <c r="C140" t="s">
        <v>122</v>
      </c>
      <c r="D140" s="1">
        <v>-151102.70000000001</v>
      </c>
      <c r="E140" s="1">
        <v>10793.05</v>
      </c>
      <c r="F140" s="6">
        <v>-140309.65</v>
      </c>
      <c r="G140" s="1">
        <v>-151102.70000000001</v>
      </c>
      <c r="H140" s="1">
        <v>10793.05</v>
      </c>
      <c r="I140" s="1">
        <v>0</v>
      </c>
      <c r="J140" s="1">
        <v>0</v>
      </c>
      <c r="K140" s="1">
        <v>0</v>
      </c>
      <c r="L140" s="1">
        <v>-140309.65</v>
      </c>
    </row>
    <row r="141" spans="1:13" x14ac:dyDescent="0.25">
      <c r="B141" t="s">
        <v>123</v>
      </c>
      <c r="D141" s="5">
        <v>-151102.70000000001</v>
      </c>
      <c r="E141" s="5">
        <v>10793.05</v>
      </c>
      <c r="F141" s="5">
        <v>-140309.65</v>
      </c>
      <c r="G141" s="5">
        <v>-151102.70000000001</v>
      </c>
      <c r="H141" s="5">
        <v>10793.05</v>
      </c>
      <c r="I141" s="5">
        <v>0</v>
      </c>
      <c r="J141" s="5">
        <v>0</v>
      </c>
      <c r="K141" s="5">
        <v>0</v>
      </c>
      <c r="L141" s="5">
        <v>-140309.65</v>
      </c>
    </row>
    <row r="142" spans="1:13" x14ac:dyDescent="0.25">
      <c r="A142" s="49" t="s">
        <v>124</v>
      </c>
      <c r="B142" s="49"/>
      <c r="C142" s="49"/>
      <c r="D142" s="49"/>
      <c r="E142" s="49"/>
      <c r="F142" s="49"/>
      <c r="G142" s="49"/>
      <c r="H142" s="49"/>
      <c r="I142" s="49"/>
      <c r="J142" s="49"/>
      <c r="K142" s="49"/>
      <c r="L142" s="49"/>
    </row>
    <row r="143" spans="1:13" x14ac:dyDescent="0.25">
      <c r="A143" t="s">
        <v>125</v>
      </c>
      <c r="C143" t="s">
        <v>126</v>
      </c>
      <c r="D143" s="1">
        <v>-46519990.100000001</v>
      </c>
      <c r="E143" s="1">
        <v>2521670</v>
      </c>
      <c r="F143" s="6">
        <v>-43998320.100000001</v>
      </c>
      <c r="G143" s="1">
        <v>0</v>
      </c>
      <c r="H143" s="1">
        <v>0</v>
      </c>
      <c r="I143" s="1">
        <v>0</v>
      </c>
      <c r="J143" s="1">
        <v>0.04</v>
      </c>
      <c r="K143" s="1">
        <v>0</v>
      </c>
      <c r="L143" s="1">
        <v>0.04</v>
      </c>
    </row>
    <row r="144" spans="1:13" x14ac:dyDescent="0.25">
      <c r="A144" t="s">
        <v>17</v>
      </c>
      <c r="C144" t="s">
        <v>127</v>
      </c>
      <c r="D144" s="1">
        <v>0</v>
      </c>
      <c r="E144" s="1">
        <v>0</v>
      </c>
      <c r="F144" s="4">
        <v>0</v>
      </c>
      <c r="G144" s="1">
        <v>0</v>
      </c>
      <c r="H144" s="1">
        <v>0</v>
      </c>
      <c r="I144" s="1">
        <v>0</v>
      </c>
      <c r="J144" s="1">
        <v>2162401.14</v>
      </c>
      <c r="K144" s="1">
        <v>0</v>
      </c>
      <c r="L144" s="1">
        <v>2162401.14</v>
      </c>
    </row>
    <row r="145" spans="1:12" x14ac:dyDescent="0.25">
      <c r="A145" t="s">
        <v>20</v>
      </c>
      <c r="C145" t="s">
        <v>21</v>
      </c>
      <c r="D145" s="1">
        <v>2126749</v>
      </c>
      <c r="E145" s="1">
        <v>-3056878</v>
      </c>
      <c r="F145" s="4">
        <v>-930129</v>
      </c>
      <c r="G145" s="1">
        <v>0</v>
      </c>
      <c r="H145" s="1">
        <v>0</v>
      </c>
      <c r="I145" s="1">
        <v>0</v>
      </c>
      <c r="J145" s="1">
        <v>-1626.79</v>
      </c>
      <c r="K145" s="1">
        <v>1626.79</v>
      </c>
      <c r="L145" s="1">
        <v>0</v>
      </c>
    </row>
    <row r="146" spans="1:12" x14ac:dyDescent="0.25">
      <c r="A146" t="s">
        <v>22</v>
      </c>
      <c r="C146" t="s">
        <v>23</v>
      </c>
      <c r="D146" s="1">
        <v>-2126749</v>
      </c>
      <c r="E146" s="1">
        <v>3400290</v>
      </c>
      <c r="F146" s="4">
        <v>1273541</v>
      </c>
      <c r="G146" s="1">
        <v>0</v>
      </c>
      <c r="H146" s="1">
        <v>0</v>
      </c>
      <c r="I146" s="1">
        <v>0</v>
      </c>
      <c r="J146" s="1">
        <v>0</v>
      </c>
      <c r="K146" s="1">
        <v>0</v>
      </c>
      <c r="L146" s="1">
        <v>0</v>
      </c>
    </row>
    <row r="147" spans="1:12" x14ac:dyDescent="0.25">
      <c r="A147" t="s">
        <v>128</v>
      </c>
      <c r="C147" t="s">
        <v>129</v>
      </c>
      <c r="D147" s="1">
        <v>-15841014.98</v>
      </c>
      <c r="E147" s="1">
        <v>-444644.71</v>
      </c>
      <c r="F147" s="4">
        <v>-16285659.689999999</v>
      </c>
      <c r="G147" s="1">
        <v>0</v>
      </c>
      <c r="H147" s="1">
        <v>0</v>
      </c>
      <c r="I147" s="1">
        <v>0</v>
      </c>
      <c r="J147" s="1">
        <v>14775.84</v>
      </c>
      <c r="K147" s="1">
        <v>-14775.84</v>
      </c>
      <c r="L147" s="1">
        <v>0</v>
      </c>
    </row>
    <row r="148" spans="1:12" x14ac:dyDescent="0.25">
      <c r="A148" t="s">
        <v>130</v>
      </c>
      <c r="C148" t="s">
        <v>131</v>
      </c>
      <c r="D148" s="1">
        <v>-1946127.31</v>
      </c>
      <c r="E148" s="1">
        <v>18906.080000000002</v>
      </c>
      <c r="F148" s="4">
        <v>-1927221.23</v>
      </c>
      <c r="G148" s="1">
        <v>0</v>
      </c>
      <c r="H148" s="1">
        <v>0</v>
      </c>
      <c r="I148" s="1">
        <v>0</v>
      </c>
      <c r="J148" s="1">
        <v>1721.37</v>
      </c>
      <c r="K148" s="1">
        <v>-1721.36</v>
      </c>
      <c r="L148" s="1">
        <v>0.01</v>
      </c>
    </row>
    <row r="149" spans="1:12" x14ac:dyDescent="0.25">
      <c r="A149" t="s">
        <v>132</v>
      </c>
      <c r="C149" t="s">
        <v>133</v>
      </c>
      <c r="D149" s="1">
        <v>0</v>
      </c>
      <c r="E149" s="1">
        <v>-532792.21</v>
      </c>
      <c r="F149" s="4">
        <v>-532792.21</v>
      </c>
      <c r="G149" s="1">
        <v>0</v>
      </c>
      <c r="H149" s="1">
        <v>0</v>
      </c>
      <c r="I149" s="1">
        <v>0</v>
      </c>
      <c r="J149" s="1">
        <v>0</v>
      </c>
      <c r="K149" s="1">
        <v>0</v>
      </c>
      <c r="L149" s="1">
        <v>0</v>
      </c>
    </row>
    <row r="150" spans="1:12" x14ac:dyDescent="0.25">
      <c r="A150" t="s">
        <v>134</v>
      </c>
      <c r="C150" t="s">
        <v>135</v>
      </c>
      <c r="D150" s="1">
        <v>0</v>
      </c>
      <c r="E150" s="1">
        <v>-6038694.4900000002</v>
      </c>
      <c r="F150" s="4">
        <v>-6038694.4900000002</v>
      </c>
      <c r="G150" s="1">
        <v>0</v>
      </c>
      <c r="H150" s="1">
        <v>0</v>
      </c>
      <c r="I150" s="1">
        <v>0</v>
      </c>
      <c r="J150" s="1">
        <v>0</v>
      </c>
      <c r="K150" s="1">
        <v>0</v>
      </c>
      <c r="L150" s="1">
        <v>0</v>
      </c>
    </row>
    <row r="151" spans="1:12" x14ac:dyDescent="0.25">
      <c r="A151" t="s">
        <v>136</v>
      </c>
      <c r="C151" t="s">
        <v>137</v>
      </c>
      <c r="D151" s="1">
        <v>-31912280.309999999</v>
      </c>
      <c r="E151" s="1">
        <v>-199333</v>
      </c>
      <c r="F151" s="4">
        <v>-32111613.309999999</v>
      </c>
      <c r="G151" s="1">
        <v>0</v>
      </c>
      <c r="H151" s="1">
        <v>0</v>
      </c>
      <c r="I151" s="1">
        <v>0</v>
      </c>
      <c r="J151" s="1">
        <v>31506.43</v>
      </c>
      <c r="K151" s="1">
        <v>-31506.48</v>
      </c>
      <c r="L151" s="1">
        <v>-0.05</v>
      </c>
    </row>
    <row r="152" spans="1:12" x14ac:dyDescent="0.25">
      <c r="A152" t="s">
        <v>30</v>
      </c>
      <c r="C152" t="s">
        <v>31</v>
      </c>
      <c r="D152" s="1">
        <v>-5866035.1200000001</v>
      </c>
      <c r="E152" s="1">
        <v>3232.2</v>
      </c>
      <c r="F152" s="4">
        <v>-5862802.9199999999</v>
      </c>
      <c r="G152" s="1">
        <v>0</v>
      </c>
      <c r="H152" s="1">
        <v>0</v>
      </c>
      <c r="I152" s="1">
        <v>0</v>
      </c>
      <c r="J152" s="1">
        <v>5641.35</v>
      </c>
      <c r="K152" s="1">
        <v>-5641.33</v>
      </c>
      <c r="L152" s="1">
        <v>0.02</v>
      </c>
    </row>
    <row r="153" spans="1:12" x14ac:dyDescent="0.25">
      <c r="A153" t="s">
        <v>32</v>
      </c>
      <c r="C153" t="s">
        <v>33</v>
      </c>
      <c r="D153" s="1">
        <v>-209141.59</v>
      </c>
      <c r="E153" s="1">
        <v>-102453.24</v>
      </c>
      <c r="F153" s="4">
        <v>-311594.83</v>
      </c>
      <c r="G153" s="1">
        <v>0</v>
      </c>
      <c r="H153" s="1">
        <v>0</v>
      </c>
      <c r="I153" s="1">
        <v>0</v>
      </c>
      <c r="J153" s="1">
        <v>0.85</v>
      </c>
      <c r="K153" s="1">
        <v>-0.85</v>
      </c>
      <c r="L153" s="1">
        <v>0</v>
      </c>
    </row>
    <row r="154" spans="1:12" x14ac:dyDescent="0.25">
      <c r="A154" t="s">
        <v>46</v>
      </c>
      <c r="C154" t="s">
        <v>47</v>
      </c>
      <c r="D154" s="1">
        <v>0</v>
      </c>
      <c r="E154" s="1">
        <v>-11596330.08</v>
      </c>
      <c r="F154" s="4">
        <v>-11596330.08</v>
      </c>
      <c r="G154" s="1">
        <v>0</v>
      </c>
      <c r="H154" s="1">
        <v>0</v>
      </c>
      <c r="I154" s="1">
        <v>0</v>
      </c>
      <c r="J154" s="1">
        <v>0</v>
      </c>
      <c r="K154" s="1">
        <v>0</v>
      </c>
      <c r="L154" s="1">
        <v>0</v>
      </c>
    </row>
    <row r="155" spans="1:12" x14ac:dyDescent="0.25">
      <c r="A155" t="s">
        <v>138</v>
      </c>
      <c r="C155" t="s">
        <v>139</v>
      </c>
      <c r="D155" s="1">
        <v>-826241.75</v>
      </c>
      <c r="E155" s="1">
        <v>40970.639999999999</v>
      </c>
      <c r="F155" s="4">
        <v>-785271.11</v>
      </c>
      <c r="G155" s="1">
        <v>0</v>
      </c>
      <c r="H155" s="1">
        <v>0</v>
      </c>
      <c r="I155" s="1">
        <v>0</v>
      </c>
      <c r="J155" s="1">
        <v>786.47</v>
      </c>
      <c r="K155" s="1">
        <v>-786.47</v>
      </c>
      <c r="L155" s="1">
        <v>0</v>
      </c>
    </row>
    <row r="156" spans="1:12" x14ac:dyDescent="0.25">
      <c r="B156" t="s">
        <v>140</v>
      </c>
      <c r="D156" s="5">
        <v>-103120831.16</v>
      </c>
      <c r="E156" s="5">
        <v>-15986056.810000001</v>
      </c>
      <c r="F156" s="5">
        <v>-119106887.97</v>
      </c>
      <c r="G156" s="5">
        <v>0</v>
      </c>
      <c r="H156" s="5">
        <v>0</v>
      </c>
      <c r="I156" s="5">
        <v>0</v>
      </c>
      <c r="J156" s="5">
        <v>2215206.7000000002</v>
      </c>
      <c r="K156" s="5">
        <v>-52805.54</v>
      </c>
      <c r="L156" s="5">
        <v>2162401.16</v>
      </c>
    </row>
    <row r="157" spans="1:12" x14ac:dyDescent="0.25">
      <c r="A157" s="49" t="s">
        <v>141</v>
      </c>
      <c r="B157" s="49"/>
      <c r="C157" s="49"/>
      <c r="D157" s="49"/>
      <c r="E157" s="49"/>
      <c r="F157" s="49"/>
      <c r="G157" s="49"/>
      <c r="H157" s="49"/>
      <c r="I157" s="49"/>
      <c r="J157" s="49"/>
      <c r="K157" s="49"/>
      <c r="L157" s="49"/>
    </row>
    <row r="158" spans="1:12" x14ac:dyDescent="0.25">
      <c r="A158" t="s">
        <v>125</v>
      </c>
      <c r="C158" t="s">
        <v>126</v>
      </c>
      <c r="D158" s="1">
        <v>-46519990.100000001</v>
      </c>
      <c r="E158" s="1">
        <v>2521670</v>
      </c>
      <c r="F158" s="6">
        <v>-43998320.100000001</v>
      </c>
      <c r="G158" s="1">
        <v>0</v>
      </c>
      <c r="H158" s="1">
        <v>0</v>
      </c>
      <c r="I158" s="1">
        <v>-46382.76</v>
      </c>
      <c r="J158" s="1">
        <v>0</v>
      </c>
      <c r="K158" s="1">
        <v>46382.75</v>
      </c>
      <c r="L158" s="1">
        <v>-0.01</v>
      </c>
    </row>
    <row r="159" spans="1:12" x14ac:dyDescent="0.25">
      <c r="A159" t="s">
        <v>17</v>
      </c>
      <c r="C159" t="s">
        <v>127</v>
      </c>
      <c r="D159" s="1">
        <v>0</v>
      </c>
      <c r="E159" s="1">
        <v>0</v>
      </c>
      <c r="F159" s="4">
        <v>0</v>
      </c>
      <c r="G159" s="1">
        <v>0</v>
      </c>
      <c r="H159" s="1">
        <v>0</v>
      </c>
      <c r="I159" s="1">
        <v>8252880.5800000001</v>
      </c>
      <c r="J159" s="1">
        <v>0</v>
      </c>
      <c r="K159" s="1">
        <v>0</v>
      </c>
      <c r="L159" s="1">
        <v>8252880.5800000001</v>
      </c>
    </row>
    <row r="160" spans="1:12" x14ac:dyDescent="0.25">
      <c r="A160" t="s">
        <v>20</v>
      </c>
      <c r="C160" t="s">
        <v>21</v>
      </c>
      <c r="D160" s="1">
        <v>2126749</v>
      </c>
      <c r="E160" s="1">
        <v>-3056878</v>
      </c>
      <c r="F160" s="4">
        <v>-930129</v>
      </c>
      <c r="G160" s="1">
        <v>0</v>
      </c>
      <c r="H160" s="1">
        <v>0</v>
      </c>
      <c r="I160" s="1">
        <v>1626.8</v>
      </c>
      <c r="J160" s="1">
        <v>0</v>
      </c>
      <c r="K160" s="1">
        <v>-1626.8</v>
      </c>
      <c r="L160" s="1">
        <v>0</v>
      </c>
    </row>
    <row r="161" spans="1:12" x14ac:dyDescent="0.25">
      <c r="A161" t="s">
        <v>22</v>
      </c>
      <c r="C161" t="s">
        <v>23</v>
      </c>
      <c r="D161" s="1">
        <v>-2126749</v>
      </c>
      <c r="E161" s="1">
        <v>3400290</v>
      </c>
      <c r="F161" s="4">
        <v>1273541</v>
      </c>
      <c r="G161" s="1">
        <v>0</v>
      </c>
      <c r="H161" s="1">
        <v>0</v>
      </c>
      <c r="I161" s="1">
        <v>0</v>
      </c>
      <c r="J161" s="1">
        <v>0</v>
      </c>
      <c r="K161" s="1">
        <v>0</v>
      </c>
      <c r="L161" s="1">
        <v>0</v>
      </c>
    </row>
    <row r="162" spans="1:12" x14ac:dyDescent="0.25">
      <c r="A162" t="s">
        <v>128</v>
      </c>
      <c r="C162" t="s">
        <v>129</v>
      </c>
      <c r="D162" s="1">
        <v>-15841014.98</v>
      </c>
      <c r="E162" s="1">
        <v>-444644.71</v>
      </c>
      <c r="F162" s="4">
        <v>-16285659.689999999</v>
      </c>
      <c r="G162" s="1">
        <v>0</v>
      </c>
      <c r="H162" s="1">
        <v>0</v>
      </c>
      <c r="I162" s="1">
        <v>-14775.84</v>
      </c>
      <c r="J162" s="1">
        <v>0</v>
      </c>
      <c r="K162" s="1">
        <v>14775.92</v>
      </c>
      <c r="L162" s="1">
        <v>0.08</v>
      </c>
    </row>
    <row r="163" spans="1:12" x14ac:dyDescent="0.25">
      <c r="A163" t="s">
        <v>130</v>
      </c>
      <c r="C163" t="s">
        <v>131</v>
      </c>
      <c r="D163" s="1">
        <v>-1946127.31</v>
      </c>
      <c r="E163" s="1">
        <v>18906.080000000002</v>
      </c>
      <c r="F163" s="4">
        <v>-1927221.23</v>
      </c>
      <c r="G163" s="1">
        <v>0</v>
      </c>
      <c r="H163" s="1">
        <v>0</v>
      </c>
      <c r="I163" s="1">
        <v>-1721.38</v>
      </c>
      <c r="J163" s="1">
        <v>0</v>
      </c>
      <c r="K163" s="1">
        <v>1721.4</v>
      </c>
      <c r="L163" s="1">
        <v>0.02</v>
      </c>
    </row>
    <row r="164" spans="1:12" x14ac:dyDescent="0.25">
      <c r="A164" t="s">
        <v>132</v>
      </c>
      <c r="C164" t="s">
        <v>133</v>
      </c>
      <c r="D164" s="1">
        <v>0</v>
      </c>
      <c r="E164" s="1">
        <v>-532792.21</v>
      </c>
      <c r="F164" s="4">
        <v>-532792.21</v>
      </c>
      <c r="G164" s="1">
        <v>0</v>
      </c>
      <c r="H164" s="1">
        <v>0</v>
      </c>
      <c r="I164" s="1">
        <v>0.01</v>
      </c>
      <c r="J164" s="1">
        <v>0</v>
      </c>
      <c r="K164" s="1">
        <v>0</v>
      </c>
      <c r="L164" s="1">
        <v>0.01</v>
      </c>
    </row>
    <row r="165" spans="1:12" x14ac:dyDescent="0.25">
      <c r="A165" t="s">
        <v>134</v>
      </c>
      <c r="C165" t="s">
        <v>135</v>
      </c>
      <c r="D165" s="1">
        <v>0</v>
      </c>
      <c r="E165" s="1">
        <v>-6038694.4900000002</v>
      </c>
      <c r="F165" s="4">
        <v>-6038694.4900000002</v>
      </c>
      <c r="G165" s="1">
        <v>0</v>
      </c>
      <c r="H165" s="1">
        <v>0</v>
      </c>
      <c r="I165" s="1">
        <v>0</v>
      </c>
      <c r="J165" s="1">
        <v>0</v>
      </c>
      <c r="K165" s="1">
        <v>0.01</v>
      </c>
      <c r="L165" s="1">
        <v>0.01</v>
      </c>
    </row>
    <row r="166" spans="1:12" x14ac:dyDescent="0.25">
      <c r="A166" t="s">
        <v>136</v>
      </c>
      <c r="C166" t="s">
        <v>137</v>
      </c>
      <c r="D166" s="1">
        <v>-31912280.309999999</v>
      </c>
      <c r="E166" s="1">
        <v>-199333</v>
      </c>
      <c r="F166" s="4">
        <v>-32111613.309999999</v>
      </c>
      <c r="G166" s="1">
        <v>0</v>
      </c>
      <c r="H166" s="1">
        <v>0</v>
      </c>
      <c r="I166" s="1">
        <v>-31506.62</v>
      </c>
      <c r="J166" s="1">
        <v>0</v>
      </c>
      <c r="K166" s="1">
        <v>31506.5</v>
      </c>
      <c r="L166" s="1">
        <v>-0.12</v>
      </c>
    </row>
    <row r="167" spans="1:12" x14ac:dyDescent="0.25">
      <c r="A167" t="s">
        <v>30</v>
      </c>
      <c r="C167" t="s">
        <v>31</v>
      </c>
      <c r="D167" s="1">
        <v>-5866035.1200000001</v>
      </c>
      <c r="E167" s="1">
        <v>3232.2</v>
      </c>
      <c r="F167" s="4">
        <v>-5862802.9199999999</v>
      </c>
      <c r="G167" s="1">
        <v>0</v>
      </c>
      <c r="H167" s="1">
        <v>0</v>
      </c>
      <c r="I167" s="1">
        <v>-5641.34</v>
      </c>
      <c r="J167" s="1">
        <v>0</v>
      </c>
      <c r="K167" s="1">
        <v>5641.38</v>
      </c>
      <c r="L167" s="1">
        <v>0.04</v>
      </c>
    </row>
    <row r="168" spans="1:12" x14ac:dyDescent="0.25">
      <c r="A168" t="s">
        <v>32</v>
      </c>
      <c r="C168" t="s">
        <v>33</v>
      </c>
      <c r="D168" s="1">
        <v>-209141.59</v>
      </c>
      <c r="E168" s="1">
        <v>-102453.24</v>
      </c>
      <c r="F168" s="4">
        <v>-311594.83</v>
      </c>
      <c r="G168" s="1">
        <v>0</v>
      </c>
      <c r="H168" s="1">
        <v>0</v>
      </c>
      <c r="I168" s="1">
        <v>-0.88</v>
      </c>
      <c r="J168" s="1">
        <v>0</v>
      </c>
      <c r="K168" s="1">
        <v>0.89</v>
      </c>
      <c r="L168" s="1">
        <v>0.01</v>
      </c>
    </row>
    <row r="169" spans="1:12" x14ac:dyDescent="0.25">
      <c r="A169" t="s">
        <v>46</v>
      </c>
      <c r="C169" t="s">
        <v>47</v>
      </c>
      <c r="D169" s="1">
        <v>-318120.31</v>
      </c>
      <c r="E169" s="1">
        <v>-11278209.77</v>
      </c>
      <c r="F169" s="4">
        <v>-11596330.08</v>
      </c>
      <c r="G169" s="1">
        <v>0</v>
      </c>
      <c r="H169" s="1">
        <v>0</v>
      </c>
      <c r="I169" s="1">
        <v>-0.01</v>
      </c>
      <c r="J169" s="1">
        <v>0</v>
      </c>
      <c r="K169" s="1">
        <v>0.01</v>
      </c>
      <c r="L169" s="1">
        <v>0</v>
      </c>
    </row>
    <row r="170" spans="1:12" x14ac:dyDescent="0.25">
      <c r="A170" t="s">
        <v>138</v>
      </c>
      <c r="C170" t="s">
        <v>139</v>
      </c>
      <c r="D170" s="1">
        <v>-826241.75</v>
      </c>
      <c r="E170" s="1">
        <v>40970.639999999999</v>
      </c>
      <c r="F170" s="4">
        <v>-785271.11</v>
      </c>
      <c r="G170" s="1">
        <v>0</v>
      </c>
      <c r="H170" s="1">
        <v>0</v>
      </c>
      <c r="I170" s="1">
        <v>-786.19</v>
      </c>
      <c r="J170" s="1">
        <v>0</v>
      </c>
      <c r="K170" s="1">
        <v>786.19</v>
      </c>
      <c r="L170" s="1">
        <v>0</v>
      </c>
    </row>
    <row r="171" spans="1:12" x14ac:dyDescent="0.25">
      <c r="B171" t="s">
        <v>142</v>
      </c>
      <c r="D171" s="5">
        <v>-103438951.47</v>
      </c>
      <c r="E171" s="5">
        <v>-15667936.5</v>
      </c>
      <c r="F171" s="5">
        <v>-119106887.97</v>
      </c>
      <c r="G171" s="5">
        <v>0</v>
      </c>
      <c r="H171" s="5">
        <v>0</v>
      </c>
      <c r="I171" s="5">
        <v>8153692.3700000001</v>
      </c>
      <c r="J171" s="5">
        <v>0</v>
      </c>
      <c r="K171" s="5">
        <v>99188.25</v>
      </c>
      <c r="L171" s="5">
        <v>8252880.6200000001</v>
      </c>
    </row>
    <row r="172" spans="1:12" x14ac:dyDescent="0.25">
      <c r="A172" s="49" t="s">
        <v>143</v>
      </c>
      <c r="B172" s="49"/>
      <c r="C172" s="49"/>
      <c r="D172" s="49"/>
      <c r="E172" s="49"/>
      <c r="F172" s="49"/>
      <c r="G172" s="49"/>
      <c r="H172" s="49"/>
      <c r="I172" s="49"/>
      <c r="J172" s="49"/>
      <c r="K172" s="49"/>
      <c r="L172" s="49"/>
    </row>
    <row r="173" spans="1:12" x14ac:dyDescent="0.25">
      <c r="A173" t="s">
        <v>144</v>
      </c>
      <c r="C173" t="s">
        <v>145</v>
      </c>
      <c r="D173" s="1">
        <v>0</v>
      </c>
      <c r="E173" s="1">
        <v>0</v>
      </c>
      <c r="F173" s="6">
        <v>0</v>
      </c>
      <c r="G173" s="1">
        <v>0</v>
      </c>
      <c r="H173" s="1">
        <v>0</v>
      </c>
      <c r="I173" s="1">
        <v>0</v>
      </c>
      <c r="J173" s="1">
        <v>0</v>
      </c>
      <c r="K173" s="1">
        <v>0</v>
      </c>
      <c r="L173" s="1">
        <v>0</v>
      </c>
    </row>
    <row r="174" spans="1:12" x14ac:dyDescent="0.25">
      <c r="A174" t="s">
        <v>138</v>
      </c>
      <c r="C174" t="s">
        <v>139</v>
      </c>
      <c r="D174" s="1">
        <v>-826241.75</v>
      </c>
      <c r="E174" s="1">
        <v>40970.639999999999</v>
      </c>
      <c r="F174" s="4">
        <v>-785271.11</v>
      </c>
      <c r="G174" s="1">
        <v>-284789.06</v>
      </c>
      <c r="H174" s="1">
        <v>122858.36</v>
      </c>
      <c r="I174" s="1">
        <v>-45.63</v>
      </c>
      <c r="J174" s="1">
        <v>45.48</v>
      </c>
      <c r="K174" s="1">
        <v>0.28000000000000003</v>
      </c>
      <c r="L174" s="1">
        <v>-161930.57</v>
      </c>
    </row>
    <row r="175" spans="1:12" x14ac:dyDescent="0.25">
      <c r="B175" t="s">
        <v>146</v>
      </c>
      <c r="D175" s="5">
        <v>-826241.75</v>
      </c>
      <c r="E175" s="5">
        <v>40970.639999999999</v>
      </c>
      <c r="F175" s="5">
        <v>-785271.11</v>
      </c>
      <c r="G175" s="5">
        <v>-284789.06</v>
      </c>
      <c r="H175" s="5">
        <v>122858.36</v>
      </c>
      <c r="I175" s="5">
        <v>-45.63</v>
      </c>
      <c r="J175" s="5">
        <v>45.48</v>
      </c>
      <c r="K175" s="5">
        <v>0.28000000000000003</v>
      </c>
      <c r="L175" s="5">
        <v>-161930.57</v>
      </c>
    </row>
    <row r="176" spans="1:12" x14ac:dyDescent="0.25">
      <c r="A176" s="49" t="s">
        <v>147</v>
      </c>
      <c r="B176" s="49"/>
      <c r="C176" s="49"/>
      <c r="D176" s="49"/>
      <c r="E176" s="49"/>
      <c r="F176" s="49"/>
      <c r="G176" s="49"/>
      <c r="H176" s="49"/>
      <c r="I176" s="49"/>
      <c r="J176" s="49"/>
      <c r="K176" s="49"/>
      <c r="L176" s="49"/>
    </row>
    <row r="177" spans="1:12" x14ac:dyDescent="0.25">
      <c r="A177" t="s">
        <v>148</v>
      </c>
      <c r="C177" t="s">
        <v>149</v>
      </c>
      <c r="D177" s="1">
        <v>87161.2</v>
      </c>
      <c r="E177" s="1">
        <v>-6225.8</v>
      </c>
      <c r="F177" s="6">
        <v>80935.399999999994</v>
      </c>
      <c r="G177" s="1">
        <v>87161.2</v>
      </c>
      <c r="H177" s="1">
        <v>-6225.8</v>
      </c>
      <c r="I177" s="1">
        <v>0</v>
      </c>
      <c r="J177" s="1">
        <v>0</v>
      </c>
      <c r="K177" s="1">
        <v>0</v>
      </c>
      <c r="L177" s="1">
        <v>80935.399999999994</v>
      </c>
    </row>
    <row r="178" spans="1:12" x14ac:dyDescent="0.25">
      <c r="A178" t="s">
        <v>125</v>
      </c>
      <c r="C178" t="s">
        <v>150</v>
      </c>
      <c r="D178" s="1">
        <v>0</v>
      </c>
      <c r="E178" s="1">
        <v>0</v>
      </c>
      <c r="F178" s="4">
        <v>0</v>
      </c>
      <c r="G178" s="1">
        <v>0</v>
      </c>
      <c r="H178" s="1">
        <v>0</v>
      </c>
      <c r="I178" s="1">
        <v>0</v>
      </c>
      <c r="J178" s="1">
        <v>0</v>
      </c>
      <c r="K178" s="1">
        <v>0</v>
      </c>
      <c r="L178" s="1">
        <v>0</v>
      </c>
    </row>
    <row r="179" spans="1:12" x14ac:dyDescent="0.25">
      <c r="A179" t="s">
        <v>125</v>
      </c>
      <c r="C179" t="s">
        <v>126</v>
      </c>
      <c r="D179" s="1">
        <v>-46519990.100000001</v>
      </c>
      <c r="E179" s="1">
        <v>2521670</v>
      </c>
      <c r="F179" s="4">
        <v>-43998320.100000001</v>
      </c>
      <c r="G179" s="1">
        <v>-15987672.01</v>
      </c>
      <c r="H179" s="1">
        <v>6961626.7300000004</v>
      </c>
      <c r="I179" s="1">
        <v>-455.43</v>
      </c>
      <c r="J179" s="1">
        <v>0</v>
      </c>
      <c r="K179" s="1">
        <v>-46382.75</v>
      </c>
      <c r="L179" s="1">
        <v>-9072883.4600000009</v>
      </c>
    </row>
    <row r="180" spans="1:12" x14ac:dyDescent="0.25">
      <c r="A180" t="s">
        <v>17</v>
      </c>
      <c r="C180" t="s">
        <v>127</v>
      </c>
      <c r="D180" s="1">
        <v>0</v>
      </c>
      <c r="E180" s="1">
        <v>0</v>
      </c>
      <c r="F180" s="4">
        <v>0</v>
      </c>
      <c r="G180" s="1">
        <v>0</v>
      </c>
      <c r="H180" s="1">
        <v>-8252880.5800000001</v>
      </c>
      <c r="I180" s="1">
        <v>0</v>
      </c>
      <c r="J180" s="1">
        <v>0</v>
      </c>
      <c r="K180" s="1">
        <v>0</v>
      </c>
      <c r="L180" s="1">
        <v>-8252880.5800000001</v>
      </c>
    </row>
    <row r="181" spans="1:12" x14ac:dyDescent="0.25">
      <c r="A181" t="s">
        <v>151</v>
      </c>
      <c r="C181" t="s">
        <v>152</v>
      </c>
      <c r="D181" s="1">
        <v>0</v>
      </c>
      <c r="E181" s="1">
        <v>0</v>
      </c>
      <c r="F181" s="4">
        <v>0</v>
      </c>
      <c r="G181" s="1">
        <v>0</v>
      </c>
      <c r="H181" s="1">
        <v>0</v>
      </c>
      <c r="I181" s="1">
        <v>0</v>
      </c>
      <c r="J181" s="1">
        <v>0</v>
      </c>
      <c r="K181" s="1">
        <v>0</v>
      </c>
      <c r="L181" s="1">
        <v>0</v>
      </c>
    </row>
    <row r="182" spans="1:12" x14ac:dyDescent="0.25">
      <c r="A182" t="s">
        <v>20</v>
      </c>
      <c r="C182" t="s">
        <v>21</v>
      </c>
      <c r="D182" s="1">
        <v>2126749</v>
      </c>
      <c r="E182" s="1">
        <v>-3056878</v>
      </c>
      <c r="F182" s="4">
        <v>-930129</v>
      </c>
      <c r="G182" s="1">
        <v>0</v>
      </c>
      <c r="H182" s="1">
        <v>-866668.33</v>
      </c>
      <c r="I182" s="1">
        <v>0</v>
      </c>
      <c r="J182" s="1">
        <v>0</v>
      </c>
      <c r="K182" s="1">
        <v>674866.64</v>
      </c>
      <c r="L182" s="1">
        <v>-191801.69</v>
      </c>
    </row>
    <row r="183" spans="1:12" x14ac:dyDescent="0.25">
      <c r="A183" t="s">
        <v>22</v>
      </c>
      <c r="C183" t="s">
        <v>23</v>
      </c>
      <c r="D183" s="1">
        <v>-2126749</v>
      </c>
      <c r="E183" s="1">
        <v>3400290</v>
      </c>
      <c r="F183" s="4">
        <v>1273541</v>
      </c>
      <c r="G183" s="1">
        <v>-732689.77</v>
      </c>
      <c r="H183" s="1">
        <v>-3.48</v>
      </c>
      <c r="I183" s="1">
        <v>-17.34</v>
      </c>
      <c r="J183" s="1">
        <v>17.329999999999998</v>
      </c>
      <c r="K183" s="1">
        <v>732693.26</v>
      </c>
      <c r="L183" s="1">
        <v>0</v>
      </c>
    </row>
    <row r="184" spans="1:12" x14ac:dyDescent="0.25">
      <c r="A184" t="s">
        <v>153</v>
      </c>
      <c r="C184" t="s">
        <v>154</v>
      </c>
      <c r="D184" s="1">
        <v>0</v>
      </c>
      <c r="E184" s="1">
        <v>343412</v>
      </c>
      <c r="F184" s="4">
        <v>343412</v>
      </c>
      <c r="G184" s="1">
        <v>0</v>
      </c>
      <c r="H184" s="1">
        <v>0</v>
      </c>
      <c r="I184" s="1">
        <v>0</v>
      </c>
      <c r="J184" s="1">
        <v>0</v>
      </c>
      <c r="K184" s="1">
        <v>0</v>
      </c>
      <c r="L184" s="1">
        <v>0</v>
      </c>
    </row>
    <row r="185" spans="1:12" x14ac:dyDescent="0.25">
      <c r="A185" t="s">
        <v>155</v>
      </c>
      <c r="C185" t="s">
        <v>156</v>
      </c>
      <c r="D185" s="1">
        <v>0</v>
      </c>
      <c r="E185" s="1">
        <v>0</v>
      </c>
      <c r="F185" s="4">
        <v>0</v>
      </c>
      <c r="G185" s="1">
        <v>0</v>
      </c>
      <c r="H185" s="1">
        <v>0</v>
      </c>
      <c r="I185" s="1">
        <v>0</v>
      </c>
      <c r="J185" s="1">
        <v>0</v>
      </c>
      <c r="K185" s="1">
        <v>0</v>
      </c>
      <c r="L185" s="1">
        <v>0</v>
      </c>
    </row>
    <row r="186" spans="1:12" x14ac:dyDescent="0.25">
      <c r="A186" t="s">
        <v>128</v>
      </c>
      <c r="C186" t="s">
        <v>129</v>
      </c>
      <c r="D186" s="1">
        <v>-15841014.98</v>
      </c>
      <c r="E186" s="1">
        <v>-444644.71</v>
      </c>
      <c r="F186" s="4">
        <v>-16285659.689999999</v>
      </c>
      <c r="G186" s="1">
        <v>-5460058.3499999996</v>
      </c>
      <c r="H186" s="1">
        <v>2101796.19</v>
      </c>
      <c r="I186" s="1">
        <v>-1150.81</v>
      </c>
      <c r="J186" s="1">
        <v>1150.8399999999999</v>
      </c>
      <c r="K186" s="1">
        <v>-0.08</v>
      </c>
      <c r="L186" s="1">
        <v>-3358262.21</v>
      </c>
    </row>
    <row r="187" spans="1:12" x14ac:dyDescent="0.25">
      <c r="A187" t="s">
        <v>157</v>
      </c>
      <c r="C187" t="s">
        <v>158</v>
      </c>
      <c r="D187" s="1">
        <v>0</v>
      </c>
      <c r="E187" s="1">
        <v>0</v>
      </c>
      <c r="F187" s="4">
        <v>0</v>
      </c>
      <c r="G187" s="1">
        <v>0</v>
      </c>
      <c r="H187" s="1">
        <v>0</v>
      </c>
      <c r="I187" s="1">
        <v>0</v>
      </c>
      <c r="J187" s="1">
        <v>0</v>
      </c>
      <c r="K187" s="1">
        <v>0</v>
      </c>
      <c r="L187" s="1">
        <v>0</v>
      </c>
    </row>
    <row r="188" spans="1:12" x14ac:dyDescent="0.25">
      <c r="A188" t="s">
        <v>130</v>
      </c>
      <c r="C188" t="s">
        <v>131</v>
      </c>
      <c r="D188" s="1">
        <v>-1946127.31</v>
      </c>
      <c r="E188" s="1">
        <v>18906.080000000002</v>
      </c>
      <c r="F188" s="4">
        <v>-1927221.23</v>
      </c>
      <c r="G188" s="1">
        <v>-670687.24</v>
      </c>
      <c r="H188" s="1">
        <v>273275.39</v>
      </c>
      <c r="I188" s="1">
        <v>-134.13999999999999</v>
      </c>
      <c r="J188" s="1">
        <v>134.16</v>
      </c>
      <c r="K188" s="1">
        <v>-0.04</v>
      </c>
      <c r="L188" s="1">
        <v>-397411.87</v>
      </c>
    </row>
    <row r="189" spans="1:12" x14ac:dyDescent="0.25">
      <c r="A189" t="s">
        <v>132</v>
      </c>
      <c r="C189" t="s">
        <v>133</v>
      </c>
      <c r="D189" s="1">
        <v>0</v>
      </c>
      <c r="E189" s="1">
        <v>-532792.21</v>
      </c>
      <c r="F189" s="4">
        <v>-532792.21</v>
      </c>
      <c r="G189" s="1">
        <v>0</v>
      </c>
      <c r="H189" s="1">
        <v>-109866.96</v>
      </c>
      <c r="I189" s="1">
        <v>0</v>
      </c>
      <c r="J189" s="1">
        <v>0</v>
      </c>
      <c r="K189" s="1">
        <v>0</v>
      </c>
      <c r="L189" s="1">
        <v>-109866.96</v>
      </c>
    </row>
    <row r="190" spans="1:12" x14ac:dyDescent="0.25">
      <c r="A190" t="s">
        <v>132</v>
      </c>
      <c r="C190" t="s">
        <v>159</v>
      </c>
      <c r="D190" s="1">
        <v>0</v>
      </c>
      <c r="E190" s="1">
        <v>0</v>
      </c>
      <c r="F190" s="4">
        <v>0</v>
      </c>
      <c r="G190" s="1">
        <v>0</v>
      </c>
      <c r="H190" s="1">
        <v>0</v>
      </c>
      <c r="I190" s="1">
        <v>0</v>
      </c>
      <c r="J190" s="1">
        <v>0</v>
      </c>
      <c r="K190" s="1">
        <v>0</v>
      </c>
      <c r="L190" s="1">
        <v>0</v>
      </c>
    </row>
    <row r="191" spans="1:12" x14ac:dyDescent="0.25">
      <c r="A191" t="s">
        <v>134</v>
      </c>
      <c r="C191" t="s">
        <v>135</v>
      </c>
      <c r="D191" s="1">
        <v>0</v>
      </c>
      <c r="E191" s="1">
        <v>-6038694.4900000002</v>
      </c>
      <c r="F191" s="4">
        <v>-6038694.4900000002</v>
      </c>
      <c r="G191" s="1">
        <v>0</v>
      </c>
      <c r="H191" s="1">
        <v>-1245237.81</v>
      </c>
      <c r="I191" s="1">
        <v>0.01</v>
      </c>
      <c r="J191" s="1">
        <v>0</v>
      </c>
      <c r="K191" s="1">
        <v>-0.01</v>
      </c>
      <c r="L191" s="1">
        <v>-1245237.81</v>
      </c>
    </row>
    <row r="192" spans="1:12" x14ac:dyDescent="0.25">
      <c r="A192" t="s">
        <v>134</v>
      </c>
      <c r="C192" t="s">
        <v>160</v>
      </c>
      <c r="D192" s="1">
        <v>0</v>
      </c>
      <c r="E192" s="1">
        <v>0</v>
      </c>
      <c r="F192" s="4">
        <v>0</v>
      </c>
      <c r="G192" s="1">
        <v>0</v>
      </c>
      <c r="H192" s="1">
        <v>0</v>
      </c>
      <c r="I192" s="1">
        <v>0</v>
      </c>
      <c r="J192" s="1">
        <v>0</v>
      </c>
      <c r="K192" s="1">
        <v>0</v>
      </c>
      <c r="L192" s="1">
        <v>0</v>
      </c>
    </row>
    <row r="193" spans="1:12" x14ac:dyDescent="0.25">
      <c r="A193" t="s">
        <v>161</v>
      </c>
      <c r="C193" t="s">
        <v>162</v>
      </c>
      <c r="D193" s="1">
        <v>0</v>
      </c>
      <c r="E193" s="1">
        <v>0</v>
      </c>
      <c r="F193" s="4">
        <v>0</v>
      </c>
      <c r="G193" s="1">
        <v>0</v>
      </c>
      <c r="H193" s="1">
        <v>0</v>
      </c>
      <c r="I193" s="1">
        <v>0</v>
      </c>
      <c r="J193" s="1">
        <v>0</v>
      </c>
      <c r="K193" s="1">
        <v>0</v>
      </c>
      <c r="L193" s="1">
        <v>0</v>
      </c>
    </row>
    <row r="194" spans="1:12" x14ac:dyDescent="0.25">
      <c r="A194" t="s">
        <v>136</v>
      </c>
      <c r="C194" t="s">
        <v>137</v>
      </c>
      <c r="D194" s="1">
        <v>-31912280.309999999</v>
      </c>
      <c r="E194" s="1">
        <v>-199333</v>
      </c>
      <c r="F194" s="4">
        <v>-32111613.309999999</v>
      </c>
      <c r="G194" s="1">
        <v>-10999319.4</v>
      </c>
      <c r="H194" s="1">
        <v>4377591.2300000004</v>
      </c>
      <c r="I194" s="1">
        <v>-418.79</v>
      </c>
      <c r="J194" s="1">
        <v>418.7</v>
      </c>
      <c r="K194" s="1">
        <v>-0.02</v>
      </c>
      <c r="L194" s="1">
        <v>-6621728.2800000003</v>
      </c>
    </row>
    <row r="195" spans="1:12" x14ac:dyDescent="0.25">
      <c r="A195" t="s">
        <v>163</v>
      </c>
      <c r="C195" t="s">
        <v>164</v>
      </c>
      <c r="D195" s="1">
        <v>0</v>
      </c>
      <c r="E195" s="1">
        <v>0</v>
      </c>
      <c r="F195" s="4">
        <v>0</v>
      </c>
      <c r="G195" s="1">
        <v>0</v>
      </c>
      <c r="H195" s="1">
        <v>0</v>
      </c>
      <c r="I195" s="1">
        <v>0</v>
      </c>
      <c r="J195" s="1">
        <v>0</v>
      </c>
      <c r="K195" s="1">
        <v>0</v>
      </c>
      <c r="L195" s="1">
        <v>0</v>
      </c>
    </row>
    <row r="196" spans="1:12" x14ac:dyDescent="0.25">
      <c r="A196" t="s">
        <v>30</v>
      </c>
      <c r="C196" t="s">
        <v>31</v>
      </c>
      <c r="D196" s="1">
        <v>-5866035.1200000001</v>
      </c>
      <c r="E196" s="1">
        <v>3232.2</v>
      </c>
      <c r="F196" s="4">
        <v>-5862802.9199999999</v>
      </c>
      <c r="G196" s="1">
        <v>0</v>
      </c>
      <c r="H196" s="1">
        <v>834286.29</v>
      </c>
      <c r="I196" s="1">
        <v>0</v>
      </c>
      <c r="J196" s="1">
        <v>0</v>
      </c>
      <c r="K196" s="1">
        <v>-2043253.57</v>
      </c>
      <c r="L196" s="1">
        <v>-1208967.28</v>
      </c>
    </row>
    <row r="197" spans="1:12" x14ac:dyDescent="0.25">
      <c r="A197" t="s">
        <v>32</v>
      </c>
      <c r="C197" t="s">
        <v>33</v>
      </c>
      <c r="D197" s="1">
        <v>-209141.59</v>
      </c>
      <c r="E197" s="1">
        <v>-102453.24</v>
      </c>
      <c r="F197" s="4">
        <v>-311594.83</v>
      </c>
      <c r="G197" s="1">
        <v>0</v>
      </c>
      <c r="H197" s="1">
        <v>-58263.17</v>
      </c>
      <c r="I197" s="1">
        <v>0</v>
      </c>
      <c r="J197" s="1">
        <v>0</v>
      </c>
      <c r="K197" s="1">
        <v>-5990.73</v>
      </c>
      <c r="L197" s="1">
        <v>-64253.9</v>
      </c>
    </row>
    <row r="198" spans="1:12" x14ac:dyDescent="0.25">
      <c r="A198" t="s">
        <v>32</v>
      </c>
      <c r="C198" t="s">
        <v>165</v>
      </c>
      <c r="D198" s="1">
        <v>0</v>
      </c>
      <c r="E198" s="1">
        <v>0</v>
      </c>
      <c r="F198" s="4">
        <v>0</v>
      </c>
      <c r="G198" s="1">
        <v>0</v>
      </c>
      <c r="H198" s="1">
        <v>0</v>
      </c>
      <c r="I198" s="1">
        <v>0</v>
      </c>
      <c r="J198" s="1">
        <v>0</v>
      </c>
      <c r="K198" s="1">
        <v>0</v>
      </c>
      <c r="L198" s="1">
        <v>0</v>
      </c>
    </row>
    <row r="199" spans="1:12" x14ac:dyDescent="0.25">
      <c r="A199" t="s">
        <v>46</v>
      </c>
      <c r="C199" t="s">
        <v>166</v>
      </c>
      <c r="D199" s="1">
        <v>0</v>
      </c>
      <c r="E199" s="1">
        <v>0</v>
      </c>
      <c r="F199" s="4">
        <v>0</v>
      </c>
      <c r="G199" s="1">
        <v>0</v>
      </c>
      <c r="H199" s="1">
        <v>0</v>
      </c>
      <c r="I199" s="1">
        <v>0</v>
      </c>
      <c r="J199" s="1">
        <v>0</v>
      </c>
      <c r="K199" s="1">
        <v>0</v>
      </c>
      <c r="L199" s="1">
        <v>0</v>
      </c>
    </row>
    <row r="200" spans="1:12" x14ac:dyDescent="0.25">
      <c r="A200" t="s">
        <v>46</v>
      </c>
      <c r="C200" t="s">
        <v>47</v>
      </c>
      <c r="D200" s="1">
        <v>-318120.31</v>
      </c>
      <c r="E200" s="1">
        <v>-11278209.77</v>
      </c>
      <c r="F200" s="4">
        <v>-11596330.08</v>
      </c>
      <c r="G200" s="1">
        <v>0</v>
      </c>
      <c r="H200" s="1">
        <v>2525464.38</v>
      </c>
      <c r="I200" s="1">
        <v>0</v>
      </c>
      <c r="J200" s="1">
        <v>0</v>
      </c>
      <c r="K200" s="1">
        <v>-4916740.9400000004</v>
      </c>
      <c r="L200" s="1">
        <v>-2391276.56</v>
      </c>
    </row>
    <row r="201" spans="1:12" x14ac:dyDescent="0.25">
      <c r="A201" t="s">
        <v>167</v>
      </c>
      <c r="C201" t="s">
        <v>168</v>
      </c>
      <c r="D201" s="1">
        <v>0</v>
      </c>
      <c r="E201" s="1">
        <v>-2334204</v>
      </c>
      <c r="F201" s="4">
        <v>-2334204</v>
      </c>
      <c r="G201" s="1">
        <v>0</v>
      </c>
      <c r="H201" s="1">
        <v>0</v>
      </c>
      <c r="I201" s="1">
        <v>0</v>
      </c>
      <c r="J201" s="1">
        <v>0</v>
      </c>
      <c r="K201" s="1">
        <v>0</v>
      </c>
      <c r="L201" s="1">
        <v>0</v>
      </c>
    </row>
    <row r="202" spans="1:12" x14ac:dyDescent="0.25">
      <c r="B202" t="s">
        <v>169</v>
      </c>
      <c r="D202" s="5">
        <v>-102525548.52</v>
      </c>
      <c r="E202" s="5">
        <v>-17705924.940000001</v>
      </c>
      <c r="F202" s="5">
        <v>-120231473.45999999</v>
      </c>
      <c r="G202" s="5">
        <v>-33763265.57</v>
      </c>
      <c r="H202" s="5">
        <v>6534894.0800000001</v>
      </c>
      <c r="I202" s="5">
        <v>-2176.5</v>
      </c>
      <c r="J202" s="5">
        <v>1721.03</v>
      </c>
      <c r="K202" s="5">
        <v>-5604808.2400000002</v>
      </c>
      <c r="L202" s="5">
        <v>-32833635.199999999</v>
      </c>
    </row>
    <row r="203" spans="1:12" x14ac:dyDescent="0.25">
      <c r="A203" s="49" t="s">
        <v>205</v>
      </c>
      <c r="B203" s="49"/>
      <c r="C203" s="49"/>
      <c r="D203" s="49"/>
      <c r="E203" s="49"/>
      <c r="F203" s="49"/>
      <c r="G203" s="49"/>
      <c r="H203" s="49"/>
      <c r="I203" s="49"/>
      <c r="J203" s="49"/>
      <c r="K203" s="49"/>
      <c r="L203" s="49"/>
    </row>
    <row r="204" spans="1:12" x14ac:dyDescent="0.25">
      <c r="A204" t="s">
        <v>17</v>
      </c>
      <c r="C204" t="s">
        <v>18</v>
      </c>
      <c r="D204" s="1">
        <v>0</v>
      </c>
      <c r="E204" s="1">
        <v>0</v>
      </c>
      <c r="F204" s="4">
        <v>0</v>
      </c>
      <c r="G204" s="1">
        <v>0</v>
      </c>
      <c r="H204" s="1">
        <v>81801.2</v>
      </c>
      <c r="I204" s="1">
        <v>0</v>
      </c>
      <c r="J204" s="1">
        <v>0</v>
      </c>
      <c r="K204" s="1">
        <v>0</v>
      </c>
      <c r="L204" s="1">
        <v>81801.2</v>
      </c>
    </row>
    <row r="205" spans="1:12" x14ac:dyDescent="0.25">
      <c r="B205" t="s">
        <v>206</v>
      </c>
      <c r="D205" s="5">
        <v>0</v>
      </c>
      <c r="E205" s="5">
        <v>0</v>
      </c>
      <c r="F205" s="5">
        <v>0</v>
      </c>
      <c r="G205" s="5">
        <v>0</v>
      </c>
      <c r="H205" s="5">
        <v>81801.2</v>
      </c>
      <c r="I205" s="5">
        <v>0</v>
      </c>
      <c r="J205" s="5">
        <v>0</v>
      </c>
      <c r="K205" s="5">
        <v>0</v>
      </c>
      <c r="L205" s="5">
        <v>81801.2</v>
      </c>
    </row>
    <row r="206" spans="1:12" x14ac:dyDescent="0.25">
      <c r="A206" s="49" t="s">
        <v>207</v>
      </c>
      <c r="B206" s="49"/>
      <c r="C206" s="49"/>
      <c r="D206" s="49"/>
      <c r="E206" s="49"/>
      <c r="F206" s="49"/>
      <c r="G206" s="49"/>
      <c r="H206" s="49"/>
      <c r="I206" s="49"/>
      <c r="J206" s="49"/>
      <c r="K206" s="49"/>
      <c r="L206" s="49"/>
    </row>
    <row r="207" spans="1:12" x14ac:dyDescent="0.25">
      <c r="A207" t="s">
        <v>17</v>
      </c>
      <c r="C207" t="s">
        <v>88</v>
      </c>
      <c r="D207" s="1">
        <v>0</v>
      </c>
      <c r="E207" s="1">
        <v>0</v>
      </c>
      <c r="F207" s="4">
        <v>0</v>
      </c>
      <c r="G207" s="1">
        <v>0</v>
      </c>
      <c r="H207" s="1">
        <v>-14390.85</v>
      </c>
      <c r="I207" s="1">
        <v>0</v>
      </c>
      <c r="J207" s="1">
        <v>0</v>
      </c>
      <c r="K207" s="1">
        <v>0</v>
      </c>
      <c r="L207" s="1">
        <v>-14390.85</v>
      </c>
    </row>
    <row r="208" spans="1:12" x14ac:dyDescent="0.25">
      <c r="B208" t="s">
        <v>248</v>
      </c>
      <c r="D208" s="5">
        <v>0</v>
      </c>
      <c r="E208" s="5">
        <v>0</v>
      </c>
      <c r="F208" s="5">
        <v>0</v>
      </c>
      <c r="G208" s="5">
        <v>0</v>
      </c>
      <c r="H208" s="5">
        <v>-14390.85</v>
      </c>
      <c r="I208" s="5">
        <v>0</v>
      </c>
      <c r="J208" s="5">
        <v>0</v>
      </c>
      <c r="K208" s="5">
        <v>0</v>
      </c>
      <c r="L208" s="5">
        <v>-14390.85</v>
      </c>
    </row>
    <row r="209" spans="1:12" x14ac:dyDescent="0.25">
      <c r="A209" s="49" t="s">
        <v>208</v>
      </c>
      <c r="B209" s="49"/>
      <c r="C209" s="49"/>
      <c r="D209" s="49"/>
      <c r="E209" s="49"/>
      <c r="F209" s="49"/>
      <c r="G209" s="49"/>
      <c r="H209" s="49"/>
      <c r="I209" s="49"/>
      <c r="J209" s="49"/>
      <c r="K209" s="49"/>
      <c r="L209" s="49"/>
    </row>
    <row r="210" spans="1:12" x14ac:dyDescent="0.25">
      <c r="A210" t="s">
        <v>17</v>
      </c>
      <c r="C210" t="s">
        <v>18</v>
      </c>
      <c r="D210" s="1">
        <v>0</v>
      </c>
      <c r="E210" s="1">
        <v>0</v>
      </c>
      <c r="F210" s="4">
        <v>0</v>
      </c>
      <c r="G210" s="1">
        <v>0</v>
      </c>
      <c r="H210" s="1">
        <v>276347.64</v>
      </c>
      <c r="I210" s="1">
        <v>0</v>
      </c>
      <c r="J210" s="1">
        <v>0</v>
      </c>
      <c r="K210" s="1">
        <v>0</v>
      </c>
      <c r="L210" s="1">
        <v>276347.64</v>
      </c>
    </row>
    <row r="211" spans="1:12" x14ac:dyDescent="0.25">
      <c r="B211" t="s">
        <v>209</v>
      </c>
      <c r="D211" s="5">
        <v>0</v>
      </c>
      <c r="E211" s="5">
        <v>0</v>
      </c>
      <c r="F211" s="5">
        <v>0</v>
      </c>
      <c r="G211" s="5">
        <v>0</v>
      </c>
      <c r="H211" s="5">
        <v>276347.64</v>
      </c>
      <c r="I211" s="5">
        <v>0</v>
      </c>
      <c r="J211" s="5">
        <v>0</v>
      </c>
      <c r="K211" s="5">
        <v>0</v>
      </c>
      <c r="L211" s="5">
        <v>276347.64</v>
      </c>
    </row>
    <row r="212" spans="1:12" x14ac:dyDescent="0.25">
      <c r="A212" s="49" t="s">
        <v>210</v>
      </c>
      <c r="B212" s="49"/>
      <c r="C212" s="49"/>
      <c r="D212" s="49"/>
      <c r="E212" s="49"/>
      <c r="F212" s="49"/>
      <c r="G212" s="49"/>
      <c r="H212" s="49"/>
      <c r="I212" s="49"/>
      <c r="J212" s="49"/>
      <c r="K212" s="49"/>
      <c r="L212" s="49"/>
    </row>
    <row r="213" spans="1:12" x14ac:dyDescent="0.25">
      <c r="A213" t="s">
        <v>17</v>
      </c>
      <c r="C213" t="s">
        <v>88</v>
      </c>
      <c r="D213" s="1">
        <v>0</v>
      </c>
      <c r="E213" s="1">
        <v>0</v>
      </c>
      <c r="F213" s="4">
        <v>0</v>
      </c>
      <c r="G213" s="1">
        <v>0</v>
      </c>
      <c r="H213" s="1">
        <v>-48616.4</v>
      </c>
      <c r="I213" s="1">
        <v>0</v>
      </c>
      <c r="J213" s="1">
        <v>0</v>
      </c>
      <c r="K213" s="1">
        <v>0</v>
      </c>
      <c r="L213" s="1">
        <v>-48616.4</v>
      </c>
    </row>
    <row r="214" spans="1:12" x14ac:dyDescent="0.25">
      <c r="B214" t="s">
        <v>249</v>
      </c>
      <c r="D214" s="5">
        <v>0</v>
      </c>
      <c r="E214" s="5">
        <v>0</v>
      </c>
      <c r="F214" s="5">
        <v>0</v>
      </c>
      <c r="G214" s="5">
        <v>0</v>
      </c>
      <c r="H214" s="5">
        <v>-48616.4</v>
      </c>
      <c r="I214" s="5">
        <v>0</v>
      </c>
      <c r="J214" s="5">
        <v>0</v>
      </c>
      <c r="K214" s="5">
        <v>0</v>
      </c>
      <c r="L214" s="5">
        <v>-48616.4</v>
      </c>
    </row>
    <row r="215" spans="1:12" ht="15.75" thickBot="1" x14ac:dyDescent="0.3">
      <c r="A215" t="s">
        <v>170</v>
      </c>
      <c r="D215" s="8">
        <v>-582304004.90999997</v>
      </c>
      <c r="E215" s="8">
        <v>-35927719.439999998</v>
      </c>
      <c r="F215" s="8">
        <v>-618231724.35000002</v>
      </c>
      <c r="G215" s="8">
        <v>-104526295.59</v>
      </c>
      <c r="H215" s="8">
        <v>-9623684.0899999999</v>
      </c>
      <c r="I215" s="8">
        <v>47128686.939999998</v>
      </c>
      <c r="J215" s="8">
        <v>12248652.91</v>
      </c>
      <c r="K215" s="8">
        <v>-3230263.76</v>
      </c>
      <c r="L215" s="8">
        <v>-58002903.590000004</v>
      </c>
    </row>
    <row r="216" spans="1:12" ht="15.75" thickTop="1" x14ac:dyDescent="0.25">
      <c r="B216" t="s">
        <v>171</v>
      </c>
      <c r="L216" s="9">
        <v>43124.495613425926</v>
      </c>
    </row>
    <row r="218" spans="1:12" x14ac:dyDescent="0.25">
      <c r="A218" s="46" t="s">
        <v>6</v>
      </c>
      <c r="B218" s="46"/>
      <c r="C218" s="46"/>
      <c r="D218" s="46"/>
      <c r="E218" s="46"/>
      <c r="F218" s="46"/>
      <c r="G218" s="46"/>
      <c r="H218" s="46"/>
      <c r="I218" s="46"/>
      <c r="J218" s="46"/>
      <c r="K218" s="46"/>
      <c r="L218" s="46"/>
    </row>
    <row r="219" spans="1:12" x14ac:dyDescent="0.25">
      <c r="A219" s="46" t="s">
        <v>243</v>
      </c>
      <c r="B219" s="46"/>
      <c r="C219" s="46"/>
      <c r="D219" s="46"/>
      <c r="E219" s="46"/>
      <c r="F219" s="46"/>
      <c r="G219" s="46"/>
      <c r="H219" s="46"/>
      <c r="I219" s="46"/>
      <c r="J219" s="46"/>
      <c r="K219" s="46"/>
      <c r="L219" s="46"/>
    </row>
    <row r="220" spans="1:12" x14ac:dyDescent="0.25">
      <c r="A220" s="46" t="s">
        <v>7</v>
      </c>
      <c r="B220" s="46"/>
      <c r="C220" s="46"/>
      <c r="D220" s="46"/>
      <c r="E220" s="46"/>
      <c r="F220" s="46"/>
      <c r="G220" s="46"/>
      <c r="H220" s="46"/>
      <c r="I220" s="46"/>
      <c r="J220" s="46"/>
      <c r="K220" s="46"/>
      <c r="L220" s="46"/>
    </row>
    <row r="221" spans="1:12" x14ac:dyDescent="0.25">
      <c r="A221" s="46" t="s">
        <v>2</v>
      </c>
      <c r="B221" s="46"/>
      <c r="C221" s="46"/>
      <c r="D221" s="46"/>
      <c r="E221" s="46"/>
      <c r="F221" s="46"/>
      <c r="G221" s="46"/>
      <c r="H221" s="46"/>
      <c r="I221" s="46"/>
      <c r="J221" s="46"/>
      <c r="K221" s="46"/>
      <c r="L221" s="46"/>
    </row>
    <row r="222" spans="1:12" x14ac:dyDescent="0.25">
      <c r="A222" s="46" t="s">
        <v>0</v>
      </c>
      <c r="B222" s="46"/>
      <c r="C222" s="46"/>
      <c r="D222" s="46"/>
      <c r="E222" s="46"/>
      <c r="F222" s="46"/>
      <c r="G222" s="46"/>
      <c r="H222" s="46"/>
      <c r="I222" s="46"/>
      <c r="J222" s="46"/>
      <c r="K222" s="46"/>
      <c r="L222" s="46"/>
    </row>
    <row r="223" spans="1:12" ht="15.75" thickBot="1" x14ac:dyDescent="0.3">
      <c r="A223" s="47" t="s">
        <v>1</v>
      </c>
      <c r="B223" s="47"/>
      <c r="C223" s="47"/>
      <c r="D223" s="47"/>
      <c r="E223" s="47"/>
      <c r="F223" s="47"/>
      <c r="G223" s="47"/>
      <c r="H223" s="47"/>
      <c r="I223" s="47"/>
      <c r="J223" s="47"/>
      <c r="K223" s="47"/>
      <c r="L223" s="47"/>
    </row>
    <row r="224" spans="1:12" x14ac:dyDescent="0.25">
      <c r="D224" s="48" t="s">
        <v>4</v>
      </c>
      <c r="E224" s="48"/>
      <c r="F224" s="48"/>
      <c r="G224" s="48" t="s">
        <v>5</v>
      </c>
      <c r="H224" s="48"/>
      <c r="I224" s="48"/>
      <c r="J224" s="48"/>
      <c r="K224" s="48"/>
      <c r="L224" s="48"/>
    </row>
    <row r="226" spans="1:12" ht="45.75" thickBot="1" x14ac:dyDescent="0.3">
      <c r="A226" s="2" t="s">
        <v>3</v>
      </c>
      <c r="B226" s="2"/>
      <c r="C226" s="2"/>
      <c r="D226" s="3" t="s">
        <v>172</v>
      </c>
      <c r="E226" s="3" t="s">
        <v>173</v>
      </c>
      <c r="F226" s="3" t="s">
        <v>174</v>
      </c>
      <c r="G226" s="3" t="s">
        <v>172</v>
      </c>
      <c r="H226" s="3" t="s">
        <v>175</v>
      </c>
      <c r="I226" s="3" t="s">
        <v>177</v>
      </c>
      <c r="J226" s="3" t="s">
        <v>176</v>
      </c>
      <c r="K226" s="3" t="s">
        <v>178</v>
      </c>
      <c r="L226" s="3" t="s">
        <v>174</v>
      </c>
    </row>
    <row r="227" spans="1:12" x14ac:dyDescent="0.25">
      <c r="A227" s="50" t="s">
        <v>244</v>
      </c>
      <c r="B227" s="50"/>
      <c r="C227" s="50"/>
      <c r="D227" s="50"/>
      <c r="E227" s="50"/>
      <c r="F227" s="50"/>
      <c r="G227" s="50"/>
      <c r="H227" s="50"/>
      <c r="I227" s="50"/>
      <c r="J227" s="50"/>
      <c r="K227" s="50"/>
      <c r="L227" s="50"/>
    </row>
    <row r="228" spans="1:12" x14ac:dyDescent="0.25">
      <c r="A228" t="s">
        <v>71</v>
      </c>
      <c r="C228" t="s">
        <v>72</v>
      </c>
      <c r="D228" s="1">
        <v>0</v>
      </c>
      <c r="E228" s="1">
        <v>308668.05</v>
      </c>
      <c r="F228" s="4">
        <v>308668.05</v>
      </c>
      <c r="G228" s="1">
        <v>0</v>
      </c>
      <c r="H228" s="1">
        <v>-42433.58</v>
      </c>
      <c r="I228" s="1">
        <v>0</v>
      </c>
      <c r="J228" s="1">
        <v>0</v>
      </c>
      <c r="K228" s="1">
        <v>106083.95</v>
      </c>
      <c r="L228" s="1">
        <v>63650.37</v>
      </c>
    </row>
    <row r="229" spans="1:12" x14ac:dyDescent="0.25">
      <c r="A229" t="s">
        <v>153</v>
      </c>
      <c r="C229" t="s">
        <v>154</v>
      </c>
      <c r="D229" s="1">
        <v>0</v>
      </c>
      <c r="E229" s="1">
        <v>343412</v>
      </c>
      <c r="F229" s="4">
        <v>343412</v>
      </c>
      <c r="G229" s="1">
        <v>0</v>
      </c>
      <c r="H229" s="1">
        <v>0</v>
      </c>
      <c r="I229" s="1">
        <v>0</v>
      </c>
      <c r="J229" s="1">
        <v>0</v>
      </c>
      <c r="K229" s="1">
        <v>70814.91</v>
      </c>
      <c r="L229" s="1">
        <v>70814.91</v>
      </c>
    </row>
    <row r="230" spans="1:12" x14ac:dyDescent="0.25">
      <c r="A230" t="s">
        <v>34</v>
      </c>
      <c r="C230" t="s">
        <v>35</v>
      </c>
      <c r="D230" s="1">
        <v>0</v>
      </c>
      <c r="E230" s="1">
        <v>9240591.0999999996</v>
      </c>
      <c r="F230" s="4">
        <v>9240591.0999999996</v>
      </c>
      <c r="G230" s="1">
        <v>0</v>
      </c>
      <c r="H230" s="1">
        <v>-1218679.69</v>
      </c>
      <c r="I230" s="1">
        <v>0</v>
      </c>
      <c r="J230" s="1">
        <v>0</v>
      </c>
      <c r="K230" s="1">
        <v>3124179.85</v>
      </c>
      <c r="L230" s="1">
        <v>1905500.1599999999</v>
      </c>
    </row>
    <row r="231" spans="1:12" x14ac:dyDescent="0.25">
      <c r="B231" t="s">
        <v>245</v>
      </c>
      <c r="D231" s="5">
        <v>0</v>
      </c>
      <c r="E231" s="5">
        <v>9892671.1500000004</v>
      </c>
      <c r="F231" s="5">
        <v>9892671.1500000004</v>
      </c>
      <c r="G231" s="5">
        <v>0</v>
      </c>
      <c r="H231" s="5">
        <v>-1261113.27</v>
      </c>
      <c r="I231" s="5">
        <v>0</v>
      </c>
      <c r="J231" s="5">
        <v>0</v>
      </c>
      <c r="K231" s="5">
        <v>3301078.71</v>
      </c>
      <c r="L231" s="5">
        <v>2039965.44</v>
      </c>
    </row>
    <row r="232" spans="1:12" x14ac:dyDescent="0.25">
      <c r="A232" s="51" t="s">
        <v>246</v>
      </c>
      <c r="B232" s="51"/>
      <c r="C232" s="51"/>
      <c r="D232" s="51"/>
      <c r="E232" s="51"/>
      <c r="F232" s="51"/>
      <c r="G232" s="51"/>
      <c r="H232" s="51"/>
      <c r="I232" s="51"/>
      <c r="J232" s="51"/>
      <c r="K232" s="51"/>
      <c r="L232" s="51"/>
    </row>
    <row r="233" spans="1:12" x14ac:dyDescent="0.25">
      <c r="A233" t="s">
        <v>167</v>
      </c>
      <c r="C233" t="s">
        <v>168</v>
      </c>
      <c r="D233" s="1">
        <v>0</v>
      </c>
      <c r="E233" s="1">
        <v>-2334204</v>
      </c>
      <c r="F233" s="6">
        <v>-2334204</v>
      </c>
      <c r="G233" s="1">
        <v>0</v>
      </c>
      <c r="H233" s="1">
        <v>0</v>
      </c>
      <c r="I233" s="1">
        <v>0</v>
      </c>
      <c r="J233" s="1">
        <v>0</v>
      </c>
      <c r="K233" s="1">
        <v>-481335.67</v>
      </c>
      <c r="L233" s="1">
        <v>-481335.67</v>
      </c>
    </row>
    <row r="234" spans="1:12" x14ac:dyDescent="0.25">
      <c r="B234" t="s">
        <v>247</v>
      </c>
      <c r="D234" s="5">
        <v>0</v>
      </c>
      <c r="E234" s="5">
        <v>-2334204</v>
      </c>
      <c r="F234" s="5">
        <v>-2334204</v>
      </c>
      <c r="G234" s="5">
        <v>0</v>
      </c>
      <c r="H234" s="5">
        <v>0</v>
      </c>
      <c r="I234" s="5">
        <v>0</v>
      </c>
      <c r="J234" s="5">
        <v>0</v>
      </c>
      <c r="K234" s="5">
        <v>-481335.67</v>
      </c>
      <c r="L234" s="5">
        <v>-481335.67</v>
      </c>
    </row>
    <row r="235" spans="1:12" ht="15.75" thickBot="1" x14ac:dyDescent="0.3">
      <c r="A235" t="s">
        <v>170</v>
      </c>
      <c r="D235" s="8">
        <v>0</v>
      </c>
      <c r="E235" s="8">
        <v>7558467.1500000004</v>
      </c>
      <c r="F235" s="8">
        <v>7558467.1500000004</v>
      </c>
      <c r="G235" s="8">
        <v>0</v>
      </c>
      <c r="H235" s="8">
        <v>-1261113.27</v>
      </c>
      <c r="I235" s="8">
        <v>0</v>
      </c>
      <c r="J235" s="8">
        <v>0</v>
      </c>
      <c r="K235" s="8">
        <v>2819743.04</v>
      </c>
      <c r="L235" s="8">
        <v>1558629.77</v>
      </c>
    </row>
    <row r="236" spans="1:12" ht="15.75" thickTop="1" x14ac:dyDescent="0.25">
      <c r="B236" t="s">
        <v>171</v>
      </c>
      <c r="L236" s="24">
        <v>43124.647905092592</v>
      </c>
    </row>
  </sheetData>
  <mergeCells count="37">
    <mergeCell ref="A203:L203"/>
    <mergeCell ref="A206:L206"/>
    <mergeCell ref="A209:L209"/>
    <mergeCell ref="A212:L212"/>
    <mergeCell ref="A90:L90"/>
    <mergeCell ref="D26:F26"/>
    <mergeCell ref="G26:L26"/>
    <mergeCell ref="A29:L29"/>
    <mergeCell ref="A49:L49"/>
    <mergeCell ref="A20:L20"/>
    <mergeCell ref="A21:L21"/>
    <mergeCell ref="A22:L22"/>
    <mergeCell ref="A23:L23"/>
    <mergeCell ref="A24:L24"/>
    <mergeCell ref="A227:L227"/>
    <mergeCell ref="A232:L232"/>
    <mergeCell ref="A218:L218"/>
    <mergeCell ref="A219:L219"/>
    <mergeCell ref="A220:L220"/>
    <mergeCell ref="A221:L221"/>
    <mergeCell ref="A222:L222"/>
    <mergeCell ref="A3:B3"/>
    <mergeCell ref="A9:B9"/>
    <mergeCell ref="A14:B14"/>
    <mergeCell ref="A223:L223"/>
    <mergeCell ref="D224:F224"/>
    <mergeCell ref="G224:L224"/>
    <mergeCell ref="A69:L69"/>
    <mergeCell ref="A172:L172"/>
    <mergeCell ref="A176:L176"/>
    <mergeCell ref="A107:L107"/>
    <mergeCell ref="A117:L117"/>
    <mergeCell ref="A126:L126"/>
    <mergeCell ref="A139:L139"/>
    <mergeCell ref="A142:L142"/>
    <mergeCell ref="A157:L157"/>
    <mergeCell ref="A25:L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4" workbookViewId="0">
      <selection activeCell="G20" sqref="G20"/>
    </sheetView>
  </sheetViews>
  <sheetFormatPr defaultRowHeight="15" x14ac:dyDescent="0.25"/>
  <cols>
    <col min="1" max="1" width="12.85546875" bestFit="1" customWidth="1"/>
    <col min="2" max="2" width="14.5703125" bestFit="1" customWidth="1"/>
    <col min="3" max="3" width="13.7109375" bestFit="1" customWidth="1"/>
    <col min="4" max="4" width="28.140625" bestFit="1" customWidth="1"/>
    <col min="5" max="5" width="16" bestFit="1" customWidth="1"/>
    <col min="6" max="6" width="15" bestFit="1" customWidth="1"/>
    <col min="13" max="13" width="16" bestFit="1" customWidth="1"/>
  </cols>
  <sheetData>
    <row r="1" spans="1:13" x14ac:dyDescent="0.25">
      <c r="A1" s="13"/>
      <c r="D1" s="12" t="s">
        <v>180</v>
      </c>
      <c r="E1" s="10" t="s">
        <v>181</v>
      </c>
      <c r="L1" t="s">
        <v>180</v>
      </c>
      <c r="M1" t="s">
        <v>181</v>
      </c>
    </row>
    <row r="2" spans="1:13" x14ac:dyDescent="0.25">
      <c r="A2" s="13"/>
      <c r="D2" s="12" t="s">
        <v>182</v>
      </c>
      <c r="E2" s="10" t="s">
        <v>183</v>
      </c>
      <c r="L2" t="s">
        <v>182</v>
      </c>
      <c r="M2" t="s">
        <v>183</v>
      </c>
    </row>
    <row r="3" spans="1:13" x14ac:dyDescent="0.25">
      <c r="A3" s="13"/>
      <c r="D3" s="12" t="s">
        <v>184</v>
      </c>
      <c r="E3" s="10" t="s">
        <v>185</v>
      </c>
      <c r="L3" t="s">
        <v>184</v>
      </c>
      <c r="M3" t="s">
        <v>185</v>
      </c>
    </row>
    <row r="4" spans="1:13" x14ac:dyDescent="0.25">
      <c r="A4" s="13"/>
      <c r="D4" s="12" t="s">
        <v>186</v>
      </c>
      <c r="E4" s="10" t="s">
        <v>187</v>
      </c>
      <c r="L4" t="s">
        <v>186</v>
      </c>
      <c r="M4" t="s">
        <v>187</v>
      </c>
    </row>
    <row r="5" spans="1:13" x14ac:dyDescent="0.25">
      <c r="A5" s="13"/>
      <c r="D5" s="12" t="s">
        <v>188</v>
      </c>
      <c r="E5" s="10" t="s">
        <v>189</v>
      </c>
      <c r="L5" t="s">
        <v>188</v>
      </c>
      <c r="M5" t="s">
        <v>189</v>
      </c>
    </row>
    <row r="6" spans="1:13" x14ac:dyDescent="0.25">
      <c r="A6" s="13"/>
      <c r="D6" s="12" t="s">
        <v>190</v>
      </c>
      <c r="E6" s="10" t="s">
        <v>191</v>
      </c>
      <c r="L6" t="s">
        <v>190</v>
      </c>
      <c r="M6" t="s">
        <v>191</v>
      </c>
    </row>
    <row r="8" spans="1:13" x14ac:dyDescent="0.25">
      <c r="A8" t="s">
        <v>192</v>
      </c>
      <c r="B8" t="s">
        <v>194</v>
      </c>
      <c r="C8" t="s">
        <v>196</v>
      </c>
      <c r="I8" t="s">
        <v>192</v>
      </c>
      <c r="J8" t="s">
        <v>194</v>
      </c>
      <c r="K8" t="s">
        <v>196</v>
      </c>
    </row>
    <row r="10" spans="1:13" x14ac:dyDescent="0.25">
      <c r="A10" s="10" t="s">
        <v>193</v>
      </c>
      <c r="B10" s="10" t="s">
        <v>195</v>
      </c>
      <c r="C10" s="10" t="s">
        <v>211</v>
      </c>
      <c r="D10" s="10" t="s">
        <v>199</v>
      </c>
      <c r="E10" s="14" t="e">
        <f ca="1">[1]!SSGXA4(E$6&amp;"-"&amp;$A10&amp;"-"&amp;$B10&amp;"-"&amp;$C10,E$1,E$2,E$3,E$4,E$5)</f>
        <v>#NAME?</v>
      </c>
      <c r="I10" t="s">
        <v>193</v>
      </c>
      <c r="J10" t="s">
        <v>195</v>
      </c>
      <c r="K10" t="s">
        <v>211</v>
      </c>
      <c r="L10" t="s">
        <v>199</v>
      </c>
      <c r="M10" s="14">
        <v>13443960.85</v>
      </c>
    </row>
    <row r="11" spans="1:13" x14ac:dyDescent="0.25">
      <c r="A11" s="10" t="s">
        <v>193</v>
      </c>
      <c r="B11" s="10" t="s">
        <v>197</v>
      </c>
      <c r="C11" s="10" t="s">
        <v>211</v>
      </c>
      <c r="D11" s="10" t="s">
        <v>200</v>
      </c>
      <c r="E11" s="14" t="e">
        <f ca="1">[1]!SSGXA4(E$6&amp;"-"&amp;$A11&amp;"-"&amp;$B11&amp;"-"&amp;$C11,E$1,E$2,E$3,E$4,E$5)</f>
        <v>#NAME?</v>
      </c>
      <c r="I11" t="s">
        <v>193</v>
      </c>
      <c r="J11" t="s">
        <v>197</v>
      </c>
      <c r="K11" t="s">
        <v>211</v>
      </c>
      <c r="L11" t="s">
        <v>200</v>
      </c>
      <c r="M11" s="14">
        <v>-100417401.2</v>
      </c>
    </row>
    <row r="12" spans="1:13" x14ac:dyDescent="0.25">
      <c r="A12" s="10" t="s">
        <v>193</v>
      </c>
      <c r="B12" s="10" t="s">
        <v>198</v>
      </c>
      <c r="C12" s="10" t="s">
        <v>211</v>
      </c>
      <c r="D12" s="10" t="s">
        <v>201</v>
      </c>
      <c r="E12" s="14" t="e">
        <f ca="1">[1]!SSGXA4(E$6&amp;"-"&amp;$A12&amp;"-"&amp;$B12&amp;"-"&amp;$C12,E$1,E$2,E$3,E$4,E$5)</f>
        <v>#NAME?</v>
      </c>
      <c r="I12" t="s">
        <v>193</v>
      </c>
      <c r="J12" t="s">
        <v>198</v>
      </c>
      <c r="K12" t="s">
        <v>211</v>
      </c>
      <c r="L12" t="s">
        <v>201</v>
      </c>
      <c r="M12" s="14">
        <v>-32995565.77</v>
      </c>
    </row>
    <row r="13" spans="1:13" x14ac:dyDescent="0.25">
      <c r="E13" s="16" t="e">
        <f ca="1">SUM(E10:E12)</f>
        <v>#NAME?</v>
      </c>
      <c r="M13" s="17">
        <f>SUM(M10:M12)</f>
        <v>-119969006.12</v>
      </c>
    </row>
    <row r="14" spans="1:13" x14ac:dyDescent="0.25">
      <c r="M14" s="14"/>
    </row>
    <row r="15" spans="1:13" x14ac:dyDescent="0.25">
      <c r="A15" s="10" t="s">
        <v>193</v>
      </c>
      <c r="B15" s="10" t="s">
        <v>195</v>
      </c>
      <c r="C15" s="10" t="s">
        <v>232</v>
      </c>
      <c r="D15" s="10" t="s">
        <v>202</v>
      </c>
      <c r="E15" s="14" t="e">
        <f ca="1">[1]!SSGXA4(E$6&amp;"-"&amp;$A15&amp;"-"&amp;$B15&amp;"-"&amp;$C15,E$1,E$2,E$3,E$4,E$5)</f>
        <v>#NAME?</v>
      </c>
      <c r="I15" t="s">
        <v>193</v>
      </c>
      <c r="J15" t="s">
        <v>195</v>
      </c>
      <c r="K15" t="s">
        <v>232</v>
      </c>
      <c r="L15" t="s">
        <v>202</v>
      </c>
      <c r="M15" s="14">
        <v>-358148.8</v>
      </c>
    </row>
    <row r="16" spans="1:13" x14ac:dyDescent="0.25">
      <c r="A16" s="10" t="s">
        <v>193</v>
      </c>
      <c r="B16" s="10" t="s">
        <v>197</v>
      </c>
      <c r="C16" s="10" t="s">
        <v>232</v>
      </c>
      <c r="D16" s="10" t="s">
        <v>202</v>
      </c>
      <c r="E16" s="14" t="e">
        <f ca="1">[1]!SSGXA4(E$6&amp;"-"&amp;$A16&amp;"-"&amp;$B16&amp;"-"&amp;$C16,E$1,E$2,E$3,E$4,E$5)</f>
        <v>#NAME?</v>
      </c>
      <c r="I16" t="s">
        <v>193</v>
      </c>
      <c r="J16" t="s">
        <v>197</v>
      </c>
      <c r="K16" t="s">
        <v>232</v>
      </c>
      <c r="L16" t="s">
        <v>202</v>
      </c>
      <c r="M16" s="14">
        <v>41264063.450000003</v>
      </c>
    </row>
    <row r="17" spans="1:13" x14ac:dyDescent="0.25">
      <c r="A17" s="10" t="s">
        <v>193</v>
      </c>
      <c r="B17" s="10" t="s">
        <v>198</v>
      </c>
      <c r="C17" s="10" t="s">
        <v>232</v>
      </c>
      <c r="D17" s="10" t="s">
        <v>202</v>
      </c>
      <c r="E17" s="14" t="e">
        <f ca="1">[1]!SSGXA4(E$6&amp;"-"&amp;$A17&amp;"-"&amp;$B17&amp;"-"&amp;$C17,E$1,E$2,E$3,E$4,E$5)</f>
        <v>#NAME?</v>
      </c>
      <c r="I17" t="s">
        <v>193</v>
      </c>
      <c r="J17" t="s">
        <v>198</v>
      </c>
      <c r="K17" t="s">
        <v>232</v>
      </c>
      <c r="L17" t="s">
        <v>202</v>
      </c>
      <c r="M17" s="14">
        <v>8252880.6200000001</v>
      </c>
    </row>
    <row r="18" spans="1:13" x14ac:dyDescent="0.25">
      <c r="E18" s="16" t="e">
        <f ca="1">SUM(E15:E17)</f>
        <v>#NAME?</v>
      </c>
      <c r="M18" s="17">
        <f>SUM(M15:M17)</f>
        <v>49158795.270000003</v>
      </c>
    </row>
    <row r="19" spans="1:13" x14ac:dyDescent="0.25">
      <c r="M19" s="14"/>
    </row>
    <row r="20" spans="1:13" x14ac:dyDescent="0.25">
      <c r="A20" s="10" t="s">
        <v>193</v>
      </c>
      <c r="B20" s="10" t="s">
        <v>195</v>
      </c>
      <c r="C20" s="10" t="s">
        <v>233</v>
      </c>
      <c r="D20" s="10" t="s">
        <v>202</v>
      </c>
      <c r="E20" s="14" t="e">
        <f ca="1">[1]!SSGXA4(E$6&amp;"-"&amp;$A20&amp;"-"&amp;$B20&amp;"-"&amp;$C20,E$1,E$2,E$3,E$4,E$5)</f>
        <v>#NAME?</v>
      </c>
      <c r="I20" t="s">
        <v>193</v>
      </c>
      <c r="J20" t="s">
        <v>195</v>
      </c>
      <c r="K20" t="s">
        <v>233</v>
      </c>
      <c r="L20" t="s">
        <v>202</v>
      </c>
      <c r="M20" s="14">
        <v>-94443.78</v>
      </c>
    </row>
    <row r="21" spans="1:13" x14ac:dyDescent="0.25">
      <c r="A21" s="10" t="s">
        <v>193</v>
      </c>
      <c r="B21" s="10" t="s">
        <v>197</v>
      </c>
      <c r="C21" s="10" t="s">
        <v>233</v>
      </c>
      <c r="D21" s="10" t="s">
        <v>202</v>
      </c>
      <c r="E21" s="14" t="e">
        <f ca="1">[1]!SSGXA4(E$6&amp;"-"&amp;$A21&amp;"-"&amp;$B21&amp;"-"&amp;$C21,E$1,E$2,E$3,E$4,E$5)</f>
        <v>#NAME?</v>
      </c>
      <c r="I21" t="s">
        <v>193</v>
      </c>
      <c r="J21" t="s">
        <v>197</v>
      </c>
      <c r="K21" t="s">
        <v>233</v>
      </c>
      <c r="L21" t="s">
        <v>202</v>
      </c>
      <c r="M21" s="14">
        <v>10739349.869999999</v>
      </c>
    </row>
    <row r="22" spans="1:13" x14ac:dyDescent="0.25">
      <c r="A22" s="10" t="s">
        <v>193</v>
      </c>
      <c r="B22" s="10" t="s">
        <v>198</v>
      </c>
      <c r="C22" s="10" t="s">
        <v>233</v>
      </c>
      <c r="D22" s="10" t="s">
        <v>202</v>
      </c>
      <c r="E22" s="14" t="e">
        <f ca="1">[1]!SSGXA4(E$6&amp;"-"&amp;$A22&amp;"-"&amp;$B22&amp;"-"&amp;$C22,E$1,E$2,E$3,E$4,E$5)</f>
        <v>#NAME?</v>
      </c>
      <c r="I22" t="s">
        <v>193</v>
      </c>
      <c r="J22" t="s">
        <v>198</v>
      </c>
      <c r="K22" t="s">
        <v>233</v>
      </c>
      <c r="L22" t="s">
        <v>202</v>
      </c>
      <c r="M22" s="14">
        <v>2162401.16</v>
      </c>
    </row>
    <row r="23" spans="1:13" x14ac:dyDescent="0.25">
      <c r="E23" s="16" t="e">
        <f ca="1">SUM(E20:E22)</f>
        <v>#NAME?</v>
      </c>
      <c r="M23" s="17">
        <f>SUM(M20:M22)</f>
        <v>12807307.25</v>
      </c>
    </row>
    <row r="24" spans="1:13" x14ac:dyDescent="0.25">
      <c r="M24" s="14"/>
    </row>
    <row r="25" spans="1:13" x14ac:dyDescent="0.25">
      <c r="E25" s="16" t="e">
        <f ca="1">E13+E18</f>
        <v>#NAME?</v>
      </c>
      <c r="M25" s="17">
        <v>-70810210.849999994</v>
      </c>
    </row>
    <row r="26" spans="1:13" x14ac:dyDescent="0.25">
      <c r="M26" s="14"/>
    </row>
    <row r="27" spans="1:13" x14ac:dyDescent="0.25">
      <c r="M27" s="14"/>
    </row>
    <row r="28" spans="1:13" x14ac:dyDescent="0.25">
      <c r="A28" s="10" t="s">
        <v>193</v>
      </c>
      <c r="B28" s="10" t="s">
        <v>195</v>
      </c>
      <c r="C28" s="10" t="s">
        <v>203</v>
      </c>
      <c r="D28" s="10" t="s">
        <v>199</v>
      </c>
      <c r="E28" s="14" t="e">
        <f ca="1">[1]!SSGXA4(E$6&amp;"-"&amp;$A28&amp;"-"&amp;$B28&amp;"-"&amp;$C28,E$1,E$2,E$3,E$4,E$5)</f>
        <v>#NAME?</v>
      </c>
      <c r="F28" s="15" t="e">
        <f ca="1">E28-E33</f>
        <v>#NAME?</v>
      </c>
      <c r="I28" t="s">
        <v>193</v>
      </c>
      <c r="J28" t="s">
        <v>195</v>
      </c>
      <c r="K28" t="s">
        <v>203</v>
      </c>
      <c r="L28" t="s">
        <v>199</v>
      </c>
      <c r="M28" s="14">
        <v>15031333.710000001</v>
      </c>
    </row>
    <row r="29" spans="1:13" x14ac:dyDescent="0.25">
      <c r="A29" s="10" t="s">
        <v>193</v>
      </c>
      <c r="B29" s="10" t="s">
        <v>197</v>
      </c>
      <c r="C29" s="10" t="s">
        <v>203</v>
      </c>
      <c r="D29" s="10" t="s">
        <v>200</v>
      </c>
      <c r="E29" s="14" t="e">
        <f ca="1">[1]!SSGXA4(E$6&amp;"-"&amp;$A29&amp;"-"&amp;$B29&amp;"-"&amp;$C29,E$1,E$2,E$3,E$4,E$5)</f>
        <v>#NAME?</v>
      </c>
      <c r="F29" s="15" t="e">
        <f t="shared" ref="F29:F30" ca="1" si="0">E29-E34</f>
        <v>#NAME?</v>
      </c>
      <c r="I29" t="s">
        <v>193</v>
      </c>
      <c r="J29" t="s">
        <v>197</v>
      </c>
      <c r="K29" t="s">
        <v>203</v>
      </c>
      <c r="L29" t="s">
        <v>200</v>
      </c>
      <c r="M29" s="14">
        <v>-48413987.880000003</v>
      </c>
    </row>
    <row r="30" spans="1:13" x14ac:dyDescent="0.25">
      <c r="A30" s="10" t="s">
        <v>193</v>
      </c>
      <c r="B30" s="10" t="s">
        <v>198</v>
      </c>
      <c r="C30" s="10" t="s">
        <v>203</v>
      </c>
      <c r="D30" s="10" t="s">
        <v>201</v>
      </c>
      <c r="E30" s="14" t="e">
        <f ca="1">[1]!SSGXA4(E$6&amp;"-"&amp;$A30&amp;"-"&amp;$B30&amp;"-"&amp;$C30,E$1,E$2,E$3,E$4,E$5)</f>
        <v>#NAME?</v>
      </c>
      <c r="F30" s="15" t="e">
        <f t="shared" ca="1" si="0"/>
        <v>#NAME?</v>
      </c>
      <c r="I30" t="s">
        <v>193</v>
      </c>
      <c r="J30" t="s">
        <v>198</v>
      </c>
      <c r="K30" t="s">
        <v>203</v>
      </c>
      <c r="L30" t="s">
        <v>201</v>
      </c>
      <c r="M30" s="14">
        <v>-23061619.66</v>
      </c>
    </row>
    <row r="31" spans="1:13" x14ac:dyDescent="0.25">
      <c r="E31" s="16" t="e">
        <f ca="1">SUM(E28:E30)</f>
        <v>#NAME?</v>
      </c>
      <c r="F31" s="16" t="e">
        <f ca="1">SUM(F28:F30)</f>
        <v>#NAME?</v>
      </c>
      <c r="M31" s="17">
        <f>SUM(M28:M30)</f>
        <v>-56444273.829999998</v>
      </c>
    </row>
    <row r="32" spans="1:13" x14ac:dyDescent="0.25">
      <c r="M32" s="14"/>
    </row>
    <row r="33" spans="1:13" x14ac:dyDescent="0.25">
      <c r="A33" s="10" t="s">
        <v>193</v>
      </c>
      <c r="B33" s="10" t="s">
        <v>195</v>
      </c>
      <c r="C33" s="10" t="s">
        <v>204</v>
      </c>
      <c r="D33" s="10" t="s">
        <v>199</v>
      </c>
      <c r="E33" s="14" t="e">
        <f ca="1">[1]!SSGXA4(E$6&amp;"-"&amp;$A33&amp;"-"&amp;$B33&amp;"-"&amp;$C33,E$1,E$2,E$3,E$4,E$5)</f>
        <v>#NAME?</v>
      </c>
      <c r="I33" t="s">
        <v>193</v>
      </c>
      <c r="J33" t="s">
        <v>195</v>
      </c>
      <c r="K33" t="s">
        <v>204</v>
      </c>
      <c r="L33" t="s">
        <v>199</v>
      </c>
      <c r="M33" s="14">
        <v>2039965.44</v>
      </c>
    </row>
    <row r="34" spans="1:13" x14ac:dyDescent="0.25">
      <c r="A34" s="10" t="s">
        <v>193</v>
      </c>
      <c r="B34" s="10" t="s">
        <v>197</v>
      </c>
      <c r="C34" s="10" t="s">
        <v>204</v>
      </c>
      <c r="D34" s="10" t="s">
        <v>200</v>
      </c>
      <c r="E34" s="14" t="e">
        <f ca="1">[1]!SSGXA4(E$6&amp;"-"&amp;$A34&amp;"-"&amp;$B34&amp;"-"&amp;$C34,E$1,E$2,E$3,E$4,E$5)</f>
        <v>#NAME?</v>
      </c>
      <c r="I34" t="s">
        <v>193</v>
      </c>
      <c r="J34" t="s">
        <v>197</v>
      </c>
      <c r="K34" t="s">
        <v>204</v>
      </c>
      <c r="L34" t="s">
        <v>200</v>
      </c>
      <c r="M34" s="14">
        <v>0</v>
      </c>
    </row>
    <row r="35" spans="1:13" x14ac:dyDescent="0.25">
      <c r="A35" s="10" t="s">
        <v>193</v>
      </c>
      <c r="B35" s="10" t="s">
        <v>198</v>
      </c>
      <c r="C35" s="10" t="s">
        <v>204</v>
      </c>
      <c r="D35" s="10" t="s">
        <v>201</v>
      </c>
      <c r="E35" s="14" t="e">
        <f ca="1">[1]!SSGXA4(E$6&amp;"-"&amp;$A35&amp;"-"&amp;$B35&amp;"-"&amp;$C35,E$1,E$2,E$3,E$4,E$5)</f>
        <v>#NAME?</v>
      </c>
      <c r="I35" t="s">
        <v>193</v>
      </c>
      <c r="J35" t="s">
        <v>198</v>
      </c>
      <c r="K35" t="s">
        <v>204</v>
      </c>
      <c r="L35" t="s">
        <v>201</v>
      </c>
      <c r="M35" s="14">
        <v>-481335.67</v>
      </c>
    </row>
    <row r="36" spans="1:13" x14ac:dyDescent="0.25">
      <c r="E36" s="16" t="e">
        <f ca="1">SUM(E33:E35)</f>
        <v>#NAME?</v>
      </c>
      <c r="M36" s="14">
        <v>1558629.77</v>
      </c>
    </row>
    <row r="37" spans="1:13" x14ac:dyDescent="0.25">
      <c r="M37" s="14"/>
    </row>
    <row r="38" spans="1:13" x14ac:dyDescent="0.25">
      <c r="E38" s="16" t="e">
        <f ca="1">E31-E36</f>
        <v>#NAME?</v>
      </c>
      <c r="M38" s="14">
        <v>-58002903.600000001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2018-01-29T08:00:00+00:00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46F923-03E3-4418-AB97-CCCA755EA076}">
  <ds:schemaRefs>
    <ds:schemaRef ds:uri="6a7bd91e-004b-490a-8704-e368d63d59a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C09ACCC-0BE7-4159-99B0-3953F0431C4B}">
  <ds:schemaRefs>
    <ds:schemaRef ds:uri="http://schemas.microsoft.com/sharepoint/v3/contenttype/forms"/>
  </ds:schemaRefs>
</ds:datastoreItem>
</file>

<file path=customXml/itemProps3.xml><?xml version="1.0" encoding="utf-8"?>
<ds:datastoreItem xmlns:ds="http://schemas.openxmlformats.org/officeDocument/2006/customXml" ds:itemID="{9FE169A5-BE62-4552-A9F0-C7B4049B3A17}"/>
</file>

<file path=customXml/itemProps4.xml><?xml version="1.0" encoding="utf-8"?>
<ds:datastoreItem xmlns:ds="http://schemas.openxmlformats.org/officeDocument/2006/customXml" ds:itemID="{5093D639-AF57-4A7D-85A7-E952E0C99B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A - D</vt:lpstr>
      <vt:lpstr>A) Detail</vt:lpstr>
      <vt:lpstr>Sheet3</vt:lpstr>
      <vt:lpstr>'1. A - D'!Print_Area</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Beach, Becky</dc:creator>
  <cp:lastModifiedBy>Huey, Lorilyn (UTC)</cp:lastModifiedBy>
  <cp:lastPrinted>2018-01-24T19:05:43Z</cp:lastPrinted>
  <dcterms:created xsi:type="dcterms:W3CDTF">2018-01-24T17:07:30Z</dcterms:created>
  <dcterms:modified xsi:type="dcterms:W3CDTF">2018-01-30T00:24:24Z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