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8 &amp; 2009" sheetId="1" r:id="rId1"/>
    <sheet name="2009" sheetId="2" r:id="rId2"/>
  </sheets>
  <externalReferences>
    <externalReference r:id="rId5"/>
  </externalReferences>
  <definedNames>
    <definedName name="_xlnm.Print_Area" localSheetId="0">'2008 &amp; 2009'!$A$1:$E$14</definedName>
    <definedName name="_xlnm.Print_Area" localSheetId="1">'2009'!$A$1:$D$59</definedName>
    <definedName name="_xlnm.Print_Titles" localSheetId="0">'2008 &amp; 2009'!$1:$1</definedName>
    <definedName name="_xlnm.Print_Titles" localSheetId="1">'2009'!$4:$5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<sst xmlns="http://schemas.openxmlformats.org/spreadsheetml/2006/main" count="97" uniqueCount="23">
  <si>
    <t>Avista Utilities</t>
  </si>
  <si>
    <t>Plant Additions</t>
  </si>
  <si>
    <t>Adjustment</t>
  </si>
  <si>
    <t>Total</t>
  </si>
  <si>
    <t>Depreciation Expense</t>
  </si>
  <si>
    <t>Property Tax @ 1.5% of Gross Plant</t>
  </si>
  <si>
    <t>Total Expenses</t>
  </si>
  <si>
    <t>Net Operating Income Before FIT</t>
  </si>
  <si>
    <t>FIT Benefit of Depreciation and Property Tax</t>
  </si>
  <si>
    <t xml:space="preserve">   Net Operating Income</t>
  </si>
  <si>
    <t>Plant Cost</t>
  </si>
  <si>
    <t>Accumulated Depreciation (AMA 12/31/2010)</t>
  </si>
  <si>
    <t>Accumulated DFIT (AMA 12/31/2010)</t>
  </si>
  <si>
    <t xml:space="preserve">   Net Rate Base</t>
  </si>
  <si>
    <t>Generation</t>
  </si>
  <si>
    <t>Transmission</t>
  </si>
  <si>
    <t>Distribution</t>
  </si>
  <si>
    <t>Q1 &amp; Q2</t>
  </si>
  <si>
    <t>STAFF</t>
  </si>
  <si>
    <t>Company</t>
  </si>
  <si>
    <t>Q3 &amp; Q4</t>
  </si>
  <si>
    <t>Staff's Proposal - Projects Completed October 1, 2008 through June 30, 2009</t>
  </si>
  <si>
    <t>Avista's Proposal - Projects Completed July 1, 2009 through December 31,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</si>
</sst>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#&quot;/08&quot;"/>
    <numFmt numFmtId="167" formatCode="##&quot;/09&quot;"/>
    <numFmt numFmtId="168" formatCode="##&quot;/2009&quot;"/>
    <numFmt numFmtId="169" formatCode="_(* #,##0_);_(* \(#,##0\);_(* &quot;-&quot;??_);_(@_)"/>
    <numFmt numFmtId="170" formatCode="_(* #,##0.0_);_(* \(#,##0.0\);_(* &quot;-&quot;??_);_(@_)"/>
    <numFmt numFmtId="171" formatCode="#,##0.0"/>
    <numFmt numFmtId="172" formatCode="0.000%"/>
    <numFmt numFmtId="173" formatCode="##&quot;/2008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69" fontId="0" fillId="0" borderId="0" xfId="15" applyNumberFormat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4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%20papers\Staff's%20Projects%20-%20Generation%20&amp;%20Transmission%20-%20Thru%20EOP%202009\Staff's%20thru%20June%2009%20-%20Q4%20'08%20&amp;%20%20'09-Danny's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"/>
      <sheetName val="2008 Q4"/>
      <sheetName val="2009 "/>
    </sheetNames>
    <sheetDataSet>
      <sheetData sheetId="2">
        <row r="6">
          <cell r="B6">
            <v>2031000</v>
          </cell>
          <cell r="E6">
            <v>55446</v>
          </cell>
          <cell r="G6">
            <v>30033</v>
          </cell>
          <cell r="H6">
            <v>85479</v>
          </cell>
          <cell r="M6">
            <v>-16954</v>
          </cell>
          <cell r="N6">
            <v>-48864</v>
          </cell>
        </row>
        <row r="7">
          <cell r="B7">
            <v>1008000</v>
          </cell>
          <cell r="E7">
            <v>20362</v>
          </cell>
          <cell r="G7">
            <v>11029</v>
          </cell>
          <cell r="H7">
            <v>31391</v>
          </cell>
          <cell r="M7">
            <v>-9667</v>
          </cell>
          <cell r="N7">
            <v>-28009</v>
          </cell>
        </row>
        <row r="8">
          <cell r="B8">
            <v>168000</v>
          </cell>
          <cell r="E8">
            <v>5426</v>
          </cell>
          <cell r="G8">
            <v>2939</v>
          </cell>
          <cell r="H8">
            <v>8365</v>
          </cell>
          <cell r="M8">
            <v>-1255</v>
          </cell>
          <cell r="N8">
            <v>-3601</v>
          </cell>
        </row>
        <row r="9">
          <cell r="B9">
            <v>683000</v>
          </cell>
          <cell r="E9">
            <v>14070</v>
          </cell>
          <cell r="G9">
            <v>7621</v>
          </cell>
          <cell r="H9">
            <v>21691</v>
          </cell>
          <cell r="M9">
            <v>-6502</v>
          </cell>
          <cell r="N9">
            <v>-18835</v>
          </cell>
        </row>
        <row r="11">
          <cell r="B11">
            <v>6289000</v>
          </cell>
          <cell r="E11">
            <v>162236</v>
          </cell>
          <cell r="G11">
            <v>87877</v>
          </cell>
          <cell r="H11">
            <v>250113</v>
          </cell>
          <cell r="M11">
            <v>-54152</v>
          </cell>
          <cell r="N11">
            <v>-156271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3.00390625" style="0" customWidth="1"/>
    <col min="3" max="3" width="15.28125" style="0" customWidth="1"/>
    <col min="4" max="4" width="0.85546875" style="0" customWidth="1"/>
    <col min="5" max="5" width="13.7109375" style="0" bestFit="1" customWidth="1"/>
    <col min="7" max="7" width="14.00390625" style="0" bestFit="1" customWidth="1"/>
  </cols>
  <sheetData>
    <row r="1" spans="2:5" s="12" customFormat="1" ht="115.5" thickBot="1">
      <c r="B1" s="13" t="s">
        <v>21</v>
      </c>
      <c r="C1" s="13" t="s">
        <v>22</v>
      </c>
      <c r="E1" s="13" t="s">
        <v>3</v>
      </c>
    </row>
    <row r="2" spans="1:7" ht="12.75">
      <c r="A2" t="s">
        <v>4</v>
      </c>
      <c r="B2" s="5">
        <v>595733</v>
      </c>
      <c r="C2" s="5">
        <v>525466</v>
      </c>
      <c r="E2" s="5">
        <f>SUM(C2:D2)</f>
        <v>525466</v>
      </c>
      <c r="G2" s="11"/>
    </row>
    <row r="3" spans="1:7" ht="12.75">
      <c r="A3" t="s">
        <v>5</v>
      </c>
      <c r="B3" s="6">
        <v>341280</v>
      </c>
      <c r="C3" s="5">
        <v>323130</v>
      </c>
      <c r="E3" s="6">
        <f>SUM(C3:D3)</f>
        <v>323130</v>
      </c>
      <c r="G3" s="11"/>
    </row>
    <row r="4" spans="1:7" ht="12.75">
      <c r="A4" t="s">
        <v>6</v>
      </c>
      <c r="B4" s="7">
        <v>937013</v>
      </c>
      <c r="C4" s="7">
        <v>848596</v>
      </c>
      <c r="E4" s="7">
        <f>SUM(E2:E3)</f>
        <v>848596</v>
      </c>
      <c r="G4" s="11"/>
    </row>
    <row r="5" spans="1:7" ht="12.75">
      <c r="A5" t="s">
        <v>7</v>
      </c>
      <c r="B5" s="5">
        <v>-937013</v>
      </c>
      <c r="C5" s="5">
        <v>-848596</v>
      </c>
      <c r="E5" s="5">
        <f>-E4</f>
        <v>-848596</v>
      </c>
      <c r="G5" s="11"/>
    </row>
    <row r="6" spans="1:7" ht="12.75">
      <c r="A6" t="s">
        <v>8</v>
      </c>
      <c r="B6" s="8">
        <v>327954.55</v>
      </c>
      <c r="C6" s="5">
        <v>297008.6</v>
      </c>
      <c r="E6" s="8">
        <f>SUM(C6:D6)</f>
        <v>297008.6</v>
      </c>
      <c r="G6" s="11"/>
    </row>
    <row r="7" spans="1:7" ht="13.5" thickBot="1">
      <c r="A7" t="s">
        <v>9</v>
      </c>
      <c r="B7" s="9">
        <v>-609058.45</v>
      </c>
      <c r="C7" s="9">
        <v>-551587.4</v>
      </c>
      <c r="E7" s="9">
        <f>SUM(E5:E6)</f>
        <v>-551587.4</v>
      </c>
      <c r="G7" s="11"/>
    </row>
    <row r="8" spans="2:7" ht="12.75">
      <c r="B8" s="5"/>
      <c r="C8" s="5"/>
      <c r="E8" s="5"/>
      <c r="G8" s="11"/>
    </row>
    <row r="9" spans="2:7" ht="12.75">
      <c r="B9" s="5"/>
      <c r="C9" s="5"/>
      <c r="E9" s="5"/>
      <c r="G9" s="11"/>
    </row>
    <row r="10" spans="1:7" ht="12.75">
      <c r="A10" t="s">
        <v>10</v>
      </c>
      <c r="B10" s="5">
        <v>22752000</v>
      </c>
      <c r="C10" s="5">
        <v>21542000</v>
      </c>
      <c r="E10" s="5">
        <f>SUM(C10:D10)</f>
        <v>21542000</v>
      </c>
      <c r="G10" s="11"/>
    </row>
    <row r="11" spans="1:7" ht="12.75">
      <c r="A11" t="s">
        <v>11</v>
      </c>
      <c r="B11" s="5">
        <v>873427.5</v>
      </c>
      <c r="C11" s="5">
        <v>547360</v>
      </c>
      <c r="E11" s="5">
        <f>SUM(C11:D11)</f>
        <v>547360</v>
      </c>
      <c r="G11" s="11"/>
    </row>
    <row r="12" spans="1:7" ht="12.75">
      <c r="A12" t="s">
        <v>12</v>
      </c>
      <c r="B12" s="5">
        <v>-626169.5</v>
      </c>
      <c r="C12" s="5">
        <v>-370971.5</v>
      </c>
      <c r="E12" s="5">
        <f>SUM(C12:D12)</f>
        <v>-370971.5</v>
      </c>
      <c r="G12" s="11"/>
    </row>
    <row r="13" spans="1:7" ht="13.5" thickBot="1">
      <c r="A13" t="s">
        <v>13</v>
      </c>
      <c r="B13" s="9">
        <v>21252403</v>
      </c>
      <c r="C13" s="9">
        <v>20623668.5</v>
      </c>
      <c r="E13" s="9">
        <f>E10-E11+E12</f>
        <v>20623668.5</v>
      </c>
      <c r="G13" s="11"/>
    </row>
    <row r="14" spans="3:7" ht="12.75">
      <c r="C14" s="5"/>
      <c r="G14" s="11"/>
    </row>
    <row r="15" spans="1:7" ht="12.75">
      <c r="A15" s="1" t="s">
        <v>14</v>
      </c>
      <c r="C15" s="5">
        <v>0</v>
      </c>
      <c r="G15" s="11"/>
    </row>
    <row r="16" spans="1:7" ht="12.75">
      <c r="A16" t="s">
        <v>4</v>
      </c>
      <c r="B16" s="5">
        <v>418666</v>
      </c>
      <c r="C16" s="5">
        <v>269948</v>
      </c>
      <c r="E16" s="5">
        <f>SUM(C16:D16)</f>
        <v>269948</v>
      </c>
      <c r="G16" s="11"/>
    </row>
    <row r="17" spans="1:7" ht="12.75">
      <c r="A17" t="s">
        <v>5</v>
      </c>
      <c r="B17" s="6">
        <v>231165</v>
      </c>
      <c r="C17" s="5">
        <v>159585</v>
      </c>
      <c r="E17" s="6">
        <f>SUM(C17:D17)</f>
        <v>159585</v>
      </c>
      <c r="G17" s="11"/>
    </row>
    <row r="18" spans="1:7" ht="12.75">
      <c r="A18" t="s">
        <v>6</v>
      </c>
      <c r="B18" s="7">
        <v>649831</v>
      </c>
      <c r="C18" s="7">
        <v>429533</v>
      </c>
      <c r="E18" s="7">
        <f>SUM(E16:E17)</f>
        <v>429533</v>
      </c>
      <c r="G18" s="11"/>
    </row>
    <row r="19" spans="1:7" ht="12.75">
      <c r="A19" t="s">
        <v>7</v>
      </c>
      <c r="B19" s="5">
        <v>-649831</v>
      </c>
      <c r="C19" s="5">
        <v>-429533</v>
      </c>
      <c r="E19" s="5">
        <f>-E18</f>
        <v>-429533</v>
      </c>
      <c r="G19" s="11"/>
    </row>
    <row r="20" spans="1:7" ht="12.75">
      <c r="A20" t="s">
        <v>8</v>
      </c>
      <c r="B20" s="8">
        <v>227440.85</v>
      </c>
      <c r="C20" s="5">
        <v>150336.55</v>
      </c>
      <c r="E20" s="8">
        <f>SUM(C20:D20)</f>
        <v>150336.55</v>
      </c>
      <c r="G20" s="11"/>
    </row>
    <row r="21" spans="1:7" ht="13.5" thickBot="1">
      <c r="A21" t="s">
        <v>9</v>
      </c>
      <c r="B21" s="9">
        <v>-422390.15</v>
      </c>
      <c r="C21" s="9">
        <v>-279196.45</v>
      </c>
      <c r="E21" s="9">
        <f>SUM(E19:E20)</f>
        <v>-279196.45</v>
      </c>
      <c r="G21" s="11"/>
    </row>
    <row r="22" spans="2:7" ht="12.75">
      <c r="B22" s="5"/>
      <c r="C22" s="5">
        <v>0</v>
      </c>
      <c r="E22" s="5"/>
      <c r="G22" s="11"/>
    </row>
    <row r="23" spans="2:7" ht="12.75">
      <c r="B23" s="5"/>
      <c r="C23" s="5">
        <v>0</v>
      </c>
      <c r="E23" s="5"/>
      <c r="G23" s="11"/>
    </row>
    <row r="24" spans="1:7" ht="12.75">
      <c r="A24" t="s">
        <v>10</v>
      </c>
      <c r="B24" s="5">
        <v>15411000</v>
      </c>
      <c r="C24" s="5">
        <v>10639000</v>
      </c>
      <c r="E24" s="5">
        <f>SUM(C24:D24)</f>
        <v>10639000</v>
      </c>
      <c r="G24" s="11"/>
    </row>
    <row r="25" spans="1:7" ht="12.75">
      <c r="A25" t="s">
        <v>11</v>
      </c>
      <c r="B25" s="5">
        <v>632945</v>
      </c>
      <c r="C25" s="5">
        <v>281196</v>
      </c>
      <c r="E25" s="5">
        <f>SUM(C25:D25)</f>
        <v>281196</v>
      </c>
      <c r="G25" s="11"/>
    </row>
    <row r="26" spans="1:7" ht="12.75">
      <c r="A26" t="s">
        <v>12</v>
      </c>
      <c r="B26" s="5">
        <v>-429104</v>
      </c>
      <c r="C26" s="5">
        <v>-179560</v>
      </c>
      <c r="E26" s="5">
        <f>SUM(C26:D26)</f>
        <v>-179560</v>
      </c>
      <c r="G26" s="11"/>
    </row>
    <row r="27" spans="1:7" ht="13.5" thickBot="1">
      <c r="A27" t="s">
        <v>13</v>
      </c>
      <c r="B27" s="9">
        <v>14348951</v>
      </c>
      <c r="C27" s="9">
        <v>10178244</v>
      </c>
      <c r="E27" s="9">
        <f>E24-E25+E26</f>
        <v>10178244</v>
      </c>
      <c r="G27" s="11"/>
    </row>
    <row r="28" spans="3:7" ht="12.75">
      <c r="C28" s="5">
        <v>0</v>
      </c>
      <c r="G28" s="11"/>
    </row>
    <row r="29" spans="1:7" ht="12.75">
      <c r="A29" s="1" t="s">
        <v>15</v>
      </c>
      <c r="C29" s="5">
        <v>0</v>
      </c>
      <c r="G29" s="11"/>
    </row>
    <row r="30" spans="1:7" ht="12.75">
      <c r="A30" t="s">
        <v>4</v>
      </c>
      <c r="B30" s="5">
        <v>78301</v>
      </c>
      <c r="C30" s="5">
        <v>137361</v>
      </c>
      <c r="E30" s="5">
        <f>SUM(C30:D30)</f>
        <v>137361</v>
      </c>
      <c r="G30" s="11"/>
    </row>
    <row r="31" spans="1:7" ht="12.75">
      <c r="A31" t="s">
        <v>5</v>
      </c>
      <c r="B31" s="6">
        <v>57015</v>
      </c>
      <c r="C31" s="5">
        <v>100020</v>
      </c>
      <c r="E31" s="6">
        <f>SUM(C31:D31)</f>
        <v>100020</v>
      </c>
      <c r="G31" s="11"/>
    </row>
    <row r="32" spans="1:7" ht="12.75">
      <c r="A32" t="s">
        <v>6</v>
      </c>
      <c r="B32" s="7">
        <v>135316</v>
      </c>
      <c r="C32" s="7">
        <v>237381</v>
      </c>
      <c r="E32" s="7">
        <f>SUM(E30:E31)</f>
        <v>237381</v>
      </c>
      <c r="G32" s="11"/>
    </row>
    <row r="33" spans="1:7" ht="12.75">
      <c r="A33" t="s">
        <v>7</v>
      </c>
      <c r="B33" s="5">
        <v>-135316</v>
      </c>
      <c r="C33" s="5">
        <v>-237381</v>
      </c>
      <c r="E33" s="5">
        <f>-E32</f>
        <v>-237381</v>
      </c>
      <c r="G33" s="11"/>
    </row>
    <row r="34" spans="1:7" ht="12.75">
      <c r="A34" t="s">
        <v>8</v>
      </c>
      <c r="B34" s="8">
        <v>47360.6</v>
      </c>
      <c r="C34" s="5">
        <v>83083.35</v>
      </c>
      <c r="E34" s="8">
        <f>SUM(C34:D34)</f>
        <v>83083.35</v>
      </c>
      <c r="G34" s="11"/>
    </row>
    <row r="35" spans="1:7" ht="13.5" thickBot="1">
      <c r="A35" t="s">
        <v>9</v>
      </c>
      <c r="B35" s="9">
        <v>-87955.4</v>
      </c>
      <c r="C35" s="9">
        <v>-154297.65</v>
      </c>
      <c r="E35" s="9">
        <f>SUM(E33:E34)</f>
        <v>-154297.65</v>
      </c>
      <c r="G35" s="11"/>
    </row>
    <row r="36" spans="2:7" ht="12.75">
      <c r="B36" s="5"/>
      <c r="C36" s="5">
        <v>0</v>
      </c>
      <c r="E36" s="5"/>
      <c r="G36" s="11"/>
    </row>
    <row r="37" spans="2:7" ht="12.75">
      <c r="B37" s="5"/>
      <c r="C37" s="5">
        <v>0</v>
      </c>
      <c r="E37" s="5"/>
      <c r="G37" s="11"/>
    </row>
    <row r="38" spans="1:7" ht="12.75">
      <c r="A38" t="s">
        <v>10</v>
      </c>
      <c r="B38" s="5">
        <v>3801000</v>
      </c>
      <c r="C38" s="5">
        <v>6668000</v>
      </c>
      <c r="E38" s="5">
        <f>SUM(C38:D38)</f>
        <v>6668000</v>
      </c>
      <c r="G38" s="11"/>
    </row>
    <row r="39" spans="1:7" ht="12.75">
      <c r="A39" t="s">
        <v>11</v>
      </c>
      <c r="B39" s="5">
        <v>119031.5</v>
      </c>
      <c r="C39" s="5">
        <v>143084.5</v>
      </c>
      <c r="E39" s="5">
        <f>SUM(C39:D39)</f>
        <v>143084.5</v>
      </c>
      <c r="G39" s="11"/>
    </row>
    <row r="40" spans="1:7" ht="12.75">
      <c r="A40" t="s">
        <v>12</v>
      </c>
      <c r="B40" s="5">
        <v>-123844</v>
      </c>
      <c r="C40" s="5">
        <v>-123680</v>
      </c>
      <c r="E40" s="5">
        <f>SUM(C40:D40)</f>
        <v>-123680</v>
      </c>
      <c r="G40" s="11"/>
    </row>
    <row r="41" spans="1:7" ht="13.5" thickBot="1">
      <c r="A41" t="s">
        <v>13</v>
      </c>
      <c r="B41" s="9">
        <v>3558124.5</v>
      </c>
      <c r="C41" s="9">
        <v>6401235.5</v>
      </c>
      <c r="E41" s="9">
        <f>E38-E39+E40</f>
        <v>6401235.5</v>
      </c>
      <c r="G41" s="11"/>
    </row>
    <row r="42" spans="3:7" ht="12.75">
      <c r="C42" s="5">
        <v>0</v>
      </c>
      <c r="G42" s="11"/>
    </row>
    <row r="43" spans="1:7" ht="12.75">
      <c r="A43" s="1" t="s">
        <v>16</v>
      </c>
      <c r="C43" s="5">
        <v>0</v>
      </c>
      <c r="G43" s="11"/>
    </row>
    <row r="44" spans="1:7" ht="12.75">
      <c r="A44" t="s">
        <v>4</v>
      </c>
      <c r="B44" s="5">
        <v>98766</v>
      </c>
      <c r="C44" s="5">
        <v>118157</v>
      </c>
      <c r="E44" s="5">
        <f aca="true" t="shared" si="0" ref="E44:E55">E2-E16-E30</f>
        <v>118157</v>
      </c>
      <c r="G44" s="11"/>
    </row>
    <row r="45" spans="1:7" ht="12.75">
      <c r="A45" t="s">
        <v>5</v>
      </c>
      <c r="B45" s="5">
        <v>53100</v>
      </c>
      <c r="C45" s="5">
        <v>63525</v>
      </c>
      <c r="E45" s="5">
        <f t="shared" si="0"/>
        <v>63525</v>
      </c>
      <c r="G45" s="11"/>
    </row>
    <row r="46" spans="1:7" ht="12.75">
      <c r="A46" t="s">
        <v>6</v>
      </c>
      <c r="B46" s="7">
        <v>151866</v>
      </c>
      <c r="C46" s="7">
        <v>181682</v>
      </c>
      <c r="E46" s="7">
        <f t="shared" si="0"/>
        <v>181682</v>
      </c>
      <c r="G46" s="11"/>
    </row>
    <row r="47" spans="1:7" ht="12.75">
      <c r="A47" t="s">
        <v>7</v>
      </c>
      <c r="B47" s="5">
        <v>-151866</v>
      </c>
      <c r="C47" s="5">
        <v>-181682</v>
      </c>
      <c r="E47" s="5">
        <f t="shared" si="0"/>
        <v>-181682</v>
      </c>
      <c r="G47" s="11"/>
    </row>
    <row r="48" spans="1:7" ht="12.75">
      <c r="A48" t="s">
        <v>8</v>
      </c>
      <c r="B48" s="5">
        <v>53153.1</v>
      </c>
      <c r="C48" s="5">
        <v>63588.7</v>
      </c>
      <c r="E48" s="5">
        <f t="shared" si="0"/>
        <v>63588.69999999998</v>
      </c>
      <c r="G48" s="11"/>
    </row>
    <row r="49" spans="1:7" ht="13.5" thickBot="1">
      <c r="A49" t="s">
        <v>9</v>
      </c>
      <c r="B49" s="9">
        <v>-98712.89999999994</v>
      </c>
      <c r="C49" s="9">
        <v>-118093.3</v>
      </c>
      <c r="E49" s="9">
        <f t="shared" si="0"/>
        <v>-118093.30000000002</v>
      </c>
      <c r="G49" s="11"/>
    </row>
    <row r="50" spans="2:7" ht="12.75">
      <c r="B50" s="5">
        <v>0</v>
      </c>
      <c r="C50" s="5">
        <v>0</v>
      </c>
      <c r="E50" s="5">
        <f t="shared" si="0"/>
        <v>0</v>
      </c>
      <c r="G50" s="11"/>
    </row>
    <row r="51" spans="2:7" ht="12.75">
      <c r="B51" s="5">
        <v>0</v>
      </c>
      <c r="C51" s="5">
        <v>0</v>
      </c>
      <c r="E51" s="5">
        <f t="shared" si="0"/>
        <v>0</v>
      </c>
      <c r="G51" s="11"/>
    </row>
    <row r="52" spans="1:7" ht="12.75">
      <c r="A52" t="s">
        <v>10</v>
      </c>
      <c r="B52" s="5">
        <v>3540000</v>
      </c>
      <c r="C52" s="5">
        <v>4235000</v>
      </c>
      <c r="E52" s="5">
        <f t="shared" si="0"/>
        <v>4235000</v>
      </c>
      <c r="G52" s="11"/>
    </row>
    <row r="53" spans="1:7" ht="12.75">
      <c r="A53" t="s">
        <v>11</v>
      </c>
      <c r="B53" s="5">
        <v>121451</v>
      </c>
      <c r="C53" s="5">
        <v>123079.5</v>
      </c>
      <c r="E53" s="5">
        <f t="shared" si="0"/>
        <v>123079.5</v>
      </c>
      <c r="G53" s="11"/>
    </row>
    <row r="54" spans="1:7" ht="12.75">
      <c r="A54" t="s">
        <v>12</v>
      </c>
      <c r="B54" s="5">
        <v>-73221.5</v>
      </c>
      <c r="C54" s="5">
        <v>-67731.5</v>
      </c>
      <c r="E54" s="5">
        <f t="shared" si="0"/>
        <v>-67731.5</v>
      </c>
      <c r="G54" s="11"/>
    </row>
    <row r="55" spans="1:7" ht="13.5" thickBot="1">
      <c r="A55" t="s">
        <v>13</v>
      </c>
      <c r="B55" s="9">
        <v>3345327.5</v>
      </c>
      <c r="C55" s="9">
        <v>4044189</v>
      </c>
      <c r="E55" s="9">
        <f t="shared" si="0"/>
        <v>4044189</v>
      </c>
      <c r="G55" s="11"/>
    </row>
  </sheetData>
  <printOptions/>
  <pageMargins left="0.75" right="0.75" top="1.75" bottom="1" header="0.5" footer="0.5"/>
  <pageSetup fitToHeight="2" horizontalDpi="600" verticalDpi="600" orientation="portrait" r:id="rId1"/>
  <headerFooter alignWithMargins="0">
    <oddHeader>&amp;C
&amp;"Arial,Bold"&amp;12Avista Utilities&amp;"Arial,Regular"&amp;10
Generation, Transmission and Distribution Projects - Proposed by Staff
October 1, 2008 through December 31, 2009&amp;RExhibit No. ___(DBD-8)</oddHeader>
    <oddFooter>&amp;RPage 1 of 1</oddFooter>
  </headerFooter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F14" sqref="F14"/>
    </sheetView>
  </sheetViews>
  <sheetFormatPr defaultColWidth="9.140625" defaultRowHeight="12.75"/>
  <cols>
    <col min="1" max="1" width="42.140625" style="0" customWidth="1"/>
    <col min="2" max="2" width="13.140625" style="0" bestFit="1" customWidth="1"/>
    <col min="3" max="3" width="12.28125" style="0" bestFit="1" customWidth="1"/>
    <col min="4" max="4" width="13.57421875" style="0" bestFit="1" customWidth="1"/>
    <col min="6" max="6" width="14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spans="1:3" ht="12.75">
      <c r="A3" s="1" t="s">
        <v>2</v>
      </c>
      <c r="B3" s="2" t="s">
        <v>19</v>
      </c>
      <c r="C3" s="2" t="s">
        <v>18</v>
      </c>
    </row>
    <row r="4" spans="2:3" ht="12.75">
      <c r="B4" s="2" t="s">
        <v>20</v>
      </c>
      <c r="C4" s="2" t="s">
        <v>17</v>
      </c>
    </row>
    <row r="5" spans="1:6" ht="13.5" thickBot="1">
      <c r="A5" s="3"/>
      <c r="B5" s="4">
        <v>2009</v>
      </c>
      <c r="C5" s="4">
        <v>2009</v>
      </c>
      <c r="D5" s="4" t="s">
        <v>3</v>
      </c>
      <c r="F5" s="2">
        <v>2009</v>
      </c>
    </row>
    <row r="6" spans="1:6" ht="12.75">
      <c r="A6" t="s">
        <v>4</v>
      </c>
      <c r="B6" s="5">
        <f>F6-C6</f>
        <v>540462</v>
      </c>
      <c r="C6" s="5">
        <f>'[1]2009 '!E11</f>
        <v>162236</v>
      </c>
      <c r="D6" s="5">
        <f>SUM(B6:C6)</f>
        <v>702698</v>
      </c>
      <c r="F6" s="10">
        <v>702698</v>
      </c>
    </row>
    <row r="7" spans="1:6" ht="12.75">
      <c r="A7" t="s">
        <v>5</v>
      </c>
      <c r="B7" s="5">
        <f aca="true" t="shared" si="0" ref="B7:B58">F7-C7</f>
        <v>334050</v>
      </c>
      <c r="C7" s="6">
        <f>ROUND(C14*0.015,0)</f>
        <v>94335</v>
      </c>
      <c r="D7" s="6">
        <f>SUM(B7:C7)</f>
        <v>428385</v>
      </c>
      <c r="F7" s="10">
        <v>428385</v>
      </c>
    </row>
    <row r="8" spans="1:6" ht="12.75">
      <c r="A8" t="s">
        <v>6</v>
      </c>
      <c r="B8" s="7">
        <f>SUM(B6:B7)</f>
        <v>874512</v>
      </c>
      <c r="C8" s="7">
        <f>SUM(C6:C7)</f>
        <v>256571</v>
      </c>
      <c r="D8" s="7">
        <f>SUM(D6:D7)</f>
        <v>1131083</v>
      </c>
      <c r="F8" s="10">
        <v>1131083</v>
      </c>
    </row>
    <row r="9" spans="1:6" ht="12.75">
      <c r="A9" t="s">
        <v>7</v>
      </c>
      <c r="B9" s="5">
        <f>-B8</f>
        <v>-874512</v>
      </c>
      <c r="C9" s="5">
        <f>-C8</f>
        <v>-256571</v>
      </c>
      <c r="D9" s="5">
        <f>-D8</f>
        <v>-1131083</v>
      </c>
      <c r="F9" s="10">
        <v>-1131083</v>
      </c>
    </row>
    <row r="10" spans="1:6" ht="12.75">
      <c r="A10" t="s">
        <v>8</v>
      </c>
      <c r="B10" s="5">
        <f t="shared" si="0"/>
        <v>306079.2</v>
      </c>
      <c r="C10" s="8">
        <f>(C6+C7)*0.35</f>
        <v>89799.84999999999</v>
      </c>
      <c r="D10" s="8">
        <f>SUM(B10:C10)</f>
        <v>395879.05</v>
      </c>
      <c r="F10" s="10">
        <v>395879.05</v>
      </c>
    </row>
    <row r="11" spans="1:6" ht="13.5" thickBot="1">
      <c r="A11" t="s">
        <v>9</v>
      </c>
      <c r="B11" s="9">
        <f>SUM(B9:B10)</f>
        <v>-568432.8</v>
      </c>
      <c r="C11" s="9">
        <f>SUM(C9:C10)</f>
        <v>-166771.15000000002</v>
      </c>
      <c r="D11" s="9">
        <f>SUM(D9:D10)</f>
        <v>-735203.95</v>
      </c>
      <c r="F11" s="10">
        <v>-735203.95</v>
      </c>
    </row>
    <row r="12" spans="2:6" ht="12.75">
      <c r="B12" s="5">
        <f t="shared" si="0"/>
        <v>0</v>
      </c>
      <c r="C12" s="5"/>
      <c r="D12" s="5"/>
      <c r="F12" s="10"/>
    </row>
    <row r="13" spans="2:6" ht="12.75">
      <c r="B13" s="5">
        <f t="shared" si="0"/>
        <v>0</v>
      </c>
      <c r="C13" s="5"/>
      <c r="D13" s="5"/>
      <c r="F13" s="10"/>
    </row>
    <row r="14" spans="1:6" ht="12.75">
      <c r="A14" t="s">
        <v>10</v>
      </c>
      <c r="B14" s="5">
        <f t="shared" si="0"/>
        <v>22270000</v>
      </c>
      <c r="C14" s="5">
        <f>'[1]2009 '!B11</f>
        <v>6289000</v>
      </c>
      <c r="D14" s="5">
        <f>SUM(B14:C14)</f>
        <v>28559000</v>
      </c>
      <c r="F14" s="10">
        <v>28559000</v>
      </c>
    </row>
    <row r="15" spans="1:6" ht="12.75">
      <c r="A15" t="s">
        <v>11</v>
      </c>
      <c r="B15" s="5">
        <f t="shared" si="0"/>
        <v>562981</v>
      </c>
      <c r="C15" s="5">
        <f>('[1]2009 '!G11+'[1]2009 '!H11)/2</f>
        <v>168995</v>
      </c>
      <c r="D15" s="5">
        <f>SUM(B15:C15)</f>
        <v>731976</v>
      </c>
      <c r="F15" s="10">
        <v>731976</v>
      </c>
    </row>
    <row r="16" spans="1:6" ht="12.75">
      <c r="A16" t="s">
        <v>12</v>
      </c>
      <c r="B16" s="5">
        <f t="shared" si="0"/>
        <v>-384474.5</v>
      </c>
      <c r="C16" s="5">
        <f>('[1]2009 '!M11+'[1]2009 '!N11)/2</f>
        <v>-105211.5</v>
      </c>
      <c r="D16" s="5">
        <f>SUM(B16:C16)</f>
        <v>-489686</v>
      </c>
      <c r="F16" s="10">
        <v>-489686</v>
      </c>
    </row>
    <row r="17" spans="1:6" ht="13.5" thickBot="1">
      <c r="A17" t="s">
        <v>13</v>
      </c>
      <c r="B17" s="9">
        <f>B14-B15+B16</f>
        <v>21322544.5</v>
      </c>
      <c r="C17" s="9">
        <f>C14-C15+C16</f>
        <v>6014793.5</v>
      </c>
      <c r="D17" s="9">
        <f>D14-D15+D16</f>
        <v>27337338</v>
      </c>
      <c r="F17" s="10">
        <v>27337338</v>
      </c>
    </row>
    <row r="18" spans="2:6" ht="12.75">
      <c r="B18" s="5">
        <f t="shared" si="0"/>
        <v>0</v>
      </c>
      <c r="F18" s="10"/>
    </row>
    <row r="19" spans="1:6" ht="12.75">
      <c r="A19" s="1" t="s">
        <v>14</v>
      </c>
      <c r="B19" s="5">
        <f t="shared" si="0"/>
        <v>0</v>
      </c>
      <c r="F19" s="10"/>
    </row>
    <row r="20" spans="1:6" ht="12.75">
      <c r="A20" t="s">
        <v>4</v>
      </c>
      <c r="B20" s="5">
        <f t="shared" si="0"/>
        <v>269948</v>
      </c>
      <c r="C20" s="5">
        <f>'[1]2009 '!E6+'[1]2009 '!E7+'[1]2009 '!E8</f>
        <v>81234</v>
      </c>
      <c r="D20" s="5">
        <f>SUM(B20:C20)</f>
        <v>351182</v>
      </c>
      <c r="F20" s="10">
        <v>351182</v>
      </c>
    </row>
    <row r="21" spans="1:6" ht="12.75">
      <c r="A21" t="s">
        <v>5</v>
      </c>
      <c r="B21" s="5">
        <f t="shared" si="0"/>
        <v>159585</v>
      </c>
      <c r="C21" s="6">
        <f>ROUND(C28*0.015,0)</f>
        <v>48105</v>
      </c>
      <c r="D21" s="6">
        <f>SUM(B21:C21)</f>
        <v>207690</v>
      </c>
      <c r="F21" s="10">
        <v>207690</v>
      </c>
    </row>
    <row r="22" spans="1:6" ht="12.75">
      <c r="A22" t="s">
        <v>6</v>
      </c>
      <c r="B22" s="7">
        <f>SUM(B20:B21)</f>
        <v>429533</v>
      </c>
      <c r="C22" s="7">
        <f>SUM(C20:C21)</f>
        <v>129339</v>
      </c>
      <c r="D22" s="7">
        <f>SUM(D20:D21)</f>
        <v>558872</v>
      </c>
      <c r="F22" s="10">
        <v>558872</v>
      </c>
    </row>
    <row r="23" spans="1:6" ht="12.75">
      <c r="A23" t="s">
        <v>7</v>
      </c>
      <c r="B23" s="5">
        <f>-B22</f>
        <v>-429533</v>
      </c>
      <c r="C23" s="5">
        <f>-C22</f>
        <v>-129339</v>
      </c>
      <c r="D23" s="5">
        <f>-D22</f>
        <v>-558872</v>
      </c>
      <c r="F23" s="10">
        <v>-558872</v>
      </c>
    </row>
    <row r="24" spans="1:6" ht="12.75">
      <c r="A24" t="s">
        <v>8</v>
      </c>
      <c r="B24" s="5">
        <f t="shared" si="0"/>
        <v>150336.55000000002</v>
      </c>
      <c r="C24" s="8">
        <f>(C20+C21)*0.35</f>
        <v>45268.649999999994</v>
      </c>
      <c r="D24" s="8">
        <f>SUM(B24:C24)</f>
        <v>195605.2</v>
      </c>
      <c r="F24" s="10">
        <v>195605.2</v>
      </c>
    </row>
    <row r="25" spans="1:6" ht="13.5" thickBot="1">
      <c r="A25" t="s">
        <v>9</v>
      </c>
      <c r="B25" s="9">
        <f>SUM(B23:B24)</f>
        <v>-279196.44999999995</v>
      </c>
      <c r="C25" s="9">
        <f>SUM(C23:C24)</f>
        <v>-84070.35</v>
      </c>
      <c r="D25" s="9">
        <f>SUM(D23:D24)</f>
        <v>-363266.8</v>
      </c>
      <c r="F25" s="10">
        <v>-363266.8</v>
      </c>
    </row>
    <row r="26" spans="2:6" ht="12.75">
      <c r="B26" s="5">
        <f t="shared" si="0"/>
        <v>0</v>
      </c>
      <c r="C26" s="5"/>
      <c r="D26" s="5"/>
      <c r="F26" s="10"/>
    </row>
    <row r="27" spans="2:6" ht="12.75">
      <c r="B27" s="5">
        <f t="shared" si="0"/>
        <v>0</v>
      </c>
      <c r="C27" s="5"/>
      <c r="D27" s="5"/>
      <c r="F27" s="10"/>
    </row>
    <row r="28" spans="1:6" ht="12.75">
      <c r="A28" t="s">
        <v>10</v>
      </c>
      <c r="B28" s="5">
        <f t="shared" si="0"/>
        <v>10639000</v>
      </c>
      <c r="C28" s="5">
        <f>('[1]2009 '!B6+'[1]2009 '!B7+'[1]2009 '!B8)</f>
        <v>3207000</v>
      </c>
      <c r="D28" s="5">
        <f>SUM(B28:C28)</f>
        <v>13846000</v>
      </c>
      <c r="F28" s="10">
        <v>13846000</v>
      </c>
    </row>
    <row r="29" spans="1:6" ht="12.75">
      <c r="A29" t="s">
        <v>11</v>
      </c>
      <c r="B29" s="5">
        <f t="shared" si="0"/>
        <v>281196</v>
      </c>
      <c r="C29" s="5">
        <f>('[1]2009 '!G6+'[1]2009 '!H6+'[1]2009 '!G7+'[1]2009 '!H7+'[1]2009 '!G8+'[1]2009 '!H8)/2</f>
        <v>84618</v>
      </c>
      <c r="D29" s="5">
        <f>SUM(B29:C29)</f>
        <v>365814</v>
      </c>
      <c r="F29" s="10">
        <v>365814</v>
      </c>
    </row>
    <row r="30" spans="1:6" ht="12.75">
      <c r="A30" t="s">
        <v>12</v>
      </c>
      <c r="B30" s="5">
        <f t="shared" si="0"/>
        <v>-179560</v>
      </c>
      <c r="C30" s="5">
        <f>('[1]2009 '!M6+'[1]2009 '!N6+'[1]2009 '!M7+'[1]2009 '!N7+'[1]2009 '!M8+'[1]2009 '!N8)/2</f>
        <v>-54175</v>
      </c>
      <c r="D30" s="5">
        <f>SUM(B30:C30)</f>
        <v>-233735</v>
      </c>
      <c r="F30" s="10">
        <v>-233735</v>
      </c>
    </row>
    <row r="31" spans="1:6" ht="13.5" thickBot="1">
      <c r="A31" t="s">
        <v>13</v>
      </c>
      <c r="B31" s="9">
        <f>B28-B29+B30</f>
        <v>10178244</v>
      </c>
      <c r="C31" s="9">
        <f>C28-C29+C30</f>
        <v>3068207</v>
      </c>
      <c r="D31" s="9">
        <f>D28-D29+D30</f>
        <v>13246451</v>
      </c>
      <c r="F31" s="10">
        <v>13246451</v>
      </c>
    </row>
    <row r="32" spans="2:6" ht="12.75">
      <c r="B32" s="5">
        <f t="shared" si="0"/>
        <v>0</v>
      </c>
      <c r="F32" s="10"/>
    </row>
    <row r="33" spans="1:6" ht="12.75">
      <c r="A33" s="1" t="s">
        <v>15</v>
      </c>
      <c r="B33" s="5">
        <f t="shared" si="0"/>
        <v>0</v>
      </c>
      <c r="F33" s="10"/>
    </row>
    <row r="34" spans="1:6" ht="12.75">
      <c r="A34" t="s">
        <v>4</v>
      </c>
      <c r="B34" s="5">
        <f t="shared" si="0"/>
        <v>152357</v>
      </c>
      <c r="C34" s="5">
        <f>'[1]2009 '!E9</f>
        <v>14070</v>
      </c>
      <c r="D34" s="5">
        <f>SUM(B34:C34)</f>
        <v>166427</v>
      </c>
      <c r="F34" s="10">
        <v>166427</v>
      </c>
    </row>
    <row r="35" spans="1:6" ht="12.75">
      <c r="A35" t="s">
        <v>5</v>
      </c>
      <c r="B35" s="5">
        <f t="shared" si="0"/>
        <v>110940</v>
      </c>
      <c r="C35" s="6">
        <f>ROUND(C42*0.015,0)</f>
        <v>10245</v>
      </c>
      <c r="D35" s="6">
        <f>SUM(B35:C35)</f>
        <v>121185</v>
      </c>
      <c r="F35" s="10">
        <v>121185</v>
      </c>
    </row>
    <row r="36" spans="1:6" ht="12.75">
      <c r="A36" t="s">
        <v>6</v>
      </c>
      <c r="B36" s="7">
        <f>SUM(B34:B35)</f>
        <v>263297</v>
      </c>
      <c r="C36" s="7">
        <f>SUM(C34:C35)</f>
        <v>24315</v>
      </c>
      <c r="D36" s="7">
        <f>SUM(D34:D35)</f>
        <v>287612</v>
      </c>
      <c r="F36" s="10">
        <v>287612</v>
      </c>
    </row>
    <row r="37" spans="1:6" ht="12.75">
      <c r="A37" t="s">
        <v>7</v>
      </c>
      <c r="B37" s="5">
        <f>-B36</f>
        <v>-263297</v>
      </c>
      <c r="C37" s="5">
        <f>-C36</f>
        <v>-24315</v>
      </c>
      <c r="D37" s="5">
        <f>-D36</f>
        <v>-287612</v>
      </c>
      <c r="F37" s="10">
        <v>-287612</v>
      </c>
    </row>
    <row r="38" spans="1:6" ht="12.75">
      <c r="A38" t="s">
        <v>8</v>
      </c>
      <c r="B38" s="5">
        <f t="shared" si="0"/>
        <v>92153.95</v>
      </c>
      <c r="C38" s="8">
        <f>(C34+C35)*0.35</f>
        <v>8510.25</v>
      </c>
      <c r="D38" s="8">
        <f>SUM(B38:C38)</f>
        <v>100664.2</v>
      </c>
      <c r="F38" s="10">
        <v>100664.2</v>
      </c>
    </row>
    <row r="39" spans="1:6" ht="13.5" thickBot="1">
      <c r="A39" t="s">
        <v>9</v>
      </c>
      <c r="B39" s="9">
        <f>SUM(B37:B38)</f>
        <v>-171143.05</v>
      </c>
      <c r="C39" s="9">
        <f>SUM(C37:C38)</f>
        <v>-15804.75</v>
      </c>
      <c r="D39" s="9">
        <f>SUM(D37:D38)</f>
        <v>-186947.8</v>
      </c>
      <c r="F39" s="10">
        <v>-186947.8</v>
      </c>
    </row>
    <row r="40" spans="2:6" ht="12.75">
      <c r="B40" s="5">
        <f t="shared" si="0"/>
        <v>0</v>
      </c>
      <c r="C40" s="5"/>
      <c r="D40" s="5"/>
      <c r="F40" s="10"/>
    </row>
    <row r="41" spans="2:6" ht="12.75">
      <c r="B41" s="5">
        <f t="shared" si="0"/>
        <v>0</v>
      </c>
      <c r="C41" s="5"/>
      <c r="D41" s="5"/>
      <c r="F41" s="10"/>
    </row>
    <row r="42" spans="1:6" ht="12.75">
      <c r="A42" t="s">
        <v>10</v>
      </c>
      <c r="B42" s="5">
        <f t="shared" si="0"/>
        <v>7396000</v>
      </c>
      <c r="C42" s="5">
        <f>'[1]2009 '!B9</f>
        <v>683000</v>
      </c>
      <c r="D42" s="5">
        <f>SUM(B42:C42)</f>
        <v>8079000</v>
      </c>
      <c r="F42" s="10">
        <v>8079000</v>
      </c>
    </row>
    <row r="43" spans="1:6" ht="12.75">
      <c r="A43" t="s">
        <v>11</v>
      </c>
      <c r="B43" s="5">
        <f t="shared" si="0"/>
        <v>158705.5</v>
      </c>
      <c r="C43" s="5">
        <f>('[1]2009 '!G9+'[1]2009 '!H9)/2</f>
        <v>14656</v>
      </c>
      <c r="D43" s="5">
        <f>SUM(B43:C43)</f>
        <v>173361.5</v>
      </c>
      <c r="F43" s="10">
        <v>173361.5</v>
      </c>
    </row>
    <row r="44" spans="1:6" ht="12.75">
      <c r="A44" t="s">
        <v>12</v>
      </c>
      <c r="B44" s="5">
        <f t="shared" si="0"/>
        <v>-137183</v>
      </c>
      <c r="C44" s="5">
        <f>('[1]2009 '!M9+'[1]2009 '!N9)/2</f>
        <v>-12668.5</v>
      </c>
      <c r="D44" s="5">
        <f>SUM(B44:C44)</f>
        <v>-149851.5</v>
      </c>
      <c r="F44" s="10">
        <v>-149851.5</v>
      </c>
    </row>
    <row r="45" spans="1:6" ht="13.5" thickBot="1">
      <c r="A45" t="s">
        <v>13</v>
      </c>
      <c r="B45" s="9">
        <f>B42-B43+B44</f>
        <v>7100111.5</v>
      </c>
      <c r="C45" s="9">
        <f>C42-C43+C44</f>
        <v>655675.5</v>
      </c>
      <c r="D45" s="9">
        <f>D42-D43+D44</f>
        <v>7755787</v>
      </c>
      <c r="F45" s="10">
        <v>7755787</v>
      </c>
    </row>
    <row r="46" spans="2:6" ht="12.75">
      <c r="B46" s="5">
        <f t="shared" si="0"/>
        <v>0</v>
      </c>
      <c r="F46" s="10"/>
    </row>
    <row r="47" spans="1:6" ht="12.75">
      <c r="A47" s="1" t="s">
        <v>16</v>
      </c>
      <c r="B47" s="5">
        <f t="shared" si="0"/>
        <v>0</v>
      </c>
      <c r="F47" s="10"/>
    </row>
    <row r="48" spans="1:6" ht="12.75">
      <c r="A48" t="s">
        <v>4</v>
      </c>
      <c r="B48" s="5">
        <f t="shared" si="0"/>
        <v>118157</v>
      </c>
      <c r="C48" s="5">
        <f aca="true" t="shared" si="1" ref="B48:D59">C6-C20-C34</f>
        <v>66932</v>
      </c>
      <c r="D48" s="5">
        <f t="shared" si="1"/>
        <v>185089</v>
      </c>
      <c r="F48" s="10">
        <v>185089</v>
      </c>
    </row>
    <row r="49" spans="1:6" ht="12.75">
      <c r="A49" t="s">
        <v>5</v>
      </c>
      <c r="B49" s="5">
        <f t="shared" si="0"/>
        <v>63525</v>
      </c>
      <c r="C49" s="5">
        <f t="shared" si="1"/>
        <v>35985</v>
      </c>
      <c r="D49" s="5">
        <f t="shared" si="1"/>
        <v>99510</v>
      </c>
      <c r="F49" s="10">
        <v>99510</v>
      </c>
    </row>
    <row r="50" spans="1:6" ht="12.75">
      <c r="A50" t="s">
        <v>6</v>
      </c>
      <c r="B50" s="7">
        <f>B8-B22-B36</f>
        <v>181682</v>
      </c>
      <c r="C50" s="7">
        <f t="shared" si="1"/>
        <v>102917</v>
      </c>
      <c r="D50" s="7">
        <f t="shared" si="1"/>
        <v>284599</v>
      </c>
      <c r="F50" s="10">
        <v>284599</v>
      </c>
    </row>
    <row r="51" spans="1:6" ht="12.75">
      <c r="A51" t="s">
        <v>7</v>
      </c>
      <c r="B51" s="5">
        <f>B9-B23-B37</f>
        <v>-181682</v>
      </c>
      <c r="C51" s="5">
        <f t="shared" si="1"/>
        <v>-102917</v>
      </c>
      <c r="D51" s="5">
        <f t="shared" si="1"/>
        <v>-284599</v>
      </c>
      <c r="F51" s="10">
        <v>-284599</v>
      </c>
    </row>
    <row r="52" spans="1:6" ht="12.75">
      <c r="A52" t="s">
        <v>8</v>
      </c>
      <c r="B52" s="5">
        <f t="shared" si="0"/>
        <v>63588.7</v>
      </c>
      <c r="C52" s="5">
        <f t="shared" si="1"/>
        <v>36020.95</v>
      </c>
      <c r="D52" s="5">
        <f t="shared" si="1"/>
        <v>99609.64999999998</v>
      </c>
      <c r="F52" s="10">
        <v>99609.65</v>
      </c>
    </row>
    <row r="53" spans="1:6" ht="13.5" thickBot="1">
      <c r="A53" t="s">
        <v>9</v>
      </c>
      <c r="B53" s="9">
        <f t="shared" si="1"/>
        <v>-118093.3000000001</v>
      </c>
      <c r="C53" s="9">
        <f t="shared" si="1"/>
        <v>-66896.05000000002</v>
      </c>
      <c r="D53" s="9">
        <f t="shared" si="1"/>
        <v>-184989.34999999998</v>
      </c>
      <c r="F53" s="10">
        <v>-184989.35</v>
      </c>
    </row>
    <row r="54" spans="2:6" ht="12.75">
      <c r="B54" s="5">
        <f t="shared" si="0"/>
        <v>0</v>
      </c>
      <c r="C54" s="5">
        <f t="shared" si="1"/>
        <v>0</v>
      </c>
      <c r="D54" s="5">
        <f t="shared" si="1"/>
        <v>0</v>
      </c>
      <c r="F54" s="10">
        <v>0</v>
      </c>
    </row>
    <row r="55" spans="2:6" ht="12.75">
      <c r="B55" s="5">
        <f t="shared" si="0"/>
        <v>0</v>
      </c>
      <c r="C55" s="5">
        <f t="shared" si="1"/>
        <v>0</v>
      </c>
      <c r="D55" s="5">
        <f t="shared" si="1"/>
        <v>0</v>
      </c>
      <c r="F55" s="10">
        <v>0</v>
      </c>
    </row>
    <row r="56" spans="1:6" ht="12.75">
      <c r="A56" t="s">
        <v>10</v>
      </c>
      <c r="B56" s="5">
        <f t="shared" si="0"/>
        <v>4235000</v>
      </c>
      <c r="C56" s="5">
        <f t="shared" si="1"/>
        <v>2399000</v>
      </c>
      <c r="D56" s="5">
        <f t="shared" si="1"/>
        <v>6634000</v>
      </c>
      <c r="F56" s="10">
        <v>6634000</v>
      </c>
    </row>
    <row r="57" spans="1:6" ht="12.75">
      <c r="A57" t="s">
        <v>11</v>
      </c>
      <c r="B57" s="5">
        <f t="shared" si="0"/>
        <v>123079.5</v>
      </c>
      <c r="C57" s="5">
        <f t="shared" si="1"/>
        <v>69721</v>
      </c>
      <c r="D57" s="5">
        <f t="shared" si="1"/>
        <v>192800.5</v>
      </c>
      <c r="F57" s="10">
        <v>192800.5</v>
      </c>
    </row>
    <row r="58" spans="1:6" ht="12.75">
      <c r="A58" t="s">
        <v>12</v>
      </c>
      <c r="B58" s="5">
        <f t="shared" si="0"/>
        <v>-67731.5</v>
      </c>
      <c r="C58" s="5">
        <f t="shared" si="1"/>
        <v>-38368</v>
      </c>
      <c r="D58" s="5">
        <f t="shared" si="1"/>
        <v>-106099.5</v>
      </c>
      <c r="F58" s="10">
        <v>-106099.5</v>
      </c>
    </row>
    <row r="59" spans="1:6" ht="13.5" thickBot="1">
      <c r="A59" t="s">
        <v>13</v>
      </c>
      <c r="B59" s="9">
        <f t="shared" si="1"/>
        <v>4044189</v>
      </c>
      <c r="C59" s="9">
        <f t="shared" si="1"/>
        <v>2290911</v>
      </c>
      <c r="D59" s="9">
        <f t="shared" si="1"/>
        <v>6335100</v>
      </c>
      <c r="F59" s="10">
        <v>6335100</v>
      </c>
    </row>
  </sheetData>
  <printOptions/>
  <pageMargins left="0.75" right="0.75" top="1" bottom="1" header="0.5" footer="0.5"/>
  <pageSetup fitToHeight="2" horizontalDpi="600" verticalDpi="600" orientation="portrait" r:id="rId1"/>
  <headerFooter alignWithMargins="0">
    <oddFooter>&amp;L&amp;F
&amp;A&amp;RPage &amp;P of &amp;N
jmp &amp;D</oddFooter>
  </headerFooter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vz9tr1</cp:lastModifiedBy>
  <cp:lastPrinted>2009-09-07T16:20:53Z</cp:lastPrinted>
  <dcterms:created xsi:type="dcterms:W3CDTF">2009-09-03T17:24:13Z</dcterms:created>
  <dcterms:modified xsi:type="dcterms:W3CDTF">2009-09-07T16:28:51Z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