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BEE918A2-F845-4B11-AC2E-14D5DEA0F749}" xr6:coauthVersionLast="47" xr6:coauthVersionMax="47" xr10:uidLastSave="{00000000-0000-0000-0000-000000000000}"/>
  <bookViews>
    <workbookView xWindow="-120" yWindow="480" windowWidth="29040" windowHeight="15840" xr2:uid="{6348965A-120E-4A60-8410-6B6715234585}"/>
  </bookViews>
  <sheets>
    <sheet name="4-1" sheetId="1" r:id="rId1"/>
    <sheet name="4-2" sheetId="2" r:id="rId2"/>
    <sheet name="4-3" sheetId="3" r:id="rId3"/>
    <sheet name="4-4" sheetId="4" r:id="rId4"/>
  </sheets>
  <externalReferences>
    <externalReference r:id="rId5"/>
  </externalReferences>
  <definedNames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AB06" localSheetId="3" hidden="1">#REF!</definedName>
    <definedName name="__123Graph_AB06" hidden="1">#REF!</definedName>
    <definedName name="__123Graph_ACEDREVGR" localSheetId="3" hidden="1">#REF!</definedName>
    <definedName name="__123Graph_ACEDREVGR" hidden="1">#REF!</definedName>
    <definedName name="__123Graph_B" localSheetId="0" hidden="1">#REF!</definedName>
    <definedName name="__123Graph_B" hidden="1">#REF!</definedName>
    <definedName name="__123Graph_BCEDREVGR" localSheetId="3" hidden="1">#REF!</definedName>
    <definedName name="__123Graph_BCEDREVGR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ECURRENT" localSheetId="3" hidden="1">#REF!</definedName>
    <definedName name="__123Graph_ECURRENT" hidden="1">#REF!</definedName>
    <definedName name="__123Graph_F" localSheetId="0" hidden="1">#REF!</definedName>
    <definedName name="__123Graph_F" hidden="1">#REF!</definedName>
    <definedName name="__123Graph_X" localSheetId="3" hidden="1">#REF!</definedName>
    <definedName name="__123Graph_X" hidden="1">#REF!</definedName>
    <definedName name="__123Graph_XCEDREVGR" localSheetId="3" hidden="1">#REF!</definedName>
    <definedName name="__123Graph_XCEDREVGR" hidden="1">#REF!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1__123Graph_ACHART_17" localSheetId="3" hidden="1">#REF!</definedName>
    <definedName name="_1__123Graph_ACHART_17" hidden="1">#REF!</definedName>
    <definedName name="_1__123Graph_ACONTRACT_BY_B_U" localSheetId="3" hidden="1">#REF!</definedName>
    <definedName name="_1__123Graph_ACONTRACT_BY_B_U" hidden="1">#REF!</definedName>
    <definedName name="_10__123Graph_BQRE_S_BY_TYPE" localSheetId="3" hidden="1">#REF!</definedName>
    <definedName name="_10__123Graph_BQRE_S_BY_TYPE" hidden="1">#REF!</definedName>
    <definedName name="_11__123Graph_BSENS_COMPARISON" localSheetId="3" hidden="1">#REF!</definedName>
    <definedName name="_11__123Graph_BSENS_COMPARISON" hidden="1">#REF!</definedName>
    <definedName name="_12__123Graph_BSUPPLIES_BY_B_U" localSheetId="3" hidden="1">#REF!</definedName>
    <definedName name="_12__123Graph_BSUPPLIES_BY_B_U" hidden="1">#REF!</definedName>
    <definedName name="_13__123Graph_BTAX_CREDIT" localSheetId="3" hidden="1">#REF!</definedName>
    <definedName name="_13__123Graph_BTAX_CREDIT" hidden="1">#REF!</definedName>
    <definedName name="_14__123Graph_BWAGES_BY_B_U" localSheetId="3" hidden="1">#REF!</definedName>
    <definedName name="_14__123Graph_BWAGES_BY_B_U" hidden="1">#REF!</definedName>
    <definedName name="_15__123Graph_CCONTRACT_BY_B_U" localSheetId="3" hidden="1">#REF!</definedName>
    <definedName name="_15__123Graph_CCONTRACT_BY_B_U" hidden="1">#REF!</definedName>
    <definedName name="_16__123Graph_CQRE_S_BY_CO." localSheetId="3" hidden="1">#REF!</definedName>
    <definedName name="_16__123Graph_CQRE_S_BY_CO." hidden="1">#REF!</definedName>
    <definedName name="_17__123Graph_CQRE_S_BY_TYPE" localSheetId="3" hidden="1">#REF!</definedName>
    <definedName name="_17__123Graph_CQRE_S_BY_TYPE" hidden="1">#REF!</definedName>
    <definedName name="_18__123Graph_CSENS_COMPARISON" localSheetId="3" hidden="1">#REF!</definedName>
    <definedName name="_18__123Graph_CSENS_COMPARISON" hidden="1">#REF!</definedName>
    <definedName name="_19__123Graph_CSUPPLIES_BY_B_U" localSheetId="3" hidden="1">#REF!</definedName>
    <definedName name="_19__123Graph_CSUPPLIES_BY_B_U" hidden="1">#REF!</definedName>
    <definedName name="_2__123Graph_AQRE_S_BY_CO." localSheetId="3" hidden="1">#REF!</definedName>
    <definedName name="_2__123Graph_AQRE_S_BY_CO." hidden="1">#REF!</definedName>
    <definedName name="_20__123Graph_CWAGES_BY_B_U" localSheetId="3" hidden="1">#REF!</definedName>
    <definedName name="_20__123Graph_CWAGES_BY_B_U" hidden="1">#REF!</definedName>
    <definedName name="_21__123Graph_DCONTRACT_BY_B_U" localSheetId="3" hidden="1">#REF!</definedName>
    <definedName name="_21__123Graph_DCONTRACT_BY_B_U" hidden="1">#REF!</definedName>
    <definedName name="_22__123Graph_DQRE_S_BY_CO." localSheetId="3" hidden="1">#REF!</definedName>
    <definedName name="_22__123Graph_DQRE_S_BY_CO." hidden="1">#REF!</definedName>
    <definedName name="_23__123Graph_DSUPPLIES_BY_B_U" localSheetId="3" hidden="1">#REF!</definedName>
    <definedName name="_23__123Graph_DSUPPLIES_BY_B_U" hidden="1">#REF!</definedName>
    <definedName name="_24__123Graph_DWAGES_BY_B_U" localSheetId="3" hidden="1">#REF!</definedName>
    <definedName name="_24__123Graph_DWAGES_BY_B_U" hidden="1">#REF!</definedName>
    <definedName name="_25__123Graph_ECONTRACT_BY_B_U" localSheetId="3" hidden="1">#REF!</definedName>
    <definedName name="_25__123Graph_ECONTRACT_BY_B_U" hidden="1">#REF!</definedName>
    <definedName name="_26__123Graph_EQRE_S_BY_CO." localSheetId="3" hidden="1">#REF!</definedName>
    <definedName name="_26__123Graph_EQRE_S_BY_CO." hidden="1">#REF!</definedName>
    <definedName name="_27__123Graph_ESUPPLIES_BY_B_U" localSheetId="3" hidden="1">#REF!</definedName>
    <definedName name="_27__123Graph_ESUPPLIES_BY_B_U" hidden="1">#REF!</definedName>
    <definedName name="_28__123Graph_EWAGES_BY_B_U" localSheetId="3" hidden="1">#REF!</definedName>
    <definedName name="_28__123Graph_EWAGES_BY_B_U" hidden="1">#REF!</definedName>
    <definedName name="_29__123Graph_FCONTRACT_BY_B_U" localSheetId="3" hidden="1">#REF!</definedName>
    <definedName name="_29__123Graph_FCONTRACT_BY_B_U" hidden="1">#REF!</definedName>
    <definedName name="_3__123Graph_AQRE_S_BY_TYPE" localSheetId="3" hidden="1">#REF!</definedName>
    <definedName name="_3__123Graph_AQRE_S_BY_TYPE" hidden="1">#REF!</definedName>
    <definedName name="_30__123Graph_FQRE_S_BY_CO." localSheetId="3" hidden="1">#REF!</definedName>
    <definedName name="_30__123Graph_FQRE_S_BY_CO." hidden="1">#REF!</definedName>
    <definedName name="_31__123Graph_FSUPPLIES_BY_B_U" localSheetId="3" hidden="1">#REF!</definedName>
    <definedName name="_31__123Graph_FSUPPLIES_BY_B_U" hidden="1">#REF!</definedName>
    <definedName name="_32__123Graph_FWAGES_BY_B_U" localSheetId="3" hidden="1">#REF!</definedName>
    <definedName name="_32__123Graph_FWAGES_BY_B_U" hidden="1">#REF!</definedName>
    <definedName name="_33__123Graph_XCONTRACT_BY_B_U" localSheetId="3" hidden="1">#REF!</definedName>
    <definedName name="_33__123Graph_XCONTRACT_BY_B_U" hidden="1">#REF!</definedName>
    <definedName name="_34__123Graph_XQRE_S_BY_CO." localSheetId="3" hidden="1">#REF!</definedName>
    <definedName name="_34__123Graph_XQRE_S_BY_CO." hidden="1">#REF!</definedName>
    <definedName name="_35__123Graph_XQRE_S_BY_TYPE" localSheetId="3" hidden="1">#REF!</definedName>
    <definedName name="_35__123Graph_XQRE_S_BY_TYPE" hidden="1">#REF!</definedName>
    <definedName name="_36__123Graph_XSUPPLIES_BY_B_U" localSheetId="3" hidden="1">#REF!</definedName>
    <definedName name="_36__123Graph_XSUPPLIES_BY_B_U" hidden="1">#REF!</definedName>
    <definedName name="_37__123Graph_XTAX_CREDIT" localSheetId="3" hidden="1">#REF!</definedName>
    <definedName name="_37__123Graph_XTAX_CREDIT" hidden="1">#REF!</definedName>
    <definedName name="_4__123Graph_ASENS_COMPARISON" localSheetId="3" hidden="1">#REF!</definedName>
    <definedName name="_4__123Graph_ASENS_COMPARISON" hidden="1">#REF!</definedName>
    <definedName name="_5__123Graph_ASUPPLIES_BY_B_U" localSheetId="3" hidden="1">#REF!</definedName>
    <definedName name="_5__123Graph_ASUPPLIES_BY_B_U" hidden="1">#REF!</definedName>
    <definedName name="_6__123Graph_ATAX_CREDIT" localSheetId="3" hidden="1">#REF!</definedName>
    <definedName name="_6__123Graph_ATAX_CREDIT" hidden="1">#REF!</definedName>
    <definedName name="_7__123Graph_AWAGES_BY_B_U" localSheetId="3" hidden="1">#REF!</definedName>
    <definedName name="_7__123Graph_AWAGES_BY_B_U" hidden="1">#REF!</definedName>
    <definedName name="_8__123Graph_BCONTRACT_BY_B_U" localSheetId="3" hidden="1">#REF!</definedName>
    <definedName name="_8__123Graph_BCONTRACT_BY_B_U" hidden="1">#REF!</definedName>
    <definedName name="_9__123Graph_BQRE_S_BY_CO." localSheetId="3" hidden="1">#REF!</definedName>
    <definedName name="_9__123Graph_BQRE_S_BY_CO." hidden="1">#REF!</definedName>
    <definedName name="_ex1" localSheetId="3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3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3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hidden="1">#REF!</definedName>
    <definedName name="_new1" localSheetId="3" hidden="1">{#N/A,#N/A,FALSE,"Summ";#N/A,#N/A,FALSE,"General"}</definedName>
    <definedName name="_new1" hidden="1">{#N/A,#N/A,FALSE,"Summ";#N/A,#N/A,FALSE,"General"}</definedName>
    <definedName name="_nofill" localSheetId="3" hidden="1">#REF!</definedName>
    <definedName name="_nofill" hidden="1">#REF!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3" hidden="1">#REF!</definedName>
    <definedName name="_Sort" hidden="1">#REF!</definedName>
    <definedName name="_www1" localSheetId="3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localSheetId="3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localSheetId="3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3" hidden="1">{#N/A,#N/A,FALSE,"Actual";#N/A,#N/A,FALSE,"Normalized";#N/A,#N/A,FALSE,"Electric Actual";#N/A,#N/A,FALSE,"Electric Normalized"}</definedName>
    <definedName name="b" hidden="1">{#N/A,#N/A,FALSE,"Actual";#N/A,#N/A,FALSE,"Normalized";#N/A,#N/A,FALSE,"Electric Actual";#N/A,#N/A,FALSE,"Electric Normalized"}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3" hidden="1">#REF!</definedName>
    <definedName name="BExMBYPQDG9AYDQ5E8IECVFREPO6" hidden="1">#REF!</definedName>
    <definedName name="BExMC7PESEESXVMDCGGIP5LPMUGY" localSheetId="3" hidden="1">#REF!</definedName>
    <definedName name="BExMC7PESEESXVMDCGGIP5LPMUGY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3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localSheetId="3" hidden="1">#REF!</definedName>
    <definedName name="copy" hidden="1">#REF!</definedName>
    <definedName name="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3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3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localSheetId="3" hidden="1">#REF!</definedName>
    <definedName name="dd" hidden="1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d" localSheetId="3" hidden="1">{#N/A,#N/A,FALSE,"CHECKREQ"}</definedName>
    <definedName name="dfd" hidden="1">{#N/A,#N/A,FALSE,"CHECKREQ"}</definedName>
    <definedName name="dfdfdfd" localSheetId="3" hidden="1">{#N/A,#N/A,FALSE,"CHECKREQ"}</definedName>
    <definedName name="dfdfdfd" hidden="1">{#N/A,#N/A,FALSE,"CHECKREQ"}</definedName>
    <definedName name="DFIT" localSheetId="3" hidden="1">{#N/A,#N/A,FALSE,"Coversheet";#N/A,#N/A,FALSE,"QA"}</definedName>
    <definedName name="DFIT" hidden="1">{#N/A,#N/A,FALSE,"Coversheet";#N/A,#N/A,FALSE,"QA"}</definedName>
    <definedName name="dsd" localSheetId="3" hidden="1">#REF!</definedName>
    <definedName name="dsd" hidden="1">#REF!</definedName>
    <definedName name="DUDE" localSheetId="0" hidden="1">#REF!</definedName>
    <definedName name="DUDE" localSheetId="3" hidden="1">#REF!</definedName>
    <definedName name="DUDE" hidden="1">#REF!</definedName>
    <definedName name="e" localSheetId="3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extra2" localSheetId="3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3" hidden="1">{#N/A,#N/A,FALSE,"CHECKREQ"}</definedName>
    <definedName name="f" hidden="1">{#N/A,#N/A,FALSE,"CHECKREQ"}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3" hidden="1">{#N/A,#N/A,FALSE,"CHECKREQ"}</definedName>
    <definedName name="fdf" hidden="1">{#N/A,#N/A,FALSE,"CHECKREQ"}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fhfjhke" localSheetId="3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3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3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h" localSheetId="3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3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localSheetId="3" hidden="1">#REF!</definedName>
    <definedName name="J" hidden="1">#REF!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localSheetId="3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3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3" hidden="1">#REF!</definedName>
    <definedName name="l" hidden="1">#REF!</definedName>
    <definedName name="limcount" hidden="1">1</definedName>
    <definedName name="ListOffset" hidden="1">1</definedName>
    <definedName name="lookup" localSheetId="3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3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localSheetId="3" hidden="1">#REF!</definedName>
    <definedName name="n" hidden="1">#REF!</definedName>
    <definedName name="new" localSheetId="3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3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3" hidden="1">#REF!</definedName>
    <definedName name="PricingInfo" hidden="1">#REF!</definedName>
    <definedName name="_xlnm.Print_Area" localSheetId="0">'4-1'!$A$1:$E$74</definedName>
    <definedName name="_xlnm.Print_Area" localSheetId="3">'4-4'!$A$1:$F$62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3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3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3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localSheetId="0" hidden="1">"BWP"</definedName>
    <definedName name="SAPBEXsysID" hidden="1">"BWD"</definedName>
    <definedName name="SAPBEXwbID" localSheetId="0" hidden="1">"45E0HSXTFNPZNJBTUASVO6FBF"</definedName>
    <definedName name="SAPBEXwbID" hidden="1">"45GKD1YC7ETU0EIK3IGCIEFBF"</definedName>
    <definedName name="SAPsysID" hidden="1">"708C5W7SBKP804JT78WJ0JNKI"</definedName>
    <definedName name="SAPwbID" hidden="1">"ARS"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3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3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standard1stub" localSheetId="3" hidden="1">{"YTD-Total",#N/A,FALSE,"Provision"}</definedName>
    <definedName name="standard1stub" hidden="1">{"YTD-Total",#N/A,FALSE,"Provision"}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C_BAG" localSheetId="3" hidden="1">#REF!</definedName>
    <definedName name="TC_BAG" hidden="1">#REF!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localSheetId="3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3" hidden="1">#REF!</definedName>
    <definedName name="w" hidden="1">#REF!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3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3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._.pages.1" localSheetId="3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3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localSheetId="3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3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localSheetId="3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3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3" hidden="1">{#N/A,#N/A,FALSE,"CHECKREQ"}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3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3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3" hidden="1">{#N/A,#N/A,TRUE,"Cover";#N/A,#N/A,TRUE,"Contents"}</definedName>
    <definedName name="wrn.Cover." hidden="1">{#N/A,#N/A,TRUE,"Cover";#N/A,#N/A,TRUE,"Contents"}</definedName>
    <definedName name="wrn.CoverContents." localSheetId="3" hidden="1">{#N/A,#N/A,FALSE,"Cover";#N/A,#N/A,FALSE,"Contents"}</definedName>
    <definedName name="wrn.CoverContents." hidden="1">{#N/A,#N/A,FALSE,"Cover";#N/A,#N/A,FALSE,"Contents"}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hidden="1">{#N/A,#N/A,FALSE,"schA"}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3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3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3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Full._.View.stub" localSheetId="3" hidden="1">{"FullView",#N/A,FALSE,"Consltd-For contngcy"}</definedName>
    <definedName name="wrn.Full._.View.stub" hidden="1">{"FullView",#N/A,FALSE,"Consltd-For contngcy"}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localSheetId="3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localSheetId="3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3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3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pen._.Issues._.Only.stub" localSheetId="3" hidden="1">{"Open issues Only",#N/A,FALSE,"TIMELINE"}</definedName>
    <definedName name="wrn.Open._.Issues._.Only.stub" hidden="1">{"Open issues Only",#N/A,FALSE,"TIMELINE"}</definedName>
    <definedName name="wrn.OR._.Carring._.Charge._.JV.1stub" localSheetId="3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3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3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3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FSreconview.stub" localSheetId="3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GHCreconview.stub" localSheetId="3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CoCodeView.stub" localSheetId="3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PMreconview.stub" localSheetId="3" hidden="1">{"PPM Recon View",#N/A,FALSE,"Hyperion Proof"}</definedName>
    <definedName name="wrn.PPMreconview.stub" hidden="1">{"PPM Recon View",#N/A,FALSE,"Hyperion Proof"}</definedName>
    <definedName name="wrn.Print." localSheetId="3" hidden="1">{"FC",#N/A,FALSE,"CALENDAR";"P",#N/A,FALSE,"CALENDAR"}</definedName>
    <definedName name="wrn.Print." hidden="1">{"FC",#N/A,FALSE,"CALENDAR";"P",#N/A,FALSE,"CALENDAR"}</definedName>
    <definedName name="wrn.Print._.Option._.1." localSheetId="3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3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3" hidden="1">{"DATA_SET",#N/A,FALSE,"HOURLY SPREAD"}</definedName>
    <definedName name="wrn.PRINT._.SOURCE._.DATA." hidden="1">{"DATA_SET",#N/A,FALSE,"HOURLY SPREAD"}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ElectricOnly.stub" localSheetId="3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ProofTotal.stub" localSheetId="3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Reformat._.only.1" localSheetId="3" hidden="1">{#N/A,#N/A,FALSE,"Dec 1999 mapping"}</definedName>
    <definedName name="wrn.Reformat._.only.1" hidden="1">{#N/A,#N/A,FALSE,"Dec 1999 mapping"}</definedName>
    <definedName name="wrn.Reformat._.only.stub" localSheetId="3" hidden="1">{#N/A,#N/A,FALSE,"Dec 1999 mapping"}</definedName>
    <definedName name="wrn.Reformat._.only.stub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3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3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tandard._.Utility._.Only.stub" localSheetId="3" hidden="1">{"YTD-Utility",#N/A,FALSE,"Prov Utility"}</definedName>
    <definedName name="wrn.Standard._.Utility._.Only.stub" hidden="1">{"YTD-Utility",#N/A,FALSE,"Prov Utility"}</definedName>
    <definedName name="wrn.Standard.stub" localSheetId="3" hidden="1">{"YTD-Total",#N/A,FALSE,"Provision"}</definedName>
    <definedName name="wrn.Standard.stub" hidden="1">{"YTD-Total",#N/A,FALSE,"Provision"}</definedName>
    <definedName name="wrn.Summary." localSheetId="3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Summary._.View.stub" localSheetId="3" hidden="1">{#N/A,#N/A,FALSE,"Consltd-For contngcy"}</definedName>
    <definedName name="wrn.Summary._.View.stub" hidden="1">{#N/A,#N/A,FALSE,"Consltd-For contngcy"}</definedName>
    <definedName name="wrn.Summary.1" localSheetId="3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est." localSheetId="3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3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UK._.Conversion._.Only.stub" localSheetId="3" hidden="1">{#N/A,#N/A,FALSE,"Dec 1999 UK Continuing Ops"}</definedName>
    <definedName name="wrn.UK._.Conversion._.Only.stub" hidden="1">{#N/A,#N/A,FALSE,"Dec 1999 UK Continuing Ops"}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3" hidden="1">{#N/A,#N/A,FALSE,"schA"}</definedName>
    <definedName name="www" hidden="1">{#N/A,#N/A,FALSE,"schA"}</definedName>
    <definedName name="x" localSheetId="3" hidden="1">{"YTD-Total",#N/A,TRUE,"Provision";"YTD-Utility",#N/A,TRUE,"Prov Utility";"YTD-NonUtility",#N/A,TRUE,"Prov NonUtility"}</definedName>
    <definedName name="x" hidden="1">{"YTD-Total",#N/A,TRUE,"Provision";"YTD-Utility",#N/A,TRUE,"Prov Utility";"YTD-NonUtility",#N/A,TRUE,"Prov NonUtility"}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3" hidden="1">{"YTD-Utility",#N/A,FALSE,"Prov Utility"}</definedName>
    <definedName name="xxx" hidden="1">{"YTD-Utility",#N/A,FALSE,"Prov Utility"}</definedName>
    <definedName name="y" localSheetId="0" hidden="1">#REF!</definedName>
    <definedName name="y" hidden="1">#REF!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localSheetId="3" hidden="1">#REF!</definedName>
    <definedName name="Z_01844156_6462_4A28_9785_1A86F4D0C834_.wvu.PrintTitles" hidden="1">#REF!</definedName>
    <definedName name="Z_0812E158_60AF_4748_9D60_BA152A363DB4_.wvu.FilterData" localSheetId="3" hidden="1">#REF!</definedName>
    <definedName name="Z_0812E158_60AF_4748_9D60_BA152A363DB4_.wvu.FilterData" hidden="1">#REF!</definedName>
    <definedName name="Z_1391A18D_EA4F_4636_B998_2633FD3B2094_.wvu.Cols" localSheetId="3" hidden="1">#REF!</definedName>
    <definedName name="Z_1391A18D_EA4F_4636_B998_2633FD3B2094_.wvu.Cols" hidden="1">#REF!</definedName>
    <definedName name="Z_1391A18D_EA4F_4636_B998_2633FD3B2094_.wvu.PrintTitles" localSheetId="3" hidden="1">#REF!</definedName>
    <definedName name="Z_1391A18D_EA4F_4636_B998_2633FD3B2094_.wvu.PrintTitles" hidden="1">#REF!</definedName>
    <definedName name="Z_16D5E97F_8C9B_487E_BF16_975792C15482_.wvu.FilterData" localSheetId="3" hidden="1">#REF!</definedName>
    <definedName name="Z_16D5E97F_8C9B_487E_BF16_975792C15482_.wvu.FilterData" hidden="1">#REF!</definedName>
    <definedName name="Z_19CC6C2C_A028_4AC4_AE84_DBD820044B98_.wvu.FilterData" localSheetId="3" hidden="1">#REF!</definedName>
    <definedName name="Z_19CC6C2C_A028_4AC4_AE84_DBD820044B98_.wvu.FilterData" hidden="1">#REF!</definedName>
    <definedName name="Z_1ADFA915_E517_44CA_AE12_B3FCA710D98D_.wvu.FilterData" localSheetId="3" hidden="1">#REF!</definedName>
    <definedName name="Z_1ADFA915_E517_44CA_AE12_B3FCA710D98D_.wvu.FilterData" hidden="1">#REF!</definedName>
    <definedName name="Z_233462A6_B1D7_4155_85D9_7E2A95D78004_.wvu.FilterData" localSheetId="3" hidden="1">#REF!</definedName>
    <definedName name="Z_233462A6_B1D7_4155_85D9_7E2A95D78004_.wvu.FilterData" hidden="1">#REF!</definedName>
    <definedName name="Z_233462A6_B1D7_4155_85D9_7E2A95D78004_.wvu.PrintArea" localSheetId="3" hidden="1">#REF!</definedName>
    <definedName name="Z_233462A6_B1D7_4155_85D9_7E2A95D78004_.wvu.PrintArea" hidden="1">#REF!</definedName>
    <definedName name="Z_4F0AB477_042A_4B6F_AB97_4706B152AB31_.wvu.FilterData" localSheetId="3" hidden="1">#REF!</definedName>
    <definedName name="Z_4F0AB477_042A_4B6F_AB97_4706B152AB31_.wvu.FilterData" hidden="1">#REF!</definedName>
    <definedName name="Z_581AFC92_5FB7_4950_93A7_F010275D5C1A_.wvu.Rows" localSheetId="3" hidden="1">#REF!,#REF!,#REF!</definedName>
    <definedName name="Z_581AFC92_5FB7_4950_93A7_F010275D5C1A_.wvu.Rows" hidden="1">#REF!,#REF!,#REF!</definedName>
    <definedName name="Z_598DCEB6_772F_4B9C_903A_2EDBEEB33CF4_.wvu.FilterData" localSheetId="3" hidden="1">#REF!</definedName>
    <definedName name="Z_598DCEB6_772F_4B9C_903A_2EDBEEB33CF4_.wvu.FilterData" hidden="1">#REF!</definedName>
    <definedName name="Z_5E979AE2_0492_4168_B562_C1FAA5DFFE07_.wvu.FilterData" localSheetId="3" hidden="1">#REF!</definedName>
    <definedName name="Z_5E979AE2_0492_4168_B562_C1FAA5DFFE07_.wvu.FilterData" hidden="1">#REF!</definedName>
    <definedName name="Z_5FB4782B_7B0D_4E01_AC8B_69DBE0A52BEC_.wvu.FilterData" localSheetId="3" hidden="1">#REF!</definedName>
    <definedName name="Z_5FB4782B_7B0D_4E01_AC8B_69DBE0A52BEC_.wvu.FilterData" hidden="1">#REF!</definedName>
    <definedName name="Z_6D0E5842_E50D_423C_AB06_3367F9C4A2D8_.wvu.PrintArea" localSheetId="3" hidden="1">#REF!</definedName>
    <definedName name="Z_6D0E5842_E50D_423C_AB06_3367F9C4A2D8_.wvu.PrintArea" hidden="1">#REF!</definedName>
    <definedName name="Z_6D0E5842_E50D_423C_AB06_3367F9C4A2D8_.wvu.PrintTitles" localSheetId="3" hidden="1">#REF!</definedName>
    <definedName name="Z_6D0E5842_E50D_423C_AB06_3367F9C4A2D8_.wvu.PrintTitles" hidden="1">#REF!</definedName>
    <definedName name="Z_8134085D_C2A5_4927_AA1A_7FC7CF5BC66B_.wvu.FilterData" localSheetId="3" hidden="1">#REF!</definedName>
    <definedName name="Z_8134085D_C2A5_4927_AA1A_7FC7CF5BC66B_.wvu.FilterData" hidden="1">#REF!</definedName>
    <definedName name="Z_8D231058_2525_481C_9D5C_44C05AC41C4A_.wvu.FilterData" localSheetId="3" hidden="1">#REF!</definedName>
    <definedName name="Z_8D231058_2525_481C_9D5C_44C05AC41C4A_.wvu.FilterData" hidden="1">#REF!</definedName>
    <definedName name="Z_8DEE9286_69B5_447F_9CA7_1E503CCF77AB_.wvu.Cols" localSheetId="3" hidden="1">#REF!</definedName>
    <definedName name="Z_8DEE9286_69B5_447F_9CA7_1E503CCF77AB_.wvu.Cols" hidden="1">#REF!</definedName>
    <definedName name="Z_8DEE9286_69B5_447F_9CA7_1E503CCF77AB_.wvu.PrintTitles" localSheetId="3" hidden="1">#REF!</definedName>
    <definedName name="Z_8DEE9286_69B5_447F_9CA7_1E503CCF77AB_.wvu.PrintTitles" hidden="1">#REF!</definedName>
    <definedName name="Z_933CED9D_0EC4_445D_8384_0CF8DA995EDF_.wvu.FilterData" localSheetId="3" hidden="1">#REF!</definedName>
    <definedName name="Z_933CED9D_0EC4_445D_8384_0CF8DA995EDF_.wvu.FilterData" hidden="1">#REF!</definedName>
    <definedName name="Z_9CFFCCF6_95A1_11D6_8DB9_00105A0C4F46_.wvu.Cols" localSheetId="3" hidden="1">#REF!</definedName>
    <definedName name="Z_9CFFCCF6_95A1_11D6_8DB9_00105A0C4F46_.wvu.Cols" hidden="1">#REF!</definedName>
    <definedName name="Z_9CFFCCF6_95A1_11D6_8DB9_00105A0C4F46_.wvu.Rows" localSheetId="3" hidden="1">#REF!</definedName>
    <definedName name="Z_9CFFCCF6_95A1_11D6_8DB9_00105A0C4F46_.wvu.Rows" hidden="1">#REF!</definedName>
    <definedName name="Z_A521AD5C_6A6C_48B7_95FC_73371C2B1D6C_.wvu.FilterData" localSheetId="3" hidden="1">#REF!</definedName>
    <definedName name="Z_A521AD5C_6A6C_48B7_95FC_73371C2B1D6C_.wvu.FilterData" hidden="1">#REF!</definedName>
    <definedName name="Z_AACC722C_7223_4A60_9EDA_0E100C6000E7_.wvu.PrintArea" localSheetId="3" hidden="1">#REF!</definedName>
    <definedName name="Z_AACC722C_7223_4A60_9EDA_0E100C6000E7_.wvu.PrintArea" hidden="1">#REF!</definedName>
    <definedName name="Z_AACC722C_7223_4A60_9EDA_0E100C6000E7_.wvu.PrintTitles" localSheetId="3" hidden="1">#REF!</definedName>
    <definedName name="Z_AACC722C_7223_4A60_9EDA_0E100C6000E7_.wvu.PrintTitles" hidden="1">#REF!</definedName>
    <definedName name="Z_B5949F76_D4A6_408D_B4D9_E074BEB7FBBC_.wvu.FilterData" localSheetId="3" hidden="1">#REF!</definedName>
    <definedName name="Z_B5949F76_D4A6_408D_B4D9_E074BEB7FBBC_.wvu.FilterData" hidden="1">#REF!</definedName>
    <definedName name="Z_BF75FF89_03D8_4DB8_AE0E_0E2B86BFB998_.wvu.PrintTitles" localSheetId="3" hidden="1">#REF!</definedName>
    <definedName name="Z_BF75FF89_03D8_4DB8_AE0E_0E2B86BFB998_.wvu.PrintTitles" hidden="1">#REF!</definedName>
    <definedName name="Z_BF75FF89_03D8_4DB8_AE0E_0E2B86BFB998_.wvu.Rows" localSheetId="3" hidden="1">#REF!</definedName>
    <definedName name="Z_BF75FF89_03D8_4DB8_AE0E_0E2B86BFB998_.wvu.Rows" hidden="1">#REF!</definedName>
    <definedName name="Z_C9973EFB_CE14_44BB_BC9B_98FD9E1841AA_.wvu.FilterData" localSheetId="3" hidden="1">#REF!</definedName>
    <definedName name="Z_C9973EFB_CE14_44BB_BC9B_98FD9E1841AA_.wvu.FilterData" hidden="1">#REF!</definedName>
    <definedName name="Z_DA1DE6F9_80DB_4FE8_B495_733E4DF8BE60_.wvu.Cols" localSheetId="3" hidden="1">#REF!</definedName>
    <definedName name="Z_DA1DE6F9_80DB_4FE8_B495_733E4DF8BE60_.wvu.Cols" hidden="1">#REF!</definedName>
    <definedName name="Z_DA1DE6F9_80DB_4FE8_B495_733E4DF8BE60_.wvu.PrintTitles" localSheetId="3" hidden="1">#REF!</definedName>
    <definedName name="Z_DA1DE6F9_80DB_4FE8_B495_733E4DF8BE60_.wvu.PrintTitles" hidden="1">#REF!</definedName>
    <definedName name="Z_DE0117F4_0A48_47D9_9D64_C85E2A23A245_.wvu.PrintTitles" localSheetId="3" hidden="1">#REF!</definedName>
    <definedName name="Z_DE0117F4_0A48_47D9_9D64_C85E2A23A245_.wvu.PrintTitles" hidden="1">#REF!</definedName>
    <definedName name="Z_DE0117F4_0A48_47D9_9D64_C85E2A23A245_.wvu.Rows" localSheetId="3" hidden="1">#REF!</definedName>
    <definedName name="Z_DE0117F4_0A48_47D9_9D64_C85E2A23A245_.wvu.Rows" hidden="1">#REF!</definedName>
    <definedName name="Z_F3B54C8A_1D3B_492A_9994_77E5201A636C_.wvu.Cols" localSheetId="3" hidden="1">#REF!</definedName>
    <definedName name="Z_F3B54C8A_1D3B_492A_9994_77E5201A636C_.wvu.Cols" hidden="1">#REF!</definedName>
    <definedName name="Z_F3B54C8A_1D3B_492A_9994_77E5201A636C_.wvu.Rows" localSheetId="3" hidden="1">#REF!,#REF!</definedName>
    <definedName name="Z_F3B54C8A_1D3B_492A_9994_77E5201A636C_.wvu.Rows" hidden="1">#REF!,#REF!</definedName>
    <definedName name="Z_F6530864_A582_11D6_AAF2_0004755110B4_.wvu.Rows" localSheetId="3" hidden="1">#REF!,#REF!,#REF!</definedName>
    <definedName name="Z_F6530864_A582_11D6_AAF2_0004755110B4_.wvu.Rows" hidden="1">#REF!,#REF!,#REF!</definedName>
    <definedName name="zz" localSheetId="3" hidden="1">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  <c r="B36" i="3"/>
  <c r="C21" i="3"/>
  <c r="B21" i="3"/>
  <c r="C12" i="3"/>
  <c r="B12" i="3"/>
  <c r="C35" i="3"/>
  <c r="B35" i="3"/>
  <c r="C20" i="3"/>
  <c r="B20" i="3"/>
  <c r="C11" i="3"/>
  <c r="B11" i="3"/>
  <c r="E34" i="3"/>
  <c r="D34" i="3"/>
  <c r="E19" i="3"/>
  <c r="D19" i="3"/>
  <c r="E10" i="3"/>
  <c r="D10" i="3"/>
  <c r="C34" i="3"/>
  <c r="B34" i="3"/>
  <c r="C19" i="3"/>
  <c r="B19" i="3"/>
  <c r="C10" i="3"/>
  <c r="B10" i="3"/>
  <c r="D17" i="1"/>
  <c r="D24" i="1" s="1"/>
  <c r="F20" i="4"/>
  <c r="D23" i="4"/>
  <c r="E23" i="4" s="1"/>
  <c r="D24" i="4"/>
  <c r="E24" i="4" s="1"/>
  <c r="F34" i="4"/>
  <c r="F36" i="4" s="1"/>
  <c r="F35" i="4"/>
  <c r="C50" i="4"/>
  <c r="D50" i="4"/>
  <c r="E50" i="4"/>
  <c r="C51" i="4"/>
  <c r="D51" i="4"/>
  <c r="E51" i="4"/>
  <c r="D27" i="3"/>
  <c r="E27" i="3"/>
  <c r="D28" i="3"/>
  <c r="E28" i="3"/>
  <c r="E14" i="2"/>
  <c r="H14" i="2"/>
  <c r="K14" i="2" s="1"/>
  <c r="E7" i="1"/>
  <c r="E8" i="1"/>
  <c r="E9" i="1"/>
  <c r="E10" i="1"/>
  <c r="C11" i="1"/>
  <c r="D11" i="1"/>
  <c r="E11" i="1"/>
  <c r="E13" i="1"/>
  <c r="E14" i="1"/>
  <c r="E15" i="1"/>
  <c r="E16" i="1"/>
  <c r="E18" i="1"/>
  <c r="E19" i="1"/>
  <c r="E20" i="1"/>
  <c r="E21" i="1"/>
  <c r="E22" i="1"/>
  <c r="E23" i="1"/>
  <c r="E27" i="1"/>
  <c r="E28" i="1"/>
  <c r="E29" i="1"/>
  <c r="E30" i="1"/>
  <c r="E31" i="1"/>
  <c r="E32" i="1"/>
  <c r="E39" i="1"/>
  <c r="E40" i="1"/>
  <c r="E41" i="1"/>
  <c r="E42" i="1"/>
  <c r="E43" i="1"/>
  <c r="E44" i="1"/>
  <c r="E45" i="1"/>
  <c r="E46" i="1"/>
  <c r="E47" i="1"/>
  <c r="E48" i="1"/>
  <c r="E54" i="1"/>
  <c r="E55" i="1"/>
  <c r="E56" i="1"/>
  <c r="E57" i="1"/>
  <c r="E58" i="1"/>
  <c r="E70" i="1"/>
  <c r="E71" i="1"/>
  <c r="E72" i="1"/>
  <c r="E73" i="1"/>
  <c r="F50" i="4" l="1"/>
  <c r="D25" i="4"/>
  <c r="F24" i="4" s="1"/>
  <c r="E25" i="4"/>
  <c r="F51" i="4"/>
  <c r="F40" i="4"/>
  <c r="F23" i="4"/>
  <c r="F25" i="4" s="1"/>
  <c r="C28" i="3"/>
  <c r="F36" i="3"/>
  <c r="F12" i="3"/>
  <c r="F35" i="3"/>
  <c r="B11" i="2" s="1"/>
  <c r="E11" i="2" s="1"/>
  <c r="C26" i="1" s="1"/>
  <c r="F21" i="3"/>
  <c r="F20" i="3"/>
  <c r="B13" i="2" s="1"/>
  <c r="H13" i="2" s="1"/>
  <c r="K13" i="2" s="1"/>
  <c r="D53" i="1" s="1"/>
  <c r="C27" i="3"/>
  <c r="F27" i="3" s="1"/>
  <c r="B28" i="3"/>
  <c r="F11" i="3"/>
  <c r="F52" i="4"/>
  <c r="F39" i="4" l="1"/>
  <c r="F41" i="4" s="1"/>
  <c r="H11" i="2"/>
  <c r="K11" i="2" s="1"/>
  <c r="D26" i="1" s="1"/>
  <c r="E26" i="1" s="1"/>
  <c r="E13" i="2"/>
  <c r="C53" i="1" s="1"/>
  <c r="E53" i="1" s="1"/>
  <c r="F28" i="3"/>
  <c r="F55" i="4"/>
  <c r="F56" i="4"/>
  <c r="F57" i="4" l="1"/>
  <c r="E62" i="4"/>
  <c r="C17" i="1" s="1"/>
  <c r="C24" i="1" l="1"/>
  <c r="E17" i="1"/>
  <c r="E24" i="1" s="1"/>
  <c r="B13" i="3" l="1"/>
  <c r="B37" i="3" l="1"/>
  <c r="B22" i="3" l="1"/>
  <c r="B26" i="3"/>
  <c r="B29" i="3" l="1"/>
  <c r="C13" i="3" l="1"/>
  <c r="C37" i="3" l="1"/>
  <c r="C22" i="3"/>
  <c r="C26" i="3"/>
  <c r="C29" i="3" l="1"/>
  <c r="D13" i="3" l="1"/>
  <c r="E37" i="3"/>
  <c r="E13" i="3" l="1"/>
  <c r="F10" i="3"/>
  <c r="F13" i="3" s="1"/>
  <c r="B9" i="2" s="1"/>
  <c r="D37" i="3"/>
  <c r="F34" i="3"/>
  <c r="E9" i="2" l="1"/>
  <c r="C38" i="1" s="1"/>
  <c r="C49" i="1" s="1"/>
  <c r="H9" i="2"/>
  <c r="K9" i="2" s="1"/>
  <c r="D38" i="1" s="1"/>
  <c r="F37" i="3"/>
  <c r="B10" i="2"/>
  <c r="E38" i="1" l="1"/>
  <c r="E49" i="1" s="1"/>
  <c r="D49" i="1"/>
  <c r="E22" i="3"/>
  <c r="E26" i="3"/>
  <c r="E29" i="3" s="1"/>
  <c r="E10" i="2"/>
  <c r="C25" i="1" s="1"/>
  <c r="C33" i="1" s="1"/>
  <c r="H10" i="2"/>
  <c r="K10" i="2" s="1"/>
  <c r="D25" i="1" s="1"/>
  <c r="D22" i="3"/>
  <c r="F19" i="3"/>
  <c r="D26" i="3"/>
  <c r="B12" i="2" l="1"/>
  <c r="F22" i="3"/>
  <c r="E25" i="1"/>
  <c r="E33" i="1" s="1"/>
  <c r="E35" i="1" s="1"/>
  <c r="D33" i="1"/>
  <c r="C35" i="1"/>
  <c r="D29" i="3"/>
  <c r="F26" i="3"/>
  <c r="F29" i="3" s="1"/>
  <c r="D35" i="1" l="1"/>
  <c r="H12" i="2"/>
  <c r="K12" i="2" s="1"/>
  <c r="D52" i="1" s="1"/>
  <c r="E12" i="2"/>
  <c r="C52" i="1" s="1"/>
  <c r="C59" i="1" s="1"/>
  <c r="C61" i="1" l="1"/>
  <c r="C75" i="1"/>
  <c r="D59" i="1"/>
  <c r="E52" i="1"/>
  <c r="E59" i="1" l="1"/>
  <c r="E61" i="1" s="1"/>
  <c r="D61" i="1"/>
  <c r="D75" i="1"/>
</calcChain>
</file>

<file path=xl/sharedStrings.xml><?xml version="1.0" encoding="utf-8"?>
<sst xmlns="http://schemas.openxmlformats.org/spreadsheetml/2006/main" count="318" uniqueCount="198">
  <si>
    <t>Check</t>
  </si>
  <si>
    <t>Energy &amp; Other Tax Credits</t>
  </si>
  <si>
    <t>Income Before Tax</t>
  </si>
  <si>
    <t>SCHMD*</t>
  </si>
  <si>
    <t>Schedule "M" Deductions</t>
  </si>
  <si>
    <t>SCHMA*</t>
  </si>
  <si>
    <t>Schedule "M" Additions</t>
  </si>
  <si>
    <t>427-435</t>
  </si>
  <si>
    <t>Interest</t>
  </si>
  <si>
    <t>Interest (AFUDC)</t>
  </si>
  <si>
    <t>Other Deductions</t>
  </si>
  <si>
    <t>TAX CALCULATION INPUTS:</t>
  </si>
  <si>
    <t xml:space="preserve">   Total Rate Base:</t>
  </si>
  <si>
    <t xml:space="preserve">   Total Rate Base Deductions</t>
  </si>
  <si>
    <t>228*-230, 253*, 254*</t>
  </si>
  <si>
    <t>Misc Rate Base Deductions</t>
  </si>
  <si>
    <t>Customer Service Deposits</t>
  </si>
  <si>
    <t>Customer Adv For Const</t>
  </si>
  <si>
    <t>Unamortized ITC</t>
  </si>
  <si>
    <t>190, 281-283</t>
  </si>
  <si>
    <t>Accum Def Income Tax</t>
  </si>
  <si>
    <t>111***</t>
  </si>
  <si>
    <t>Accum Prov For Amort</t>
  </si>
  <si>
    <t>108***</t>
  </si>
  <si>
    <t>Accum Prov For Deprec</t>
  </si>
  <si>
    <t>Rate Base Deductions:</t>
  </si>
  <si>
    <t xml:space="preserve">   Total Electric Plant:</t>
  </si>
  <si>
    <t>141, 18222</t>
  </si>
  <si>
    <t xml:space="preserve">Misc Rate Base </t>
  </si>
  <si>
    <t>Weatherization</t>
  </si>
  <si>
    <t>*WC</t>
  </si>
  <si>
    <t>Working Capital</t>
  </si>
  <si>
    <t>154, 163,24318</t>
  </si>
  <si>
    <t>Material &amp; Supplies</t>
  </si>
  <si>
    <t>151-152, 25316, 25317, 25319</t>
  </si>
  <si>
    <t>Fuel Stock</t>
  </si>
  <si>
    <t>Prepayments</t>
  </si>
  <si>
    <t>Nuclear Fuel</t>
  </si>
  <si>
    <t>114, 115</t>
  </si>
  <si>
    <t>Elec Plant Acq Adj</t>
  </si>
  <si>
    <t>182M, 186M</t>
  </si>
  <si>
    <t>Misc Deferred Debits</t>
  </si>
  <si>
    <t>Plant Held for Future Use</t>
  </si>
  <si>
    <t>Electric Plant In Service</t>
  </si>
  <si>
    <t xml:space="preserve">   Rate Base:</t>
  </si>
  <si>
    <t xml:space="preserve">   Operating Rev For Return:</t>
  </si>
  <si>
    <t xml:space="preserve">   Total Operating Expenses:</t>
  </si>
  <si>
    <t>4116*-4119*, 4311, 421</t>
  </si>
  <si>
    <t>Misc Revenue &amp; Expense</t>
  </si>
  <si>
    <t>41131-41149</t>
  </si>
  <si>
    <t>Investment Tax Credit Adj.</t>
  </si>
  <si>
    <t>41010-41111</t>
  </si>
  <si>
    <t>Income Taxes - Def Net</t>
  </si>
  <si>
    <t>Income Taxes - State</t>
  </si>
  <si>
    <t>Income Taxes - Federal</t>
  </si>
  <si>
    <t>Taxes Other Than Income</t>
  </si>
  <si>
    <t>404-407</t>
  </si>
  <si>
    <t xml:space="preserve">Amortization </t>
  </si>
  <si>
    <t>403***</t>
  </si>
  <si>
    <t>Depreciation</t>
  </si>
  <si>
    <t xml:space="preserve">   Total O&amp;M Expenses</t>
  </si>
  <si>
    <t>920-935</t>
  </si>
  <si>
    <t>Administrative &amp; General</t>
  </si>
  <si>
    <t>911-919</t>
  </si>
  <si>
    <t>Sales</t>
  </si>
  <si>
    <t>907-910</t>
  </si>
  <si>
    <t>Customer Service &amp; Info</t>
  </si>
  <si>
    <t>901-906</t>
  </si>
  <si>
    <t>Customer Accounting</t>
  </si>
  <si>
    <t>580-599</t>
  </si>
  <si>
    <t>Distribution</t>
  </si>
  <si>
    <t>560-579</t>
  </si>
  <si>
    <t>Transmission</t>
  </si>
  <si>
    <t>546-559</t>
  </si>
  <si>
    <t>Other Power Supply</t>
  </si>
  <si>
    <t>535-545</t>
  </si>
  <si>
    <t>Hydro Production</t>
  </si>
  <si>
    <t>517-534</t>
  </si>
  <si>
    <t>Nuclear Production</t>
  </si>
  <si>
    <t>500-516</t>
  </si>
  <si>
    <t>Steam Production</t>
  </si>
  <si>
    <t xml:space="preserve">   Operating Expenses:</t>
  </si>
  <si>
    <t xml:space="preserve">   Total Operating Revenues</t>
  </si>
  <si>
    <t>449-456</t>
  </si>
  <si>
    <t>Other Operating Revenues</t>
  </si>
  <si>
    <t>Special Sales</t>
  </si>
  <si>
    <t>Interdepartmental</t>
  </si>
  <si>
    <t>440-446</t>
  </si>
  <si>
    <t>General Business Revenues</t>
  </si>
  <si>
    <t xml:space="preserve">Adjustment </t>
  </si>
  <si>
    <t>Proposed Allocation</t>
  </si>
  <si>
    <t>Approved In-Rates</t>
  </si>
  <si>
    <t xml:space="preserve">   Operating Revenues:</t>
  </si>
  <si>
    <t>Washington-Allocated</t>
  </si>
  <si>
    <t>FERC</t>
  </si>
  <si>
    <t>Removal of Hermiston Gas Generation</t>
  </si>
  <si>
    <t>PacifiCorp</t>
  </si>
  <si>
    <t>Amortization Expense</t>
  </si>
  <si>
    <t>Depreciation Expense</t>
  </si>
  <si>
    <t>Factor %</t>
  </si>
  <si>
    <t>Total Company</t>
  </si>
  <si>
    <t>Allocation
Factor</t>
  </si>
  <si>
    <t>CAGW</t>
  </si>
  <si>
    <t>Hermiston Gas Plant: Other Production</t>
  </si>
  <si>
    <t>New Allocation</t>
  </si>
  <si>
    <t>Existing Allocation</t>
  </si>
  <si>
    <t>Total</t>
  </si>
  <si>
    <t>Depreciation / Amort Expense</t>
  </si>
  <si>
    <t>Net Plant</t>
  </si>
  <si>
    <t>Accum Depr / Amort Reserve</t>
  </si>
  <si>
    <t>14.1R Pro Forma Plant Adds Year 2</t>
  </si>
  <si>
    <t>8.4R Pro Forma Plant Adds Year 1</t>
  </si>
  <si>
    <t>Existing Gas Assets
AMA December 2025</t>
  </si>
  <si>
    <t>Existing Gas Assets
AMA December 2024</t>
  </si>
  <si>
    <t>EPIS</t>
  </si>
  <si>
    <t xml:space="preserve">Hermiston General Plant </t>
  </si>
  <si>
    <t xml:space="preserve">Hermiston Intangible Plant </t>
  </si>
  <si>
    <t xml:space="preserve">Hermiston Other Production Plant </t>
  </si>
  <si>
    <t>Allocation Factor:</t>
  </si>
  <si>
    <t>Chehalis Generation Plant - WA</t>
  </si>
  <si>
    <t>Hermiston Generation Plant - WA</t>
  </si>
  <si>
    <t>Pro-Ration by Plant</t>
  </si>
  <si>
    <t>553CAGW</t>
  </si>
  <si>
    <t>548CAGW</t>
  </si>
  <si>
    <t>12 ME Dec-25</t>
  </si>
  <si>
    <t>Labor Pro Forma</t>
  </si>
  <si>
    <t>Labor Restating</t>
  </si>
  <si>
    <t>Indicator</t>
  </si>
  <si>
    <t>Adjustment</t>
  </si>
  <si>
    <t>December 2025</t>
  </si>
  <si>
    <t>December 2024</t>
  </si>
  <si>
    <t>June 2022</t>
  </si>
  <si>
    <t>WA Pro Forma</t>
  </si>
  <si>
    <t>Adj 13.2_R</t>
  </si>
  <si>
    <t>Adj. 4.3_R</t>
  </si>
  <si>
    <t>Adj. 4.2_R</t>
  </si>
  <si>
    <t>General Wage Increase Adjustments - Washington Allocated</t>
  </si>
  <si>
    <t>Chehalis Generation Plant - T.C.</t>
  </si>
  <si>
    <t>Hermiston Generation Plant - T.C.</t>
  </si>
  <si>
    <t>Total Pro Forma</t>
  </si>
  <si>
    <t>General Wage Increase Adjustments - Total Company</t>
  </si>
  <si>
    <t>12 Months Ending December 2025 - Pro Forma O&amp;M Adjustments (UE-230172)</t>
  </si>
  <si>
    <t xml:space="preserve">Total O&amp;M </t>
  </si>
  <si>
    <t>Chehalis Generation Plant</t>
  </si>
  <si>
    <t>Hermiston Generation Plant</t>
  </si>
  <si>
    <t>Historical O&amp;M Ratio</t>
  </si>
  <si>
    <t>Washington Alloc.</t>
  </si>
  <si>
    <t>GENERATION EXP</t>
  </si>
  <si>
    <t>5480000</t>
  </si>
  <si>
    <t>HERMISTON U.S. GENERATING PROJECT</t>
  </si>
  <si>
    <t>129500</t>
  </si>
  <si>
    <t>OTHER EXPENSES</t>
  </si>
  <si>
    <t>5570000</t>
  </si>
  <si>
    <t>CHEHALIS PLANT COMMON &amp; SUBSTATION</t>
  </si>
  <si>
    <t>203300</t>
  </si>
  <si>
    <t>MNT GEN &amp; ELEC PLT</t>
  </si>
  <si>
    <t>5530000</t>
  </si>
  <si>
    <t>MAINT OF STRUCTURE</t>
  </si>
  <si>
    <t>5520000</t>
  </si>
  <si>
    <t>MIS OTH PWR GEN EX</t>
  </si>
  <si>
    <t>5490000</t>
  </si>
  <si>
    <t>OPER SUPERV &amp; ENG</t>
  </si>
  <si>
    <t>5460000</t>
  </si>
  <si>
    <t>CHEHALIS COMBUSTION TURBINE B</t>
  </si>
  <si>
    <t>203302</t>
  </si>
  <si>
    <t>CHEHALIS COMBUSTION TURBINE A</t>
  </si>
  <si>
    <t>203301</t>
  </si>
  <si>
    <t>CHEHALIS  STEAM TURBINE</t>
  </si>
  <si>
    <t>203303</t>
  </si>
  <si>
    <t/>
  </si>
  <si>
    <t>Total Company ($)</t>
  </si>
  <si>
    <t>Alloc</t>
  </si>
  <si>
    <t>Primary Description</t>
  </si>
  <si>
    <t>Primary Account</t>
  </si>
  <si>
    <t>Location Description</t>
  </si>
  <si>
    <t>Location Code</t>
  </si>
  <si>
    <t>12 Months Ended June 2022 - Base Period Actual O&amp;M</t>
  </si>
  <si>
    <t>Excluding Net Power Costs</t>
  </si>
  <si>
    <t>Operations &amp; Maintenance Expense Summary</t>
  </si>
  <si>
    <t>Washington 2025 Power Cost Only Rate Case</t>
  </si>
  <si>
    <t>Non-WA</t>
  </si>
  <si>
    <t>Hermiston Generation Plant O&amp;M</t>
  </si>
  <si>
    <t>301-399, 106</t>
  </si>
  <si>
    <t xml:space="preserve">Removal of Hermiston Gas Generation </t>
  </si>
  <si>
    <t>Rate Base Summary</t>
  </si>
  <si>
    <t>Allocation Change Summary</t>
  </si>
  <si>
    <t>Washington 
Allocated</t>
  </si>
  <si>
    <t>Page 4-1</t>
  </si>
  <si>
    <t>Page 4-2</t>
  </si>
  <si>
    <t>Page 4-3</t>
  </si>
  <si>
    <t>Adj 8.4_R</t>
  </si>
  <si>
    <t>Adj 14.1_R</t>
  </si>
  <si>
    <t>Adj 6.1_R</t>
  </si>
  <si>
    <t>Adj 14.2_R</t>
  </si>
  <si>
    <t>Pro Forma Plant Adds Year 1</t>
  </si>
  <si>
    <t xml:space="preserve"> Pro Forma Plant Adds Year 2</t>
  </si>
  <si>
    <t>Page 4-4</t>
  </si>
  <si>
    <t>Modelled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</si>
</sst>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###,000"/>
    <numFmt numFmtId="168" formatCode="#,##0;\(#,##0\);#,##0"/>
    <numFmt numFmtId="169" formatCode="#,##0.00;\(#,##0.00\);#,##0.00"/>
  </numFmts>
  <fonts count="14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b/>
      <u val="singleAccounting"/>
      <sz val="10"/>
      <color theme="1"/>
      <name val="Arial"/>
      <family val="2"/>
    </font>
    <font>
      <sz val="8"/>
      <color rgb="FF1F497D"/>
      <name val="Verdana"/>
      <family val="2"/>
    </font>
    <font>
      <b/>
      <u/>
      <sz val="10"/>
      <name val="Arial"/>
      <family val="2"/>
    </font>
    <font>
      <b/>
      <sz val="8"/>
      <color rgb="FF1F497D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1" fillId="3" borderId="13" applyNumberFormat="0" applyAlignment="0" applyProtection="0">
      <alignment horizontal="left" vertical="center" indent="1"/>
    </xf>
    <xf numFmtId="167" fontId="11" fillId="0" borderId="14" applyNumberFormat="0" applyProtection="0">
      <alignment horizontal="right" vertical="center"/>
    </xf>
    <xf numFmtId="0" fontId="13" fillId="4" borderId="13" applyNumberFormat="0" applyAlignment="0" applyProtection="0">
      <alignment horizontal="left" vertical="center" indent="1"/>
    </xf>
    <xf numFmtId="0" fontId="6" fillId="0" borderId="0"/>
  </cellStyleXfs>
  <cellXfs count="115">
    <xf numFmtId="0" fontId="0" fillId="0" borderId="0" xfId="0"/>
    <xf numFmtId="0" fontId="4" fillId="0" borderId="0" xfId="3"/>
    <xf numFmtId="0" fontId="4" fillId="0" borderId="0" xfId="3" applyAlignment="1">
      <alignment horizontal="center"/>
    </xf>
    <xf numFmtId="0" fontId="5" fillId="0" borderId="0" xfId="3" applyFont="1"/>
    <xf numFmtId="164" fontId="4" fillId="0" borderId="0" xfId="3" applyNumberFormat="1"/>
    <xf numFmtId="164" fontId="0" fillId="0" borderId="0" xfId="4" applyNumberFormat="1" applyFont="1"/>
    <xf numFmtId="0" fontId="4" fillId="0" borderId="0" xfId="3" applyAlignment="1">
      <alignment horizontal="left" indent="3"/>
    </xf>
    <xf numFmtId="0" fontId="4" fillId="0" borderId="0" xfId="3" applyAlignment="1">
      <alignment horizontal="left" indent="5"/>
    </xf>
    <xf numFmtId="164" fontId="4" fillId="0" borderId="1" xfId="3" applyNumberFormat="1" applyBorder="1"/>
    <xf numFmtId="164" fontId="0" fillId="0" borderId="1" xfId="4" applyNumberFormat="1" applyFont="1" applyFill="1" applyBorder="1"/>
    <xf numFmtId="164" fontId="0" fillId="0" borderId="1" xfId="4" applyNumberFormat="1" applyFont="1" applyBorder="1"/>
    <xf numFmtId="11" fontId="4" fillId="0" borderId="0" xfId="3" applyNumberFormat="1" applyAlignment="1">
      <alignment horizontal="center"/>
    </xf>
    <xf numFmtId="164" fontId="4" fillId="2" borderId="0" xfId="3" applyNumberFormat="1" applyFill="1"/>
    <xf numFmtId="164" fontId="0" fillId="2" borderId="0" xfId="4" applyNumberFormat="1" applyFont="1" applyFill="1"/>
    <xf numFmtId="0" fontId="4" fillId="2" borderId="0" xfId="3" applyFill="1" applyAlignment="1">
      <alignment horizontal="left" indent="3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0" fillId="0" borderId="4" xfId="0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0" fillId="0" borderId="6" xfId="0" applyBorder="1"/>
    <xf numFmtId="165" fontId="0" fillId="0" borderId="0" xfId="2" applyNumberFormat="1" applyFont="1" applyBorder="1"/>
    <xf numFmtId="0" fontId="9" fillId="0" borderId="6" xfId="0" applyFont="1" applyBorder="1"/>
    <xf numFmtId="0" fontId="0" fillId="0" borderId="5" xfId="0" applyBorder="1"/>
    <xf numFmtId="164" fontId="0" fillId="0" borderId="5" xfId="0" applyNumberFormat="1" applyBorder="1"/>
    <xf numFmtId="0" fontId="6" fillId="0" borderId="6" xfId="0" applyFont="1" applyBorder="1"/>
    <xf numFmtId="0" fontId="0" fillId="0" borderId="7" xfId="0" applyBorder="1"/>
    <xf numFmtId="0" fontId="0" fillId="0" borderId="8" xfId="0" applyBorder="1"/>
    <xf numFmtId="0" fontId="9" fillId="0" borderId="9" xfId="0" applyFont="1" applyBorder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164" fontId="0" fillId="0" borderId="10" xfId="0" applyNumberFormat="1" applyBorder="1"/>
    <xf numFmtId="164" fontId="0" fillId="0" borderId="1" xfId="1" applyNumberFormat="1" applyFont="1" applyBorder="1"/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7" fontId="5" fillId="0" borderId="0" xfId="0" quotePrefix="1" applyNumberFormat="1" applyFont="1" applyAlignment="1">
      <alignment horizontal="center" wrapText="1"/>
    </xf>
    <xf numFmtId="164" fontId="0" fillId="0" borderId="0" xfId="1" applyNumberFormat="1" applyFont="1"/>
    <xf numFmtId="0" fontId="3" fillId="0" borderId="0" xfId="5"/>
    <xf numFmtId="165" fontId="0" fillId="0" borderId="0" xfId="6" applyNumberFormat="1" applyFont="1" applyAlignment="1">
      <alignment horizontal="left"/>
    </xf>
    <xf numFmtId="0" fontId="3" fillId="0" borderId="0" xfId="5" applyAlignment="1">
      <alignment horizontal="right"/>
    </xf>
    <xf numFmtId="0" fontId="5" fillId="0" borderId="0" xfId="5" applyFont="1"/>
    <xf numFmtId="37" fontId="5" fillId="0" borderId="11" xfId="5" applyNumberFormat="1" applyFont="1" applyBorder="1" applyAlignment="1">
      <alignment horizontal="center"/>
    </xf>
    <xf numFmtId="43" fontId="3" fillId="0" borderId="0" xfId="5" applyNumberFormat="1"/>
    <xf numFmtId="37" fontId="0" fillId="0" borderId="1" xfId="7" applyNumberFormat="1" applyFont="1" applyBorder="1" applyAlignment="1">
      <alignment horizontal="center"/>
    </xf>
    <xf numFmtId="37" fontId="0" fillId="0" borderId="0" xfId="7" applyNumberFormat="1" applyFont="1" applyAlignment="1">
      <alignment horizontal="center"/>
    </xf>
    <xf numFmtId="164" fontId="10" fillId="0" borderId="0" xfId="5" applyNumberFormat="1" applyFont="1" applyAlignment="1">
      <alignment horizontal="center"/>
    </xf>
    <xf numFmtId="164" fontId="5" fillId="0" borderId="0" xfId="5" applyNumberFormat="1" applyFont="1"/>
    <xf numFmtId="37" fontId="3" fillId="0" borderId="0" xfId="5" applyNumberFormat="1" applyAlignment="1">
      <alignment horizontal="center"/>
    </xf>
    <xf numFmtId="0" fontId="9" fillId="0" borderId="0" xfId="5" applyFont="1" applyAlignment="1">
      <alignment horizontal="center"/>
    </xf>
    <xf numFmtId="0" fontId="9" fillId="0" borderId="0" xfId="5" quotePrefix="1" applyFont="1" applyAlignment="1">
      <alignment horizontal="center"/>
    </xf>
    <xf numFmtId="0" fontId="5" fillId="0" borderId="0" xfId="5" applyFont="1" applyAlignment="1">
      <alignment horizontal="right"/>
    </xf>
    <xf numFmtId="0" fontId="3" fillId="0" borderId="0" xfId="5" applyAlignment="1">
      <alignment horizontal="center"/>
    </xf>
    <xf numFmtId="0" fontId="3" fillId="0" borderId="1" xfId="5" applyBorder="1" applyAlignment="1">
      <alignment horizontal="centerContinuous"/>
    </xf>
    <xf numFmtId="0" fontId="5" fillId="0" borderId="0" xfId="5" applyFont="1" applyAlignment="1">
      <alignment horizontal="center"/>
    </xf>
    <xf numFmtId="0" fontId="5" fillId="0" borderId="1" xfId="5" applyFont="1" applyBorder="1"/>
    <xf numFmtId="0" fontId="7" fillId="0" borderId="0" xfId="5" applyFont="1"/>
    <xf numFmtId="164" fontId="3" fillId="0" borderId="0" xfId="5" applyNumberFormat="1"/>
    <xf numFmtId="166" fontId="3" fillId="0" borderId="0" xfId="5" applyNumberFormat="1"/>
    <xf numFmtId="166" fontId="0" fillId="0" borderId="1" xfId="6" applyNumberFormat="1" applyFont="1" applyBorder="1"/>
    <xf numFmtId="164" fontId="3" fillId="0" borderId="1" xfId="5" applyNumberFormat="1" applyBorder="1"/>
    <xf numFmtId="0" fontId="6" fillId="0" borderId="0" xfId="8" applyNumberFormat="1" applyFont="1" applyFill="1" applyBorder="1" applyAlignment="1">
      <alignment horizontal="right"/>
    </xf>
    <xf numFmtId="166" fontId="0" fillId="0" borderId="0" xfId="6" applyNumberFormat="1" applyFont="1"/>
    <xf numFmtId="164" fontId="0" fillId="0" borderId="0" xfId="7" applyNumberFormat="1" applyFont="1"/>
    <xf numFmtId="0" fontId="7" fillId="0" borderId="0" xfId="5" applyFont="1" applyAlignment="1">
      <alignment horizontal="right"/>
    </xf>
    <xf numFmtId="0" fontId="12" fillId="0" borderId="0" xfId="8" applyNumberFormat="1" applyFont="1" applyFill="1" applyBorder="1" applyAlignment="1">
      <alignment horizontal="right"/>
    </xf>
    <xf numFmtId="168" fontId="6" fillId="0" borderId="0" xfId="5" applyNumberFormat="1" applyFont="1"/>
    <xf numFmtId="0" fontId="6" fillId="0" borderId="0" xfId="5" applyFont="1"/>
    <xf numFmtId="169" fontId="11" fillId="0" borderId="0" xfId="9" applyNumberFormat="1" applyBorder="1">
      <alignment horizontal="right" vertical="center"/>
    </xf>
    <xf numFmtId="168" fontId="6" fillId="0" borderId="15" xfId="9" applyNumberFormat="1" applyFont="1" applyBorder="1">
      <alignment horizontal="right" vertical="center"/>
    </xf>
    <xf numFmtId="0" fontId="6" fillId="0" borderId="16" xfId="8" quotePrefix="1" applyNumberFormat="1" applyFont="1" applyFill="1" applyBorder="1" applyAlignment="1"/>
    <xf numFmtId="0" fontId="6" fillId="0" borderId="13" xfId="8" quotePrefix="1" applyNumberFormat="1" applyFont="1" applyFill="1" applyAlignment="1"/>
    <xf numFmtId="0" fontId="11" fillId="0" borderId="0" xfId="8" quotePrefix="1" applyNumberFormat="1" applyFill="1" applyBorder="1" applyAlignment="1">
      <alignment horizontal="right"/>
    </xf>
    <xf numFmtId="0" fontId="9" fillId="0" borderId="17" xfId="8" quotePrefix="1" applyNumberFormat="1" applyFont="1" applyFill="1" applyBorder="1" applyAlignment="1">
      <alignment horizontal="right"/>
    </xf>
    <xf numFmtId="0" fontId="9" fillId="0" borderId="13" xfId="10" quotePrefix="1" applyNumberFormat="1" applyFont="1" applyFill="1" applyAlignment="1"/>
    <xf numFmtId="0" fontId="9" fillId="0" borderId="13" xfId="10" applyNumberFormat="1" applyFont="1" applyFill="1" applyAlignment="1"/>
    <xf numFmtId="0" fontId="9" fillId="0" borderId="13" xfId="10" quotePrefix="1" applyNumberFormat="1" applyFont="1" applyFill="1" applyAlignment="1">
      <alignment wrapText="1"/>
    </xf>
    <xf numFmtId="0" fontId="3" fillId="0" borderId="0" xfId="5" quotePrefix="1" applyProtection="1">
      <protection locked="0"/>
    </xf>
    <xf numFmtId="0" fontId="5" fillId="0" borderId="0" xfId="5" quotePrefix="1" applyFont="1" applyProtection="1">
      <protection locked="0"/>
    </xf>
    <xf numFmtId="0" fontId="7" fillId="0" borderId="0" xfId="5" quotePrefix="1" applyFont="1" applyProtection="1">
      <protection locked="0"/>
    </xf>
    <xf numFmtId="0" fontId="3" fillId="0" borderId="0" xfId="5" applyProtection="1">
      <protection locked="0"/>
    </xf>
    <xf numFmtId="0" fontId="9" fillId="0" borderId="0" xfId="5" quotePrefix="1" applyFont="1" applyProtection="1">
      <protection locked="0"/>
    </xf>
    <xf numFmtId="0" fontId="9" fillId="0" borderId="0" xfId="11" quotePrefix="1" applyFont="1"/>
    <xf numFmtId="164" fontId="3" fillId="0" borderId="1" xfId="7" applyNumberFormat="1" applyFont="1" applyBorder="1"/>
    <xf numFmtId="37" fontId="3" fillId="0" borderId="1" xfId="5" applyNumberForma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2" fillId="0" borderId="0" xfId="3" applyFont="1" applyAlignment="1">
      <alignment horizontal="right"/>
    </xf>
    <xf numFmtId="0" fontId="0" fillId="0" borderId="0" xfId="0" applyAlignment="1">
      <alignment horizontal="right"/>
    </xf>
    <xf numFmtId="0" fontId="6" fillId="0" borderId="6" xfId="11" applyBorder="1"/>
    <xf numFmtId="0" fontId="9" fillId="0" borderId="0" xfId="11" applyFont="1" applyAlignment="1">
      <alignment horizontal="center"/>
    </xf>
    <xf numFmtId="0" fontId="6" fillId="0" borderId="5" xfId="11" applyBorder="1"/>
    <xf numFmtId="0" fontId="6" fillId="0" borderId="0" xfId="11"/>
    <xf numFmtId="17" fontId="5" fillId="0" borderId="0" xfId="11" quotePrefix="1" applyNumberFormat="1" applyFont="1" applyAlignment="1">
      <alignment horizontal="center" wrapText="1"/>
    </xf>
    <xf numFmtId="0" fontId="1" fillId="2" borderId="0" xfId="3" applyFont="1" applyFill="1" applyAlignment="1">
      <alignment horizontal="center"/>
    </xf>
    <xf numFmtId="0" fontId="5" fillId="0" borderId="0" xfId="3" applyFont="1" applyAlignment="1">
      <alignment horizontal="center"/>
    </xf>
    <xf numFmtId="164" fontId="0" fillId="0" borderId="0" xfId="4" applyNumberFormat="1" applyFont="1" applyFill="1"/>
    <xf numFmtId="0" fontId="2" fillId="0" borderId="0" xfId="3" applyFont="1" applyAlignment="1">
      <alignment horizontal="center"/>
    </xf>
    <xf numFmtId="0" fontId="9" fillId="0" borderId="3" xfId="0" applyFont="1" applyBorder="1" applyAlignment="1">
      <alignment horizontal="right"/>
    </xf>
    <xf numFmtId="164" fontId="9" fillId="0" borderId="3" xfId="0" applyNumberFormat="1" applyFont="1" applyBorder="1"/>
    <xf numFmtId="164" fontId="9" fillId="0" borderId="2" xfId="0" applyNumberFormat="1" applyFont="1" applyBorder="1"/>
    <xf numFmtId="164" fontId="5" fillId="0" borderId="0" xfId="3" applyNumberFormat="1" applyFont="1"/>
    <xf numFmtId="0" fontId="9" fillId="0" borderId="0" xfId="3" applyFont="1"/>
    <xf numFmtId="0" fontId="9" fillId="0" borderId="6" xfId="0" applyFont="1" applyBorder="1" applyAlignment="1">
      <alignment wrapText="1"/>
    </xf>
    <xf numFmtId="0" fontId="5" fillId="0" borderId="0" xfId="3" applyFont="1" applyAlignment="1">
      <alignment horizontal="center"/>
    </xf>
    <xf numFmtId="0" fontId="9" fillId="0" borderId="12" xfId="5" applyFont="1" applyBorder="1" applyAlignment="1">
      <alignment horizontal="center"/>
    </xf>
  </cellXfs>
  <cellStyles count="12">
    <cellStyle name="Comma" xfId="1" builtinId="3"/>
    <cellStyle name="Comma 2" xfId="7" xr:uid="{A53969E0-DF7D-4661-8372-DADD94E75937}"/>
    <cellStyle name="Comma 3" xfId="4" xr:uid="{3ACE951E-68FD-415C-BDB7-B1DC3FA4602D}"/>
    <cellStyle name="Normal" xfId="0" builtinId="0"/>
    <cellStyle name="Normal 2" xfId="5" xr:uid="{ED215500-88A0-45A9-99D4-76BAC2515C10}"/>
    <cellStyle name="Normal 2 2" xfId="11" xr:uid="{DF063CA6-318E-46AB-A979-0937F5B997C3}"/>
    <cellStyle name="Normal 4" xfId="3" xr:uid="{E2DEFFF5-6DB3-4EA2-A0AD-7021AA1AFCEA}"/>
    <cellStyle name="Percent" xfId="2" builtinId="5"/>
    <cellStyle name="Percent 2" xfId="6" xr:uid="{D7DA6CAB-6500-47EE-AA9B-8D16F41D25FD}"/>
    <cellStyle name="SAPDataCell" xfId="9" xr:uid="{C767EDDC-DBAF-4BB5-905A-4FE1FC613C18}"/>
    <cellStyle name="SAPDimensionCell" xfId="10" xr:uid="{1053BA07-E625-40CF-81EE-D56684BAB283}"/>
    <cellStyle name="SAPMemberCell" xfId="8" xr:uid="{5FE6474B-C907-4EA6-85AB-C90984BF3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AC-SLC-WP-OtherProductionPlantDetails-4-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Production EPIS_CAGW"/>
      <sheetName val="Other Production DEPR_CAGW"/>
      <sheetName val="UE-230172 pro forma OTHP (CAGW)"/>
      <sheetName val="UE-230172_OTHP CAGW (2022 det.)"/>
      <sheetName val="General (Gas Plant)_EPIS"/>
      <sheetName val="General (Gas Plant)_DEPR"/>
      <sheetName val="Intangible (Gas Plant)_EPIS"/>
      <sheetName val="Intangible (Gas Plant)_AMTR"/>
      <sheetName val="Misc Rate Base (Gas Plant)"/>
      <sheetName val="Other Production_Rolling Hills"/>
      <sheetName val="UE-230172 pro forma R.H."/>
      <sheetName val="UE-230172_R.H. (2022 det.)"/>
    </sheetNames>
    <sheetDataSet>
      <sheetData sheetId="0">
        <row r="32">
          <cell r="BD32">
            <v>0</v>
          </cell>
        </row>
        <row r="38">
          <cell r="BB38">
            <v>6792711.534713625</v>
          </cell>
          <cell r="BD38">
            <v>0</v>
          </cell>
        </row>
        <row r="43">
          <cell r="F43">
            <v>184407455.44999999</v>
          </cell>
        </row>
        <row r="44">
          <cell r="BB44">
            <v>-119545355.56942713</v>
          </cell>
          <cell r="BD44">
            <v>-6792711.5347135663</v>
          </cell>
        </row>
      </sheetData>
      <sheetData sheetId="1"/>
      <sheetData sheetId="2">
        <row r="119">
          <cell r="DA119">
            <v>6170963.0516666593</v>
          </cell>
          <cell r="DC119">
            <v>1807027.3270416511</v>
          </cell>
        </row>
        <row r="125">
          <cell r="DA125">
            <v>227309.5293195085</v>
          </cell>
          <cell r="DC125">
            <v>66562.468084522086</v>
          </cell>
        </row>
        <row r="131">
          <cell r="DA131">
            <v>-191170.48549153385</v>
          </cell>
          <cell r="DC131">
            <v>-256740.82404104384</v>
          </cell>
        </row>
      </sheetData>
      <sheetData sheetId="3"/>
      <sheetData sheetId="4">
        <row r="28">
          <cell r="BA28">
            <v>1618352.09</v>
          </cell>
          <cell r="BC28">
            <v>0</v>
          </cell>
        </row>
        <row r="34">
          <cell r="BA34">
            <v>77064.48864907703</v>
          </cell>
          <cell r="BC34">
            <v>0</v>
          </cell>
        </row>
        <row r="40">
          <cell r="BA40">
            <v>-204615.36729815413</v>
          </cell>
          <cell r="BC40">
            <v>-77064.488649076986</v>
          </cell>
        </row>
      </sheetData>
      <sheetData sheetId="5"/>
      <sheetData sheetId="6">
        <row r="33">
          <cell r="BA33">
            <v>58651.80000000001</v>
          </cell>
          <cell r="BC33">
            <v>0</v>
          </cell>
        </row>
        <row r="39">
          <cell r="BA39">
            <v>1045.6984138163132</v>
          </cell>
          <cell r="BC39">
            <v>0</v>
          </cell>
        </row>
        <row r="45">
          <cell r="BA45">
            <v>-38035.646827632561</v>
          </cell>
          <cell r="BC45">
            <v>-1045.6984138162807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F165-F2E3-436C-8DBB-A424D7569A15}">
  <sheetPr codeName="Sheet5">
    <pageSetUpPr fitToPage="1"/>
  </sheetPr>
  <dimension ref="A1:J78"/>
  <sheetViews>
    <sheetView tabSelected="1" view="pageBreakPreview" zoomScale="80" zoomScaleNormal="80" zoomScaleSheetLayoutView="80" workbookViewId="0">
      <selection activeCell="H28" sqref="H28"/>
    </sheetView>
  </sheetViews>
  <sheetFormatPr defaultRowHeight="12.75" x14ac:dyDescent="0.2"/>
  <cols>
    <col min="1" max="1" width="35.85546875" style="3" customWidth="1"/>
    <col min="2" max="2" width="27.85546875" style="2" customWidth="1"/>
    <col min="3" max="3" width="22.28515625" style="1" customWidth="1"/>
    <col min="4" max="4" width="22.7109375" style="1" customWidth="1"/>
    <col min="5" max="5" width="19.7109375" style="1" customWidth="1"/>
    <col min="6" max="8" width="9.140625" style="1"/>
    <col min="9" max="9" width="24.5703125" style="1" customWidth="1"/>
    <col min="10" max="10" width="30.5703125" style="1" customWidth="1"/>
    <col min="11" max="16384" width="9.140625" style="1"/>
  </cols>
  <sheetData>
    <row r="1" spans="1:5" x14ac:dyDescent="0.2">
      <c r="A1" s="3" t="s">
        <v>96</v>
      </c>
      <c r="E1" s="96" t="s">
        <v>187</v>
      </c>
    </row>
    <row r="2" spans="1:5" x14ac:dyDescent="0.2">
      <c r="A2" s="3" t="s">
        <v>179</v>
      </c>
    </row>
    <row r="3" spans="1:5" x14ac:dyDescent="0.2">
      <c r="A3" s="3" t="s">
        <v>95</v>
      </c>
    </row>
    <row r="5" spans="1:5" x14ac:dyDescent="0.2">
      <c r="B5" s="16" t="s">
        <v>94</v>
      </c>
      <c r="C5" s="113" t="s">
        <v>93</v>
      </c>
      <c r="D5" s="113"/>
      <c r="E5" s="113"/>
    </row>
    <row r="6" spans="1:5" x14ac:dyDescent="0.2">
      <c r="A6" s="3" t="s">
        <v>92</v>
      </c>
      <c r="C6" s="15" t="s">
        <v>91</v>
      </c>
      <c r="D6" s="15" t="s">
        <v>90</v>
      </c>
      <c r="E6" s="15" t="s">
        <v>89</v>
      </c>
    </row>
    <row r="7" spans="1:5" x14ac:dyDescent="0.2">
      <c r="A7" s="6" t="s">
        <v>88</v>
      </c>
      <c r="B7" s="2" t="s">
        <v>87</v>
      </c>
      <c r="C7" s="5">
        <v>0</v>
      </c>
      <c r="D7" s="5">
        <v>0</v>
      </c>
      <c r="E7" s="4">
        <f>D7-C7</f>
        <v>0</v>
      </c>
    </row>
    <row r="8" spans="1:5" x14ac:dyDescent="0.2">
      <c r="A8" s="6" t="s">
        <v>86</v>
      </c>
      <c r="B8" s="2">
        <v>448</v>
      </c>
      <c r="C8" s="5">
        <v>0</v>
      </c>
      <c r="D8" s="5">
        <v>0</v>
      </c>
      <c r="E8" s="4">
        <f>D8-C8</f>
        <v>0</v>
      </c>
    </row>
    <row r="9" spans="1:5" x14ac:dyDescent="0.2">
      <c r="A9" s="6" t="s">
        <v>85</v>
      </c>
      <c r="B9" s="2">
        <v>447</v>
      </c>
      <c r="C9" s="5">
        <v>0</v>
      </c>
      <c r="D9" s="5">
        <v>0</v>
      </c>
      <c r="E9" s="4">
        <f>D9-C9</f>
        <v>0</v>
      </c>
    </row>
    <row r="10" spans="1:5" x14ac:dyDescent="0.2">
      <c r="A10" s="6" t="s">
        <v>84</v>
      </c>
      <c r="B10" s="2" t="s">
        <v>83</v>
      </c>
      <c r="C10" s="10">
        <v>0</v>
      </c>
      <c r="D10" s="10">
        <v>0</v>
      </c>
      <c r="E10" s="8">
        <f>D10-C10</f>
        <v>0</v>
      </c>
    </row>
    <row r="11" spans="1:5" s="3" customFormat="1" x14ac:dyDescent="0.2">
      <c r="A11" s="3" t="s">
        <v>82</v>
      </c>
      <c r="B11" s="104"/>
      <c r="C11" s="110">
        <f>SUM(C7:C10)</f>
        <v>0</v>
      </c>
      <c r="D11" s="110">
        <f>SUM(D7:D10)</f>
        <v>0</v>
      </c>
      <c r="E11" s="110">
        <f>SUM(E7:E10)</f>
        <v>0</v>
      </c>
    </row>
    <row r="12" spans="1:5" x14ac:dyDescent="0.2">
      <c r="A12" s="1"/>
      <c r="E12" s="4"/>
    </row>
    <row r="13" spans="1:5" s="3" customFormat="1" x14ac:dyDescent="0.2">
      <c r="A13" s="3" t="s">
        <v>81</v>
      </c>
      <c r="B13" s="104"/>
      <c r="E13" s="110">
        <f t="shared" ref="E13:E23" si="0">D13-C13</f>
        <v>0</v>
      </c>
    </row>
    <row r="14" spans="1:5" x14ac:dyDescent="0.2">
      <c r="A14" s="6" t="s">
        <v>80</v>
      </c>
      <c r="B14" s="2" t="s">
        <v>79</v>
      </c>
      <c r="C14" s="5">
        <v>0</v>
      </c>
      <c r="D14" s="5">
        <v>0</v>
      </c>
      <c r="E14" s="4">
        <f t="shared" si="0"/>
        <v>0</v>
      </c>
    </row>
    <row r="15" spans="1:5" x14ac:dyDescent="0.2">
      <c r="A15" s="6" t="s">
        <v>78</v>
      </c>
      <c r="B15" s="2" t="s">
        <v>77</v>
      </c>
      <c r="C15" s="5">
        <v>0</v>
      </c>
      <c r="D15" s="5">
        <v>0</v>
      </c>
      <c r="E15" s="4">
        <f t="shared" si="0"/>
        <v>0</v>
      </c>
    </row>
    <row r="16" spans="1:5" x14ac:dyDescent="0.2">
      <c r="A16" s="6" t="s">
        <v>76</v>
      </c>
      <c r="B16" s="2" t="s">
        <v>75</v>
      </c>
      <c r="C16" s="5">
        <v>0</v>
      </c>
      <c r="D16" s="5">
        <v>0</v>
      </c>
      <c r="E16" s="4">
        <f t="shared" si="0"/>
        <v>0</v>
      </c>
    </row>
    <row r="17" spans="1:10" x14ac:dyDescent="0.2">
      <c r="A17" s="6" t="s">
        <v>74</v>
      </c>
      <c r="B17" s="2" t="s">
        <v>73</v>
      </c>
      <c r="C17" s="105">
        <f>'4-4'!E62</f>
        <v>1255685.9882824507</v>
      </c>
      <c r="D17" s="105">
        <f>'4-4'!F62</f>
        <v>0</v>
      </c>
      <c r="E17" s="4">
        <f t="shared" si="0"/>
        <v>-1255685.9882824507</v>
      </c>
    </row>
    <row r="18" spans="1:10" x14ac:dyDescent="0.2">
      <c r="A18" s="6" t="s">
        <v>72</v>
      </c>
      <c r="B18" s="2" t="s">
        <v>71</v>
      </c>
      <c r="C18" s="105">
        <v>0</v>
      </c>
      <c r="D18" s="105">
        <v>0</v>
      </c>
      <c r="E18" s="4">
        <f t="shared" si="0"/>
        <v>0</v>
      </c>
    </row>
    <row r="19" spans="1:10" x14ac:dyDescent="0.2">
      <c r="A19" s="6" t="s">
        <v>70</v>
      </c>
      <c r="B19" s="2" t="s">
        <v>69</v>
      </c>
      <c r="C19" s="105">
        <v>0</v>
      </c>
      <c r="D19" s="105">
        <v>0</v>
      </c>
      <c r="E19" s="4">
        <f t="shared" si="0"/>
        <v>0</v>
      </c>
    </row>
    <row r="20" spans="1:10" x14ac:dyDescent="0.2">
      <c r="A20" s="6" t="s">
        <v>68</v>
      </c>
      <c r="B20" s="2" t="s">
        <v>67</v>
      </c>
      <c r="C20" s="105">
        <v>0</v>
      </c>
      <c r="D20" s="105">
        <v>0</v>
      </c>
      <c r="E20" s="4">
        <f t="shared" si="0"/>
        <v>0</v>
      </c>
    </row>
    <row r="21" spans="1:10" x14ac:dyDescent="0.2">
      <c r="A21" s="6" t="s">
        <v>66</v>
      </c>
      <c r="B21" s="2" t="s">
        <v>65</v>
      </c>
      <c r="C21" s="105">
        <v>0</v>
      </c>
      <c r="D21" s="105">
        <v>0</v>
      </c>
      <c r="E21" s="4">
        <f t="shared" si="0"/>
        <v>0</v>
      </c>
    </row>
    <row r="22" spans="1:10" x14ac:dyDescent="0.2">
      <c r="A22" s="6" t="s">
        <v>64</v>
      </c>
      <c r="B22" s="2" t="s">
        <v>63</v>
      </c>
      <c r="C22" s="105">
        <v>0</v>
      </c>
      <c r="D22" s="105">
        <v>0</v>
      </c>
      <c r="E22" s="4">
        <f t="shared" si="0"/>
        <v>0</v>
      </c>
    </row>
    <row r="23" spans="1:10" x14ac:dyDescent="0.2">
      <c r="A23" s="6" t="s">
        <v>62</v>
      </c>
      <c r="B23" s="2" t="s">
        <v>61</v>
      </c>
      <c r="C23" s="9">
        <v>0</v>
      </c>
      <c r="D23" s="9">
        <v>0</v>
      </c>
      <c r="E23" s="8">
        <f t="shared" si="0"/>
        <v>0</v>
      </c>
    </row>
    <row r="24" spans="1:10" s="3" customFormat="1" x14ac:dyDescent="0.2">
      <c r="A24" s="3" t="s">
        <v>60</v>
      </c>
      <c r="B24" s="104"/>
      <c r="C24" s="110">
        <f>SUM(C14:C23)</f>
        <v>1255685.9882824507</v>
      </c>
      <c r="D24" s="110">
        <f>SUM(D14:D23)</f>
        <v>0</v>
      </c>
      <c r="E24" s="110">
        <f>SUM(E14:E23)</f>
        <v>-1255685.9882824507</v>
      </c>
    </row>
    <row r="25" spans="1:10" x14ac:dyDescent="0.2">
      <c r="A25" s="6" t="s">
        <v>59</v>
      </c>
      <c r="B25" s="2" t="s">
        <v>58</v>
      </c>
      <c r="C25" s="105">
        <f>'4-2'!E10</f>
        <v>1587678.0871510678</v>
      </c>
      <c r="D25" s="105">
        <f>'4-2'!K10</f>
        <v>0</v>
      </c>
      <c r="E25" s="4">
        <f t="shared" ref="E25:E32" si="1">D25-C25</f>
        <v>-1587678.0871510678</v>
      </c>
    </row>
    <row r="26" spans="1:10" x14ac:dyDescent="0.2">
      <c r="A26" s="6" t="s">
        <v>57</v>
      </c>
      <c r="B26" s="2" t="s">
        <v>56</v>
      </c>
      <c r="C26" s="105">
        <f>'4-2'!E11</f>
        <v>231.75796082832852</v>
      </c>
      <c r="D26" s="105">
        <f>'4-2'!K11</f>
        <v>0</v>
      </c>
      <c r="E26" s="4">
        <f t="shared" si="1"/>
        <v>-231.75796082832852</v>
      </c>
      <c r="J26" s="4"/>
    </row>
    <row r="27" spans="1:10" x14ac:dyDescent="0.2">
      <c r="A27" s="6" t="s">
        <v>55</v>
      </c>
      <c r="B27" s="2">
        <v>408</v>
      </c>
      <c r="C27" s="5">
        <v>0</v>
      </c>
      <c r="D27" s="5">
        <v>0</v>
      </c>
      <c r="E27" s="4">
        <f t="shared" si="1"/>
        <v>0</v>
      </c>
    </row>
    <row r="28" spans="1:10" x14ac:dyDescent="0.2">
      <c r="A28" s="14" t="s">
        <v>54</v>
      </c>
      <c r="B28" s="103" t="s">
        <v>197</v>
      </c>
      <c r="C28" s="13">
        <v>0</v>
      </c>
      <c r="D28" s="13">
        <v>0</v>
      </c>
      <c r="E28" s="12">
        <f t="shared" si="1"/>
        <v>0</v>
      </c>
    </row>
    <row r="29" spans="1:10" x14ac:dyDescent="0.2">
      <c r="A29" s="14" t="s">
        <v>53</v>
      </c>
      <c r="B29" s="103" t="s">
        <v>197</v>
      </c>
      <c r="C29" s="13">
        <v>0</v>
      </c>
      <c r="D29" s="13">
        <v>0</v>
      </c>
      <c r="E29" s="12">
        <f t="shared" si="1"/>
        <v>0</v>
      </c>
    </row>
    <row r="30" spans="1:10" x14ac:dyDescent="0.2">
      <c r="A30" s="6" t="s">
        <v>52</v>
      </c>
      <c r="B30" s="11" t="s">
        <v>51</v>
      </c>
      <c r="C30" s="5">
        <v>0</v>
      </c>
      <c r="D30" s="5">
        <v>0</v>
      </c>
      <c r="E30" s="4">
        <f t="shared" si="1"/>
        <v>0</v>
      </c>
    </row>
    <row r="31" spans="1:10" x14ac:dyDescent="0.2">
      <c r="A31" s="6" t="s">
        <v>50</v>
      </c>
      <c r="B31" s="2" t="s">
        <v>49</v>
      </c>
      <c r="C31" s="5">
        <v>0</v>
      </c>
      <c r="D31" s="5">
        <v>0</v>
      </c>
      <c r="E31" s="4">
        <f t="shared" si="1"/>
        <v>0</v>
      </c>
    </row>
    <row r="32" spans="1:10" x14ac:dyDescent="0.2">
      <c r="A32" s="6" t="s">
        <v>48</v>
      </c>
      <c r="B32" s="2" t="s">
        <v>47</v>
      </c>
      <c r="C32" s="10">
        <v>0</v>
      </c>
      <c r="D32" s="10">
        <v>0</v>
      </c>
      <c r="E32" s="8">
        <f t="shared" si="1"/>
        <v>0</v>
      </c>
    </row>
    <row r="33" spans="1:5" s="3" customFormat="1" x14ac:dyDescent="0.2">
      <c r="A33" s="3" t="s">
        <v>46</v>
      </c>
      <c r="B33" s="104"/>
      <c r="C33" s="110">
        <f>SUM(C24:C32)</f>
        <v>2843595.8333943472</v>
      </c>
      <c r="D33" s="110">
        <f>SUM(D24:D32)</f>
        <v>0</v>
      </c>
      <c r="E33" s="110">
        <f>SUM(E24:E32)</f>
        <v>-2843595.8333943472</v>
      </c>
    </row>
    <row r="34" spans="1:5" x14ac:dyDescent="0.2">
      <c r="A34" s="1"/>
      <c r="E34" s="4"/>
    </row>
    <row r="35" spans="1:5" s="3" customFormat="1" x14ac:dyDescent="0.2">
      <c r="A35" s="3" t="s">
        <v>45</v>
      </c>
      <c r="B35" s="104"/>
      <c r="C35" s="110">
        <f>C11-C33</f>
        <v>-2843595.8333943472</v>
      </c>
      <c r="D35" s="110">
        <f>D11-D33</f>
        <v>0</v>
      </c>
      <c r="E35" s="110">
        <f>E11-E33</f>
        <v>2843595.8333943472</v>
      </c>
    </row>
    <row r="36" spans="1:5" x14ac:dyDescent="0.2">
      <c r="A36" s="1"/>
      <c r="E36" s="4"/>
    </row>
    <row r="37" spans="1:5" s="3" customFormat="1" x14ac:dyDescent="0.2">
      <c r="A37" s="3" t="s">
        <v>44</v>
      </c>
      <c r="B37" s="104"/>
      <c r="E37" s="110"/>
    </row>
    <row r="38" spans="1:5" x14ac:dyDescent="0.2">
      <c r="A38" s="6" t="s">
        <v>43</v>
      </c>
      <c r="B38" s="106" t="s">
        <v>182</v>
      </c>
      <c r="C38" s="105">
        <f>'4-2'!E9</f>
        <v>43010027.581487991</v>
      </c>
      <c r="D38" s="105">
        <f>'4-2'!K9</f>
        <v>0</v>
      </c>
      <c r="E38" s="4">
        <f t="shared" ref="E38:E48" si="2">D38-C38</f>
        <v>-43010027.581487991</v>
      </c>
    </row>
    <row r="39" spans="1:5" x14ac:dyDescent="0.2">
      <c r="A39" s="6" t="s">
        <v>42</v>
      </c>
      <c r="B39" s="2">
        <v>105</v>
      </c>
      <c r="C39" s="5">
        <v>0</v>
      </c>
      <c r="D39" s="5">
        <v>0</v>
      </c>
      <c r="E39" s="4">
        <f t="shared" si="2"/>
        <v>0</v>
      </c>
    </row>
    <row r="40" spans="1:5" x14ac:dyDescent="0.2">
      <c r="A40" s="6" t="s">
        <v>41</v>
      </c>
      <c r="B40" s="2" t="s">
        <v>40</v>
      </c>
      <c r="C40" s="5">
        <v>0</v>
      </c>
      <c r="D40" s="5">
        <v>0</v>
      </c>
      <c r="E40" s="4">
        <f t="shared" si="2"/>
        <v>0</v>
      </c>
    </row>
    <row r="41" spans="1:5" x14ac:dyDescent="0.2">
      <c r="A41" s="6" t="s">
        <v>39</v>
      </c>
      <c r="B41" s="2" t="s">
        <v>38</v>
      </c>
      <c r="C41" s="5">
        <v>0</v>
      </c>
      <c r="D41" s="5">
        <v>0</v>
      </c>
      <c r="E41" s="4">
        <f t="shared" si="2"/>
        <v>0</v>
      </c>
    </row>
    <row r="42" spans="1:5" x14ac:dyDescent="0.2">
      <c r="A42" s="6" t="s">
        <v>37</v>
      </c>
      <c r="B42" s="2">
        <v>120</v>
      </c>
      <c r="C42" s="5">
        <v>0</v>
      </c>
      <c r="D42" s="5">
        <v>0</v>
      </c>
      <c r="E42" s="4">
        <f t="shared" si="2"/>
        <v>0</v>
      </c>
    </row>
    <row r="43" spans="1:5" x14ac:dyDescent="0.2">
      <c r="A43" s="6" t="s">
        <v>36</v>
      </c>
      <c r="B43" s="2">
        <v>165</v>
      </c>
      <c r="C43" s="5">
        <v>0</v>
      </c>
      <c r="D43" s="5">
        <v>0</v>
      </c>
      <c r="E43" s="4">
        <f t="shared" si="2"/>
        <v>0</v>
      </c>
    </row>
    <row r="44" spans="1:5" x14ac:dyDescent="0.2">
      <c r="A44" s="6" t="s">
        <v>35</v>
      </c>
      <c r="B44" s="2" t="s">
        <v>34</v>
      </c>
      <c r="C44" s="5">
        <v>0</v>
      </c>
      <c r="D44" s="5">
        <v>0</v>
      </c>
      <c r="E44" s="4">
        <f t="shared" si="2"/>
        <v>0</v>
      </c>
    </row>
    <row r="45" spans="1:5" x14ac:dyDescent="0.2">
      <c r="A45" s="6" t="s">
        <v>33</v>
      </c>
      <c r="B45" s="2" t="s">
        <v>32</v>
      </c>
      <c r="C45" s="5">
        <v>0</v>
      </c>
      <c r="D45" s="5">
        <v>0</v>
      </c>
      <c r="E45" s="4">
        <f t="shared" si="2"/>
        <v>0</v>
      </c>
    </row>
    <row r="46" spans="1:5" x14ac:dyDescent="0.2">
      <c r="A46" s="6" t="s">
        <v>31</v>
      </c>
      <c r="B46" s="2" t="s">
        <v>30</v>
      </c>
      <c r="C46" s="5">
        <v>0</v>
      </c>
      <c r="D46" s="5">
        <v>0</v>
      </c>
      <c r="E46" s="4">
        <f t="shared" si="2"/>
        <v>0</v>
      </c>
    </row>
    <row r="47" spans="1:5" x14ac:dyDescent="0.2">
      <c r="A47" s="6" t="s">
        <v>29</v>
      </c>
      <c r="B47" s="2">
        <v>124</v>
      </c>
      <c r="C47" s="5">
        <v>0</v>
      </c>
      <c r="D47" s="5">
        <v>0</v>
      </c>
      <c r="E47" s="4">
        <f t="shared" si="2"/>
        <v>0</v>
      </c>
    </row>
    <row r="48" spans="1:5" x14ac:dyDescent="0.2">
      <c r="A48" s="6" t="s">
        <v>28</v>
      </c>
      <c r="B48" s="2" t="s">
        <v>27</v>
      </c>
      <c r="C48" s="10">
        <v>0</v>
      </c>
      <c r="D48" s="10">
        <v>0</v>
      </c>
      <c r="E48" s="8">
        <f t="shared" si="2"/>
        <v>0</v>
      </c>
    </row>
    <row r="49" spans="1:5" s="3" customFormat="1" x14ac:dyDescent="0.2">
      <c r="A49" s="111" t="s">
        <v>26</v>
      </c>
      <c r="B49" s="104"/>
      <c r="C49" s="110">
        <f>SUM(C38:C48)</f>
        <v>43010027.581487991</v>
      </c>
      <c r="D49" s="110">
        <f>SUM(D38:D48)</f>
        <v>0</v>
      </c>
      <c r="E49" s="110">
        <f>SUM(E38:E48)</f>
        <v>-43010027.581487991</v>
      </c>
    </row>
    <row r="50" spans="1:5" x14ac:dyDescent="0.2">
      <c r="A50" s="1"/>
      <c r="E50" s="4"/>
    </row>
    <row r="51" spans="1:5" s="3" customFormat="1" x14ac:dyDescent="0.2">
      <c r="A51" s="3" t="s">
        <v>25</v>
      </c>
      <c r="B51" s="104"/>
      <c r="E51" s="110"/>
    </row>
    <row r="52" spans="1:5" x14ac:dyDescent="0.2">
      <c r="A52" s="6" t="s">
        <v>24</v>
      </c>
      <c r="B52" s="2" t="s">
        <v>23</v>
      </c>
      <c r="C52" s="105">
        <f>'4-2'!E12</f>
        <v>-28161983.396649893</v>
      </c>
      <c r="D52" s="105">
        <f>'4-2'!K12</f>
        <v>0</v>
      </c>
      <c r="E52" s="4">
        <f t="shared" ref="E52:E59" si="3">D52-C52</f>
        <v>28161983.396649893</v>
      </c>
    </row>
    <row r="53" spans="1:5" x14ac:dyDescent="0.2">
      <c r="A53" s="6" t="s">
        <v>22</v>
      </c>
      <c r="B53" s="2" t="s">
        <v>21</v>
      </c>
      <c r="C53" s="105">
        <f>'4-2'!E13</f>
        <v>-8661.5918700026868</v>
      </c>
      <c r="D53" s="105">
        <f>'4-2'!K13</f>
        <v>0</v>
      </c>
      <c r="E53" s="4">
        <f t="shared" si="3"/>
        <v>8661.5918700026868</v>
      </c>
    </row>
    <row r="54" spans="1:5" x14ac:dyDescent="0.2">
      <c r="A54" s="6" t="s">
        <v>20</v>
      </c>
      <c r="B54" s="2" t="s">
        <v>19</v>
      </c>
      <c r="C54" s="5">
        <v>0</v>
      </c>
      <c r="D54" s="5">
        <v>0</v>
      </c>
      <c r="E54" s="4">
        <f t="shared" si="3"/>
        <v>0</v>
      </c>
    </row>
    <row r="55" spans="1:5" x14ac:dyDescent="0.2">
      <c r="A55" s="6" t="s">
        <v>18</v>
      </c>
      <c r="B55" s="2">
        <v>255</v>
      </c>
      <c r="C55" s="5">
        <v>0</v>
      </c>
      <c r="D55" s="5">
        <v>0</v>
      </c>
      <c r="E55" s="4">
        <f t="shared" si="3"/>
        <v>0</v>
      </c>
    </row>
    <row r="56" spans="1:5" x14ac:dyDescent="0.2">
      <c r="A56" s="6" t="s">
        <v>17</v>
      </c>
      <c r="B56" s="2">
        <v>252</v>
      </c>
      <c r="C56" s="5">
        <v>0</v>
      </c>
      <c r="D56" s="5">
        <v>0</v>
      </c>
      <c r="E56" s="4">
        <f t="shared" si="3"/>
        <v>0</v>
      </c>
    </row>
    <row r="57" spans="1:5" x14ac:dyDescent="0.2">
      <c r="A57" s="6" t="s">
        <v>16</v>
      </c>
      <c r="B57" s="2">
        <v>235</v>
      </c>
      <c r="C57" s="5">
        <v>0</v>
      </c>
      <c r="D57" s="5">
        <v>0</v>
      </c>
      <c r="E57" s="4">
        <f t="shared" si="3"/>
        <v>0</v>
      </c>
    </row>
    <row r="58" spans="1:5" x14ac:dyDescent="0.2">
      <c r="A58" s="6" t="s">
        <v>15</v>
      </c>
      <c r="B58" s="2" t="s">
        <v>14</v>
      </c>
      <c r="C58" s="9">
        <v>0</v>
      </c>
      <c r="D58" s="9">
        <v>0</v>
      </c>
      <c r="E58" s="8">
        <f t="shared" si="3"/>
        <v>0</v>
      </c>
    </row>
    <row r="59" spans="1:5" s="3" customFormat="1" x14ac:dyDescent="0.2">
      <c r="A59" s="3" t="s">
        <v>13</v>
      </c>
      <c r="B59" s="104"/>
      <c r="C59" s="110">
        <f>SUM(C52:C58)</f>
        <v>-28170644.988519896</v>
      </c>
      <c r="D59" s="110">
        <f>SUM(D52:D58)</f>
        <v>0</v>
      </c>
      <c r="E59" s="110">
        <f t="shared" si="3"/>
        <v>28170644.988519896</v>
      </c>
    </row>
    <row r="60" spans="1:5" x14ac:dyDescent="0.2">
      <c r="A60" s="1"/>
      <c r="E60" s="4"/>
    </row>
    <row r="61" spans="1:5" s="3" customFormat="1" x14ac:dyDescent="0.2">
      <c r="A61" s="3" t="s">
        <v>12</v>
      </c>
      <c r="B61" s="104"/>
      <c r="C61" s="110">
        <f>C49+C59</f>
        <v>14839382.592968095</v>
      </c>
      <c r="D61" s="110">
        <f>D49+D59</f>
        <v>0</v>
      </c>
      <c r="E61" s="110">
        <f>E49+E59</f>
        <v>-14839382.592968095</v>
      </c>
    </row>
    <row r="62" spans="1:5" x14ac:dyDescent="0.2">
      <c r="A62" s="1"/>
      <c r="E62" s="4"/>
    </row>
    <row r="63" spans="1:5" x14ac:dyDescent="0.2">
      <c r="A63" s="1"/>
      <c r="E63" s="4"/>
    </row>
    <row r="64" spans="1:5" x14ac:dyDescent="0.2">
      <c r="A64" s="3" t="s">
        <v>11</v>
      </c>
      <c r="E64" s="4"/>
    </row>
    <row r="65" spans="1:5" x14ac:dyDescent="0.2">
      <c r="A65" s="6" t="s">
        <v>10</v>
      </c>
      <c r="E65" s="4"/>
    </row>
    <row r="66" spans="1:5" x14ac:dyDescent="0.2">
      <c r="A66" s="7" t="s">
        <v>9</v>
      </c>
      <c r="B66" s="2">
        <v>419</v>
      </c>
      <c r="C66" s="5">
        <v>0</v>
      </c>
      <c r="D66" s="5">
        <v>0</v>
      </c>
      <c r="E66" s="4">
        <v>0</v>
      </c>
    </row>
    <row r="67" spans="1:5" x14ac:dyDescent="0.2">
      <c r="A67" s="7" t="s">
        <v>8</v>
      </c>
      <c r="B67" s="2" t="s">
        <v>7</v>
      </c>
      <c r="C67" s="5">
        <v>0</v>
      </c>
      <c r="D67" s="5">
        <v>0</v>
      </c>
      <c r="E67" s="4">
        <v>0</v>
      </c>
    </row>
    <row r="68" spans="1:5" x14ac:dyDescent="0.2">
      <c r="A68" s="7" t="s">
        <v>6</v>
      </c>
      <c r="B68" s="2" t="s">
        <v>5</v>
      </c>
      <c r="C68" s="5">
        <v>0</v>
      </c>
      <c r="D68" s="5">
        <v>0</v>
      </c>
      <c r="E68" s="4">
        <v>0</v>
      </c>
    </row>
    <row r="69" spans="1:5" x14ac:dyDescent="0.2">
      <c r="A69" s="7" t="s">
        <v>4</v>
      </c>
      <c r="B69" s="2" t="s">
        <v>3</v>
      </c>
      <c r="C69" s="5">
        <v>0</v>
      </c>
      <c r="D69" s="5">
        <v>0</v>
      </c>
      <c r="E69" s="4">
        <v>0</v>
      </c>
    </row>
    <row r="70" spans="1:5" x14ac:dyDescent="0.2">
      <c r="A70" s="6" t="s">
        <v>2</v>
      </c>
      <c r="E70" s="4">
        <f>D70-C70</f>
        <v>0</v>
      </c>
    </row>
    <row r="71" spans="1:5" x14ac:dyDescent="0.2">
      <c r="A71" s="1"/>
      <c r="E71" s="4">
        <f>D71-C71</f>
        <v>0</v>
      </c>
    </row>
    <row r="72" spans="1:5" x14ac:dyDescent="0.2">
      <c r="A72" s="1"/>
      <c r="E72" s="4">
        <f>D72-C72</f>
        <v>0</v>
      </c>
    </row>
    <row r="73" spans="1:5" x14ac:dyDescent="0.2">
      <c r="A73" s="6" t="s">
        <v>1</v>
      </c>
      <c r="B73" s="2">
        <v>40910</v>
      </c>
      <c r="C73" s="5">
        <v>0</v>
      </c>
      <c r="D73" s="5">
        <v>0</v>
      </c>
      <c r="E73" s="4">
        <f>D73-C73</f>
        <v>0</v>
      </c>
    </row>
    <row r="74" spans="1:5" s="2" customFormat="1" x14ac:dyDescent="0.2">
      <c r="A74" s="1"/>
      <c r="C74" s="4"/>
      <c r="D74" s="4"/>
      <c r="E74" s="4"/>
    </row>
    <row r="75" spans="1:5" x14ac:dyDescent="0.2">
      <c r="A75" s="1"/>
      <c r="B75" s="2" t="s">
        <v>0</v>
      </c>
      <c r="C75" s="4">
        <f>C11+C33+C49+C59+SUM(C66:C73)-SUM('4-2'!E9:E14)-'4-4'!E23-'4-4'!F55</f>
        <v>6.2209437601268291E-9</v>
      </c>
      <c r="D75" s="4">
        <f>D11+D24+D33+D49+D59+SUM(D66:D73)-SUM('4-2'!K9:K14)</f>
        <v>0</v>
      </c>
    </row>
    <row r="76" spans="1:5" x14ac:dyDescent="0.2">
      <c r="A76" s="1"/>
    </row>
    <row r="77" spans="1:5" x14ac:dyDescent="0.2">
      <c r="A77" s="1"/>
    </row>
    <row r="78" spans="1:5" x14ac:dyDescent="0.2">
      <c r="A78" s="1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  <customProperties>
    <customPr name="_pios_id" r:id="rId2"/>
    <customPr name="CofWorksheetTyp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1E37-039D-4A11-98EB-332C0A95A3E8}">
  <sheetPr codeName="Sheet12">
    <pageSetUpPr fitToPage="1"/>
  </sheetPr>
  <dimension ref="A1:K15"/>
  <sheetViews>
    <sheetView zoomScale="80" zoomScaleNormal="80" workbookViewId="0">
      <selection activeCell="H28" sqref="H28"/>
    </sheetView>
  </sheetViews>
  <sheetFormatPr defaultRowHeight="12.75" x14ac:dyDescent="0.2"/>
  <cols>
    <col min="1" max="1" width="29.85546875" customWidth="1"/>
    <col min="2" max="2" width="16.140625" customWidth="1"/>
    <col min="3" max="3" width="14.42578125" customWidth="1"/>
    <col min="5" max="5" width="13.42578125" bestFit="1" customWidth="1"/>
    <col min="6" max="6" width="3.7109375" customWidth="1"/>
    <col min="7" max="7" width="29.42578125" customWidth="1"/>
    <col min="8" max="8" width="16.28515625" customWidth="1"/>
    <col min="9" max="9" width="14.42578125" customWidth="1"/>
    <col min="10" max="10" width="8.7109375" bestFit="1" customWidth="1"/>
    <col min="11" max="12" width="13.42578125" bestFit="1" customWidth="1"/>
  </cols>
  <sheetData>
    <row r="1" spans="1:11" x14ac:dyDescent="0.2">
      <c r="A1" s="43" t="s">
        <v>96</v>
      </c>
      <c r="K1" s="97" t="s">
        <v>188</v>
      </c>
    </row>
    <row r="2" spans="1:11" x14ac:dyDescent="0.2">
      <c r="A2" s="43" t="s">
        <v>179</v>
      </c>
    </row>
    <row r="3" spans="1:11" x14ac:dyDescent="0.2">
      <c r="A3" s="84" t="s">
        <v>183</v>
      </c>
    </row>
    <row r="4" spans="1:11" x14ac:dyDescent="0.2">
      <c r="A4" s="87" t="s">
        <v>185</v>
      </c>
    </row>
    <row r="5" spans="1:11" ht="13.5" thickBot="1" x14ac:dyDescent="0.25"/>
    <row r="6" spans="1:11" x14ac:dyDescent="0.2">
      <c r="A6" s="28" t="s">
        <v>105</v>
      </c>
      <c r="B6" s="27"/>
      <c r="C6" s="27"/>
      <c r="D6" s="27"/>
      <c r="E6" s="26"/>
      <c r="G6" s="28" t="s">
        <v>104</v>
      </c>
      <c r="H6" s="27"/>
      <c r="I6" s="27"/>
      <c r="J6" s="27"/>
      <c r="K6" s="26"/>
    </row>
    <row r="7" spans="1:11" x14ac:dyDescent="0.2">
      <c r="A7" s="20"/>
      <c r="E7" s="23"/>
      <c r="G7" s="20"/>
      <c r="K7" s="23"/>
    </row>
    <row r="8" spans="1:11" ht="25.5" x14ac:dyDescent="0.2">
      <c r="A8" s="112" t="s">
        <v>103</v>
      </c>
      <c r="B8" s="87" t="s">
        <v>100</v>
      </c>
      <c r="C8" s="88" t="s">
        <v>101</v>
      </c>
      <c r="D8" s="87" t="s">
        <v>99</v>
      </c>
      <c r="E8" s="95" t="s">
        <v>186</v>
      </c>
      <c r="G8" s="112" t="s">
        <v>103</v>
      </c>
      <c r="H8" s="87" t="s">
        <v>100</v>
      </c>
      <c r="I8" s="88" t="s">
        <v>101</v>
      </c>
      <c r="J8" s="87" t="s">
        <v>99</v>
      </c>
      <c r="K8" s="95" t="s">
        <v>186</v>
      </c>
    </row>
    <row r="9" spans="1:11" x14ac:dyDescent="0.2">
      <c r="A9" s="20" t="s">
        <v>43</v>
      </c>
      <c r="B9" s="19">
        <f>'4-3'!F13</f>
        <v>194062449.71870831</v>
      </c>
      <c r="C9" s="89" t="s">
        <v>102</v>
      </c>
      <c r="D9" s="21">
        <v>0.22162982918040364</v>
      </c>
      <c r="E9" s="18">
        <f t="shared" ref="E9:E14" si="0">B9*D9</f>
        <v>43010027.581487991</v>
      </c>
      <c r="G9" s="20" t="s">
        <v>43</v>
      </c>
      <c r="H9" s="19">
        <f t="shared" ref="H9:H14" si="1">B9</f>
        <v>194062449.71870831</v>
      </c>
      <c r="I9" s="91" t="s">
        <v>180</v>
      </c>
      <c r="J9" s="90">
        <v>0</v>
      </c>
      <c r="K9" s="18">
        <f t="shared" ref="K9:K14" si="2">H9*J9</f>
        <v>0</v>
      </c>
    </row>
    <row r="10" spans="1:11" x14ac:dyDescent="0.2">
      <c r="A10" s="20" t="s">
        <v>98</v>
      </c>
      <c r="B10" s="19">
        <f>'4-3'!F34+'4-3'!F36</f>
        <v>7163648.0207667332</v>
      </c>
      <c r="C10" s="89" t="s">
        <v>102</v>
      </c>
      <c r="D10" s="21">
        <v>0.22162982918040364</v>
      </c>
      <c r="E10" s="18">
        <f t="shared" si="0"/>
        <v>1587678.0871510678</v>
      </c>
      <c r="G10" s="20" t="s">
        <v>98</v>
      </c>
      <c r="H10" s="19">
        <f t="shared" si="1"/>
        <v>7163648.0207667332</v>
      </c>
      <c r="I10" s="91" t="s">
        <v>180</v>
      </c>
      <c r="J10" s="90">
        <v>0</v>
      </c>
      <c r="K10" s="18">
        <f t="shared" si="2"/>
        <v>0</v>
      </c>
    </row>
    <row r="11" spans="1:11" x14ac:dyDescent="0.2">
      <c r="A11" s="20" t="s">
        <v>97</v>
      </c>
      <c r="B11" s="19">
        <f>'4-3'!F35</f>
        <v>1045.6984138163132</v>
      </c>
      <c r="C11" s="89" t="s">
        <v>102</v>
      </c>
      <c r="D11" s="21">
        <v>0.22162982918040364</v>
      </c>
      <c r="E11" s="18">
        <f t="shared" si="0"/>
        <v>231.75796082832852</v>
      </c>
      <c r="G11" s="20" t="s">
        <v>97</v>
      </c>
      <c r="H11" s="19">
        <f t="shared" si="1"/>
        <v>1045.6984138163132</v>
      </c>
      <c r="I11" s="91" t="s">
        <v>180</v>
      </c>
      <c r="J11" s="90">
        <v>0</v>
      </c>
      <c r="K11" s="18">
        <f t="shared" si="2"/>
        <v>0</v>
      </c>
    </row>
    <row r="12" spans="1:11" x14ac:dyDescent="0.2">
      <c r="A12" s="20" t="s">
        <v>24</v>
      </c>
      <c r="B12" s="19">
        <f>'4-3'!F19+'4-3'!F21</f>
        <v>-127067658.26962049</v>
      </c>
      <c r="C12" s="89" t="s">
        <v>102</v>
      </c>
      <c r="D12" s="21">
        <v>0.22162982918040364</v>
      </c>
      <c r="E12" s="18">
        <f t="shared" si="0"/>
        <v>-28161983.396649893</v>
      </c>
      <c r="G12" s="20" t="s">
        <v>24</v>
      </c>
      <c r="H12" s="19">
        <f t="shared" si="1"/>
        <v>-127067658.26962049</v>
      </c>
      <c r="I12" s="91" t="s">
        <v>180</v>
      </c>
      <c r="J12" s="90">
        <v>0</v>
      </c>
      <c r="K12" s="18">
        <f t="shared" si="2"/>
        <v>0</v>
      </c>
    </row>
    <row r="13" spans="1:11" x14ac:dyDescent="0.2">
      <c r="A13" s="20" t="s">
        <v>22</v>
      </c>
      <c r="B13" s="19">
        <f>'4-3'!F20</f>
        <v>-39081.345241448842</v>
      </c>
      <c r="C13" s="89" t="s">
        <v>102</v>
      </c>
      <c r="D13" s="21">
        <v>0.22162982918040364</v>
      </c>
      <c r="E13" s="18">
        <f t="shared" si="0"/>
        <v>-8661.5918700026868</v>
      </c>
      <c r="G13" s="20" t="s">
        <v>22</v>
      </c>
      <c r="H13" s="19">
        <f t="shared" si="1"/>
        <v>-39081.345241448842</v>
      </c>
      <c r="I13" s="91" t="s">
        <v>180</v>
      </c>
      <c r="J13" s="90">
        <v>0</v>
      </c>
      <c r="K13" s="18">
        <f t="shared" si="2"/>
        <v>0</v>
      </c>
    </row>
    <row r="14" spans="1:11" x14ac:dyDescent="0.2">
      <c r="A14" s="20" t="s">
        <v>15</v>
      </c>
      <c r="B14" s="19">
        <v>0</v>
      </c>
      <c r="C14" s="89" t="s">
        <v>102</v>
      </c>
      <c r="D14" s="21">
        <v>0.22162982918040364</v>
      </c>
      <c r="E14" s="18">
        <f t="shared" si="0"/>
        <v>0</v>
      </c>
      <c r="G14" s="20" t="s">
        <v>15</v>
      </c>
      <c r="H14" s="19">
        <f t="shared" si="1"/>
        <v>0</v>
      </c>
      <c r="I14" s="91" t="s">
        <v>180</v>
      </c>
      <c r="J14" s="90">
        <v>0</v>
      </c>
      <c r="K14" s="18">
        <f t="shared" si="2"/>
        <v>0</v>
      </c>
    </row>
    <row r="15" spans="1:11" ht="13.5" thickBot="1" x14ac:dyDescent="0.25">
      <c r="A15" s="17"/>
      <c r="B15" s="30"/>
      <c r="C15" s="30"/>
      <c r="D15" s="30"/>
      <c r="E15" s="29"/>
      <c r="G15" s="17"/>
      <c r="H15" s="30"/>
      <c r="I15" s="30"/>
      <c r="J15" s="30"/>
      <c r="K15" s="29"/>
    </row>
  </sheetData>
  <pageMargins left="0.7" right="0.7" top="0.75" bottom="0.75" header="0.3" footer="0.3"/>
  <pageSetup scale="74" fitToHeight="0" orientation="landscape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6C887-CFE1-41F1-AA2E-61892790488D}">
  <sheetPr codeName="Sheet13">
    <pageSetUpPr fitToPage="1"/>
  </sheetPr>
  <dimension ref="A1:I40"/>
  <sheetViews>
    <sheetView zoomScale="80" zoomScaleNormal="80" workbookViewId="0">
      <selection activeCell="H28" sqref="H28"/>
    </sheetView>
  </sheetViews>
  <sheetFormatPr defaultRowHeight="12.75" x14ac:dyDescent="0.2"/>
  <cols>
    <col min="1" max="1" width="31.140625" customWidth="1"/>
    <col min="2" max="2" width="23.140625" bestFit="1" customWidth="1"/>
    <col min="3" max="3" width="23.140625" customWidth="1"/>
    <col min="4" max="4" width="18.85546875" customWidth="1"/>
    <col min="5" max="5" width="19.5703125" bestFit="1" customWidth="1"/>
    <col min="6" max="6" width="14.42578125" customWidth="1"/>
    <col min="9" max="9" width="12.85546875" bestFit="1" customWidth="1"/>
  </cols>
  <sheetData>
    <row r="1" spans="1:9" x14ac:dyDescent="0.2">
      <c r="A1" s="43" t="s">
        <v>96</v>
      </c>
      <c r="F1" s="97" t="s">
        <v>189</v>
      </c>
    </row>
    <row r="2" spans="1:9" x14ac:dyDescent="0.2">
      <c r="A2" s="43" t="s">
        <v>179</v>
      </c>
    </row>
    <row r="3" spans="1:9" x14ac:dyDescent="0.2">
      <c r="A3" s="84" t="s">
        <v>183</v>
      </c>
    </row>
    <row r="4" spans="1:9" x14ac:dyDescent="0.2">
      <c r="A4" s="87" t="s">
        <v>184</v>
      </c>
    </row>
    <row r="5" spans="1:9" ht="13.5" thickBot="1" x14ac:dyDescent="0.25"/>
    <row r="6" spans="1:9" x14ac:dyDescent="0.2">
      <c r="A6" s="28" t="s">
        <v>103</v>
      </c>
      <c r="B6" s="27"/>
      <c r="C6" s="27"/>
      <c r="D6" s="27"/>
      <c r="E6" s="27"/>
      <c r="F6" s="26"/>
    </row>
    <row r="7" spans="1:9" x14ac:dyDescent="0.2">
      <c r="A7" s="22"/>
      <c r="F7" s="23"/>
    </row>
    <row r="8" spans="1:9" s="101" customFormat="1" x14ac:dyDescent="0.2">
      <c r="A8" s="98"/>
      <c r="B8" s="99" t="s">
        <v>190</v>
      </c>
      <c r="C8" s="99" t="s">
        <v>191</v>
      </c>
      <c r="D8" s="99" t="s">
        <v>190</v>
      </c>
      <c r="E8" s="99" t="s">
        <v>191</v>
      </c>
      <c r="F8" s="100"/>
    </row>
    <row r="9" spans="1:9" ht="25.5" x14ac:dyDescent="0.2">
      <c r="A9" s="34" t="s">
        <v>114</v>
      </c>
      <c r="B9" s="38" t="s">
        <v>113</v>
      </c>
      <c r="C9" s="38" t="s">
        <v>112</v>
      </c>
      <c r="D9" s="38" t="s">
        <v>111</v>
      </c>
      <c r="E9" s="38" t="s">
        <v>110</v>
      </c>
      <c r="F9" s="35" t="s">
        <v>106</v>
      </c>
    </row>
    <row r="10" spans="1:9" x14ac:dyDescent="0.2">
      <c r="A10" s="25" t="s">
        <v>117</v>
      </c>
      <c r="B10" s="19">
        <f>'[1]Other Production EPIS_CAGW'!$F$43</f>
        <v>184407455.44999999</v>
      </c>
      <c r="C10" s="19">
        <f>'[1]Other Production EPIS_CAGW'!$BD$32</f>
        <v>0</v>
      </c>
      <c r="D10" s="19">
        <f>'[1]UE-230172 pro forma OTHP (CAGW)'!$DA$119</f>
        <v>6170963.0516666593</v>
      </c>
      <c r="E10" s="19">
        <f>'[1]UE-230172 pro forma OTHP (CAGW)'!$DC$119</f>
        <v>1807027.3270416511</v>
      </c>
      <c r="F10" s="24">
        <f>SUM(B10:E10)</f>
        <v>192385445.82870829</v>
      </c>
      <c r="I10" s="39"/>
    </row>
    <row r="11" spans="1:9" x14ac:dyDescent="0.2">
      <c r="A11" s="25" t="s">
        <v>116</v>
      </c>
      <c r="B11" s="19">
        <f>'[1]Intangible (Gas Plant)_EPIS'!$BA$33</f>
        <v>58651.80000000001</v>
      </c>
      <c r="C11" s="19">
        <f>'[1]Intangible (Gas Plant)_EPIS'!$BC$33</f>
        <v>0</v>
      </c>
      <c r="D11" s="19">
        <v>0</v>
      </c>
      <c r="E11" s="19">
        <v>0</v>
      </c>
      <c r="F11" s="24">
        <f>SUM(B11:E11)</f>
        <v>58651.80000000001</v>
      </c>
    </row>
    <row r="12" spans="1:9" x14ac:dyDescent="0.2">
      <c r="A12" s="25" t="s">
        <v>115</v>
      </c>
      <c r="B12" s="33">
        <f>'[1]General (Gas Plant)_EPIS'!$BA$28</f>
        <v>1618352.09</v>
      </c>
      <c r="C12" s="33">
        <f>'[1]General (Gas Plant)_EPIS'!$BC$28</f>
        <v>0</v>
      </c>
      <c r="D12" s="33">
        <v>0</v>
      </c>
      <c r="E12" s="33">
        <v>0</v>
      </c>
      <c r="F12" s="32">
        <f>SUM(B12:E12)</f>
        <v>1618352.09</v>
      </c>
    </row>
    <row r="13" spans="1:9" x14ac:dyDescent="0.2">
      <c r="A13" s="22" t="s">
        <v>106</v>
      </c>
      <c r="B13" s="19">
        <f>SUM(B10:B12)</f>
        <v>186084459.34</v>
      </c>
      <c r="C13" s="19">
        <f>SUM(C10:C12)</f>
        <v>0</v>
      </c>
      <c r="D13" s="19">
        <f>SUM(D10:D12)</f>
        <v>6170963.0516666593</v>
      </c>
      <c r="E13" s="19">
        <f>SUM(E10:E12)</f>
        <v>1807027.3270416511</v>
      </c>
      <c r="F13" s="24">
        <f>SUM(F10:F12)</f>
        <v>194062449.71870831</v>
      </c>
    </row>
    <row r="14" spans="1:9" x14ac:dyDescent="0.2">
      <c r="A14" s="25"/>
      <c r="B14" s="19"/>
      <c r="C14" s="19"/>
      <c r="D14" s="19"/>
      <c r="E14" s="19"/>
      <c r="F14" s="24"/>
    </row>
    <row r="15" spans="1:9" x14ac:dyDescent="0.2">
      <c r="A15" s="20"/>
      <c r="F15" s="23"/>
    </row>
    <row r="16" spans="1:9" x14ac:dyDescent="0.2">
      <c r="A16" s="20"/>
      <c r="F16" s="23"/>
    </row>
    <row r="17" spans="1:9" x14ac:dyDescent="0.2">
      <c r="A17" s="20"/>
      <c r="B17" s="99" t="s">
        <v>190</v>
      </c>
      <c r="C17" s="99" t="s">
        <v>191</v>
      </c>
      <c r="D17" s="99" t="s">
        <v>190</v>
      </c>
      <c r="E17" s="99" t="s">
        <v>191</v>
      </c>
      <c r="F17" s="23"/>
    </row>
    <row r="18" spans="1:9" ht="25.5" x14ac:dyDescent="0.2">
      <c r="A18" s="34" t="s">
        <v>109</v>
      </c>
      <c r="B18" s="38" t="s">
        <v>113</v>
      </c>
      <c r="C18" s="38" t="s">
        <v>112</v>
      </c>
      <c r="D18" s="38" t="s">
        <v>111</v>
      </c>
      <c r="E18" s="38" t="s">
        <v>110</v>
      </c>
      <c r="F18" s="35"/>
    </row>
    <row r="19" spans="1:9" x14ac:dyDescent="0.2">
      <c r="A19" s="25" t="s">
        <v>117</v>
      </c>
      <c r="B19" s="36">
        <f>'[1]Other Production EPIS_CAGW'!$BB$44</f>
        <v>-119545355.56942713</v>
      </c>
      <c r="C19" s="36">
        <f>'[1]Other Production EPIS_CAGW'!$BD$44</f>
        <v>-6792711.5347135663</v>
      </c>
      <c r="D19" s="19">
        <f>'[1]UE-230172 pro forma OTHP (CAGW)'!$DA$131</f>
        <v>-191170.48549153385</v>
      </c>
      <c r="E19" s="19">
        <f>'[1]UE-230172 pro forma OTHP (CAGW)'!$DC$131</f>
        <v>-256740.82404104384</v>
      </c>
      <c r="F19" s="18">
        <f>SUM(B19:E19)</f>
        <v>-126785978.41367327</v>
      </c>
      <c r="I19" s="39"/>
    </row>
    <row r="20" spans="1:9" x14ac:dyDescent="0.2">
      <c r="A20" s="25" t="s">
        <v>116</v>
      </c>
      <c r="B20" s="36">
        <f>'[1]Intangible (Gas Plant)_EPIS'!$BA$45</f>
        <v>-38035.646827632561</v>
      </c>
      <c r="C20" s="36">
        <f>'[1]Intangible (Gas Plant)_EPIS'!$BC$45</f>
        <v>-1045.6984138162807</v>
      </c>
      <c r="D20" s="19">
        <v>0</v>
      </c>
      <c r="E20" s="19">
        <v>0</v>
      </c>
      <c r="F20" s="18">
        <f>SUM(B20:E20)</f>
        <v>-39081.345241448842</v>
      </c>
    </row>
    <row r="21" spans="1:9" x14ac:dyDescent="0.2">
      <c r="A21" s="25" t="s">
        <v>115</v>
      </c>
      <c r="B21" s="37">
        <f>'[1]General (Gas Plant)_EPIS'!$BA$40</f>
        <v>-204615.36729815413</v>
      </c>
      <c r="C21" s="37">
        <f>'[1]General (Gas Plant)_EPIS'!$BC$40</f>
        <v>-77064.488649076986</v>
      </c>
      <c r="D21" s="33">
        <v>0</v>
      </c>
      <c r="E21" s="33">
        <v>0</v>
      </c>
      <c r="F21" s="32">
        <f>SUM(B21:E21)</f>
        <v>-281679.85594723112</v>
      </c>
    </row>
    <row r="22" spans="1:9" x14ac:dyDescent="0.2">
      <c r="A22" s="22" t="s">
        <v>106</v>
      </c>
      <c r="B22" s="19">
        <f>SUM(B19:B21)</f>
        <v>-119788006.58355293</v>
      </c>
      <c r="C22" s="19">
        <f>SUM(C19:C21)</f>
        <v>-6870821.7217764594</v>
      </c>
      <c r="D22" s="19">
        <f>SUM(D19:D21)</f>
        <v>-191170.48549153385</v>
      </c>
      <c r="E22" s="19">
        <f>SUM(E19:E21)</f>
        <v>-256740.82404104384</v>
      </c>
      <c r="F22" s="24">
        <f>SUM(F19:F21)</f>
        <v>-127106739.61486194</v>
      </c>
    </row>
    <row r="23" spans="1:9" x14ac:dyDescent="0.2">
      <c r="A23" s="25"/>
      <c r="B23" s="36"/>
      <c r="C23" s="36"/>
      <c r="D23" s="19"/>
      <c r="E23" s="19"/>
      <c r="F23" s="18"/>
    </row>
    <row r="24" spans="1:9" x14ac:dyDescent="0.2">
      <c r="A24" s="20"/>
      <c r="F24" s="23"/>
    </row>
    <row r="25" spans="1:9" ht="25.5" x14ac:dyDescent="0.2">
      <c r="A25" s="34" t="s">
        <v>108</v>
      </c>
      <c r="B25" s="38" t="s">
        <v>113</v>
      </c>
      <c r="C25" s="38" t="s">
        <v>112</v>
      </c>
      <c r="D25" s="38" t="s">
        <v>111</v>
      </c>
      <c r="E25" s="38" t="s">
        <v>110</v>
      </c>
      <c r="F25" s="35"/>
    </row>
    <row r="26" spans="1:9" x14ac:dyDescent="0.2">
      <c r="A26" s="25" t="s">
        <v>117</v>
      </c>
      <c r="B26" s="19">
        <f>B10+B19</f>
        <v>64862099.880572855</v>
      </c>
      <c r="C26" s="19">
        <f>C10+C19</f>
        <v>-6792711.5347135663</v>
      </c>
      <c r="D26" s="19">
        <f>D10+D19</f>
        <v>5979792.5661751255</v>
      </c>
      <c r="E26" s="19">
        <f>E10+E19</f>
        <v>1550286.5030006072</v>
      </c>
      <c r="F26" s="18">
        <f>SUM(B26:E26)</f>
        <v>65599467.415035024</v>
      </c>
    </row>
    <row r="27" spans="1:9" x14ac:dyDescent="0.2">
      <c r="A27" s="25" t="s">
        <v>116</v>
      </c>
      <c r="B27" s="19"/>
      <c r="C27" s="19">
        <f t="shared" ref="C27:E28" si="0">C11+C20</f>
        <v>-1045.6984138162807</v>
      </c>
      <c r="D27" s="19">
        <f t="shared" si="0"/>
        <v>0</v>
      </c>
      <c r="E27" s="19">
        <f t="shared" si="0"/>
        <v>0</v>
      </c>
      <c r="F27" s="18">
        <f>SUM(B27:E27)</f>
        <v>-1045.6984138162807</v>
      </c>
    </row>
    <row r="28" spans="1:9" x14ac:dyDescent="0.2">
      <c r="A28" s="25" t="s">
        <v>115</v>
      </c>
      <c r="B28" s="33">
        <f>B12+B21</f>
        <v>1413736.7227018459</v>
      </c>
      <c r="C28" s="33">
        <f t="shared" si="0"/>
        <v>-77064.488649076986</v>
      </c>
      <c r="D28" s="33">
        <f t="shared" si="0"/>
        <v>0</v>
      </c>
      <c r="E28" s="33">
        <f t="shared" si="0"/>
        <v>0</v>
      </c>
      <c r="F28" s="32">
        <f>SUM(B28:E28)</f>
        <v>1336672.2340527689</v>
      </c>
    </row>
    <row r="29" spans="1:9" x14ac:dyDescent="0.2">
      <c r="A29" s="22" t="s">
        <v>106</v>
      </c>
      <c r="B29" s="19">
        <f>SUM(B26:B28)</f>
        <v>66275836.603274703</v>
      </c>
      <c r="C29" s="19">
        <f>SUM(C26:C28)</f>
        <v>-6870821.7217764594</v>
      </c>
      <c r="D29" s="19">
        <f>SUM(D26:D28)</f>
        <v>5979792.5661751255</v>
      </c>
      <c r="E29" s="19">
        <f>SUM(E26:E28)</f>
        <v>1550286.5030006072</v>
      </c>
      <c r="F29" s="24">
        <f>SUM(F26:F28)</f>
        <v>66935093.950673975</v>
      </c>
    </row>
    <row r="30" spans="1:9" x14ac:dyDescent="0.2">
      <c r="A30" s="22"/>
      <c r="B30" s="19"/>
      <c r="C30" s="19"/>
      <c r="D30" s="19"/>
      <c r="E30" s="19"/>
      <c r="F30" s="24"/>
    </row>
    <row r="31" spans="1:9" x14ac:dyDescent="0.2">
      <c r="A31" s="22"/>
      <c r="B31" s="19"/>
      <c r="C31" s="19"/>
      <c r="D31" s="19"/>
      <c r="E31" s="19"/>
      <c r="F31" s="24"/>
    </row>
    <row r="32" spans="1:9" x14ac:dyDescent="0.2">
      <c r="A32" s="22"/>
      <c r="B32" s="99" t="s">
        <v>192</v>
      </c>
      <c r="C32" s="99" t="s">
        <v>193</v>
      </c>
      <c r="D32" s="99" t="s">
        <v>192</v>
      </c>
      <c r="E32" s="99" t="s">
        <v>193</v>
      </c>
      <c r="F32" s="24"/>
    </row>
    <row r="33" spans="1:9" ht="25.5" x14ac:dyDescent="0.2">
      <c r="A33" s="34" t="s">
        <v>107</v>
      </c>
      <c r="B33" s="102" t="s">
        <v>113</v>
      </c>
      <c r="C33" s="102" t="s">
        <v>112</v>
      </c>
      <c r="D33" s="102" t="s">
        <v>194</v>
      </c>
      <c r="E33" s="102" t="s">
        <v>195</v>
      </c>
      <c r="F33" s="24"/>
    </row>
    <row r="34" spans="1:9" x14ac:dyDescent="0.2">
      <c r="A34" s="25" t="s">
        <v>117</v>
      </c>
      <c r="B34" s="19">
        <f>'[1]Other Production EPIS_CAGW'!$BB$38</f>
        <v>6792711.534713625</v>
      </c>
      <c r="C34" s="19">
        <f>'[1]Other Production EPIS_CAGW'!$BD$38</f>
        <v>0</v>
      </c>
      <c r="D34" s="19">
        <f>'[1]UE-230172 pro forma OTHP (CAGW)'!$DA$125</f>
        <v>227309.5293195085</v>
      </c>
      <c r="E34" s="19">
        <f>'[1]UE-230172 pro forma OTHP (CAGW)'!$DC$125</f>
        <v>66562.468084522086</v>
      </c>
      <c r="F34" s="18">
        <f>SUM(B34:E34)</f>
        <v>7086583.5321176564</v>
      </c>
      <c r="I34" s="39"/>
    </row>
    <row r="35" spans="1:9" x14ac:dyDescent="0.2">
      <c r="A35" s="25" t="s">
        <v>116</v>
      </c>
      <c r="B35" s="19">
        <f>'[1]Intangible (Gas Plant)_EPIS'!$BA$39</f>
        <v>1045.6984138163132</v>
      </c>
      <c r="C35" s="19">
        <f>'[1]Intangible (Gas Plant)_EPIS'!$BC$39</f>
        <v>0</v>
      </c>
      <c r="D35" s="19">
        <v>0</v>
      </c>
      <c r="E35" s="19">
        <v>0</v>
      </c>
      <c r="F35" s="18">
        <f>SUM(B35:E35)</f>
        <v>1045.6984138163132</v>
      </c>
    </row>
    <row r="36" spans="1:9" x14ac:dyDescent="0.2">
      <c r="A36" s="25" t="s">
        <v>115</v>
      </c>
      <c r="B36" s="33">
        <f>'[1]General (Gas Plant)_EPIS'!$BA$34</f>
        <v>77064.48864907703</v>
      </c>
      <c r="C36" s="33">
        <f>'[1]General (Gas Plant)_EPIS'!$BC$34</f>
        <v>0</v>
      </c>
      <c r="D36" s="33">
        <v>0</v>
      </c>
      <c r="E36" s="33">
        <v>0</v>
      </c>
      <c r="F36" s="32">
        <f>SUM(B36:E36)</f>
        <v>77064.48864907703</v>
      </c>
    </row>
    <row r="37" spans="1:9" x14ac:dyDescent="0.2">
      <c r="A37" s="22" t="s">
        <v>106</v>
      </c>
      <c r="B37" s="19">
        <f>SUM(B34:B36)</f>
        <v>6870821.721776518</v>
      </c>
      <c r="C37" s="19">
        <f>SUM(C34:C36)</f>
        <v>0</v>
      </c>
      <c r="D37" s="19">
        <f>SUM(D34:D36)</f>
        <v>227309.5293195085</v>
      </c>
      <c r="E37" s="19">
        <f>SUM(E34:E36)</f>
        <v>66562.468084522086</v>
      </c>
      <c r="F37" s="24">
        <f>SUM(F34:F36)</f>
        <v>7164693.7191805495</v>
      </c>
    </row>
    <row r="38" spans="1:9" x14ac:dyDescent="0.2">
      <c r="A38" s="25"/>
      <c r="B38" s="19"/>
      <c r="C38" s="19"/>
      <c r="D38" s="19"/>
      <c r="E38" s="19"/>
      <c r="F38" s="18"/>
    </row>
    <row r="39" spans="1:9" x14ac:dyDescent="0.2">
      <c r="A39" s="20"/>
      <c r="F39" s="23"/>
    </row>
    <row r="40" spans="1:9" ht="13.5" thickBot="1" x14ac:dyDescent="0.25">
      <c r="A40" s="31"/>
      <c r="B40" s="30"/>
      <c r="C40" s="30"/>
      <c r="D40" s="30"/>
      <c r="E40" s="30"/>
      <c r="F40" s="29"/>
    </row>
  </sheetData>
  <pageMargins left="0.7" right="0.7" top="0.75" bottom="0.75" header="0.3" footer="0.3"/>
  <pageSetup scale="70" fitToHeight="0"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05B3-863F-44BB-ACB0-1226B5BDCA4E}">
  <dimension ref="A1:CW62"/>
  <sheetViews>
    <sheetView view="pageBreakPreview" topLeftCell="A23" zoomScale="90" zoomScaleNormal="100" zoomScaleSheetLayoutView="90" workbookViewId="0">
      <selection activeCell="H28" sqref="H28"/>
    </sheetView>
  </sheetViews>
  <sheetFormatPr defaultRowHeight="12.75" x14ac:dyDescent="0.2"/>
  <cols>
    <col min="1" max="1" width="11.28515625" style="40" customWidth="1"/>
    <col min="2" max="2" width="40.7109375" style="40" customWidth="1"/>
    <col min="3" max="3" width="20.42578125" style="40" customWidth="1"/>
    <col min="4" max="4" width="23.7109375" style="40" customWidth="1"/>
    <col min="5" max="5" width="20.7109375" style="40" customWidth="1"/>
    <col min="6" max="6" width="20.140625" style="40" customWidth="1"/>
    <col min="7" max="7" width="19.85546875" style="40" bestFit="1" customWidth="1"/>
    <col min="8" max="8" width="6.28515625" style="40" bestFit="1" customWidth="1"/>
    <col min="9" max="9" width="12.85546875" style="40" bestFit="1" customWidth="1"/>
    <col min="10" max="10" width="7.28515625" style="40" bestFit="1" customWidth="1"/>
    <col min="11" max="11" width="7" style="40" bestFit="1" customWidth="1"/>
    <col min="12" max="12" width="5.42578125" style="40" bestFit="1" customWidth="1"/>
    <col min="13" max="13" width="8.5703125" style="40" bestFit="1" customWidth="1"/>
    <col min="14" max="14" width="4.7109375" style="40" bestFit="1" customWidth="1"/>
    <col min="15" max="15" width="5.7109375" style="40" bestFit="1" customWidth="1"/>
    <col min="16" max="17" width="5.5703125" style="40" bestFit="1" customWidth="1"/>
    <col min="18" max="20" width="5.5703125" style="40" customWidth="1"/>
    <col min="21" max="21" width="47" style="40" customWidth="1"/>
    <col min="22" max="22" width="52.42578125" style="40" customWidth="1"/>
    <col min="23" max="27" width="5.5703125" style="40" customWidth="1"/>
    <col min="28" max="31" width="4.5703125" style="40" customWidth="1"/>
    <col min="32" max="32" width="5.5703125" style="40" customWidth="1"/>
    <col min="33" max="33" width="4.5703125" style="40" customWidth="1"/>
    <col min="34" max="34" width="7.28515625" style="40" customWidth="1"/>
    <col min="35" max="36" width="5.5703125" style="40" customWidth="1"/>
    <col min="37" max="37" width="4.5703125" style="40" customWidth="1"/>
    <col min="38" max="38" width="5.5703125" style="40" customWidth="1"/>
    <col min="39" max="39" width="4.5703125" style="40" customWidth="1"/>
    <col min="40" max="40" width="22.42578125" style="40" customWidth="1"/>
    <col min="41" max="41" width="9.5703125" style="40" customWidth="1"/>
    <col min="42" max="42" width="22.42578125" style="40" customWidth="1"/>
    <col min="43" max="43" width="9.5703125" style="40" customWidth="1"/>
    <col min="44" max="44" width="22.42578125" style="40" customWidth="1"/>
    <col min="45" max="45" width="9.5703125" style="40" customWidth="1"/>
    <col min="46" max="46" width="22.42578125" style="40" customWidth="1"/>
    <col min="47" max="47" width="9.5703125" style="40" customWidth="1"/>
    <col min="48" max="48" width="22.42578125" style="40" customWidth="1"/>
    <col min="49" max="49" width="9.5703125" style="40" customWidth="1"/>
    <col min="50" max="50" width="15.42578125" style="40" customWidth="1"/>
    <col min="51" max="51" width="22.7109375" style="40" customWidth="1"/>
    <col min="52" max="52" width="6.5703125" style="40" customWidth="1"/>
    <col min="53" max="53" width="29.42578125" style="40" customWidth="1"/>
    <col min="54" max="57" width="22.7109375" style="40" customWidth="1"/>
    <col min="58" max="58" width="6.5703125" style="40" customWidth="1"/>
    <col min="59" max="59" width="22.42578125" style="40" customWidth="1"/>
    <col min="60" max="60" width="14.85546875" style="40" customWidth="1"/>
    <col min="61" max="61" width="22.5703125" style="40" customWidth="1"/>
    <col min="62" max="62" width="29.42578125" style="40" customWidth="1"/>
    <col min="63" max="63" width="14.85546875" style="40" customWidth="1"/>
    <col min="64" max="64" width="29.42578125" style="40" customWidth="1"/>
    <col min="65" max="65" width="14.85546875" style="40" customWidth="1"/>
    <col min="66" max="66" width="6.5703125" style="40" customWidth="1"/>
    <col min="67" max="67" width="14.85546875" style="40" customWidth="1"/>
    <col min="68" max="68" width="6.5703125" style="40" customWidth="1"/>
    <col min="69" max="69" width="22.42578125" style="40" customWidth="1"/>
    <col min="70" max="70" width="14.85546875" style="40" customWidth="1"/>
    <col min="71" max="71" width="6.28515625" style="40" customWidth="1"/>
    <col min="72" max="72" width="22.42578125" style="40" customWidth="1"/>
    <col min="73" max="73" width="22.140625" style="40" customWidth="1"/>
    <col min="74" max="74" width="10.7109375" style="40" customWidth="1"/>
    <col min="75" max="75" width="6.28515625" style="40" customWidth="1"/>
    <col min="76" max="76" width="4.85546875" style="40" customWidth="1"/>
    <col min="77" max="77" width="10.7109375" style="40" customWidth="1"/>
    <col min="78" max="78" width="11.85546875" style="40" customWidth="1"/>
    <col min="79" max="80" width="10.7109375" style="40" customWidth="1"/>
    <col min="81" max="81" width="9.5703125" style="40" customWidth="1"/>
    <col min="82" max="82" width="5.5703125" style="40" customWidth="1"/>
    <col min="83" max="83" width="4.5703125" style="40" customWidth="1"/>
    <col min="84" max="84" width="6" style="40" customWidth="1"/>
    <col min="85" max="85" width="5.28515625" style="40" customWidth="1"/>
    <col min="86" max="86" width="6" style="40" customWidth="1"/>
    <col min="87" max="87" width="5.28515625" style="40" customWidth="1"/>
    <col min="88" max="88" width="6" style="40" customWidth="1"/>
    <col min="89" max="89" width="5.28515625" style="40" customWidth="1"/>
    <col min="90" max="90" width="6" style="40" customWidth="1"/>
    <col min="91" max="91" width="5.28515625" style="40" customWidth="1"/>
    <col min="92" max="92" width="6" style="40" customWidth="1"/>
    <col min="93" max="93" width="5.28515625" style="40" customWidth="1"/>
    <col min="94" max="94" width="6" style="40" customWidth="1"/>
    <col min="95" max="95" width="5.28515625" style="40" customWidth="1"/>
    <col min="96" max="96" width="6" style="40" customWidth="1"/>
    <col min="97" max="97" width="5.28515625" style="40" customWidth="1"/>
    <col min="98" max="98" width="6" style="40" customWidth="1"/>
    <col min="99" max="99" width="5.28515625" style="40" customWidth="1"/>
    <col min="100" max="100" width="6" style="40" customWidth="1"/>
    <col min="101" max="101" width="5.28515625" style="40" customWidth="1"/>
    <col min="102" max="102" width="6" style="40" customWidth="1"/>
    <col min="103" max="103" width="5.28515625" style="40" customWidth="1"/>
    <col min="104" max="104" width="6" style="40" customWidth="1"/>
    <col min="105" max="105" width="5.28515625" style="40" customWidth="1"/>
    <col min="106" max="106" width="6" style="40" customWidth="1"/>
    <col min="107" max="107" width="5.28515625" style="40" customWidth="1"/>
    <col min="108" max="108" width="6" style="40" customWidth="1"/>
    <col min="109" max="109" width="5.28515625" style="40" customWidth="1"/>
    <col min="110" max="110" width="6" style="40" customWidth="1"/>
    <col min="111" max="111" width="5.28515625" style="40" customWidth="1"/>
    <col min="112" max="112" width="6" style="40" customWidth="1"/>
    <col min="113" max="113" width="5.28515625" style="40" customWidth="1"/>
    <col min="114" max="114" width="6" style="40" customWidth="1"/>
    <col min="115" max="115" width="5.28515625" style="40" customWidth="1"/>
    <col min="116" max="116" width="6" style="40" customWidth="1"/>
    <col min="117" max="117" width="5.28515625" style="40" customWidth="1"/>
    <col min="118" max="118" width="6" style="40" customWidth="1"/>
    <col min="119" max="119" width="5.28515625" style="40" customWidth="1"/>
    <col min="120" max="120" width="6" style="40" customWidth="1"/>
    <col min="121" max="121" width="5.28515625" style="40" customWidth="1"/>
    <col min="122" max="122" width="6" style="40" customWidth="1"/>
    <col min="123" max="123" width="5.28515625" style="40" customWidth="1"/>
    <col min="124" max="124" width="6" style="40" customWidth="1"/>
    <col min="125" max="125" width="5.28515625" style="40" customWidth="1"/>
    <col min="126" max="126" width="6" style="40" customWidth="1"/>
    <col min="127" max="127" width="5.28515625" style="40" customWidth="1"/>
    <col min="128" max="128" width="6" style="40" customWidth="1"/>
    <col min="129" max="129" width="5.28515625" style="40" customWidth="1"/>
    <col min="130" max="130" width="6" style="40" customWidth="1"/>
    <col min="131" max="131" width="5.28515625" style="40" customWidth="1"/>
    <col min="132" max="132" width="6" style="40" customWidth="1"/>
    <col min="133" max="133" width="5.28515625" style="40" customWidth="1"/>
    <col min="134" max="134" width="6" style="40" customWidth="1"/>
    <col min="135" max="135" width="5.28515625" style="40" customWidth="1"/>
    <col min="136" max="136" width="6" style="40" customWidth="1"/>
    <col min="137" max="137" width="5.28515625" style="40" customWidth="1"/>
    <col min="138" max="138" width="8.140625" style="40" customWidth="1"/>
    <col min="139" max="139" width="6.85546875" style="40" customWidth="1"/>
    <col min="140" max="140" width="6" style="40" customWidth="1"/>
    <col min="141" max="141" width="5.28515625" style="40" customWidth="1"/>
    <col min="142" max="142" width="6" style="40" customWidth="1"/>
    <col min="143" max="143" width="5.28515625" style="40" customWidth="1"/>
    <col min="144" max="144" width="6" style="40" customWidth="1"/>
    <col min="145" max="145" width="5.28515625" style="40" customWidth="1"/>
    <col min="146" max="146" width="6" style="40" customWidth="1"/>
    <col min="147" max="147" width="5.28515625" style="40" customWidth="1"/>
    <col min="148" max="148" width="6" style="40" customWidth="1"/>
    <col min="149" max="149" width="5.28515625" style="40" customWidth="1"/>
    <col min="150" max="150" width="6" style="40" customWidth="1"/>
    <col min="151" max="151" width="5.28515625" style="40" customWidth="1"/>
    <col min="152" max="152" width="6" style="40" customWidth="1"/>
    <col min="153" max="153" width="5.28515625" style="40" customWidth="1"/>
    <col min="154" max="16384" width="9.140625" style="40"/>
  </cols>
  <sheetData>
    <row r="1" spans="1:101" x14ac:dyDescent="0.2">
      <c r="A1" s="43" t="s">
        <v>96</v>
      </c>
      <c r="F1" s="53" t="s">
        <v>196</v>
      </c>
    </row>
    <row r="2" spans="1:101" x14ac:dyDescent="0.2">
      <c r="A2" s="43" t="s">
        <v>179</v>
      </c>
    </row>
    <row r="3" spans="1:101" x14ac:dyDescent="0.2">
      <c r="A3" s="84" t="s">
        <v>183</v>
      </c>
      <c r="D3" s="82"/>
      <c r="F3" s="82"/>
      <c r="H3" s="82"/>
      <c r="J3" s="82"/>
      <c r="L3" s="82"/>
      <c r="N3" s="82"/>
      <c r="P3" s="82"/>
      <c r="R3" s="82"/>
      <c r="T3" s="82"/>
      <c r="V3" s="82"/>
      <c r="BA3" s="82"/>
      <c r="BG3" s="82"/>
      <c r="BJ3" s="82"/>
      <c r="BL3" s="82"/>
      <c r="BQ3" s="79"/>
      <c r="BS3" s="82"/>
      <c r="BU3" s="82"/>
      <c r="BW3" s="82"/>
      <c r="BY3" s="82"/>
      <c r="CA3" s="82"/>
      <c r="CC3" s="82"/>
      <c r="CE3" s="82"/>
    </row>
    <row r="4" spans="1:101" x14ac:dyDescent="0.2">
      <c r="A4" s="83" t="s">
        <v>178</v>
      </c>
      <c r="B4" s="82"/>
      <c r="C4" s="82"/>
      <c r="D4" s="79"/>
      <c r="E4" s="82"/>
      <c r="F4" s="79"/>
      <c r="G4" s="82"/>
      <c r="H4" s="79"/>
      <c r="I4" s="82"/>
      <c r="J4" s="79"/>
      <c r="K4" s="82"/>
      <c r="L4" s="79"/>
      <c r="M4" s="82"/>
      <c r="N4" s="79"/>
      <c r="O4" s="82"/>
      <c r="P4" s="79"/>
      <c r="Q4" s="82"/>
      <c r="R4" s="79"/>
      <c r="S4" s="82"/>
      <c r="T4" s="79"/>
      <c r="U4" s="82"/>
      <c r="V4" s="79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B4" s="82"/>
      <c r="BC4" s="82"/>
      <c r="BD4" s="82"/>
      <c r="BE4" s="82"/>
      <c r="BF4" s="82"/>
      <c r="BH4" s="82"/>
      <c r="BI4" s="82"/>
      <c r="BK4" s="82"/>
      <c r="BM4" s="82"/>
      <c r="BN4" s="82"/>
      <c r="BO4" s="82"/>
      <c r="BP4" s="82"/>
      <c r="BQ4" s="79"/>
      <c r="BR4" s="82"/>
      <c r="BT4" s="82"/>
      <c r="BV4" s="82"/>
      <c r="BX4" s="82"/>
      <c r="BZ4" s="82"/>
      <c r="CB4" s="82"/>
      <c r="CD4" s="82"/>
      <c r="CF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</row>
    <row r="5" spans="1:101" x14ac:dyDescent="0.2">
      <c r="A5" s="83" t="s">
        <v>177</v>
      </c>
      <c r="B5" s="82"/>
      <c r="C5" s="82"/>
      <c r="D5" s="79"/>
      <c r="E5" s="82"/>
      <c r="F5" s="79"/>
      <c r="G5" s="82"/>
      <c r="H5" s="79"/>
      <c r="I5" s="82"/>
      <c r="J5" s="79"/>
      <c r="K5" s="82"/>
      <c r="L5" s="79"/>
      <c r="M5" s="82"/>
      <c r="N5" s="79"/>
      <c r="O5" s="82"/>
      <c r="P5" s="79"/>
      <c r="Q5" s="82"/>
      <c r="R5" s="79"/>
      <c r="S5" s="82"/>
      <c r="T5" s="79"/>
      <c r="U5" s="82"/>
      <c r="V5" s="79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B5" s="82"/>
      <c r="BC5" s="82"/>
      <c r="BD5" s="82"/>
      <c r="BE5" s="82"/>
      <c r="BF5" s="82"/>
      <c r="BH5" s="82"/>
      <c r="BI5" s="82"/>
      <c r="BK5" s="82"/>
      <c r="BM5" s="82"/>
      <c r="BN5" s="82"/>
      <c r="BO5" s="82"/>
      <c r="BP5" s="82"/>
      <c r="BQ5" s="79"/>
      <c r="BR5" s="82"/>
      <c r="BT5" s="82"/>
      <c r="BV5" s="82"/>
      <c r="BX5" s="82"/>
      <c r="BZ5" s="82"/>
      <c r="CB5" s="82"/>
      <c r="CD5" s="82"/>
      <c r="CF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</row>
    <row r="6" spans="1:101" x14ac:dyDescent="0.2">
      <c r="A6" s="83"/>
      <c r="B6" s="82"/>
      <c r="C6" s="82"/>
      <c r="D6" s="79"/>
      <c r="E6" s="82"/>
      <c r="F6" s="79"/>
      <c r="G6" s="82"/>
      <c r="H6" s="79"/>
      <c r="I6" s="82"/>
      <c r="J6" s="79"/>
      <c r="K6" s="82"/>
      <c r="L6" s="79"/>
      <c r="M6" s="82"/>
      <c r="N6" s="79"/>
      <c r="O6" s="82"/>
      <c r="P6" s="79"/>
      <c r="Q6" s="82"/>
      <c r="R6" s="79"/>
      <c r="S6" s="82"/>
      <c r="T6" s="79"/>
      <c r="U6" s="82"/>
      <c r="V6" s="79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B6" s="82"/>
      <c r="BC6" s="82"/>
      <c r="BD6" s="82"/>
      <c r="BE6" s="82"/>
      <c r="BF6" s="82"/>
      <c r="BH6" s="82"/>
      <c r="BI6" s="82"/>
      <c r="BK6" s="82"/>
      <c r="BM6" s="82"/>
      <c r="BN6" s="82"/>
      <c r="BO6" s="82"/>
      <c r="BP6" s="82"/>
      <c r="BQ6" s="79"/>
      <c r="BR6" s="82"/>
      <c r="BT6" s="82"/>
      <c r="BV6" s="82"/>
      <c r="BX6" s="82"/>
      <c r="BZ6" s="82"/>
      <c r="CB6" s="82"/>
      <c r="CD6" s="82"/>
      <c r="CF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</row>
    <row r="7" spans="1:101" x14ac:dyDescent="0.2">
      <c r="A7" s="81" t="s">
        <v>176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BQ7" s="79"/>
    </row>
    <row r="8" spans="1:101" x14ac:dyDescent="0.2">
      <c r="A8" s="8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BQ8" s="79"/>
    </row>
    <row r="9" spans="1:101" ht="26.25" customHeight="1" x14ac:dyDescent="0.2">
      <c r="A9" s="78" t="s">
        <v>175</v>
      </c>
      <c r="B9" s="77" t="s">
        <v>174</v>
      </c>
      <c r="C9" s="76" t="s">
        <v>173</v>
      </c>
      <c r="D9" s="77" t="s">
        <v>172</v>
      </c>
      <c r="E9" s="76" t="s">
        <v>171</v>
      </c>
      <c r="F9" s="75" t="s">
        <v>170</v>
      </c>
      <c r="G9" s="74" t="s">
        <v>169</v>
      </c>
      <c r="H9" s="74" t="s">
        <v>169</v>
      </c>
      <c r="I9" s="74" t="s">
        <v>169</v>
      </c>
      <c r="J9" s="74" t="s">
        <v>169</v>
      </c>
      <c r="K9" s="74" t="s">
        <v>169</v>
      </c>
      <c r="L9" s="74" t="s">
        <v>169</v>
      </c>
      <c r="M9" s="74" t="s">
        <v>169</v>
      </c>
    </row>
    <row r="10" spans="1:101" x14ac:dyDescent="0.2">
      <c r="A10" s="73" t="s">
        <v>168</v>
      </c>
      <c r="B10" s="73" t="s">
        <v>167</v>
      </c>
      <c r="C10" s="73" t="s">
        <v>156</v>
      </c>
      <c r="D10" s="73" t="s">
        <v>155</v>
      </c>
      <c r="E10" s="72" t="s">
        <v>102</v>
      </c>
      <c r="F10" s="71">
        <v>1747070.95</v>
      </c>
      <c r="G10" s="70"/>
      <c r="H10" s="70"/>
      <c r="I10" s="70"/>
      <c r="J10" s="70"/>
      <c r="K10" s="70"/>
      <c r="L10" s="70"/>
      <c r="M10" s="70"/>
    </row>
    <row r="11" spans="1:101" x14ac:dyDescent="0.2">
      <c r="A11" s="73" t="s">
        <v>166</v>
      </c>
      <c r="B11" s="73" t="s">
        <v>165</v>
      </c>
      <c r="C11" s="73" t="s">
        <v>156</v>
      </c>
      <c r="D11" s="73" t="s">
        <v>155</v>
      </c>
      <c r="E11" s="72" t="s">
        <v>102</v>
      </c>
      <c r="F11" s="71">
        <v>1337314.52</v>
      </c>
      <c r="G11" s="70"/>
      <c r="H11" s="70"/>
      <c r="I11" s="70"/>
      <c r="J11" s="70"/>
      <c r="K11" s="70"/>
      <c r="L11" s="70"/>
      <c r="M11" s="70"/>
    </row>
    <row r="12" spans="1:101" x14ac:dyDescent="0.2">
      <c r="A12" s="73" t="s">
        <v>164</v>
      </c>
      <c r="B12" s="73" t="s">
        <v>163</v>
      </c>
      <c r="C12" s="73" t="s">
        <v>156</v>
      </c>
      <c r="D12" s="73" t="s">
        <v>155</v>
      </c>
      <c r="E12" s="72" t="s">
        <v>102</v>
      </c>
      <c r="F12" s="71">
        <v>333339.74</v>
      </c>
      <c r="G12" s="70"/>
      <c r="H12" s="70"/>
      <c r="I12" s="70"/>
      <c r="J12" s="70"/>
      <c r="K12" s="70"/>
      <c r="L12" s="70"/>
      <c r="M12" s="70"/>
    </row>
    <row r="13" spans="1:101" x14ac:dyDescent="0.2">
      <c r="A13" s="73" t="s">
        <v>154</v>
      </c>
      <c r="B13" s="73" t="s">
        <v>153</v>
      </c>
      <c r="C13" s="73" t="s">
        <v>162</v>
      </c>
      <c r="D13" s="73" t="s">
        <v>161</v>
      </c>
      <c r="E13" s="72" t="s">
        <v>102</v>
      </c>
      <c r="F13" s="71">
        <v>155152.43000000002</v>
      </c>
      <c r="G13" s="70"/>
      <c r="H13" s="70"/>
      <c r="I13" s="70"/>
      <c r="J13" s="70"/>
      <c r="K13" s="70"/>
      <c r="L13" s="70"/>
      <c r="M13" s="70"/>
    </row>
    <row r="14" spans="1:101" x14ac:dyDescent="0.2">
      <c r="A14" s="73" t="s">
        <v>154</v>
      </c>
      <c r="B14" s="73" t="s">
        <v>153</v>
      </c>
      <c r="C14" s="73" t="s">
        <v>148</v>
      </c>
      <c r="D14" s="73" t="s">
        <v>147</v>
      </c>
      <c r="E14" s="72" t="s">
        <v>102</v>
      </c>
      <c r="F14" s="71">
        <v>1765591.53</v>
      </c>
      <c r="G14" s="70"/>
      <c r="H14" s="70"/>
      <c r="I14" s="70"/>
      <c r="J14" s="70"/>
      <c r="K14" s="70"/>
      <c r="L14" s="70"/>
      <c r="M14" s="70"/>
    </row>
    <row r="15" spans="1:101" x14ac:dyDescent="0.2">
      <c r="A15" s="73" t="s">
        <v>154</v>
      </c>
      <c r="B15" s="73" t="s">
        <v>153</v>
      </c>
      <c r="C15" s="73" t="s">
        <v>160</v>
      </c>
      <c r="D15" s="73" t="s">
        <v>159</v>
      </c>
      <c r="E15" s="72" t="s">
        <v>102</v>
      </c>
      <c r="F15" s="71">
        <v>1038523.98</v>
      </c>
      <c r="G15" s="70"/>
      <c r="H15" s="70"/>
      <c r="I15" s="70"/>
      <c r="J15" s="70"/>
      <c r="K15" s="70"/>
      <c r="L15" s="70"/>
      <c r="M15" s="70"/>
    </row>
    <row r="16" spans="1:101" x14ac:dyDescent="0.2">
      <c r="A16" s="73" t="s">
        <v>154</v>
      </c>
      <c r="B16" s="73" t="s">
        <v>153</v>
      </c>
      <c r="C16" s="73" t="s">
        <v>158</v>
      </c>
      <c r="D16" s="73" t="s">
        <v>157</v>
      </c>
      <c r="E16" s="72" t="s">
        <v>102</v>
      </c>
      <c r="F16" s="71">
        <v>20215.140000000003</v>
      </c>
      <c r="G16" s="70"/>
      <c r="H16" s="70"/>
      <c r="I16" s="70"/>
      <c r="J16" s="70"/>
      <c r="K16" s="70"/>
      <c r="L16" s="70"/>
      <c r="M16" s="70"/>
    </row>
    <row r="17" spans="1:13" x14ac:dyDescent="0.2">
      <c r="A17" s="73" t="s">
        <v>154</v>
      </c>
      <c r="B17" s="73" t="s">
        <v>153</v>
      </c>
      <c r="C17" s="73" t="s">
        <v>156</v>
      </c>
      <c r="D17" s="73" t="s">
        <v>155</v>
      </c>
      <c r="E17" s="72" t="s">
        <v>102</v>
      </c>
      <c r="F17" s="71">
        <v>1388729.1600000001</v>
      </c>
      <c r="G17" s="70"/>
      <c r="H17" s="70"/>
      <c r="I17" s="70"/>
      <c r="J17" s="70"/>
      <c r="K17" s="70"/>
      <c r="L17" s="70"/>
      <c r="M17" s="70"/>
    </row>
    <row r="18" spans="1:13" x14ac:dyDescent="0.2">
      <c r="A18" s="73" t="s">
        <v>154</v>
      </c>
      <c r="B18" s="73" t="s">
        <v>153</v>
      </c>
      <c r="C18" s="73" t="s">
        <v>152</v>
      </c>
      <c r="D18" s="73" t="s">
        <v>151</v>
      </c>
      <c r="E18" s="72" t="s">
        <v>102</v>
      </c>
      <c r="F18" s="71">
        <v>131564.25</v>
      </c>
      <c r="G18" s="70"/>
      <c r="H18" s="70"/>
      <c r="I18" s="70"/>
      <c r="J18" s="70"/>
      <c r="K18" s="70"/>
      <c r="L18" s="70"/>
      <c r="M18" s="70"/>
    </row>
    <row r="19" spans="1:13" x14ac:dyDescent="0.2">
      <c r="A19" s="73" t="s">
        <v>150</v>
      </c>
      <c r="B19" s="73" t="s">
        <v>149</v>
      </c>
      <c r="C19" s="73" t="s">
        <v>148</v>
      </c>
      <c r="D19" s="73" t="s">
        <v>147</v>
      </c>
      <c r="E19" s="72" t="s">
        <v>102</v>
      </c>
      <c r="F19" s="71">
        <v>5565809.9800000004</v>
      </c>
      <c r="G19" s="70"/>
      <c r="H19" s="70"/>
      <c r="I19" s="70"/>
      <c r="J19" s="70"/>
      <c r="K19" s="70"/>
      <c r="L19" s="70"/>
      <c r="M19" s="70"/>
    </row>
    <row r="20" spans="1:13" x14ac:dyDescent="0.2">
      <c r="A20" s="69"/>
      <c r="B20" s="69"/>
      <c r="C20" s="69"/>
      <c r="D20" s="69"/>
      <c r="E20" s="69"/>
      <c r="F20" s="68">
        <f>SUM(F10:F19)</f>
        <v>13483311.68</v>
      </c>
    </row>
    <row r="21" spans="1:13" x14ac:dyDescent="0.2">
      <c r="A21" s="69"/>
      <c r="B21" s="69"/>
      <c r="C21" s="69"/>
      <c r="D21" s="69"/>
      <c r="E21" s="69"/>
      <c r="F21" s="68"/>
    </row>
    <row r="22" spans="1:13" x14ac:dyDescent="0.2">
      <c r="D22" s="67" t="s">
        <v>100</v>
      </c>
      <c r="E22" s="67" t="s">
        <v>146</v>
      </c>
      <c r="F22" s="66" t="s">
        <v>145</v>
      </c>
      <c r="I22" s="53"/>
    </row>
    <row r="23" spans="1:13" x14ac:dyDescent="0.2">
      <c r="C23" s="63" t="s">
        <v>144</v>
      </c>
      <c r="D23" s="65">
        <f>F19</f>
        <v>5565809.9800000004</v>
      </c>
      <c r="E23" s="59">
        <f>D23*D59</f>
        <v>1233549.5151179859</v>
      </c>
      <c r="F23" s="64">
        <f>D23/$D$25</f>
        <v>0.41279250321386923</v>
      </c>
    </row>
    <row r="24" spans="1:13" x14ac:dyDescent="0.2">
      <c r="C24" s="63" t="s">
        <v>143</v>
      </c>
      <c r="D24" s="85">
        <f>SUM(F10:F18)</f>
        <v>7917501.7000000002</v>
      </c>
      <c r="E24" s="62">
        <f>D24*D59</f>
        <v>1754754.5493065554</v>
      </c>
      <c r="F24" s="61">
        <f>D24/$D$25</f>
        <v>0.58720749678613082</v>
      </c>
    </row>
    <row r="25" spans="1:13" x14ac:dyDescent="0.2">
      <c r="C25" s="42" t="s">
        <v>142</v>
      </c>
      <c r="D25" s="59">
        <f>SUM(D23:D24)</f>
        <v>13483311.68</v>
      </c>
      <c r="E25" s="59">
        <f>SUM(E23:E24)</f>
        <v>2988304.0644245413</v>
      </c>
      <c r="F25" s="60">
        <f>SUM(F23:F24)</f>
        <v>1</v>
      </c>
    </row>
    <row r="26" spans="1:13" x14ac:dyDescent="0.2">
      <c r="G26" s="42"/>
      <c r="I26" s="59"/>
    </row>
    <row r="27" spans="1:13" x14ac:dyDescent="0.2">
      <c r="G27" s="42"/>
      <c r="I27" s="59"/>
    </row>
    <row r="28" spans="1:13" x14ac:dyDescent="0.2">
      <c r="A28" s="58" t="s">
        <v>141</v>
      </c>
    </row>
    <row r="29" spans="1:13" x14ac:dyDescent="0.2">
      <c r="B29" s="43"/>
      <c r="C29" s="57"/>
      <c r="D29" s="57"/>
      <c r="E29" s="57"/>
      <c r="F29" s="57"/>
    </row>
    <row r="30" spans="1:13" x14ac:dyDescent="0.2">
      <c r="C30" s="114" t="s">
        <v>140</v>
      </c>
      <c r="D30" s="114"/>
      <c r="E30" s="114"/>
      <c r="F30" s="114"/>
    </row>
    <row r="31" spans="1:13" x14ac:dyDescent="0.2">
      <c r="B31" s="51"/>
      <c r="C31" s="51" t="s">
        <v>135</v>
      </c>
      <c r="D31" s="51" t="s">
        <v>134</v>
      </c>
      <c r="E31" s="51" t="s">
        <v>133</v>
      </c>
      <c r="F31" s="51" t="s">
        <v>139</v>
      </c>
    </row>
    <row r="32" spans="1:13" x14ac:dyDescent="0.2">
      <c r="C32" s="52" t="s">
        <v>131</v>
      </c>
      <c r="D32" s="52" t="s">
        <v>130</v>
      </c>
      <c r="E32" s="52" t="s">
        <v>129</v>
      </c>
      <c r="F32" s="51" t="s">
        <v>128</v>
      </c>
    </row>
    <row r="33" spans="2:6" x14ac:dyDescent="0.2">
      <c r="B33" s="53" t="s">
        <v>127</v>
      </c>
      <c r="C33" s="52" t="s">
        <v>126</v>
      </c>
      <c r="D33" s="52" t="s">
        <v>125</v>
      </c>
      <c r="E33" s="52" t="s">
        <v>125</v>
      </c>
      <c r="F33" s="51" t="s">
        <v>124</v>
      </c>
    </row>
    <row r="34" spans="2:6" x14ac:dyDescent="0.2">
      <c r="B34" s="42" t="s">
        <v>123</v>
      </c>
      <c r="C34" s="47">
        <v>25815.118020503982</v>
      </c>
      <c r="D34" s="47">
        <v>109992.17582712989</v>
      </c>
      <c r="E34" s="47">
        <v>44988.589942358456</v>
      </c>
      <c r="F34" s="47">
        <f>SUM(C34:E34)</f>
        <v>180795.88378999234</v>
      </c>
    </row>
    <row r="35" spans="2:6" x14ac:dyDescent="0.2">
      <c r="B35" s="42" t="s">
        <v>122</v>
      </c>
      <c r="C35" s="47">
        <v>8733.7635167466215</v>
      </c>
      <c r="D35" s="47">
        <v>37212.522197402373</v>
      </c>
      <c r="E35" s="47">
        <v>15220.527180869858</v>
      </c>
      <c r="F35" s="47">
        <f>SUM(C35:E35)</f>
        <v>61166.812895018855</v>
      </c>
    </row>
    <row r="36" spans="2:6" ht="13.5" thickBot="1" x14ac:dyDescent="0.25">
      <c r="B36" s="54"/>
      <c r="C36" s="50"/>
      <c r="D36" s="50"/>
      <c r="E36" s="50"/>
      <c r="F36" s="44">
        <f>SUM(F34:F35)</f>
        <v>241962.69668501121</v>
      </c>
    </row>
    <row r="37" spans="2:6" x14ac:dyDescent="0.2">
      <c r="B37" s="54"/>
      <c r="F37" s="49"/>
    </row>
    <row r="38" spans="2:6" ht="15" x14ac:dyDescent="0.35">
      <c r="B38" s="54"/>
      <c r="F38" s="48" t="s">
        <v>121</v>
      </c>
    </row>
    <row r="39" spans="2:6" x14ac:dyDescent="0.2">
      <c r="B39" s="54"/>
      <c r="E39" s="42" t="s">
        <v>138</v>
      </c>
      <c r="F39" s="50">
        <f>F36*F23</f>
        <v>99880.387248983956</v>
      </c>
    </row>
    <row r="40" spans="2:6" x14ac:dyDescent="0.2">
      <c r="B40" s="54"/>
      <c r="E40" s="42" t="s">
        <v>137</v>
      </c>
      <c r="F40" s="86">
        <f>F36*F24</f>
        <v>142082.30943602725</v>
      </c>
    </row>
    <row r="41" spans="2:6" ht="13.5" thickBot="1" x14ac:dyDescent="0.25">
      <c r="B41" s="54"/>
      <c r="F41" s="44">
        <f>SUM(F39:F40)</f>
        <v>241962.69668501121</v>
      </c>
    </row>
    <row r="42" spans="2:6" x14ac:dyDescent="0.2">
      <c r="B42" s="54"/>
      <c r="F42" s="49"/>
    </row>
    <row r="43" spans="2:6" x14ac:dyDescent="0.2">
      <c r="B43" s="54"/>
    </row>
    <row r="44" spans="2:6" x14ac:dyDescent="0.2">
      <c r="B44" s="54"/>
    </row>
    <row r="45" spans="2:6" x14ac:dyDescent="0.2">
      <c r="B45" s="56"/>
      <c r="C45" s="55"/>
      <c r="D45" s="55"/>
      <c r="E45" s="55"/>
      <c r="F45" s="55"/>
    </row>
    <row r="46" spans="2:6" x14ac:dyDescent="0.2">
      <c r="B46" s="54"/>
      <c r="C46" s="114" t="s">
        <v>136</v>
      </c>
      <c r="D46" s="114"/>
      <c r="E46" s="114"/>
      <c r="F46" s="114"/>
    </row>
    <row r="47" spans="2:6" x14ac:dyDescent="0.2">
      <c r="B47" s="54"/>
      <c r="C47" s="51" t="s">
        <v>135</v>
      </c>
      <c r="D47" s="51" t="s">
        <v>134</v>
      </c>
      <c r="E47" s="51" t="s">
        <v>133</v>
      </c>
      <c r="F47" s="51" t="s">
        <v>132</v>
      </c>
    </row>
    <row r="48" spans="2:6" x14ac:dyDescent="0.2">
      <c r="B48" s="54"/>
      <c r="C48" s="52" t="s">
        <v>131</v>
      </c>
      <c r="D48" s="52" t="s">
        <v>130</v>
      </c>
      <c r="E48" s="52" t="s">
        <v>129</v>
      </c>
      <c r="F48" s="51" t="s">
        <v>128</v>
      </c>
    </row>
    <row r="49" spans="1:8" x14ac:dyDescent="0.2">
      <c r="B49" s="53" t="s">
        <v>127</v>
      </c>
      <c r="C49" s="52" t="s">
        <v>126</v>
      </c>
      <c r="D49" s="52" t="s">
        <v>125</v>
      </c>
      <c r="E49" s="52" t="s">
        <v>125</v>
      </c>
      <c r="F49" s="51" t="s">
        <v>124</v>
      </c>
    </row>
    <row r="50" spans="1:8" x14ac:dyDescent="0.2">
      <c r="B50" s="42" t="s">
        <v>123</v>
      </c>
      <c r="C50" s="47">
        <f t="shared" ref="C50:E51" si="0">C34*$D$59</f>
        <v>5721.4001971562575</v>
      </c>
      <c r="D50" s="47">
        <f t="shared" si="0"/>
        <v>24377.547139747719</v>
      </c>
      <c r="E50" s="47">
        <f t="shared" si="0"/>
        <v>9970.813503992129</v>
      </c>
      <c r="F50" s="47">
        <f>SUM(C50:E50)</f>
        <v>40069.76084089611</v>
      </c>
    </row>
    <row r="51" spans="1:8" x14ac:dyDescent="0.2">
      <c r="B51" s="42" t="s">
        <v>122</v>
      </c>
      <c r="C51" s="47">
        <f t="shared" si="0"/>
        <v>1935.662516318595</v>
      </c>
      <c r="D51" s="47">
        <f t="shared" si="0"/>
        <v>8247.4049379822663</v>
      </c>
      <c r="E51" s="47">
        <f t="shared" si="0"/>
        <v>3373.3228391318771</v>
      </c>
      <c r="F51" s="46">
        <f>SUM(C51:E51)</f>
        <v>13556.390293432738</v>
      </c>
    </row>
    <row r="52" spans="1:8" ht="13.5" thickBot="1" x14ac:dyDescent="0.25">
      <c r="C52" s="50"/>
      <c r="D52" s="50"/>
      <c r="E52" s="50"/>
      <c r="F52" s="44">
        <f>SUM(F50:F51)</f>
        <v>53626.151134328844</v>
      </c>
    </row>
    <row r="53" spans="1:8" x14ac:dyDescent="0.2">
      <c r="F53" s="49"/>
    </row>
    <row r="54" spans="1:8" ht="15" x14ac:dyDescent="0.35">
      <c r="F54" s="48" t="s">
        <v>121</v>
      </c>
    </row>
    <row r="55" spans="1:8" x14ac:dyDescent="0.2">
      <c r="A55" s="43"/>
      <c r="E55" s="42" t="s">
        <v>120</v>
      </c>
      <c r="F55" s="47">
        <f>F52*F23</f>
        <v>22136.473164464878</v>
      </c>
      <c r="H55" s="45"/>
    </row>
    <row r="56" spans="1:8" x14ac:dyDescent="0.2">
      <c r="A56" s="43"/>
      <c r="E56" s="42" t="s">
        <v>119</v>
      </c>
      <c r="F56" s="46">
        <f>F52*F24</f>
        <v>31489.677969863969</v>
      </c>
      <c r="H56" s="45"/>
    </row>
    <row r="57" spans="1:8" ht="13.5" thickBot="1" x14ac:dyDescent="0.25">
      <c r="F57" s="44">
        <f>SUM(F55:F56)</f>
        <v>53626.151134328844</v>
      </c>
    </row>
    <row r="58" spans="1:8" x14ac:dyDescent="0.2">
      <c r="C58" s="43" t="s">
        <v>118</v>
      </c>
    </row>
    <row r="59" spans="1:8" x14ac:dyDescent="0.2">
      <c r="C59" s="42" t="s">
        <v>102</v>
      </c>
      <c r="D59" s="41">
        <v>0.22162982918040364</v>
      </c>
    </row>
    <row r="60" spans="1:8" ht="13.5" thickBot="1" x14ac:dyDescent="0.25"/>
    <row r="61" spans="1:8" x14ac:dyDescent="0.2">
      <c r="C61" s="92"/>
      <c r="D61" s="27"/>
      <c r="E61" s="93" t="s">
        <v>105</v>
      </c>
      <c r="F61" s="94" t="s">
        <v>104</v>
      </c>
    </row>
    <row r="62" spans="1:8" ht="13.5" thickBot="1" x14ac:dyDescent="0.25">
      <c r="C62" s="17"/>
      <c r="D62" s="107" t="s">
        <v>181</v>
      </c>
      <c r="E62" s="108">
        <f>E23+F55</f>
        <v>1255685.9882824507</v>
      </c>
      <c r="F62" s="109">
        <v>0</v>
      </c>
    </row>
  </sheetData>
  <mergeCells count="2">
    <mergeCell ref="C30:F30"/>
    <mergeCell ref="C46:F46"/>
  </mergeCells>
  <pageMargins left="0.7" right="0.7" top="0.75" bottom="0.75" header="0.3" footer="0.3"/>
  <pageSetup scale="56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91EED63-3181-4034-9B1C-CCDDAD5EFCB6}"/>
</file>

<file path=customXml/itemProps2.xml><?xml version="1.0" encoding="utf-8"?>
<ds:datastoreItem xmlns:ds="http://schemas.openxmlformats.org/officeDocument/2006/customXml" ds:itemID="{0862D4ED-4B0C-4EF7-B358-16D844044DCA}"/>
</file>

<file path=customXml/itemProps3.xml><?xml version="1.0" encoding="utf-8"?>
<ds:datastoreItem xmlns:ds="http://schemas.openxmlformats.org/officeDocument/2006/customXml" ds:itemID="{A0535802-3805-47C1-BCB1-B1321E73A75E}"/>
</file>

<file path=customXml/itemProps4.xml><?xml version="1.0" encoding="utf-8"?>
<ds:datastoreItem xmlns:ds="http://schemas.openxmlformats.org/officeDocument/2006/customXml" ds:itemID="{E3109A40-D049-4FB5-B0CB-47EE319332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4-1</vt:lpstr>
      <vt:lpstr>4-2</vt:lpstr>
      <vt:lpstr>4-3</vt:lpstr>
      <vt:lpstr>4-4</vt:lpstr>
      <vt:lpstr>'4-1'!Print_Area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2025-03-24T16:29:28Z</dcterms:created>
  <dcterms:modified xsi:type="dcterms:W3CDTF">2025-03-31T18:14:50Z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