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505" yWindow="-15" windowWidth="14310" windowHeight="13170" tabRatio="918"/>
  </bookViews>
  <sheets>
    <sheet name="3.02E" sheetId="1" r:id="rId1"/>
    <sheet name="SOE 12ME 12-2018" sheetId="54" r:id="rId2"/>
    <sheet name="Earnings sharing" sheetId="51" r:id="rId3"/>
    <sheet name="TGrant" sheetId="49" r:id="rId4"/>
    <sheet name="PTC" sheetId="52" r:id="rId5"/>
  </sheets>
  <externalReferences>
    <externalReference r:id="rId6"/>
  </externalReference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45621" calcMode="autoNoTable"/>
</workbook>
</file>

<file path=xl/calcChain.xml><?xml version="1.0" encoding="utf-8"?>
<calcChain xmlns="http://schemas.openxmlformats.org/spreadsheetml/2006/main">
  <c r="D16" i="1" l="1"/>
  <c r="D14" i="1"/>
  <c r="B17" i="54"/>
  <c r="B21" i="54" s="1"/>
  <c r="B27" i="54"/>
  <c r="B54" i="54"/>
  <c r="B29" i="54" l="1"/>
  <c r="B58" i="54"/>
  <c r="D35" i="1" l="1"/>
  <c r="D33" i="1" l="1"/>
  <c r="D15" i="1" l="1"/>
  <c r="D19" i="1" l="1"/>
  <c r="A12" i="1" l="1"/>
  <c r="A13" i="1" s="1"/>
  <c r="E21" i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14" i="1"/>
  <c r="A15" i="1" s="1"/>
  <c r="A16" i="1" s="1"/>
  <c r="A17" i="1" s="1"/>
  <c r="A18" i="1" s="1"/>
  <c r="E36" i="1"/>
  <c r="C24" i="1" l="1"/>
  <c r="D24" i="1" s="1"/>
  <c r="C23" i="1" l="1"/>
  <c r="D23" i="1" s="1"/>
  <c r="E25" i="1" s="1"/>
  <c r="C27" i="1" l="1"/>
  <c r="D27" i="1" s="1"/>
  <c r="E28" i="1" s="1"/>
  <c r="E38" i="1" s="1"/>
  <c r="E40" i="1" s="1"/>
  <c r="E42" i="1" s="1"/>
</calcChain>
</file>

<file path=xl/sharedStrings.xml><?xml version="1.0" encoding="utf-8"?>
<sst xmlns="http://schemas.openxmlformats.org/spreadsheetml/2006/main" count="108" uniqueCount="84">
  <si>
    <t>PUGET SOUND ENERGY-ELECTRIC</t>
  </si>
  <si>
    <t>LINE</t>
  </si>
  <si>
    <t>NO.</t>
  </si>
  <si>
    <t>DESCRIPTION</t>
  </si>
  <si>
    <t>ADJUSTMENT</t>
  </si>
  <si>
    <t xml:space="preserve"> 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</si>
  <si>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</si>
  <si>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</si>
  <si>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</si>
  <si>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</si>
  <si>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</si>
  <si>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</si>
  <si>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</si>
  <si>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 xml:space="preserve">  RESTATING ADJUSTMENTS:</t>
  </si>
  <si>
    <t>COMMISSION BASIS REPORT</t>
  </si>
  <si>
    <t>PUGET SOUND ENERGY</t>
  </si>
  <si>
    <t>SUMMARY OF ELECTRIC OPERATING REVENUE &amp; KWH SALES</t>
  </si>
  <si>
    <t>INCREASE (DECREASE)</t>
  </si>
  <si>
    <t>ACTUAL</t>
  </si>
  <si>
    <t>SALE OF ELECTRICITY - REVENUE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</si>
  <si>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</si>
  <si>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</si>
  <si>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</si>
  <si>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</si>
  <si>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</si>
  <si>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</si>
  <si>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</si>
  <si>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Total electric revenues</t>
  </si>
  <si>
    <t>Total electric sales</t>
  </si>
  <si>
    <t>SCH. 81 (B &amp; O tax) in above-billed</t>
  </si>
  <si>
    <t>SCH. 94 (Res/farm credit) in above</t>
  </si>
  <si>
    <t>SCH. 120 (Cons. Rider rev) in above</t>
  </si>
  <si>
    <t>Low Income Surcharge included in above</t>
  </si>
  <si>
    <t>SALE OF ELECTRICITY - KWH</t>
  </si>
  <si>
    <t>INCREASE (DECREASE) SALES TO CUSTOMERS</t>
  </si>
  <si>
    <t>Sales to other utilities and marketers</t>
  </si>
  <si>
    <t>REVENUES AND EXPENSES</t>
  </si>
  <si>
    <t>INCREASE (DECREASE) OPERATING INCOME</t>
  </si>
  <si>
    <t>INCREASE (DECREASE) EXPENSE</t>
  </si>
  <si>
    <t>INCREASE (DECREASE) REVENUES</t>
  </si>
  <si>
    <t/>
  </si>
  <si>
    <t>Transmission Revenue</t>
  </si>
  <si>
    <t xml:space="preserve">    Other operating revenues</t>
  </si>
  <si>
    <t>SCH. 95A (Federal Incentives) in above</t>
  </si>
  <si>
    <t>SCH. 132 (Merger Rate Credit) in above</t>
  </si>
  <si>
    <t xml:space="preserve">SCH. 137 (REC Proceeds Credit) in above 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</si>
  <si>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</si>
  <si>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</si>
  <si>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</si>
  <si>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</si>
  <si>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</si>
  <si>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Non-Core Gas Sales</t>
  </si>
  <si>
    <t>Other Misc Operating Revenue</t>
  </si>
  <si>
    <t>40740082  LSR US Treasury Grant Amort UE-122001</t>
  </si>
  <si>
    <t>40740121  WH US Treasury Interest Amort UE-120277</t>
  </si>
  <si>
    <t>40740122  LSR US Treasury Interest Amort UE-122001</t>
  </si>
  <si>
    <t>REMOVE SCHEDULE 95A TREASURY GRANTS AMORTIZATION OF INTEREST AND GRANTS</t>
  </si>
  <si>
    <t>40740081  WH US Treasury Grants Amort UE-120277</t>
  </si>
  <si>
    <t>Total</t>
  </si>
  <si>
    <t>Decoupling Revenue</t>
  </si>
  <si>
    <t>SCH. 140 (Prop Tax in BillEngy) in above</t>
  </si>
  <si>
    <t>REMOVE TEST YEAR EARNINGS SHARING ACCRUAL</t>
  </si>
  <si>
    <t>SCH. 133 (JPUD Gain on Sale Cr) in above</t>
  </si>
  <si>
    <t>SCH. 141 (Expedt in BillEngy) in above</t>
  </si>
  <si>
    <t>SCH. 142 (Decup in BillEngy) in above</t>
  </si>
  <si>
    <t>REMOVE MERGER RATE CREDIT SCH 132</t>
  </si>
  <si>
    <t>Total kWh</t>
  </si>
  <si>
    <t xml:space="preserve">  Pages:                      0</t>
  </si>
  <si>
    <t>Act. Costs</t>
  </si>
  <si>
    <t>45600322  9900 - Electric ROR Accrual-Residential</t>
  </si>
  <si>
    <t>45600332  9900 - Electric ROR Refund-Commercial</t>
  </si>
  <si>
    <t>45600337  9900 - Electric ROR Refund-Industrial</t>
  </si>
  <si>
    <t>45600381  9900 - Electric ROR Refund-Residential</t>
  </si>
  <si>
    <t>45600330  9900 - Electric ROR Accrual-Industrial</t>
  </si>
  <si>
    <t>45600338  9900 - Electric ROR Accrual-Commercial</t>
  </si>
  <si>
    <t>40730021  Amort to Repurposed PTC Reg Liability</t>
  </si>
  <si>
    <t xml:space="preserve">  ZO12                      Orders: Actual 12 Month Ended</t>
  </si>
  <si>
    <t xml:space="preserve">  Date:                     01/25/2019</t>
  </si>
  <si>
    <t>Orders</t>
  </si>
  <si>
    <t>40730071  CLSD - 1143-PTC Deferral Post June 2010</t>
  </si>
  <si>
    <t>40730171  1143 - PTC Deferral Post June 2010</t>
  </si>
  <si>
    <t>FOR THE TWELVE MONTHS ENDED DECEMBER 31, 2018</t>
  </si>
  <si>
    <t>TWELVE MONTHS ENDED DECEMBER 31, 2018</t>
  </si>
  <si>
    <t>Reference 3.02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</si>
</sst>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00000%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00000"/>
    <numFmt numFmtId="170" formatCode="0.00_)"/>
    <numFmt numFmtId="171" formatCode="###,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07">
    <xf numFmtId="0" fontId="0" fillId="0" borderId="0"/>
    <xf numFmtId="0" fontId="4" fillId="0" borderId="0"/>
    <xf numFmtId="39" fontId="11" fillId="0" borderId="0"/>
    <xf numFmtId="167" fontId="4" fillId="0" borderId="0" applyFont="0" applyFill="0" applyBorder="0" applyAlignment="0" applyProtection="0"/>
    <xf numFmtId="39" fontId="11" fillId="0" borderId="0"/>
    <xf numFmtId="168" fontId="4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69" fontId="4" fillId="0" borderId="0"/>
    <xf numFmtId="38" fontId="10" fillId="16" borderId="0" applyNumberFormat="0" applyBorder="0" applyAlignment="0" applyProtection="0"/>
    <xf numFmtId="10" fontId="10" fillId="17" borderId="1" applyNumberFormat="0" applyBorder="0" applyAlignment="0" applyProtection="0"/>
    <xf numFmtId="170" fontId="18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19" fillId="18" borderId="6" applyNumberFormat="0" applyProtection="0">
      <alignment vertical="center"/>
    </xf>
    <xf numFmtId="4" fontId="20" fillId="18" borderId="6" applyNumberFormat="0" applyProtection="0">
      <alignment vertical="center"/>
    </xf>
    <xf numFmtId="4" fontId="19" fillId="18" borderId="6" applyNumberFormat="0" applyProtection="0">
      <alignment horizontal="left" vertical="center" indent="1"/>
    </xf>
    <xf numFmtId="0" fontId="19" fillId="18" borderId="6" applyNumberFormat="0" applyProtection="0">
      <alignment horizontal="left" vertical="top" indent="1"/>
    </xf>
    <xf numFmtId="4" fontId="19" fillId="19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4" fontId="21" fillId="21" borderId="6" applyNumberFormat="0" applyProtection="0">
      <alignment horizontal="right" vertical="center"/>
    </xf>
    <xf numFmtId="4" fontId="21" fillId="22" borderId="6" applyNumberFormat="0" applyProtection="0">
      <alignment horizontal="right" vertical="center"/>
    </xf>
    <xf numFmtId="4" fontId="21" fillId="23" borderId="6" applyNumberFormat="0" applyProtection="0">
      <alignment horizontal="right" vertical="center"/>
    </xf>
    <xf numFmtId="4" fontId="21" fillId="24" borderId="6" applyNumberFormat="0" applyProtection="0">
      <alignment horizontal="right" vertical="center"/>
    </xf>
    <xf numFmtId="4" fontId="21" fillId="25" borderId="6" applyNumberFormat="0" applyProtection="0">
      <alignment horizontal="right" vertical="center"/>
    </xf>
    <xf numFmtId="4" fontId="21" fillId="26" borderId="6" applyNumberFormat="0" applyProtection="0">
      <alignment horizontal="right" vertical="center"/>
    </xf>
    <xf numFmtId="4" fontId="21" fillId="27" borderId="6" applyNumberFormat="0" applyProtection="0">
      <alignment horizontal="right" vertical="center"/>
    </xf>
    <xf numFmtId="4" fontId="21" fillId="28" borderId="6" applyNumberFormat="0" applyProtection="0">
      <alignment horizontal="right" vertical="center"/>
    </xf>
    <xf numFmtId="4" fontId="19" fillId="29" borderId="7" applyNumberFormat="0" applyProtection="0">
      <alignment horizontal="left" vertical="center" indent="1"/>
    </xf>
    <xf numFmtId="4" fontId="21" fillId="30" borderId="0" applyNumberFormat="0" applyProtection="0">
      <alignment horizontal="left" vertical="center" indent="1"/>
    </xf>
    <xf numFmtId="4" fontId="22" fillId="31" borderId="0" applyNumberFormat="0" applyProtection="0">
      <alignment horizontal="left" vertical="center" indent="1"/>
    </xf>
    <xf numFmtId="4" fontId="21" fillId="19" borderId="6" applyNumberFormat="0" applyProtection="0">
      <alignment horizontal="right" vertical="center"/>
    </xf>
    <xf numFmtId="4" fontId="21" fillId="30" borderId="0" applyNumberFormat="0" applyProtection="0">
      <alignment horizontal="left" vertical="center" indent="1"/>
    </xf>
    <xf numFmtId="4" fontId="21" fillId="19" borderId="0" applyNumberFormat="0" applyProtection="0">
      <alignment horizontal="left" vertical="center" indent="1"/>
    </xf>
    <xf numFmtId="0" fontId="4" fillId="31" borderId="6" applyNumberFormat="0" applyProtection="0">
      <alignment horizontal="left" vertical="center" indent="1"/>
    </xf>
    <xf numFmtId="0" fontId="4" fillId="31" borderId="6" applyNumberFormat="0" applyProtection="0">
      <alignment horizontal="left" vertical="top" indent="1"/>
    </xf>
    <xf numFmtId="0" fontId="4" fillId="19" borderId="6" applyNumberFormat="0" applyProtection="0">
      <alignment horizontal="left" vertical="center" indent="1"/>
    </xf>
    <xf numFmtId="0" fontId="4" fillId="19" borderId="6" applyNumberFormat="0" applyProtection="0">
      <alignment horizontal="left" vertical="top" indent="1"/>
    </xf>
    <xf numFmtId="0" fontId="4" fillId="32" borderId="6" applyNumberFormat="0" applyProtection="0">
      <alignment horizontal="left" vertical="center" indent="1"/>
    </xf>
    <xf numFmtId="0" fontId="4" fillId="32" borderId="6" applyNumberFormat="0" applyProtection="0">
      <alignment horizontal="left" vertical="top" indent="1"/>
    </xf>
    <xf numFmtId="0" fontId="4" fillId="30" borderId="6" applyNumberFormat="0" applyProtection="0">
      <alignment horizontal="left" vertical="center" indent="1"/>
    </xf>
    <xf numFmtId="0" fontId="4" fillId="30" borderId="6" applyNumberFormat="0" applyProtection="0">
      <alignment horizontal="left" vertical="top" indent="1"/>
    </xf>
    <xf numFmtId="0" fontId="4" fillId="33" borderId="1" applyNumberFormat="0">
      <protection locked="0"/>
    </xf>
    <xf numFmtId="0" fontId="23" fillId="31" borderId="8" applyBorder="0"/>
    <xf numFmtId="4" fontId="21" fillId="34" borderId="6" applyNumberFormat="0" applyProtection="0">
      <alignment vertical="center"/>
    </xf>
    <xf numFmtId="4" fontId="24" fillId="34" borderId="6" applyNumberFormat="0" applyProtection="0">
      <alignment vertical="center"/>
    </xf>
    <xf numFmtId="4" fontId="21" fillId="34" borderId="6" applyNumberFormat="0" applyProtection="0">
      <alignment horizontal="left" vertical="center" indent="1"/>
    </xf>
    <xf numFmtId="0" fontId="21" fillId="34" borderId="6" applyNumberFormat="0" applyProtection="0">
      <alignment horizontal="left" vertical="top" indent="1"/>
    </xf>
    <xf numFmtId="4" fontId="21" fillId="30" borderId="6" applyNumberFormat="0" applyProtection="0">
      <alignment horizontal="right" vertical="center"/>
    </xf>
    <xf numFmtId="4" fontId="24" fillId="30" borderId="6" applyNumberFormat="0" applyProtection="0">
      <alignment horizontal="right" vertical="center"/>
    </xf>
    <xf numFmtId="4" fontId="21" fillId="19" borderId="6" applyNumberFormat="0" applyProtection="0">
      <alignment horizontal="left" vertical="center" indent="1"/>
    </xf>
    <xf numFmtId="0" fontId="21" fillId="19" borderId="6" applyNumberFormat="0" applyProtection="0">
      <alignment horizontal="left" vertical="top" indent="1"/>
    </xf>
    <xf numFmtId="4" fontId="25" fillId="35" borderId="0" applyNumberFormat="0" applyProtection="0">
      <alignment horizontal="left" vertical="center" indent="1"/>
    </xf>
    <xf numFmtId="0" fontId="10" fillId="36" borderId="1"/>
    <xf numFmtId="4" fontId="26" fillId="30" borderId="6" applyNumberFormat="0" applyProtection="0">
      <alignment horizontal="right" vertical="center"/>
    </xf>
    <xf numFmtId="0" fontId="27" fillId="0" borderId="9" applyNumberFormat="0" applyFont="0" applyFill="0" applyAlignment="0" applyProtection="0"/>
    <xf numFmtId="171" fontId="28" fillId="0" borderId="10" applyNumberFormat="0" applyProtection="0">
      <alignment horizontal="right" vertical="center"/>
    </xf>
    <xf numFmtId="171" fontId="29" fillId="0" borderId="11" applyNumberFormat="0" applyProtection="0">
      <alignment horizontal="right" vertical="center"/>
    </xf>
    <xf numFmtId="0" fontId="29" fillId="37" borderId="9" applyNumberFormat="0" applyAlignment="0" applyProtection="0">
      <alignment horizontal="left" vertical="center" indent="1"/>
    </xf>
    <xf numFmtId="0" fontId="30" fillId="38" borderId="11" applyNumberFormat="0" applyAlignment="0" applyProtection="0">
      <alignment horizontal="left" vertical="center" indent="1"/>
    </xf>
    <xf numFmtId="0" fontId="30" fillId="38" borderId="11" applyNumberFormat="0" applyAlignment="0" applyProtection="0">
      <alignment horizontal="left" vertical="center" indent="1"/>
    </xf>
    <xf numFmtId="0" fontId="31" fillId="0" borderId="12" applyNumberFormat="0" applyFill="0" applyBorder="0" applyAlignment="0" applyProtection="0"/>
    <xf numFmtId="0" fontId="32" fillId="0" borderId="12" applyBorder="0" applyAlignment="0" applyProtection="0"/>
    <xf numFmtId="171" fontId="33" fillId="39" borderId="13" applyNumberFormat="0" applyBorder="0" applyAlignment="0" applyProtection="0">
      <alignment horizontal="right" vertical="center" indent="1"/>
    </xf>
    <xf numFmtId="171" fontId="34" fillId="40" borderId="13" applyNumberFormat="0" applyBorder="0" applyAlignment="0" applyProtection="0">
      <alignment horizontal="right" vertical="center" indent="1"/>
    </xf>
    <xf numFmtId="171" fontId="34" fillId="41" borderId="13" applyNumberFormat="0" applyBorder="0" applyAlignment="0" applyProtection="0">
      <alignment horizontal="right" vertical="center" indent="1"/>
    </xf>
    <xf numFmtId="171" fontId="35" fillId="42" borderId="13" applyNumberFormat="0" applyBorder="0" applyAlignment="0" applyProtection="0">
      <alignment horizontal="right" vertical="center" indent="1"/>
    </xf>
    <xf numFmtId="171" fontId="35" fillId="43" borderId="13" applyNumberFormat="0" applyBorder="0" applyAlignment="0" applyProtection="0">
      <alignment horizontal="right" vertical="center" indent="1"/>
    </xf>
    <xf numFmtId="171" fontId="35" fillId="44" borderId="13" applyNumberFormat="0" applyBorder="0" applyAlignment="0" applyProtection="0">
      <alignment horizontal="right" vertical="center" indent="1"/>
    </xf>
    <xf numFmtId="171" fontId="36" fillId="45" borderId="13" applyNumberFormat="0" applyBorder="0" applyAlignment="0" applyProtection="0">
      <alignment horizontal="right" vertical="center" indent="1"/>
    </xf>
    <xf numFmtId="171" fontId="36" fillId="46" borderId="13" applyNumberFormat="0" applyBorder="0" applyAlignment="0" applyProtection="0">
      <alignment horizontal="right" vertical="center" indent="1"/>
    </xf>
    <xf numFmtId="171" fontId="36" fillId="47" borderId="13" applyNumberFormat="0" applyBorder="0" applyAlignment="0" applyProtection="0">
      <alignment horizontal="right" vertical="center" indent="1"/>
    </xf>
    <xf numFmtId="0" fontId="30" fillId="48" borderId="9" applyNumberFormat="0" applyAlignment="0" applyProtection="0">
      <alignment horizontal="left" vertical="center" indent="1"/>
    </xf>
    <xf numFmtId="0" fontId="30" fillId="49" borderId="9" applyNumberFormat="0" applyAlignment="0" applyProtection="0">
      <alignment horizontal="left" vertical="center" indent="1"/>
    </xf>
    <xf numFmtId="0" fontId="30" fillId="50" borderId="9" applyNumberFormat="0" applyAlignment="0" applyProtection="0">
      <alignment horizontal="left" vertical="center" indent="1"/>
    </xf>
    <xf numFmtId="0" fontId="30" fillId="51" borderId="9" applyNumberFormat="0" applyAlignment="0" applyProtection="0">
      <alignment horizontal="left" vertical="center" indent="1"/>
    </xf>
    <xf numFmtId="0" fontId="30" fillId="52" borderId="11" applyNumberFormat="0" applyAlignment="0" applyProtection="0">
      <alignment horizontal="left" vertical="center" indent="1"/>
    </xf>
    <xf numFmtId="171" fontId="28" fillId="51" borderId="10" applyNumberFormat="0" applyBorder="0" applyProtection="0">
      <alignment horizontal="right" vertical="center"/>
    </xf>
    <xf numFmtId="171" fontId="29" fillId="51" borderId="11" applyNumberFormat="0" applyBorder="0" applyProtection="0">
      <alignment horizontal="right" vertical="center"/>
    </xf>
    <xf numFmtId="171" fontId="28" fillId="53" borderId="9" applyNumberFormat="0" applyAlignment="0" applyProtection="0">
      <alignment horizontal="left" vertical="center" indent="1"/>
    </xf>
    <xf numFmtId="0" fontId="29" fillId="37" borderId="11" applyNumberFormat="0" applyAlignment="0" applyProtection="0">
      <alignment horizontal="left" vertical="center" indent="1"/>
    </xf>
    <xf numFmtId="0" fontId="30" fillId="52" borderId="11" applyNumberFormat="0" applyAlignment="0" applyProtection="0">
      <alignment horizontal="left" vertical="center" indent="1"/>
    </xf>
    <xf numFmtId="171" fontId="29" fillId="52" borderId="11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43" fontId="38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3" xfId="0" quotePrefix="1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left"/>
    </xf>
    <xf numFmtId="42" fontId="6" fillId="0" borderId="0" xfId="0" applyNumberFormat="1" applyFont="1" applyFill="1" applyAlignment="1"/>
    <xf numFmtId="42" fontId="6" fillId="0" borderId="0" xfId="0" applyNumberFormat="1" applyFont="1" applyFill="1" applyBorder="1" applyAlignment="1"/>
    <xf numFmtId="164" fontId="6" fillId="0" borderId="0" xfId="0" applyNumberFormat="1" applyFont="1" applyFill="1" applyAlignment="1"/>
    <xf numFmtId="42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/>
    <xf numFmtId="41" fontId="6" fillId="0" borderId="4" xfId="0" applyNumberFormat="1" applyFont="1" applyFill="1" applyBorder="1" applyAlignment="1">
      <alignment horizontal="right"/>
    </xf>
    <xf numFmtId="37" fontId="6" fillId="0" borderId="0" xfId="0" applyNumberFormat="1" applyFont="1" applyFill="1" applyAlignment="1"/>
    <xf numFmtId="41" fontId="6" fillId="0" borderId="0" xfId="0" applyNumberFormat="1" applyFont="1" applyFill="1" applyAlignment="1"/>
    <xf numFmtId="37" fontId="6" fillId="0" borderId="0" xfId="0" applyNumberFormat="1" applyFont="1" applyFill="1" applyBorder="1" applyAlignment="1"/>
    <xf numFmtId="41" fontId="6" fillId="0" borderId="4" xfId="0" applyNumberFormat="1" applyFont="1" applyFill="1" applyBorder="1" applyAlignment="1"/>
    <xf numFmtId="41" fontId="6" fillId="0" borderId="0" xfId="0" applyNumberFormat="1" applyFont="1" applyFill="1" applyBorder="1" applyAlignment="1"/>
    <xf numFmtId="9" fontId="6" fillId="0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41" fontId="6" fillId="0" borderId="4" xfId="0" applyNumberFormat="1" applyFont="1" applyFill="1" applyBorder="1" applyAlignment="1"/>
    <xf numFmtId="0" fontId="5" fillId="0" borderId="0" xfId="0" applyFont="1" applyFill="1"/>
    <xf numFmtId="14" fontId="5" fillId="0" borderId="0" xfId="0" applyNumberFormat="1" applyFont="1" applyFill="1"/>
    <xf numFmtId="15" fontId="7" fillId="0" borderId="0" xfId="0" applyNumberFormat="1" applyFont="1" applyFill="1"/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Continuous" vertical="center"/>
      <protection locked="0"/>
    </xf>
    <xf numFmtId="0" fontId="7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2" fontId="6" fillId="0" borderId="5" xfId="0" applyNumberFormat="1" applyFont="1" applyFill="1" applyBorder="1" applyAlignment="1"/>
    <xf numFmtId="0" fontId="6" fillId="0" borderId="0" xfId="0" applyNumberFormat="1" applyFont="1" applyFill="1" applyAlignment="1">
      <alignment horizontal="left" indent="2"/>
    </xf>
    <xf numFmtId="41" fontId="6" fillId="0" borderId="0" xfId="0" applyNumberFormat="1" applyFont="1" applyFill="1" applyBorder="1" applyAlignment="1"/>
    <xf numFmtId="0" fontId="6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0" fontId="6" fillId="0" borderId="0" xfId="0" quotePrefix="1" applyNumberFormat="1" applyFont="1" applyFill="1" applyAlignment="1">
      <alignment horizontal="left"/>
    </xf>
    <xf numFmtId="166" fontId="6" fillId="0" borderId="0" xfId="0" applyNumberFormat="1" applyFont="1" applyFill="1"/>
    <xf numFmtId="41" fontId="6" fillId="0" borderId="0" xfId="0" applyNumberFormat="1" applyFont="1" applyFill="1"/>
    <xf numFmtId="42" fontId="6" fillId="0" borderId="4" xfId="0" applyNumberFormat="1" applyFont="1" applyFill="1" applyBorder="1" applyAlignment="1"/>
    <xf numFmtId="39" fontId="4" fillId="0" borderId="0" xfId="2" applyFont="1" applyFill="1" applyProtection="1"/>
    <xf numFmtId="43" fontId="4" fillId="0" borderId="0" xfId="2" applyNumberFormat="1" applyFont="1" applyFill="1" applyBorder="1" applyAlignment="1" applyProtection="1">
      <alignment horizontal="fill"/>
    </xf>
    <xf numFmtId="39" fontId="4" fillId="0" borderId="0" xfId="2" applyNumberFormat="1" applyFont="1" applyFill="1" applyProtection="1"/>
    <xf numFmtId="39" fontId="14" fillId="0" borderId="0" xfId="2" applyFont="1" applyFill="1" applyProtection="1"/>
    <xf numFmtId="165" fontId="14" fillId="0" borderId="5" xfId="2" applyNumberFormat="1" applyFont="1" applyFill="1" applyBorder="1" applyAlignment="1" applyProtection="1">
      <alignment horizontal="right"/>
    </xf>
    <xf numFmtId="165" fontId="14" fillId="0" borderId="0" xfId="2" applyNumberFormat="1" applyFont="1" applyFill="1" applyAlignment="1" applyProtection="1">
      <alignment horizontal="right"/>
    </xf>
    <xf numFmtId="39" fontId="14" fillId="0" borderId="0" xfId="2" applyNumberFormat="1" applyFont="1" applyFill="1" applyAlignment="1" applyProtection="1">
      <alignment horizontal="left" indent="1"/>
    </xf>
    <xf numFmtId="165" fontId="14" fillId="0" borderId="2" xfId="2" applyNumberFormat="1" applyFont="1" applyFill="1" applyBorder="1" applyAlignment="1" applyProtection="1">
      <alignment horizontal="right"/>
    </xf>
    <xf numFmtId="39" fontId="14" fillId="0" borderId="0" xfId="2" applyNumberFormat="1" applyFont="1" applyFill="1" applyProtection="1"/>
    <xf numFmtId="39" fontId="14" fillId="0" borderId="0" xfId="2" applyNumberFormat="1" applyFont="1" applyFill="1" applyAlignment="1" applyProtection="1">
      <alignment horizontal="left"/>
    </xf>
    <xf numFmtId="165" fontId="14" fillId="0" borderId="4" xfId="2" applyNumberFormat="1" applyFont="1" applyFill="1" applyBorder="1" applyAlignment="1" applyProtection="1">
      <alignment horizontal="right"/>
    </xf>
    <xf numFmtId="165" fontId="4" fillId="0" borderId="2" xfId="2" applyNumberFormat="1" applyFont="1" applyFill="1" applyBorder="1" applyAlignment="1" applyProtection="1">
      <alignment horizontal="right"/>
    </xf>
    <xf numFmtId="39" fontId="14" fillId="0" borderId="0" xfId="2" applyNumberFormat="1" applyFont="1" applyFill="1" applyAlignment="1" applyProtection="1">
      <alignment horizontal="fill"/>
    </xf>
    <xf numFmtId="44" fontId="14" fillId="0" borderId="0" xfId="2" applyNumberFormat="1" applyFont="1" applyFill="1" applyAlignment="1" applyProtection="1">
      <alignment horizontal="fill"/>
    </xf>
    <xf numFmtId="39" fontId="4" fillId="0" borderId="0" xfId="2" applyNumberFormat="1" applyFont="1" applyFill="1" applyAlignment="1" applyProtection="1">
      <alignment horizontal="center"/>
    </xf>
    <xf numFmtId="44" fontId="4" fillId="0" borderId="0" xfId="2" applyNumberFormat="1" applyFont="1" applyFill="1" applyProtection="1"/>
    <xf numFmtId="0" fontId="4" fillId="0" borderId="4" xfId="2" quotePrefix="1" applyNumberFormat="1" applyFont="1" applyFill="1" applyBorder="1" applyAlignment="1" applyProtection="1">
      <alignment horizontal="center"/>
    </xf>
    <xf numFmtId="39" fontId="12" fillId="0" borderId="0" xfId="2" applyNumberFormat="1" applyFont="1" applyFill="1" applyAlignment="1" applyProtection="1">
      <alignment horizontal="left"/>
    </xf>
    <xf numFmtId="44" fontId="4" fillId="0" borderId="0" xfId="2" applyNumberFormat="1" applyFont="1" applyFill="1" applyAlignment="1" applyProtection="1">
      <alignment horizontal="center"/>
    </xf>
    <xf numFmtId="39" fontId="4" fillId="0" borderId="0" xfId="2" applyNumberFormat="1" applyFont="1" applyFill="1" applyAlignment="1" applyProtection="1">
      <alignment horizontal="left"/>
    </xf>
    <xf numFmtId="44" fontId="14" fillId="0" borderId="0" xfId="2" applyNumberFormat="1" applyFont="1" applyFill="1" applyAlignment="1" applyProtection="1">
      <alignment horizontal="right"/>
    </xf>
    <xf numFmtId="39" fontId="14" fillId="0" borderId="0" xfId="4" applyFont="1" applyFill="1" applyAlignment="1" applyProtection="1">
      <alignment horizontal="left"/>
    </xf>
    <xf numFmtId="43" fontId="14" fillId="0" borderId="0" xfId="2" applyNumberFormat="1" applyFont="1" applyFill="1" applyAlignment="1" applyProtection="1">
      <alignment horizontal="right"/>
    </xf>
    <xf numFmtId="44" fontId="4" fillId="0" borderId="0" xfId="2" applyNumberFormat="1" applyFont="1" applyFill="1" applyBorder="1" applyAlignment="1" applyProtection="1">
      <alignment horizontal="right"/>
    </xf>
    <xf numFmtId="44" fontId="14" fillId="0" borderId="0" xfId="2" applyNumberFormat="1" applyFont="1" applyFill="1" applyBorder="1" applyAlignment="1" applyProtection="1">
      <alignment horizontal="right"/>
    </xf>
    <xf numFmtId="39" fontId="14" fillId="0" borderId="0" xfId="2" applyFont="1" applyFill="1" applyAlignment="1" applyProtection="1">
      <alignment horizontal="left"/>
    </xf>
    <xf numFmtId="44" fontId="14" fillId="0" borderId="5" xfId="2" applyNumberFormat="1" applyFont="1" applyFill="1" applyBorder="1" applyAlignment="1" applyProtection="1">
      <alignment horizontal="right"/>
    </xf>
    <xf numFmtId="39" fontId="14" fillId="0" borderId="0" xfId="2" applyFont="1" applyFill="1" applyAlignment="1" applyProtection="1">
      <alignment horizontal="left" indent="1"/>
    </xf>
    <xf numFmtId="43" fontId="14" fillId="0" borderId="0" xfId="2" applyNumberFormat="1" applyFont="1" applyFill="1" applyBorder="1" applyAlignment="1" applyProtection="1">
      <alignment horizontal="right"/>
    </xf>
    <xf numFmtId="39" fontId="14" fillId="0" borderId="0" xfId="2" applyFont="1" applyFill="1" applyBorder="1" applyAlignment="1" applyProtection="1">
      <alignment horizontal="left"/>
    </xf>
    <xf numFmtId="43" fontId="14" fillId="0" borderId="4" xfId="2" applyNumberFormat="1" applyFont="1" applyFill="1" applyBorder="1" applyAlignment="1" applyProtection="1">
      <alignment horizontal="right"/>
    </xf>
    <xf numFmtId="39" fontId="14" fillId="0" borderId="0" xfId="2" applyFont="1" applyFill="1" applyBorder="1" applyAlignment="1" applyProtection="1">
      <alignment horizontal="left" indent="1"/>
    </xf>
    <xf numFmtId="43" fontId="4" fillId="0" borderId="2" xfId="2" applyNumberFormat="1" applyFont="1" applyFill="1" applyBorder="1" applyAlignment="1" applyProtection="1">
      <alignment horizontal="right"/>
    </xf>
    <xf numFmtId="43" fontId="14" fillId="0" borderId="2" xfId="2" applyNumberFormat="1" applyFont="1" applyFill="1" applyBorder="1" applyAlignment="1" applyProtection="1">
      <alignment horizontal="right"/>
    </xf>
    <xf numFmtId="39" fontId="12" fillId="0" borderId="0" xfId="2" applyNumberFormat="1" applyFont="1" applyFill="1" applyProtection="1"/>
    <xf numFmtId="39" fontId="4" fillId="0" borderId="0" xfId="2" applyFont="1" applyFill="1" applyAlignment="1" applyProtection="1"/>
    <xf numFmtId="39" fontId="12" fillId="0" borderId="0" xfId="2" applyFont="1" applyFill="1" applyAlignment="1" applyProtection="1"/>
    <xf numFmtId="39" fontId="12" fillId="0" borderId="0" xfId="2" applyFont="1" applyFill="1" applyAlignment="1" applyProtection="1">
      <alignment horizontal="centerContinuous"/>
    </xf>
    <xf numFmtId="39" fontId="13" fillId="0" borderId="0" xfId="2" applyFont="1" applyFill="1" applyAlignment="1" applyProtection="1">
      <alignment horizontal="centerContinuous"/>
    </xf>
    <xf numFmtId="0" fontId="3" fillId="0" borderId="0" xfId="103"/>
    <xf numFmtId="0" fontId="2" fillId="0" borderId="0" xfId="104"/>
    <xf numFmtId="0" fontId="1" fillId="0" borderId="0" xfId="105"/>
    <xf numFmtId="37" fontId="6" fillId="0" borderId="4" xfId="0" applyNumberFormat="1" applyFont="1" applyFill="1" applyBorder="1" applyAlignment="1"/>
    <xf numFmtId="43" fontId="0" fillId="0" borderId="0" xfId="106" applyFont="1"/>
    <xf numFmtId="43" fontId="0" fillId="0" borderId="2" xfId="106" applyFont="1" applyBorder="1"/>
    <xf numFmtId="0" fontId="4" fillId="0" borderId="0" xfId="1" applyFill="1" applyProtection="1"/>
    <xf numFmtId="43" fontId="4" fillId="0" borderId="0" xfId="1" applyNumberFormat="1" applyFill="1" applyProtection="1"/>
    <xf numFmtId="43" fontId="0" fillId="0" borderId="0" xfId="106" applyNumberFormat="1" applyFont="1"/>
    <xf numFmtId="43" fontId="12" fillId="0" borderId="14" xfId="106" applyNumberFormat="1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39" fontId="4" fillId="0" borderId="0" xfId="2" applyNumberFormat="1" applyFont="1" applyFill="1" applyAlignment="1" applyProtection="1">
      <alignment wrapText="1"/>
    </xf>
    <xf numFmtId="0" fontId="4" fillId="0" borderId="0" xfId="1" applyAlignment="1">
      <alignment wrapText="1"/>
    </xf>
  </cellXfs>
  <cellStyles count="107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" xfId="106" builtinId="3"/>
    <cellStyle name="Comma 2" xfId="5"/>
    <cellStyle name="Currency 2" xfId="3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 2" xfId="1"/>
    <cellStyle name="Normal 3" xfId="103"/>
    <cellStyle name="Normal 4" xfId="104"/>
    <cellStyle name="Normal 5" xfId="105"/>
    <cellStyle name="Normal_Monthly" xfId="2"/>
    <cellStyle name="Normal_Year To Date" xfId="4"/>
    <cellStyle name="Percent [2]" xfId="31"/>
    <cellStyle name="Percent 2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ItemHeader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assignedItem" xfId="72"/>
    <cellStyle name="SAPBEXundefined" xfId="73"/>
    <cellStyle name="SAPBorder" xfId="74"/>
    <cellStyle name="SAPDataCell" xfId="75"/>
    <cellStyle name="SAPDataTotalCell" xfId="76"/>
    <cellStyle name="SAPDimensionCell" xfId="77"/>
    <cellStyle name="SAPEditableDataCell" xfId="78"/>
    <cellStyle name="SAPEditableDataTotalCell" xfId="79"/>
    <cellStyle name="SAPEmphasized" xfId="80"/>
    <cellStyle name="SAPEmphasizedTotal" xfId="81"/>
    <cellStyle name="SAPExceptionLevel1" xfId="82"/>
    <cellStyle name="SAPExceptionLevel2" xfId="83"/>
    <cellStyle name="SAPExceptionLevel3" xfId="84"/>
    <cellStyle name="SAPExceptionLevel4" xfId="85"/>
    <cellStyle name="SAPExceptionLevel5" xfId="86"/>
    <cellStyle name="SAPExceptionLevel6" xfId="87"/>
    <cellStyle name="SAPExceptionLevel7" xfId="88"/>
    <cellStyle name="SAPExceptionLevel8" xfId="89"/>
    <cellStyle name="SAPExceptionLevel9" xfId="90"/>
    <cellStyle name="SAPHierarchyCell0" xfId="91"/>
    <cellStyle name="SAPHierarchyCell1" xfId="92"/>
    <cellStyle name="SAPHierarchyCell2" xfId="93"/>
    <cellStyle name="SAPHierarchyCell3" xfId="94"/>
    <cellStyle name="SAPHierarchyCell4" xfId="95"/>
    <cellStyle name="SAPLockedDataCell" xfId="96"/>
    <cellStyle name="SAPLockedDataTotalCell" xfId="97"/>
    <cellStyle name="SAPMemberCell" xfId="98"/>
    <cellStyle name="SAPMemberTotalCell" xfId="99"/>
    <cellStyle name="SAPReadonlyDataCell" xfId="100"/>
    <cellStyle name="SAPReadonlyDataTotalCell" xfId="101"/>
    <cellStyle name="Sheet Title" xfId="102"/>
  </cellStyles>
  <dxfs count="0"/>
  <tableStyles count="0" defaultTableStyle="TableStyleMedium9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18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</sheetNames>
    <definedNames>
      <definedName name="BD" refersTo="='Summaries'!$CQ$12"/>
      <definedName name="FF" refersTo="='Summaries'!$CQ$13"/>
      <definedName name="UTN" refersTo="='Summaries'!$CQ$14"/>
    </definedNames>
    <sheetDataSet>
      <sheetData sheetId="0"/>
      <sheetData sheetId="1">
        <row r="12">
          <cell r="CQ12">
            <v>8.4790000000000004E-3</v>
          </cell>
        </row>
        <row r="13">
          <cell r="CQ13">
            <v>2E-3</v>
          </cell>
        </row>
        <row r="14">
          <cell r="CQ14">
            <v>3.8406000000000003E-2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4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5" bestFit="1" customWidth="1"/>
    <col min="2" max="2" width="64" customWidth="1"/>
    <col min="3" max="3" width="18.85546875" customWidth="1"/>
    <col min="4" max="4" width="14.140625" customWidth="1"/>
    <col min="5" max="5" width="18.140625" customWidth="1"/>
  </cols>
  <sheetData>
    <row r="1" spans="1:5" ht="13.5" thickBot="1" x14ac:dyDescent="0.25">
      <c r="A1" s="32"/>
      <c r="B1" s="29"/>
      <c r="C1" s="29"/>
      <c r="D1" s="33"/>
    </row>
    <row r="2" spans="1:5" ht="14.25" thickTop="1" thickBot="1" x14ac:dyDescent="0.25">
      <c r="A2" s="29"/>
      <c r="B2" s="29"/>
      <c r="C2" s="29"/>
      <c r="E2" s="3" t="s">
        <v>83</v>
      </c>
    </row>
    <row r="3" spans="1:5" ht="13.5" thickTop="1" x14ac:dyDescent="0.2">
      <c r="A3" s="28"/>
      <c r="B3" s="34"/>
      <c r="C3" s="35"/>
      <c r="D3" s="28"/>
    </row>
    <row r="4" spans="1:5" x14ac:dyDescent="0.2">
      <c r="A4" s="36" t="s">
        <v>0</v>
      </c>
      <c r="B4" s="37"/>
      <c r="C4" s="37"/>
      <c r="D4" s="37"/>
      <c r="E4" s="38"/>
    </row>
    <row r="5" spans="1:5" x14ac:dyDescent="0.2">
      <c r="A5" s="36" t="s">
        <v>36</v>
      </c>
      <c r="B5" s="37"/>
      <c r="C5" s="36"/>
      <c r="D5" s="37"/>
      <c r="E5" s="38"/>
    </row>
    <row r="6" spans="1:5" x14ac:dyDescent="0.2">
      <c r="A6" s="37" t="s">
        <v>81</v>
      </c>
      <c r="B6" s="37"/>
      <c r="C6" s="36"/>
      <c r="D6" s="37"/>
      <c r="E6" s="38"/>
    </row>
    <row r="7" spans="1:5" x14ac:dyDescent="0.2">
      <c r="A7" s="36" t="s">
        <v>14</v>
      </c>
      <c r="B7" s="37"/>
      <c r="C7" s="36"/>
      <c r="D7" s="36"/>
      <c r="E7" s="38"/>
    </row>
    <row r="8" spans="1:5" x14ac:dyDescent="0.2">
      <c r="A8" s="4"/>
      <c r="B8" s="4"/>
      <c r="C8" s="4"/>
      <c r="D8" s="4"/>
      <c r="E8" s="4"/>
    </row>
    <row r="9" spans="1:5" x14ac:dyDescent="0.2">
      <c r="A9" s="5" t="s">
        <v>1</v>
      </c>
      <c r="B9" s="6"/>
      <c r="C9" s="6"/>
      <c r="D9" s="6"/>
      <c r="E9" s="6"/>
    </row>
    <row r="10" spans="1:5" x14ac:dyDescent="0.2">
      <c r="A10" s="7" t="s">
        <v>2</v>
      </c>
      <c r="B10" s="8" t="s">
        <v>3</v>
      </c>
      <c r="C10" s="8"/>
      <c r="D10" s="9" t="s">
        <v>4</v>
      </c>
      <c r="E10" s="9"/>
    </row>
    <row r="11" spans="1:5" x14ac:dyDescent="0.2">
      <c r="A11" s="10">
        <v>1</v>
      </c>
      <c r="B11" s="2" t="s">
        <v>12</v>
      </c>
      <c r="C11" s="2"/>
      <c r="D11" s="2"/>
      <c r="E11" s="2"/>
    </row>
    <row r="12" spans="1:5" x14ac:dyDescent="0.2">
      <c r="A12" s="11">
        <f>A11+1</f>
        <v>2</v>
      </c>
      <c r="B12" s="12" t="s">
        <v>13</v>
      </c>
      <c r="E12" s="2"/>
    </row>
    <row r="13" spans="1:5" x14ac:dyDescent="0.2">
      <c r="A13" s="11">
        <f t="shared" ref="A13:A18" si="0">A12+1</f>
        <v>3</v>
      </c>
      <c r="B13" s="40"/>
      <c r="C13" s="30"/>
      <c r="D13" s="16"/>
      <c r="E13" s="2"/>
    </row>
    <row r="14" spans="1:5" x14ac:dyDescent="0.2">
      <c r="A14" s="11">
        <f t="shared" si="0"/>
        <v>4</v>
      </c>
      <c r="B14" s="40" t="s">
        <v>65</v>
      </c>
      <c r="C14" s="30"/>
      <c r="D14" s="16">
        <f>-'SOE 12ME 12-2018'!B37</f>
        <v>5983138.4309999999</v>
      </c>
      <c r="E14" s="2"/>
    </row>
    <row r="15" spans="1:5" x14ac:dyDescent="0.2">
      <c r="A15" s="11">
        <f t="shared" si="0"/>
        <v>5</v>
      </c>
      <c r="B15" s="40" t="s">
        <v>61</v>
      </c>
      <c r="C15" s="30"/>
      <c r="D15" s="41">
        <f>'Earnings sharing'!B19</f>
        <v>-10964420.23</v>
      </c>
      <c r="E15" s="2"/>
    </row>
    <row r="16" spans="1:5" x14ac:dyDescent="0.2">
      <c r="A16" s="11">
        <f t="shared" si="0"/>
        <v>6</v>
      </c>
      <c r="B16" s="40" t="s">
        <v>46</v>
      </c>
      <c r="C16" s="30"/>
      <c r="D16" s="41">
        <f>-'SOE 12ME 12-2018'!B35</f>
        <v>41885179.534999996</v>
      </c>
      <c r="E16" s="2"/>
    </row>
    <row r="17" spans="1:5" x14ac:dyDescent="0.2">
      <c r="A17" s="11">
        <f t="shared" si="0"/>
        <v>7</v>
      </c>
      <c r="B17" s="40"/>
      <c r="C17" s="30"/>
      <c r="D17" s="47"/>
    </row>
    <row r="18" spans="1:5" x14ac:dyDescent="0.2">
      <c r="A18" s="11">
        <f t="shared" si="0"/>
        <v>8</v>
      </c>
      <c r="B18" s="40"/>
      <c r="C18" s="30"/>
      <c r="D18" s="16"/>
      <c r="E18" s="2"/>
    </row>
    <row r="19" spans="1:5" x14ac:dyDescent="0.2">
      <c r="A19" s="11">
        <f t="shared" ref="A19:A42" si="1">A18+1</f>
        <v>9</v>
      </c>
      <c r="B19" s="42" t="s">
        <v>34</v>
      </c>
      <c r="C19" s="2"/>
      <c r="D19" s="41">
        <f>SUM(D14:D18)</f>
        <v>36903897.735999994</v>
      </c>
      <c r="E19" s="2"/>
    </row>
    <row r="20" spans="1:5" x14ac:dyDescent="0.2">
      <c r="A20" s="11">
        <f t="shared" si="1"/>
        <v>10</v>
      </c>
      <c r="B20" s="2"/>
      <c r="C20" s="2"/>
      <c r="D20" s="15"/>
      <c r="E20" s="1" t="s">
        <v>5</v>
      </c>
    </row>
    <row r="21" spans="1:5" x14ac:dyDescent="0.2">
      <c r="A21" s="11">
        <f t="shared" si="1"/>
        <v>11</v>
      </c>
      <c r="B21" s="42" t="s">
        <v>39</v>
      </c>
      <c r="C21" s="2"/>
      <c r="D21" s="2"/>
      <c r="E21" s="16">
        <f>D19</f>
        <v>36903897.735999994</v>
      </c>
    </row>
    <row r="22" spans="1:5" x14ac:dyDescent="0.2">
      <c r="A22" s="11">
        <f t="shared" si="1"/>
        <v>12</v>
      </c>
      <c r="B22" s="27"/>
      <c r="C22" s="29"/>
      <c r="D22" s="29"/>
      <c r="E22" s="46" t="s">
        <v>5</v>
      </c>
    </row>
    <row r="23" spans="1:5" x14ac:dyDescent="0.2">
      <c r="A23" s="11">
        <f t="shared" si="1"/>
        <v>13</v>
      </c>
      <c r="B23" s="13" t="s">
        <v>6</v>
      </c>
      <c r="C23" s="45">
        <f>+[1]!BD</f>
        <v>8.4790000000000004E-3</v>
      </c>
      <c r="D23" s="18">
        <f>+E21*C23</f>
        <v>312908.14890354394</v>
      </c>
      <c r="E23" s="19" t="s">
        <v>5</v>
      </c>
    </row>
    <row r="24" spans="1:5" x14ac:dyDescent="0.2">
      <c r="A24" s="11">
        <f t="shared" si="1"/>
        <v>14</v>
      </c>
      <c r="B24" s="13" t="s">
        <v>7</v>
      </c>
      <c r="C24" s="45">
        <f>+[1]!FF</f>
        <v>2E-3</v>
      </c>
      <c r="D24" s="20">
        <f>+E21*C24</f>
        <v>73807.795471999983</v>
      </c>
      <c r="E24" s="19"/>
    </row>
    <row r="25" spans="1:5" x14ac:dyDescent="0.2">
      <c r="A25" s="11">
        <f t="shared" si="1"/>
        <v>15</v>
      </c>
      <c r="B25" s="14" t="s">
        <v>38</v>
      </c>
      <c r="C25" s="17"/>
      <c r="D25" s="21"/>
      <c r="E25" s="22">
        <f>SUM(D23:D24)</f>
        <v>386715.94437554391</v>
      </c>
    </row>
    <row r="26" spans="1:5" x14ac:dyDescent="0.2">
      <c r="A26" s="11">
        <f t="shared" si="1"/>
        <v>16</v>
      </c>
      <c r="B26" s="13"/>
      <c r="C26" s="17"/>
      <c r="D26" s="23"/>
      <c r="E26" s="19"/>
    </row>
    <row r="27" spans="1:5" x14ac:dyDescent="0.2">
      <c r="A27" s="11">
        <f t="shared" si="1"/>
        <v>17</v>
      </c>
      <c r="B27" s="13" t="s">
        <v>8</v>
      </c>
      <c r="C27" s="45">
        <f>+[1]!UTN</f>
        <v>3.8406000000000003E-2</v>
      </c>
      <c r="D27" s="15">
        <f>+E21*C27</f>
        <v>1417331.0964488159</v>
      </c>
      <c r="E27" s="19"/>
    </row>
    <row r="28" spans="1:5" x14ac:dyDescent="0.2">
      <c r="A28" s="11">
        <f t="shared" si="1"/>
        <v>18</v>
      </c>
      <c r="B28" s="14" t="s">
        <v>9</v>
      </c>
      <c r="C28" s="2"/>
      <c r="D28" s="23"/>
      <c r="E28" s="24">
        <f>SUM(D27:D27)</f>
        <v>1417331.0964488159</v>
      </c>
    </row>
    <row r="29" spans="1:5" x14ac:dyDescent="0.2">
      <c r="A29" s="11">
        <f t="shared" si="1"/>
        <v>19</v>
      </c>
      <c r="B29" s="14"/>
      <c r="C29" s="2"/>
      <c r="D29" s="23"/>
      <c r="E29" s="25"/>
    </row>
    <row r="30" spans="1:5" x14ac:dyDescent="0.2">
      <c r="A30" s="11">
        <f t="shared" si="1"/>
        <v>20</v>
      </c>
      <c r="B30" s="14"/>
      <c r="C30" s="2"/>
      <c r="D30" s="23"/>
      <c r="E30" s="25"/>
    </row>
    <row r="31" spans="1:5" x14ac:dyDescent="0.2">
      <c r="A31" s="11">
        <f t="shared" si="1"/>
        <v>21</v>
      </c>
      <c r="B31" s="14"/>
      <c r="C31" s="2"/>
      <c r="D31" s="23"/>
      <c r="E31" s="25"/>
    </row>
    <row r="32" spans="1:5" x14ac:dyDescent="0.2">
      <c r="A32" s="11">
        <f t="shared" si="1"/>
        <v>22</v>
      </c>
      <c r="B32" s="43" t="s">
        <v>47</v>
      </c>
      <c r="C32" s="2"/>
      <c r="D32" s="23"/>
      <c r="E32" s="25"/>
    </row>
    <row r="33" spans="1:5" x14ac:dyDescent="0.2">
      <c r="A33" s="11">
        <f t="shared" si="1"/>
        <v>23</v>
      </c>
      <c r="B33" s="40" t="s">
        <v>56</v>
      </c>
      <c r="C33" s="2"/>
      <c r="D33" s="41">
        <f>-TGrant!B17</f>
        <v>31779966.02</v>
      </c>
      <c r="E33" s="25"/>
    </row>
    <row r="34" spans="1:5" x14ac:dyDescent="0.2">
      <c r="A34" s="11">
        <f t="shared" si="1"/>
        <v>24</v>
      </c>
      <c r="B34" s="40" t="s">
        <v>48</v>
      </c>
      <c r="C34" s="2"/>
      <c r="D34" s="23"/>
      <c r="E34" s="25"/>
    </row>
    <row r="35" spans="1:5" x14ac:dyDescent="0.2">
      <c r="A35" s="11">
        <f t="shared" si="1"/>
        <v>25</v>
      </c>
      <c r="B35" s="40" t="s">
        <v>49</v>
      </c>
      <c r="C35" s="2"/>
      <c r="D35" s="90">
        <f>-PTC!B16</f>
        <v>-430100</v>
      </c>
      <c r="E35" s="25"/>
    </row>
    <row r="36" spans="1:5" x14ac:dyDescent="0.2">
      <c r="A36" s="11">
        <f t="shared" si="1"/>
        <v>26</v>
      </c>
      <c r="B36" s="44" t="s">
        <v>50</v>
      </c>
      <c r="C36" s="2"/>
      <c r="D36" s="23"/>
      <c r="E36" s="24">
        <f>SUM(D33:D35)</f>
        <v>31349866.02</v>
      </c>
    </row>
    <row r="37" spans="1:5" x14ac:dyDescent="0.2">
      <c r="A37" s="11">
        <f t="shared" si="1"/>
        <v>27</v>
      </c>
      <c r="B37" s="13"/>
      <c r="C37" s="2"/>
      <c r="D37" s="2"/>
      <c r="E37" s="19"/>
    </row>
    <row r="38" spans="1:5" x14ac:dyDescent="0.2">
      <c r="A38" s="11">
        <f t="shared" si="1"/>
        <v>28</v>
      </c>
      <c r="B38" s="13" t="s">
        <v>37</v>
      </c>
      <c r="C38" s="2"/>
      <c r="D38" s="21"/>
      <c r="E38" s="25">
        <f>E21-E25-E28-E36</f>
        <v>3749984.6751756333</v>
      </c>
    </row>
    <row r="39" spans="1:5" x14ac:dyDescent="0.2">
      <c r="A39" s="11">
        <f t="shared" si="1"/>
        <v>29</v>
      </c>
      <c r="B39" s="13"/>
      <c r="C39" s="2"/>
      <c r="D39" s="21"/>
      <c r="E39" s="21"/>
    </row>
    <row r="40" spans="1:5" x14ac:dyDescent="0.2">
      <c r="A40" s="11">
        <f t="shared" si="1"/>
        <v>30</v>
      </c>
      <c r="B40" s="13" t="s">
        <v>10</v>
      </c>
      <c r="C40" s="26">
        <v>0.21</v>
      </c>
      <c r="D40" s="21"/>
      <c r="E40" s="31">
        <f>ROUND(E38*C40,0)</f>
        <v>787497</v>
      </c>
    </row>
    <row r="41" spans="1:5" x14ac:dyDescent="0.2">
      <c r="A41" s="11">
        <f t="shared" si="1"/>
        <v>31</v>
      </c>
      <c r="B41" s="13"/>
      <c r="C41" s="26"/>
      <c r="D41" s="21"/>
      <c r="E41" s="41"/>
    </row>
    <row r="42" spans="1:5" ht="13.5" thickBot="1" x14ac:dyDescent="0.25">
      <c r="A42" s="11">
        <f t="shared" si="1"/>
        <v>32</v>
      </c>
      <c r="B42" s="13" t="s">
        <v>11</v>
      </c>
      <c r="C42" s="2"/>
      <c r="D42" s="21"/>
      <c r="E42" s="39">
        <f>E38-E40</f>
        <v>2962487.6751756333</v>
      </c>
    </row>
    <row r="43" spans="1:5" ht="13.5" thickTop="1" x14ac:dyDescent="0.2">
      <c r="A43" s="11"/>
      <c r="B43" s="2"/>
      <c r="C43" s="19"/>
      <c r="D43" s="19"/>
      <c r="E43" s="19"/>
    </row>
    <row r="44" spans="1:5" x14ac:dyDescent="0.2">
      <c r="A44" s="11"/>
    </row>
    <row r="45" spans="1:5" x14ac:dyDescent="0.2">
      <c r="A45" s="11"/>
    </row>
    <row r="46" spans="1:5" x14ac:dyDescent="0.2">
      <c r="A46" s="11"/>
    </row>
    <row r="47" spans="1:5" x14ac:dyDescent="0.2">
      <c r="A47" s="11"/>
    </row>
    <row r="48" spans="1:5" x14ac:dyDescent="0.2">
      <c r="A48" s="11"/>
    </row>
    <row r="49" spans="1:1" x14ac:dyDescent="0.2">
      <c r="A49" s="11"/>
    </row>
    <row r="50" spans="1:1" x14ac:dyDescent="0.2">
      <c r="A50" s="11"/>
    </row>
    <row r="51" spans="1:1" x14ac:dyDescent="0.2">
      <c r="A51" s="11"/>
    </row>
    <row r="52" spans="1:1" x14ac:dyDescent="0.2">
      <c r="A52" s="11"/>
    </row>
    <row r="53" spans="1:1" x14ac:dyDescent="0.2">
      <c r="A53" s="11"/>
    </row>
    <row r="54" spans="1:1" x14ac:dyDescent="0.2">
      <c r="A54" s="11"/>
    </row>
  </sheetData>
  <phoneticPr fontId="10" type="noConversion"/>
  <pageMargins left="0.75" right="0.75" top="1" bottom="1" header="0.5" footer="0.5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1"/>
  <sheetViews>
    <sheetView zoomScaleNormal="100" workbookViewId="0">
      <pane ySplit="9" topLeftCell="A10" activePane="bottomLeft" state="frozen"/>
      <selection activeCell="F24" sqref="F24"/>
      <selection pane="bottomLeft" activeCell="C20" sqref="C20"/>
    </sheetView>
  </sheetViews>
  <sheetFormatPr defaultColWidth="9.140625" defaultRowHeight="12.75" x14ac:dyDescent="0.2"/>
  <cols>
    <col min="1" max="1" width="41.85546875" style="93" customWidth="1"/>
    <col min="2" max="2" width="18.140625" style="93" bestFit="1" customWidth="1"/>
    <col min="3" max="16384" width="9.140625" style="93"/>
  </cols>
  <sheetData>
    <row r="1" spans="1:2" ht="15" x14ac:dyDescent="0.25">
      <c r="A1" s="85" t="s">
        <v>15</v>
      </c>
      <c r="B1" s="86"/>
    </row>
    <row r="2" spans="1:2" ht="15" x14ac:dyDescent="0.25">
      <c r="A2" s="85" t="s">
        <v>16</v>
      </c>
      <c r="B2" s="86"/>
    </row>
    <row r="3" spans="1:2" ht="15" x14ac:dyDescent="0.25">
      <c r="A3" s="85" t="s">
        <v>82</v>
      </c>
      <c r="B3" s="86"/>
    </row>
    <row r="4" spans="1:2" x14ac:dyDescent="0.2">
      <c r="A4" s="85" t="s">
        <v>17</v>
      </c>
      <c r="B4" s="85"/>
    </row>
    <row r="5" spans="1:2" x14ac:dyDescent="0.2">
      <c r="A5" s="84" t="s">
        <v>40</v>
      </c>
      <c r="B5" s="83"/>
    </row>
    <row r="6" spans="1:2" x14ac:dyDescent="0.2">
      <c r="A6" s="82" t="s">
        <v>40</v>
      </c>
      <c r="B6" s="50"/>
    </row>
    <row r="7" spans="1:2" x14ac:dyDescent="0.2">
      <c r="A7" s="67"/>
      <c r="B7" s="62" t="s">
        <v>18</v>
      </c>
    </row>
    <row r="8" spans="1:2" ht="13.15" hidden="1" customHeight="1" x14ac:dyDescent="0.2">
      <c r="A8" s="67"/>
      <c r="B8" s="67"/>
    </row>
    <row r="9" spans="1:2" ht="12.75" customHeight="1" x14ac:dyDescent="0.2">
      <c r="A9" s="65" t="s">
        <v>19</v>
      </c>
      <c r="B9" s="64">
        <v>2018</v>
      </c>
    </row>
    <row r="10" spans="1:2" ht="6.6" customHeight="1" x14ac:dyDescent="0.2">
      <c r="A10" s="56"/>
      <c r="B10" s="60"/>
    </row>
    <row r="11" spans="1:2" x14ac:dyDescent="0.2">
      <c r="A11" s="57" t="s">
        <v>20</v>
      </c>
      <c r="B11" s="68">
        <v>1147259983</v>
      </c>
    </row>
    <row r="12" spans="1:2" x14ac:dyDescent="0.2">
      <c r="A12" s="57" t="s">
        <v>21</v>
      </c>
      <c r="B12" s="70">
        <v>885457168.83000004</v>
      </c>
    </row>
    <row r="13" spans="1:2" x14ac:dyDescent="0.2">
      <c r="A13" s="57" t="s">
        <v>22</v>
      </c>
      <c r="B13" s="70">
        <v>110606634.18000001</v>
      </c>
    </row>
    <row r="14" spans="1:2" x14ac:dyDescent="0.2">
      <c r="A14" s="57" t="s">
        <v>23</v>
      </c>
      <c r="B14" s="70">
        <v>18378086.579999998</v>
      </c>
    </row>
    <row r="15" spans="1:2" x14ac:dyDescent="0.2">
      <c r="A15" s="57" t="s">
        <v>24</v>
      </c>
      <c r="B15" s="70">
        <v>340431.52</v>
      </c>
    </row>
    <row r="16" spans="1:2" ht="8.4499999999999993" customHeight="1" x14ac:dyDescent="0.2">
      <c r="A16" s="56"/>
      <c r="B16" s="81"/>
    </row>
    <row r="17" spans="1:2" x14ac:dyDescent="0.2">
      <c r="A17" s="54" t="s">
        <v>25</v>
      </c>
      <c r="B17" s="78">
        <f>SUM(B11:B16)</f>
        <v>2162042304.1100001</v>
      </c>
    </row>
    <row r="18" spans="1:2" x14ac:dyDescent="0.2">
      <c r="A18" s="57" t="s">
        <v>26</v>
      </c>
      <c r="B18" s="70">
        <v>13877639.08</v>
      </c>
    </row>
    <row r="19" spans="1:2" x14ac:dyDescent="0.2">
      <c r="A19" s="57" t="s">
        <v>35</v>
      </c>
      <c r="B19" s="70">
        <v>89323512.370000005</v>
      </c>
    </row>
    <row r="20" spans="1:2" ht="6" customHeight="1" x14ac:dyDescent="0.2">
      <c r="A20" s="51"/>
      <c r="B20" s="80"/>
    </row>
    <row r="21" spans="1:2" x14ac:dyDescent="0.2">
      <c r="A21" s="79" t="s">
        <v>27</v>
      </c>
      <c r="B21" s="70">
        <f>SUM(B17:B19)</f>
        <v>2265243455.5599999</v>
      </c>
    </row>
    <row r="22" spans="1:2" ht="6.6" customHeight="1" x14ac:dyDescent="0.2">
      <c r="A22" s="77"/>
      <c r="B22" s="76"/>
    </row>
    <row r="23" spans="1:2" x14ac:dyDescent="0.2">
      <c r="A23" s="57" t="s">
        <v>51</v>
      </c>
      <c r="B23" s="70">
        <v>69470811.980000004</v>
      </c>
    </row>
    <row r="24" spans="1:2" x14ac:dyDescent="0.2">
      <c r="A24" s="57" t="s">
        <v>41</v>
      </c>
      <c r="B24" s="70">
        <v>18713608.219999999</v>
      </c>
    </row>
    <row r="25" spans="1:2" x14ac:dyDescent="0.2">
      <c r="A25" s="57" t="s">
        <v>59</v>
      </c>
      <c r="B25" s="70">
        <v>8054468.5800000001</v>
      </c>
    </row>
    <row r="26" spans="1:2" x14ac:dyDescent="0.2">
      <c r="A26" s="57" t="s">
        <v>52</v>
      </c>
      <c r="B26" s="78">
        <v>94436646.260000005</v>
      </c>
    </row>
    <row r="27" spans="1:2" x14ac:dyDescent="0.2">
      <c r="A27" s="57" t="s">
        <v>42</v>
      </c>
      <c r="B27" s="78">
        <f>SUM(B23:B26)</f>
        <v>190675535.04000002</v>
      </c>
    </row>
    <row r="28" spans="1:2" ht="6.6" customHeight="1" x14ac:dyDescent="0.2">
      <c r="A28" s="77"/>
      <c r="B28" s="72"/>
    </row>
    <row r="29" spans="1:2" ht="13.5" thickBot="1" x14ac:dyDescent="0.25">
      <c r="A29" s="75" t="s">
        <v>28</v>
      </c>
      <c r="B29" s="74">
        <f>+B27+B21</f>
        <v>2455918990.5999999</v>
      </c>
    </row>
    <row r="30" spans="1:2" ht="4.1500000000000004" customHeight="1" thickTop="1" x14ac:dyDescent="0.2">
      <c r="A30" s="73"/>
      <c r="B30" s="72"/>
    </row>
    <row r="31" spans="1:2" ht="13.15" customHeight="1" x14ac:dyDescent="0.2">
      <c r="A31" s="51"/>
      <c r="B31" s="71"/>
    </row>
    <row r="32" spans="1:2" x14ac:dyDescent="0.2">
      <c r="A32" s="57" t="s">
        <v>29</v>
      </c>
      <c r="B32" s="68">
        <v>85355943.760000005</v>
      </c>
    </row>
    <row r="33" spans="1:2" x14ac:dyDescent="0.2">
      <c r="A33" s="57" t="s">
        <v>30</v>
      </c>
      <c r="B33" s="70">
        <v>-81156080.872999996</v>
      </c>
    </row>
    <row r="34" spans="1:2" ht="12" customHeight="1" x14ac:dyDescent="0.2">
      <c r="A34" s="57" t="s">
        <v>31</v>
      </c>
      <c r="B34" s="70">
        <v>101866388.838</v>
      </c>
    </row>
    <row r="35" spans="1:2" x14ac:dyDescent="0.2">
      <c r="A35" s="57" t="s">
        <v>43</v>
      </c>
      <c r="B35" s="70">
        <v>-41885179.534999996</v>
      </c>
    </row>
    <row r="36" spans="1:2" x14ac:dyDescent="0.2">
      <c r="A36" s="57" t="s">
        <v>32</v>
      </c>
      <c r="B36" s="70">
        <v>17990501.364999998</v>
      </c>
    </row>
    <row r="37" spans="1:2" x14ac:dyDescent="0.2">
      <c r="A37" s="57" t="s">
        <v>44</v>
      </c>
      <c r="B37" s="70">
        <v>-5983138.4309999999</v>
      </c>
    </row>
    <row r="38" spans="1:2" x14ac:dyDescent="0.2">
      <c r="A38" s="57" t="s">
        <v>62</v>
      </c>
      <c r="B38" s="70">
        <v>-1234.01</v>
      </c>
    </row>
    <row r="39" spans="1:2" x14ac:dyDescent="0.2">
      <c r="A39" s="57" t="s">
        <v>45</v>
      </c>
      <c r="B39" s="70">
        <v>-657452.02800000005</v>
      </c>
    </row>
    <row r="40" spans="1:2" x14ac:dyDescent="0.2">
      <c r="A40" s="57" t="s">
        <v>60</v>
      </c>
      <c r="B40" s="70">
        <v>62179770.952</v>
      </c>
    </row>
    <row r="41" spans="1:2" x14ac:dyDescent="0.2">
      <c r="A41" s="57" t="s">
        <v>63</v>
      </c>
      <c r="B41" s="70">
        <v>723802.14</v>
      </c>
    </row>
    <row r="42" spans="1:2" x14ac:dyDescent="0.2">
      <c r="A42" s="57" t="s">
        <v>64</v>
      </c>
      <c r="B42" s="70">
        <v>0</v>
      </c>
    </row>
    <row r="43" spans="1:2" ht="12.75" customHeight="1" x14ac:dyDescent="0.2">
      <c r="A43" s="69"/>
      <c r="B43" s="68"/>
    </row>
    <row r="44" spans="1:2" ht="13.15" customHeight="1" x14ac:dyDescent="0.2">
      <c r="A44" s="67"/>
      <c r="B44" s="63"/>
    </row>
    <row r="45" spans="1:2" x14ac:dyDescent="0.2">
      <c r="A45" s="50"/>
      <c r="B45" s="66" t="s">
        <v>18</v>
      </c>
    </row>
    <row r="46" spans="1:2" ht="13.15" customHeight="1" x14ac:dyDescent="0.2">
      <c r="A46" s="65" t="s">
        <v>33</v>
      </c>
      <c r="B46" s="64">
        <v>2018</v>
      </c>
    </row>
    <row r="47" spans="1:2" ht="6" customHeight="1" x14ac:dyDescent="0.2">
      <c r="A47" s="56"/>
      <c r="B47" s="61"/>
    </row>
    <row r="48" spans="1:2" x14ac:dyDescent="0.2">
      <c r="A48" s="57" t="s">
        <v>20</v>
      </c>
      <c r="B48" s="53">
        <v>10497389420.386</v>
      </c>
    </row>
    <row r="49" spans="1:2" ht="12.75" customHeight="1" x14ac:dyDescent="0.2">
      <c r="A49" s="57" t="s">
        <v>21</v>
      </c>
      <c r="B49" s="53">
        <v>8932681466.5060005</v>
      </c>
    </row>
    <row r="50" spans="1:2" x14ac:dyDescent="0.2">
      <c r="A50" s="57" t="s">
        <v>22</v>
      </c>
      <c r="B50" s="53">
        <v>1189827985.322</v>
      </c>
    </row>
    <row r="51" spans="1:2" x14ac:dyDescent="0.2">
      <c r="A51" s="57" t="s">
        <v>23</v>
      </c>
      <c r="B51" s="53">
        <v>77297012.100999996</v>
      </c>
    </row>
    <row r="52" spans="1:2" ht="12.75" customHeight="1" x14ac:dyDescent="0.2">
      <c r="A52" s="57" t="s">
        <v>24</v>
      </c>
      <c r="B52" s="53">
        <v>7084150</v>
      </c>
    </row>
    <row r="53" spans="1:2" ht="6" customHeight="1" x14ac:dyDescent="0.2">
      <c r="A53" s="56"/>
      <c r="B53" s="59"/>
    </row>
    <row r="54" spans="1:2" ht="12.75" customHeight="1" x14ac:dyDescent="0.2">
      <c r="A54" s="54" t="s">
        <v>25</v>
      </c>
      <c r="B54" s="58">
        <f>SUM(B48:B53)</f>
        <v>20704280034.314999</v>
      </c>
    </row>
    <row r="55" spans="1:2" x14ac:dyDescent="0.2">
      <c r="A55" s="57" t="s">
        <v>26</v>
      </c>
      <c r="B55" s="53">
        <v>2028727006.688</v>
      </c>
    </row>
    <row r="56" spans="1:2" x14ac:dyDescent="0.2">
      <c r="A56" s="57" t="s">
        <v>35</v>
      </c>
      <c r="B56" s="53">
        <v>3096029466</v>
      </c>
    </row>
    <row r="57" spans="1:2" ht="6" customHeight="1" x14ac:dyDescent="0.2">
      <c r="A57" s="48"/>
      <c r="B57" s="55"/>
    </row>
    <row r="58" spans="1:2" ht="13.5" thickBot="1" x14ac:dyDescent="0.25">
      <c r="A58" s="54" t="s">
        <v>66</v>
      </c>
      <c r="B58" s="52">
        <f>SUM(B54:B56)</f>
        <v>25829036507.002998</v>
      </c>
    </row>
    <row r="59" spans="1:2" ht="13.5" thickTop="1" x14ac:dyDescent="0.2">
      <c r="A59" s="50"/>
      <c r="B59" s="49"/>
    </row>
    <row r="60" spans="1:2" x14ac:dyDescent="0.2">
      <c r="B60" s="94"/>
    </row>
    <row r="61" spans="1:2" x14ac:dyDescent="0.2">
      <c r="A61" s="99"/>
      <c r="B61" s="100"/>
    </row>
  </sheetData>
  <mergeCells count="1">
    <mergeCell ref="A61:B61"/>
  </mergeCells>
  <printOptions horizontalCentered="1"/>
  <pageMargins left="0.25" right="0.25" top="0.25" bottom="0.39" header="0" footer="0"/>
  <pageSetup scale="81" orientation="landscape" r:id="rId1"/>
  <headerFooter alignWithMargins="0">
    <oddFooter>&amp;C4c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4" sqref="A4"/>
    </sheetView>
  </sheetViews>
  <sheetFormatPr defaultColWidth="8.85546875" defaultRowHeight="15" x14ac:dyDescent="0.25"/>
  <cols>
    <col min="1" max="1" width="53.140625" style="88" customWidth="1"/>
    <col min="2" max="2" width="14.5703125" style="88" bestFit="1" customWidth="1"/>
    <col min="3" max="16384" width="8.85546875" style="88"/>
  </cols>
  <sheetData>
    <row r="1" spans="1:2" x14ac:dyDescent="0.25">
      <c r="A1" t="s">
        <v>76</v>
      </c>
      <c r="B1"/>
    </row>
    <row r="2" spans="1:2" x14ac:dyDescent="0.25">
      <c r="A2" t="s">
        <v>77</v>
      </c>
      <c r="B2"/>
    </row>
    <row r="3" spans="1:2" x14ac:dyDescent="0.25">
      <c r="A3" t="s">
        <v>67</v>
      </c>
      <c r="B3"/>
    </row>
    <row r="4" spans="1:2" x14ac:dyDescent="0.25">
      <c r="A4"/>
      <c r="B4"/>
    </row>
    <row r="5" spans="1:2" x14ac:dyDescent="0.25">
      <c r="A5"/>
      <c r="B5"/>
    </row>
    <row r="6" spans="1:2" x14ac:dyDescent="0.25">
      <c r="A6"/>
      <c r="B6"/>
    </row>
    <row r="7" spans="1:2" x14ac:dyDescent="0.25">
      <c r="A7"/>
      <c r="B7"/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 t="s">
        <v>78</v>
      </c>
      <c r="B12" t="s">
        <v>68</v>
      </c>
    </row>
    <row r="13" spans="1:2" x14ac:dyDescent="0.25">
      <c r="A13" t="s">
        <v>70</v>
      </c>
      <c r="B13" s="91">
        <v>-4524081.3899999997</v>
      </c>
    </row>
    <row r="14" spans="1:2" x14ac:dyDescent="0.25">
      <c r="A14" t="s">
        <v>71</v>
      </c>
      <c r="B14" s="91">
        <v>-588011.56000000006</v>
      </c>
    </row>
    <row r="15" spans="1:2" x14ac:dyDescent="0.25">
      <c r="A15" t="s">
        <v>72</v>
      </c>
      <c r="B15" s="91">
        <v>-5029293.6900000004</v>
      </c>
    </row>
    <row r="16" spans="1:2" x14ac:dyDescent="0.25">
      <c r="A16" t="s">
        <v>69</v>
      </c>
      <c r="B16" s="91">
        <v>-453538.18</v>
      </c>
    </row>
    <row r="17" spans="1:2" x14ac:dyDescent="0.25">
      <c r="A17" t="s">
        <v>73</v>
      </c>
      <c r="B17" s="91">
        <v>-38487.33</v>
      </c>
    </row>
    <row r="18" spans="1:2" x14ac:dyDescent="0.25">
      <c r="A18" t="s">
        <v>74</v>
      </c>
      <c r="B18" s="91">
        <v>-331008.08</v>
      </c>
    </row>
    <row r="19" spans="1:2" x14ac:dyDescent="0.25">
      <c r="A19" t="s">
        <v>58</v>
      </c>
      <c r="B19" s="92">
        <v>-10964420.23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4" sqref="A4"/>
    </sheetView>
  </sheetViews>
  <sheetFormatPr defaultColWidth="8.85546875" defaultRowHeight="15" x14ac:dyDescent="0.25"/>
  <cols>
    <col min="1" max="1" width="54.7109375" style="87" customWidth="1"/>
    <col min="2" max="2" width="15" style="87" bestFit="1" customWidth="1"/>
    <col min="3" max="16384" width="8.85546875" style="87"/>
  </cols>
  <sheetData>
    <row r="1" spans="1:2" x14ac:dyDescent="0.25">
      <c r="A1" t="s">
        <v>76</v>
      </c>
      <c r="B1"/>
    </row>
    <row r="2" spans="1:2" x14ac:dyDescent="0.25">
      <c r="A2" t="s">
        <v>77</v>
      </c>
      <c r="B2"/>
    </row>
    <row r="3" spans="1:2" x14ac:dyDescent="0.25">
      <c r="A3" t="s">
        <v>67</v>
      </c>
      <c r="B3"/>
    </row>
    <row r="4" spans="1:2" x14ac:dyDescent="0.25">
      <c r="A4"/>
      <c r="B4"/>
    </row>
    <row r="5" spans="1:2" x14ac:dyDescent="0.25">
      <c r="A5"/>
      <c r="B5"/>
    </row>
    <row r="6" spans="1:2" x14ac:dyDescent="0.25">
      <c r="A6"/>
      <c r="B6"/>
    </row>
    <row r="7" spans="1:2" x14ac:dyDescent="0.25">
      <c r="A7"/>
      <c r="B7"/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 t="s">
        <v>78</v>
      </c>
      <c r="B12" t="s">
        <v>68</v>
      </c>
    </row>
    <row r="13" spans="1:2" x14ac:dyDescent="0.25">
      <c r="A13" t="s">
        <v>57</v>
      </c>
      <c r="B13" s="91">
        <v>-2838186.99</v>
      </c>
    </row>
    <row r="14" spans="1:2" x14ac:dyDescent="0.25">
      <c r="A14" t="s">
        <v>53</v>
      </c>
      <c r="B14" s="91">
        <v>-20310087.109999999</v>
      </c>
    </row>
    <row r="15" spans="1:2" x14ac:dyDescent="0.25">
      <c r="A15" t="s">
        <v>54</v>
      </c>
      <c r="B15" s="91">
        <v>-428934.57</v>
      </c>
    </row>
    <row r="16" spans="1:2" x14ac:dyDescent="0.25">
      <c r="A16" t="s">
        <v>55</v>
      </c>
      <c r="B16" s="91">
        <v>-8202757.3499999996</v>
      </c>
    </row>
    <row r="17" spans="1:2" x14ac:dyDescent="0.25">
      <c r="A17" t="s">
        <v>58</v>
      </c>
      <c r="B17" s="91">
        <v>-31779966.02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F18" sqref="F18"/>
    </sheetView>
  </sheetViews>
  <sheetFormatPr defaultColWidth="8.85546875" defaultRowHeight="15" x14ac:dyDescent="0.25"/>
  <cols>
    <col min="1" max="1" width="65.85546875" style="89" customWidth="1"/>
    <col min="2" max="2" width="16.7109375" style="89" customWidth="1"/>
    <col min="3" max="16384" width="8.85546875" style="89"/>
  </cols>
  <sheetData>
    <row r="1" spans="1:2" x14ac:dyDescent="0.25">
      <c r="A1" t="s">
        <v>76</v>
      </c>
      <c r="B1"/>
    </row>
    <row r="2" spans="1:2" x14ac:dyDescent="0.25">
      <c r="A2" t="s">
        <v>77</v>
      </c>
      <c r="B2"/>
    </row>
    <row r="3" spans="1:2" x14ac:dyDescent="0.25">
      <c r="A3" t="s">
        <v>67</v>
      </c>
      <c r="B3"/>
    </row>
    <row r="4" spans="1:2" x14ac:dyDescent="0.25">
      <c r="A4"/>
      <c r="B4"/>
    </row>
    <row r="5" spans="1:2" x14ac:dyDescent="0.25">
      <c r="A5"/>
      <c r="B5"/>
    </row>
    <row r="6" spans="1:2" x14ac:dyDescent="0.25">
      <c r="A6"/>
      <c r="B6"/>
    </row>
    <row r="7" spans="1:2" x14ac:dyDescent="0.25">
      <c r="A7"/>
      <c r="B7"/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 s="97" t="s">
        <v>78</v>
      </c>
      <c r="B12" s="98" t="s">
        <v>68</v>
      </c>
    </row>
    <row r="13" spans="1:2" x14ac:dyDescent="0.25">
      <c r="A13" t="s">
        <v>75</v>
      </c>
      <c r="B13" s="95">
        <v>83975685</v>
      </c>
    </row>
    <row r="14" spans="1:2" x14ac:dyDescent="0.25">
      <c r="A14" t="s">
        <v>79</v>
      </c>
      <c r="B14" s="95">
        <v>0</v>
      </c>
    </row>
    <row r="15" spans="1:2" x14ac:dyDescent="0.25">
      <c r="A15" t="s">
        <v>80</v>
      </c>
      <c r="B15" s="95">
        <v>-83545585</v>
      </c>
    </row>
    <row r="16" spans="1:2" ht="15.75" thickBot="1" x14ac:dyDescent="0.3">
      <c r="A16" s="97" t="s">
        <v>58</v>
      </c>
      <c r="B16" s="96">
        <v>430100</v>
      </c>
    </row>
    <row r="17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45ED0A597349542A05BF035DA7A1B5D" ma:contentTypeVersion="48" ma:contentTypeDescription="" ma:contentTypeScope="" ma:versionID="1453bf8848e8a0c21d3c07d5071eda9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2019-03-29T07:00:00+00:00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34181D-575E-4D67-93AD-36713F5CF16E}"/>
</file>

<file path=customXml/itemProps2.xml><?xml version="1.0" encoding="utf-8"?>
<ds:datastoreItem xmlns:ds="http://schemas.openxmlformats.org/officeDocument/2006/customXml" ds:itemID="{E336DC93-94B3-419E-89FF-C587F3D39F30}"/>
</file>

<file path=customXml/itemProps3.xml><?xml version="1.0" encoding="utf-8"?>
<ds:datastoreItem xmlns:ds="http://schemas.openxmlformats.org/officeDocument/2006/customXml" ds:itemID="{1E6343CE-D172-43AA-82D2-EDFD9749F437}"/>
</file>

<file path=customXml/itemProps4.xml><?xml version="1.0" encoding="utf-8"?>
<ds:datastoreItem xmlns:ds="http://schemas.openxmlformats.org/officeDocument/2006/customXml" ds:itemID="{9D39F0E7-CE6D-4976-8A06-D7A2174236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3.02E</vt:lpstr>
      <vt:lpstr>SOE 12ME 12-2018</vt:lpstr>
      <vt:lpstr>Earnings sharing</vt:lpstr>
      <vt:lpstr>TGrant</vt:lpstr>
      <vt:lpstr>PTC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SFree</cp:lastModifiedBy>
  <cp:lastPrinted>2018-03-22T17:28:29Z</cp:lastPrinted>
  <dcterms:created xsi:type="dcterms:W3CDTF">2004-03-11T21:28:41Z</dcterms:created>
  <dcterms:modified xsi:type="dcterms:W3CDTF">2019-03-29T14:41:08Z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0x0101006E56B4D1795A2E4DB2F0B01679ED314A00B45ED0A597349542A05BF035DA7A1B5D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