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8" yWindow="-12" windowWidth="14316" windowHeight="10632" tabRatio="875"/>
  </bookViews>
  <sheets>
    <sheet name="Lead E" sheetId="33" r:id="rId1"/>
    <sheet name="DFIT " sheetId="38" r:id="rId2"/>
    <sheet name="Other  Glacier Battery Plant" sheetId="37" r:id="rId3"/>
    <sheet name="Production Glacier Battery Plt" sheetId="34" r:id="rId4"/>
    <sheet name="MACRS W 50% BONUS" sheetId="35" r:id="rId5"/>
    <sheet name="New Recap Prod -Non-Prod" sheetId="47" r:id="rId6"/>
    <sheet name="Detail Plant Data" sheetId="45" r:id="rId7"/>
    <sheet name="New Depr Study" sheetId="46" r:id="rId8"/>
    <sheet name="RB&amp;ISbyFERC" sheetId="49" r:id="rId9"/>
  </sheets>
  <externalReferences>
    <externalReference r:id="rId10"/>
    <externalReference r:id="rId11"/>
    <externalReference r:id="rId12"/>
  </externalReferences>
  <definedNames>
    <definedName name="____________six6" localSheetId="4" hidden="1">{#N/A,#N/A,FALSE,"CRPT";#N/A,#N/A,FALSE,"TREND";#N/A,#N/A,FALSE,"%Curve"}</definedName>
    <definedName name="____________six6" localSheetId="8" hidden="1">{#N/A,#N/A,FALSE,"CRPT";#N/A,#N/A,FALSE,"TREND";#N/A,#N/A,FALSE,"%Curve"}</definedName>
    <definedName name="____________six6" hidden="1">{#N/A,#N/A,FALSE,"CRPT";#N/A,#N/A,FALSE,"TREND";#N/A,#N/A,FALSE,"%Curve"}</definedName>
    <definedName name="__________six6" localSheetId="4" hidden="1">{#N/A,#N/A,FALSE,"CRPT";#N/A,#N/A,FALSE,"TREND";#N/A,#N/A,FALSE,"%Curve"}</definedName>
    <definedName name="__________six6" localSheetId="8" hidden="1">{#N/A,#N/A,FALSE,"CRPT";#N/A,#N/A,FALSE,"TREND";#N/A,#N/A,FALSE,"%Curve"}</definedName>
    <definedName name="__________six6" hidden="1">{#N/A,#N/A,FALSE,"CRPT";#N/A,#N/A,FALSE,"TREND";#N/A,#N/A,FALSE,"%Curve"}</definedName>
    <definedName name="_________six6" localSheetId="4" hidden="1">{#N/A,#N/A,FALSE,"CRPT";#N/A,#N/A,FALSE,"TREND";#N/A,#N/A,FALSE,"%Curve"}</definedName>
    <definedName name="_________six6" localSheetId="8" hidden="1">{#N/A,#N/A,FALSE,"CRPT";#N/A,#N/A,FALSE,"TREND";#N/A,#N/A,FALSE,"%Curve"}</definedName>
    <definedName name="_________six6" hidden="1">{#N/A,#N/A,FALSE,"CRPT";#N/A,#N/A,FALSE,"TREND";#N/A,#N/A,FALSE,"%Curve"}</definedName>
    <definedName name="________six6" localSheetId="4" hidden="1">{#N/A,#N/A,FALSE,"CRPT";#N/A,#N/A,FALSE,"TREND";#N/A,#N/A,FALSE,"%Curve"}</definedName>
    <definedName name="________six6" localSheetId="8" hidden="1">{#N/A,#N/A,FALSE,"CRPT";#N/A,#N/A,FALSE,"TREND";#N/A,#N/A,FALSE,"%Curve"}</definedName>
    <definedName name="________six6" hidden="1">{#N/A,#N/A,FALSE,"CRPT";#N/A,#N/A,FALSE,"TREND";#N/A,#N/A,FALSE,"%Curve"}</definedName>
    <definedName name="______ex1" localSheetId="4" hidden="1">{#N/A,#N/A,FALSE,"Summ";#N/A,#N/A,FALSE,"General"}</definedName>
    <definedName name="______ex1" localSheetId="8" hidden="1">{#N/A,#N/A,FALSE,"Summ";#N/A,#N/A,FALSE,"General"}</definedName>
    <definedName name="______ex1" hidden="1">{#N/A,#N/A,FALSE,"Summ";#N/A,#N/A,FALSE,"General"}</definedName>
    <definedName name="______new1" localSheetId="4" hidden="1">{#N/A,#N/A,FALSE,"Summ";#N/A,#N/A,FALSE,"General"}</definedName>
    <definedName name="______new1" localSheetId="8" hidden="1">{#N/A,#N/A,FALSE,"Summ";#N/A,#N/A,FALSE,"General"}</definedName>
    <definedName name="______new1" hidden="1">{#N/A,#N/A,FALSE,"Summ";#N/A,#N/A,FALSE,"General"}</definedName>
    <definedName name="______six6" localSheetId="4" hidden="1">{#N/A,#N/A,FALSE,"CRPT";#N/A,#N/A,FALSE,"TREND";#N/A,#N/A,FALSE,"%Curve"}</definedName>
    <definedName name="______six6" localSheetId="8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4" hidden="1">{#N/A,#N/A,FALSE,"schA"}</definedName>
    <definedName name="______www1" localSheetId="8" hidden="1">{#N/A,#N/A,FALSE,"schA"}</definedName>
    <definedName name="______www1" hidden="1">{#N/A,#N/A,FALSE,"schA"}</definedName>
    <definedName name="_____ex1" localSheetId="4" hidden="1">{#N/A,#N/A,FALSE,"Summ";#N/A,#N/A,FALSE,"General"}</definedName>
    <definedName name="_____ex1" localSheetId="8" hidden="1">{#N/A,#N/A,FALSE,"Summ";#N/A,#N/A,FALSE,"General"}</definedName>
    <definedName name="_____ex1" hidden="1">{#N/A,#N/A,FALSE,"Summ";#N/A,#N/A,FALSE,"General"}</definedName>
    <definedName name="_____new1" localSheetId="4" hidden="1">{#N/A,#N/A,FALSE,"Summ";#N/A,#N/A,FALSE,"General"}</definedName>
    <definedName name="_____new1" localSheetId="8" hidden="1">{#N/A,#N/A,FALSE,"Summ";#N/A,#N/A,FALSE,"General"}</definedName>
    <definedName name="_____new1" hidden="1">{#N/A,#N/A,FALSE,"Summ";#N/A,#N/A,FALSE,"General"}</definedName>
    <definedName name="_____six6" localSheetId="4" hidden="1">{#N/A,#N/A,FALSE,"CRPT";#N/A,#N/A,FALSE,"TREND";#N/A,#N/A,FALSE,"%Curve"}</definedName>
    <definedName name="_____six6" localSheetId="8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4" hidden="1">{#N/A,#N/A,FALSE,"schA"}</definedName>
    <definedName name="_____www1" localSheetId="8" hidden="1">{#N/A,#N/A,FALSE,"schA"}</definedName>
    <definedName name="_____www1" hidden="1">{#N/A,#N/A,FALSE,"schA"}</definedName>
    <definedName name="____ex1" localSheetId="4" hidden="1">{#N/A,#N/A,FALSE,"Summ";#N/A,#N/A,FALSE,"General"}</definedName>
    <definedName name="____ex1" localSheetId="8" hidden="1">{#N/A,#N/A,FALSE,"Summ";#N/A,#N/A,FALSE,"General"}</definedName>
    <definedName name="____ex1" hidden="1">{#N/A,#N/A,FALSE,"Summ";#N/A,#N/A,FALSE,"General"}</definedName>
    <definedName name="____new1" localSheetId="4" hidden="1">{#N/A,#N/A,FALSE,"Summ";#N/A,#N/A,FALSE,"General"}</definedName>
    <definedName name="____new1" localSheetId="8" hidden="1">{#N/A,#N/A,FALSE,"Summ";#N/A,#N/A,FALSE,"General"}</definedName>
    <definedName name="____new1" hidden="1">{#N/A,#N/A,FALSE,"Summ";#N/A,#N/A,FALSE,"General"}</definedName>
    <definedName name="____six6" localSheetId="4" hidden="1">{#N/A,#N/A,FALSE,"CRPT";#N/A,#N/A,FALSE,"TREND";#N/A,#N/A,FALSE,"%Curve"}</definedName>
    <definedName name="____six6" localSheetId="8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4" hidden="1">{#N/A,#N/A,FALSE,"schA"}</definedName>
    <definedName name="____www1" localSheetId="8" hidden="1">{#N/A,#N/A,FALSE,"schA"}</definedName>
    <definedName name="____www1" hidden="1">{#N/A,#N/A,FALSE,"schA"}</definedName>
    <definedName name="___ex1" localSheetId="4" hidden="1">{#N/A,#N/A,FALSE,"Summ";#N/A,#N/A,FALSE,"General"}</definedName>
    <definedName name="___ex1" localSheetId="8" hidden="1">{#N/A,#N/A,FALSE,"Summ";#N/A,#N/A,FALSE,"General"}</definedName>
    <definedName name="___ex1" hidden="1">{#N/A,#N/A,FALSE,"Summ";#N/A,#N/A,FALSE,"General"}</definedName>
    <definedName name="___new1" localSheetId="4" hidden="1">{#N/A,#N/A,FALSE,"Summ";#N/A,#N/A,FALSE,"General"}</definedName>
    <definedName name="___new1" localSheetId="8" hidden="1">{#N/A,#N/A,FALSE,"Summ";#N/A,#N/A,FALSE,"General"}</definedName>
    <definedName name="___new1" hidden="1">{#N/A,#N/A,FALSE,"Summ";#N/A,#N/A,FALSE,"General"}</definedName>
    <definedName name="___six6" localSheetId="4" hidden="1">{#N/A,#N/A,FALSE,"CRPT";#N/A,#N/A,FALSE,"TREND";#N/A,#N/A,FALSE,"%Curve"}</definedName>
    <definedName name="___six6" localSheetId="8" hidden="1">{#N/A,#N/A,FALSE,"CRPT";#N/A,#N/A,FALSE,"TREND";#N/A,#N/A,FALSE,"%Curve"}</definedName>
    <definedName name="___six6" hidden="1">{#N/A,#N/A,FALSE,"CRPT";#N/A,#N/A,FALSE,"TREND";#N/A,#N/A,FALSE,"%Curve"}</definedName>
    <definedName name="___www1" localSheetId="4" hidden="1">{#N/A,#N/A,FALSE,"schA"}</definedName>
    <definedName name="___www1" localSheetId="8" hidden="1">{#N/A,#N/A,FALSE,"schA"}</definedName>
    <definedName name="___www1" hidden="1">{#N/A,#N/A,FALSE,"schA"}</definedName>
    <definedName name="__123Graph_ECURRENT" localSheetId="4" hidden="1">[1]ConsolidatingPL!#REF!</definedName>
    <definedName name="__123Graph_ECURRENT" hidden="1">#N/A</definedName>
    <definedName name="__ex1" localSheetId="4" hidden="1">{#N/A,#N/A,FALSE,"Summ";#N/A,#N/A,FALSE,"General"}</definedName>
    <definedName name="__ex1" localSheetId="8" hidden="1">{#N/A,#N/A,FALSE,"Summ";#N/A,#N/A,FALSE,"General"}</definedName>
    <definedName name="__ex1" hidden="1">{#N/A,#N/A,FALSE,"Summ";#N/A,#N/A,FALSE,"General"}</definedName>
    <definedName name="__new1" localSheetId="4" hidden="1">{#N/A,#N/A,FALSE,"Summ";#N/A,#N/A,FALSE,"General"}</definedName>
    <definedName name="__new1" localSheetId="8" hidden="1">{#N/A,#N/A,FALSE,"Summ";#N/A,#N/A,FALSE,"General"}</definedName>
    <definedName name="__new1" hidden="1">{#N/A,#N/A,FALSE,"Summ";#N/A,#N/A,FALSE,"General"}</definedName>
    <definedName name="__six6" localSheetId="4" hidden="1">{#N/A,#N/A,FALSE,"CRPT";#N/A,#N/A,FALSE,"TREND";#N/A,#N/A,FALSE,"%Curve"}</definedName>
    <definedName name="__six6" localSheetId="8" hidden="1">{#N/A,#N/A,FALSE,"CRPT";#N/A,#N/A,FALSE,"TREND";#N/A,#N/A,FALSE,"%Curve"}</definedName>
    <definedName name="__six6" hidden="1">{#N/A,#N/A,FALSE,"CRPT";#N/A,#N/A,FALSE,"TREND";#N/A,#N/A,FALSE,"%Curve"}</definedName>
    <definedName name="__www1" localSheetId="4" hidden="1">{#N/A,#N/A,FALSE,"schA"}</definedName>
    <definedName name="__www1" localSheetId="8" hidden="1">{#N/A,#N/A,FALSE,"schA"}</definedName>
    <definedName name="__www1" hidden="1">{#N/A,#N/A,FALSE,"schA"}</definedName>
    <definedName name="_ex1" localSheetId="4" hidden="1">{#N/A,#N/A,FALSE,"Summ";#N/A,#N/A,FALSE,"General"}</definedName>
    <definedName name="_ex1" localSheetId="8" hidden="1">{#N/A,#N/A,FALSE,"Summ";#N/A,#N/A,FALSE,"General"}</definedName>
    <definedName name="_ex1" hidden="1">{#N/A,#N/A,FALSE,"Summ";#N/A,#N/A,FALSE,"General"}</definedName>
    <definedName name="_Fill" hidden="1">#REF!</definedName>
    <definedName name="_new1" localSheetId="4" hidden="1">{#N/A,#N/A,FALSE,"Summ";#N/A,#N/A,FALSE,"General"}</definedName>
    <definedName name="_new1" localSheetId="8" hidden="1">{#N/A,#N/A,FALSE,"Summ";#N/A,#N/A,FALSE,"General"}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Regression_Out" hidden="1">[2]FIA!#REF!</definedName>
    <definedName name="_six6" localSheetId="4" hidden="1">{#N/A,#N/A,FALSE,"CRPT";#N/A,#N/A,FALSE,"TREND";#N/A,#N/A,FALSE,"%Curve"}</definedName>
    <definedName name="_six6" localSheetId="8" hidden="1">{#N/A,#N/A,FALSE,"CRPT";#N/A,#N/A,FALSE,"TREND";#N/A,#N/A,FALSE,"%Curve"}</definedName>
    <definedName name="_six6" hidden="1">{#N/A,#N/A,FALSE,"CRPT";#N/A,#N/A,FALSE,"TREND";#N/A,#N/A,FALSE,"%Curve"}</definedName>
    <definedName name="_www1" localSheetId="4" hidden="1">{#N/A,#N/A,FALSE,"schA"}</definedName>
    <definedName name="_www1" localSheetId="8" hidden="1">{#N/A,#N/A,FALSE,"schA"}</definedName>
    <definedName name="_www1" hidden="1">{#N/A,#N/A,FALSE,"schA"}</definedName>
    <definedName name="a" localSheetId="4" hidden="1">{#N/A,#N/A,FALSE,"Coversheet";#N/A,#N/A,FALSE,"QA"}</definedName>
    <definedName name="a" localSheetId="3" hidden="1">{#N/A,#N/A,FALSE,"Coversheet";#N/A,#N/A,FALSE,"QA"}</definedName>
    <definedName name="a" localSheetId="8" hidden="1">{"Plat Summary",#N/A,FALSE,"PLAT DESIGN"}</definedName>
    <definedName name="a" hidden="1">{"Plat Summary",#N/A,FALSE,"PLAT DESIGN"}</definedName>
    <definedName name="AAAAAAAAAAAAAA" localSheetId="4" hidden="1">{#N/A,#N/A,FALSE,"Coversheet";#N/A,#N/A,FALSE,"QA"}</definedName>
    <definedName name="AAAAAAAAAAAAAA" localSheetId="8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b" localSheetId="4" hidden="1">{#N/A,#N/A,FALSE,"Coversheet";#N/A,#N/A,FALSE,"QA"}</definedName>
    <definedName name="b" localSheetId="3" hidden="1">{#N/A,#N/A,FALSE,"Coversheet";#N/A,#N/A,FALSE,"QA"}</definedName>
    <definedName name="b" localSheetId="8" hidden="1">{"Plat Summary",#N/A,FALSE,"PLAT DESIGN"}</definedName>
    <definedName name="b" hidden="1">{"Plat Summary",#N/A,FALSE,"PLAT DESIGN"}</definedName>
    <definedName name="BEx0017DGUEDPCFJUPUZOOLJCS2B" hidden="1">#REF!</definedName>
    <definedName name="BEx001CNWHJ5RULCSFM36ZCGJ1UH" localSheetId="8" hidden="1">#REF!</definedName>
    <definedName name="BEx001CNWHJ5RULCSFM36ZCGJ1UH" hidden="1">#REF!</definedName>
    <definedName name="BEx004791UAJIJSN57OT7YBLNP82" localSheetId="8" hidden="1">#REF!</definedName>
    <definedName name="BEx004791UAJIJSN57OT7YBLNP82" hidden="1">#REF!</definedName>
    <definedName name="BEx008P2NVFDLBHL7IZ5WTMVOQ1F" localSheetId="8" hidden="1">#REF!</definedName>
    <definedName name="BEx008P2NVFDLBHL7IZ5WTMVOQ1F" hidden="1">#REF!</definedName>
    <definedName name="BEx009G00IN0JUIAQ4WE9NHTMQE2" localSheetId="8" hidden="1">#REF!</definedName>
    <definedName name="BEx009G00IN0JUIAQ4WE9NHTMQE2" hidden="1">#REF!</definedName>
    <definedName name="BEx00DXTY2JDVGWQKV8H7FG4SV30" localSheetId="8" hidden="1">#REF!</definedName>
    <definedName name="BEx00DXTY2JDVGWQKV8H7FG4SV30" hidden="1">#REF!</definedName>
    <definedName name="BEx00GHLTYRH5N2S6P78YW1CD30N" localSheetId="8" hidden="1">#REF!</definedName>
    <definedName name="BEx00GHLTYRH5N2S6P78YW1CD30N" hidden="1">#REF!</definedName>
    <definedName name="BEx00JC31DY11L45SEU4B10BIN6W" localSheetId="8" hidden="1">#REF!</definedName>
    <definedName name="BEx00JC31DY11L45SEU4B10BIN6W" hidden="1">#REF!</definedName>
    <definedName name="BEx00KZHZBHP3TDV1YMX4B19B95O" localSheetId="8" hidden="1">#REF!</definedName>
    <definedName name="BEx00KZHZBHP3TDV1YMX4B19B95O" hidden="1">#REF!</definedName>
    <definedName name="BEx00P11V7HA4MS6XYY3P4BPVXML" localSheetId="8" hidden="1">#REF!</definedName>
    <definedName name="BEx00P11V7HA4MS6XYY3P4BPVXML" hidden="1">#REF!</definedName>
    <definedName name="BEx00PBV7V99V7M3LDYUTF31MUFJ" localSheetId="8" hidden="1">#REF!</definedName>
    <definedName name="BEx00PBV7V99V7M3LDYUTF31MUFJ" hidden="1">#REF!</definedName>
    <definedName name="BEx00SMIQJ55EVB7T24CORX0JWQO" localSheetId="8" hidden="1">#REF!</definedName>
    <definedName name="BEx00SMIQJ55EVB7T24CORX0JWQO" hidden="1">#REF!</definedName>
    <definedName name="BEx010V7DB7O7Z9NHSX27HZK4H76" localSheetId="8" hidden="1">#REF!</definedName>
    <definedName name="BEx010V7DB7O7Z9NHSX27HZK4H76" hidden="1">#REF!</definedName>
    <definedName name="BEx012IKS6YVHG9KTG2FAKRSMYLU" localSheetId="8" hidden="1">#REF!</definedName>
    <definedName name="BEx012IKS6YVHG9KTG2FAKRSMYLU" hidden="1">#REF!</definedName>
    <definedName name="BEx01HY6E3GJ66ABU5ABN26V6Q13" localSheetId="8" hidden="1">#REF!</definedName>
    <definedName name="BEx01HY6E3GJ66ABU5ABN26V6Q13" hidden="1">#REF!</definedName>
    <definedName name="BEx01PW5YQKEGAR8JDDI5OARYXDF" localSheetId="8" hidden="1">#REF!</definedName>
    <definedName name="BEx01PW5YQKEGAR8JDDI5OARYXDF" hidden="1">#REF!</definedName>
    <definedName name="BEx01QCB2ERCAYYOFDP3OQRWUU60" localSheetId="8" hidden="1">#REF!</definedName>
    <definedName name="BEx01QCB2ERCAYYOFDP3OQRWUU60" hidden="1">#REF!</definedName>
    <definedName name="BEx01U37NQSMTGJRU8EGTJORBJ6H" localSheetId="8" hidden="1">#REF!</definedName>
    <definedName name="BEx01U37NQSMTGJRU8EGTJORBJ6H" hidden="1">#REF!</definedName>
    <definedName name="BEx01XJ94SHJ1YQ7ORPW0RQGKI2H" localSheetId="8" hidden="1">#REF!</definedName>
    <definedName name="BEx01XJ94SHJ1YQ7ORPW0RQGKI2H" hidden="1">#REF!</definedName>
    <definedName name="BEx028BOZCS2MQO9MODVS6F7NCA3" localSheetId="8" hidden="1">#REF!</definedName>
    <definedName name="BEx028BOZCS2MQO9MODVS6F7NCA3" hidden="1">#REF!</definedName>
    <definedName name="BEx02DPUYNH76938V8GVORY8LRY1" localSheetId="8" hidden="1">#REF!</definedName>
    <definedName name="BEx02DPUYNH76938V8GVORY8LRY1" hidden="1">#REF!</definedName>
    <definedName name="BEx02PEP6DY4K1JGB0HHS3B6QOGZ" localSheetId="8" hidden="1">#REF!</definedName>
    <definedName name="BEx02PEP6DY4K1JGB0HHS3B6QOGZ" hidden="1">#REF!</definedName>
    <definedName name="BEx02Q08R9G839Q4RFGG9026C7PX" localSheetId="8" hidden="1">#REF!</definedName>
    <definedName name="BEx02Q08R9G839Q4RFGG9026C7PX" hidden="1">#REF!</definedName>
    <definedName name="BEx02SEL3Z1QWGAHXDPUA9WLTTPS" localSheetId="8" hidden="1">#REF!</definedName>
    <definedName name="BEx02SEL3Z1QWGAHXDPUA9WLTTPS" hidden="1">#REF!</definedName>
    <definedName name="BEx02Y3KJZH5BGDM9QEZ1PVVI114" localSheetId="8" hidden="1">#REF!</definedName>
    <definedName name="BEx02Y3KJZH5BGDM9QEZ1PVVI114" hidden="1">#REF!</definedName>
    <definedName name="BEx0313GRLLASDTVPW5DHTXHE74M" localSheetId="8" hidden="1">#REF!</definedName>
    <definedName name="BEx0313GRLLASDTVPW5DHTXHE74M" hidden="1">#REF!</definedName>
    <definedName name="BEx1F0SOZ3H5XUHXD7O01TCR8T6J" localSheetId="8" hidden="1">#REF!</definedName>
    <definedName name="BEx1F0SOZ3H5XUHXD7O01TCR8T6J" hidden="1">#REF!</definedName>
    <definedName name="BEx1F9HL824UCNCVZ2U62J4KZCX8" localSheetId="8" hidden="1">#REF!</definedName>
    <definedName name="BEx1F9HL824UCNCVZ2U62J4KZCX8" hidden="1">#REF!</definedName>
    <definedName name="BEx1FEVSJKTI1Q1Z874QZVFSJSVA" localSheetId="8" hidden="1">#REF!</definedName>
    <definedName name="BEx1FEVSJKTI1Q1Z874QZVFSJSVA" hidden="1">#REF!</definedName>
    <definedName name="BEx1FGDRUHHLI1GBHELT4PK0LY4V" localSheetId="8" hidden="1">#REF!</definedName>
    <definedName name="BEx1FGDRUHHLI1GBHELT4PK0LY4V" hidden="1">#REF!</definedName>
    <definedName name="BEx1FJZ7GKO99IYTP6GGGF7EUL3Z" localSheetId="8" hidden="1">#REF!</definedName>
    <definedName name="BEx1FJZ7GKO99IYTP6GGGF7EUL3Z" hidden="1">#REF!</definedName>
    <definedName name="BEx1FPDH0YKYQXDHUTFIQLIF34J8" localSheetId="8" hidden="1">#REF!</definedName>
    <definedName name="BEx1FPDH0YKYQXDHUTFIQLIF34J8" hidden="1">#REF!</definedName>
    <definedName name="BEx1FQ9SZAGL2HEKRB046EOQDWOX" localSheetId="8" hidden="1">#REF!</definedName>
    <definedName name="BEx1FQ9SZAGL2HEKRB046EOQDWOX" hidden="1">#REF!</definedName>
    <definedName name="BEx1FZV2CM77TBH1R6YYV9P06KA2" localSheetId="8" hidden="1">#REF!</definedName>
    <definedName name="BEx1FZV2CM77TBH1R6YYV9P06KA2" hidden="1">#REF!</definedName>
    <definedName name="BEx1G59AY8195JTUM6P18VXUFJ3E" localSheetId="8" hidden="1">#REF!</definedName>
    <definedName name="BEx1G59AY8195JTUM6P18VXUFJ3E" hidden="1">#REF!</definedName>
    <definedName name="BEx1GKUDMCV60BOZT0SENCT0MD8L" localSheetId="8" hidden="1">#REF!</definedName>
    <definedName name="BEx1GKUDMCV60BOZT0SENCT0MD8L" hidden="1">#REF!</definedName>
    <definedName name="BEx1GUVQ5L0JCX3E4SROI4WBYVTO" localSheetId="8" hidden="1">#REF!</definedName>
    <definedName name="BEx1GUVQ5L0JCX3E4SROI4WBYVTO" hidden="1">#REF!</definedName>
    <definedName name="BEx1GVMRHFXUP6XYYY9NR12PV5TF" localSheetId="8" hidden="1">#REF!</definedName>
    <definedName name="BEx1GVMRHFXUP6XYYY9NR12PV5TF" hidden="1">#REF!</definedName>
    <definedName name="BEx1H6KIT7BHUH6MDDWC935V9N47" localSheetId="8" hidden="1">#REF!</definedName>
    <definedName name="BEx1H6KIT7BHUH6MDDWC935V9N47" hidden="1">#REF!</definedName>
    <definedName name="BEx1HA60AI3STEJQZAQ0RA3Q3AZV" localSheetId="8" hidden="1">#REF!</definedName>
    <definedName name="BEx1HA60AI3STEJQZAQ0RA3Q3AZV" hidden="1">#REF!</definedName>
    <definedName name="BEx1HB2DBVO5N6V2WX7BEHUFYTFU" localSheetId="8" hidden="1">#REF!</definedName>
    <definedName name="BEx1HB2DBVO5N6V2WX7BEHUFYTFU" hidden="1">#REF!</definedName>
    <definedName name="BEx1HDGOOJ3SKHYMWUZJ1P0RQZ9N" localSheetId="8" hidden="1">#REF!</definedName>
    <definedName name="BEx1HDGOOJ3SKHYMWUZJ1P0RQZ9N" hidden="1">#REF!</definedName>
    <definedName name="BEx1HDM5ZXSJG6JQEMSFV52PZ10V" localSheetId="8" hidden="1">#REF!</definedName>
    <definedName name="BEx1HDM5ZXSJG6JQEMSFV52PZ10V" hidden="1">#REF!</definedName>
    <definedName name="BEx1HETBBZVN5F43LKOFMC4QB0CR" localSheetId="8" hidden="1">#REF!</definedName>
    <definedName name="BEx1HETBBZVN5F43LKOFMC4QB0CR" hidden="1">#REF!</definedName>
    <definedName name="BEx1HGWNWPLNXICOTP90TKQVVE4E" localSheetId="8" hidden="1">#REF!</definedName>
    <definedName name="BEx1HGWNWPLNXICOTP90TKQVVE4E" hidden="1">#REF!</definedName>
    <definedName name="BEx1HIPLJZABY0EMUOTZN0EQMDPU" localSheetId="8" hidden="1">#REF!</definedName>
    <definedName name="BEx1HIPLJZABY0EMUOTZN0EQMDPU" hidden="1">#REF!</definedName>
    <definedName name="BEx1HO94JIRX219MPWMB5E5XZ04X" localSheetId="8" hidden="1">#REF!</definedName>
    <definedName name="BEx1HO94JIRX219MPWMB5E5XZ04X" hidden="1">#REF!</definedName>
    <definedName name="BEx1HQNF6KHM21E3XLW0NMSSEI9S" localSheetId="8" hidden="1">#REF!</definedName>
    <definedName name="BEx1HQNF6KHM21E3XLW0NMSSEI9S" hidden="1">#REF!</definedName>
    <definedName name="BEx1HSLNWIW4S97ZBYY7I7M5YVH4" localSheetId="8" hidden="1">#REF!</definedName>
    <definedName name="BEx1HSLNWIW4S97ZBYY7I7M5YVH4" hidden="1">#REF!</definedName>
    <definedName name="BEx1HZCBBWLB2BTNOXP319ZDEVOJ" localSheetId="8" hidden="1">#REF!</definedName>
    <definedName name="BEx1HZCBBWLB2BTNOXP319ZDEVOJ" hidden="1">#REF!</definedName>
    <definedName name="BEx1I4QKTILCKZUSOJCVZN7SNHL5" localSheetId="8" hidden="1">#REF!</definedName>
    <definedName name="BEx1I4QKTILCKZUSOJCVZN7SNHL5" hidden="1">#REF!</definedName>
    <definedName name="BEx1IE0ZP7RIFM9FI24S9I6AAJ14" localSheetId="8" hidden="1">#REF!</definedName>
    <definedName name="BEx1IE0ZP7RIFM9FI24S9I6AAJ14" hidden="1">#REF!</definedName>
    <definedName name="BEx1IGQ5B697MNDOE06MVSR0H58E" localSheetId="8" hidden="1">#REF!</definedName>
    <definedName name="BEx1IGQ5B697MNDOE06MVSR0H58E" hidden="1">#REF!</definedName>
    <definedName name="BEx1IKRPW8MLB9Y485M1TL2IT9SH" localSheetId="8" hidden="1">#REF!</definedName>
    <definedName name="BEx1IKRPW8MLB9Y485M1TL2IT9SH" hidden="1">#REF!</definedName>
    <definedName name="BEx1IPKCFCT3TL9MSO1LSYJ2VJ2X" localSheetId="8" hidden="1">#REF!</definedName>
    <definedName name="BEx1IPKCFCT3TL9MSO1LSYJ2VJ2X" hidden="1">#REF!</definedName>
    <definedName name="BEx1IW5PQTTMD62XZ287XF2O3FBQ" localSheetId="8" hidden="1">#REF!</definedName>
    <definedName name="BEx1IW5PQTTMD62XZ287XF2O3FBQ" hidden="1">#REF!</definedName>
    <definedName name="BEx1J0CSSHDJGBJUHVOEMCF2P4DL" localSheetId="8" hidden="1">#REF!</definedName>
    <definedName name="BEx1J0CSSHDJGBJUHVOEMCF2P4DL" hidden="1">#REF!</definedName>
    <definedName name="BEx1J0NL6D3ILC18B48AL0VNEN9A" localSheetId="8" hidden="1">#REF!</definedName>
    <definedName name="BEx1J0NL6D3ILC18B48AL0VNEN9A" hidden="1">#REF!</definedName>
    <definedName name="BEx1J7E8VCGLPYU82QXVUG5N3ZAI" localSheetId="8" hidden="1">#REF!</definedName>
    <definedName name="BEx1J7E8VCGLPYU82QXVUG5N3ZAI" hidden="1">#REF!</definedName>
    <definedName name="BEx1JGE2YQWH8S25USOY08XVGO0D" localSheetId="8" hidden="1">#REF!</definedName>
    <definedName name="BEx1JGE2YQWH8S25USOY08XVGO0D" hidden="1">#REF!</definedName>
    <definedName name="BEx1JJJC9T1W7HY4V7HP1S1W4JO1" localSheetId="8" hidden="1">#REF!</definedName>
    <definedName name="BEx1JJJC9T1W7HY4V7HP1S1W4JO1" hidden="1">#REF!</definedName>
    <definedName name="BEx1JKKZSJ7DI4PTFVI9VVFMB1X2" localSheetId="8" hidden="1">#REF!</definedName>
    <definedName name="BEx1JKKZSJ7DI4PTFVI9VVFMB1X2" hidden="1">#REF!</definedName>
    <definedName name="BEx1JUBQFRVMASSFK4B3V0AD7YP9" localSheetId="8" hidden="1">#REF!</definedName>
    <definedName name="BEx1JUBQFRVMASSFK4B3V0AD7YP9" hidden="1">#REF!</definedName>
    <definedName name="BEx1JVTOATZGRJFXGXPJJLC4DOBE" localSheetId="8" hidden="1">#REF!</definedName>
    <definedName name="BEx1JVTOATZGRJFXGXPJJLC4DOBE" hidden="1">#REF!</definedName>
    <definedName name="BEx1JXBM5W4YRWNQ0P95QQS6JWD6" localSheetId="8" hidden="1">#REF!</definedName>
    <definedName name="BEx1JXBM5W4YRWNQ0P95QQS6JWD6" hidden="1">#REF!</definedName>
    <definedName name="BEx1KGY9QEHZ9QSARMQUTQKRK4UX" localSheetId="8" hidden="1">#REF!</definedName>
    <definedName name="BEx1KGY9QEHZ9QSARMQUTQKRK4UX" hidden="1">#REF!</definedName>
    <definedName name="BEx1KIWH5MOLR00SBECT39NS3AJ1" localSheetId="8" hidden="1">#REF!</definedName>
    <definedName name="BEx1KIWH5MOLR00SBECT39NS3AJ1" hidden="1">#REF!</definedName>
    <definedName name="BEx1KKP1ELIF2UII2FWVGL7M1X7J" localSheetId="8" hidden="1">#REF!</definedName>
    <definedName name="BEx1KKP1ELIF2UII2FWVGL7M1X7J" hidden="1">#REF!</definedName>
    <definedName name="BEx1KQJKIAPZKE9YDYH5HKXX52FM" localSheetId="8" hidden="1">#REF!</definedName>
    <definedName name="BEx1KQJKIAPZKE9YDYH5HKXX52FM" hidden="1">#REF!</definedName>
    <definedName name="BEx1KUVWMB0QCWA3RBE4CADFVRIS" localSheetId="8" hidden="1">#REF!</definedName>
    <definedName name="BEx1KUVWMB0QCWA3RBE4CADFVRIS" hidden="1">#REF!</definedName>
    <definedName name="BEx1L0AAH7PV8PPQQDBP5AI4TLYP" localSheetId="8" hidden="1">#REF!</definedName>
    <definedName name="BEx1L0AAH7PV8PPQQDBP5AI4TLYP" hidden="1">#REF!</definedName>
    <definedName name="BEx1L2OG1SDFK2TPXELJ77YP4NI2" localSheetId="8" hidden="1">#REF!</definedName>
    <definedName name="BEx1L2OG1SDFK2TPXELJ77YP4NI2" hidden="1">#REF!</definedName>
    <definedName name="BEx1L6Q60MWRDJB4L20LK0XPA0Z2" localSheetId="8" hidden="1">#REF!</definedName>
    <definedName name="BEx1L6Q60MWRDJB4L20LK0XPA0Z2" hidden="1">#REF!</definedName>
    <definedName name="BEx1L7BSEFOLQDNZWMLUNBRO08T4" localSheetId="8" hidden="1">#REF!</definedName>
    <definedName name="BEx1L7BSEFOLQDNZWMLUNBRO08T4" hidden="1">#REF!</definedName>
    <definedName name="BEx1LD63FP2Z4BR9TKSHOZW9KKZ5" localSheetId="8" hidden="1">#REF!</definedName>
    <definedName name="BEx1LD63FP2Z4BR9TKSHOZW9KKZ5" hidden="1">#REF!</definedName>
    <definedName name="BEx1LDMB9RW982DUILM2WPT5VWQ3" localSheetId="8" hidden="1">#REF!</definedName>
    <definedName name="BEx1LDMB9RW982DUILM2WPT5VWQ3" hidden="1">#REF!</definedName>
    <definedName name="BEx1LFF2UQ13XL4X1I2WBD73NZ21" localSheetId="8" hidden="1">#REF!</definedName>
    <definedName name="BEx1LFF2UQ13XL4X1I2WBD73NZ21" hidden="1">#REF!</definedName>
    <definedName name="BEx1LKTB33LO23ACTADIVRY7ZNFC" localSheetId="8" hidden="1">#REF!</definedName>
    <definedName name="BEx1LKTB33LO23ACTADIVRY7ZNFC" hidden="1">#REF!</definedName>
    <definedName name="BEx1LQNKVZAXGSEPDAM8AWU2FHHJ" localSheetId="8" hidden="1">#REF!</definedName>
    <definedName name="BEx1LQNKVZAXGSEPDAM8AWU2FHHJ" hidden="1">#REF!</definedName>
    <definedName name="BEx1LRPGDQCOEMW8YT80J1XCDCIV" localSheetId="8" hidden="1">#REF!</definedName>
    <definedName name="BEx1LRPGDQCOEMW8YT80J1XCDCIV" hidden="1">#REF!</definedName>
    <definedName name="BEx1LRUSJW4JG54X07QWD9R27WV9" localSheetId="8" hidden="1">#REF!</definedName>
    <definedName name="BEx1LRUSJW4JG54X07QWD9R27WV9" hidden="1">#REF!</definedName>
    <definedName name="BEx1M1WBK5T0LP1AK2JYV6W87ID6" localSheetId="8" hidden="1">#REF!</definedName>
    <definedName name="BEx1M1WBK5T0LP1AK2JYV6W87ID6" hidden="1">#REF!</definedName>
    <definedName name="BEx1M51HHDYGIT8PON7U8ICL2S95" localSheetId="8" hidden="1">#REF!</definedName>
    <definedName name="BEx1M51HHDYGIT8PON7U8ICL2S95" hidden="1">#REF!</definedName>
    <definedName name="BEx1MP4FWKV0QYXE13PX9JSNA270" localSheetId="8" hidden="1">#REF!</definedName>
    <definedName name="BEx1MP4FWKV0QYXE13PX9JSNA270" hidden="1">#REF!</definedName>
    <definedName name="BEx1MSV791FSS4CZQKG04NHT3F79" localSheetId="8" hidden="1">#REF!</definedName>
    <definedName name="BEx1MSV791FSS4CZQKG04NHT3F79" hidden="1">#REF!</definedName>
    <definedName name="BEx1MTRKKVCHOZ0YGID6HZ49LJTO" localSheetId="8" hidden="1">#REF!</definedName>
    <definedName name="BEx1MTRKKVCHOZ0YGID6HZ49LJTO" hidden="1">#REF!</definedName>
    <definedName name="BEx1N3CUJ3UX61X38ZAJVPEN4KMC" localSheetId="8" hidden="1">#REF!</definedName>
    <definedName name="BEx1N3CUJ3UX61X38ZAJVPEN4KMC" hidden="1">#REF!</definedName>
    <definedName name="BEx1N5R5IJ3CG6CL344F5KWPINEO" localSheetId="8" hidden="1">#REF!</definedName>
    <definedName name="BEx1N5R5IJ3CG6CL344F5KWPINEO" hidden="1">#REF!</definedName>
    <definedName name="BEx1NFCFVPBS7XURQ8Y0BZEGPBVP" localSheetId="8" hidden="1">#REF!</definedName>
    <definedName name="BEx1NFCFVPBS7XURQ8Y0BZEGPBVP" hidden="1">#REF!</definedName>
    <definedName name="BEx1NM34KQTO1LDNSAFD1L82UZFG" localSheetId="8" hidden="1">#REF!</definedName>
    <definedName name="BEx1NM34KQTO1LDNSAFD1L82UZFG" hidden="1">#REF!</definedName>
    <definedName name="BEx1NO6TXZVOGCUWCCRTXRXWW0XL" localSheetId="8" hidden="1">#REF!</definedName>
    <definedName name="BEx1NO6TXZVOGCUWCCRTXRXWW0XL" hidden="1">#REF!</definedName>
    <definedName name="BEx1NS8EU5P9FQV3S0WRTXI5L361" localSheetId="8" hidden="1">#REF!</definedName>
    <definedName name="BEx1NS8EU5P9FQV3S0WRTXI5L361" hidden="1">#REF!</definedName>
    <definedName name="BEx1NUBX5VUYZFKQH69FN6BTLWCR" localSheetId="8" hidden="1">#REF!</definedName>
    <definedName name="BEx1NUBX5VUYZFKQH69FN6BTLWCR" hidden="1">#REF!</definedName>
    <definedName name="BEx1NZ4K1L8UON80Y2A4RASKWGNP" localSheetId="8" hidden="1">#REF!</definedName>
    <definedName name="BEx1NZ4K1L8UON80Y2A4RASKWGNP" hidden="1">#REF!</definedName>
    <definedName name="BEx1O24FB2CPATAGE3T7L1NBQQO1" localSheetId="8" hidden="1">#REF!</definedName>
    <definedName name="BEx1O24FB2CPATAGE3T7L1NBQQO1" hidden="1">#REF!</definedName>
    <definedName name="BEx1OLAZ915OGYWP0QP1QQWDLCRX" localSheetId="8" hidden="1">#REF!</definedName>
    <definedName name="BEx1OLAZ915OGYWP0QP1QQWDLCRX" hidden="1">#REF!</definedName>
    <definedName name="BEx1OO5ER042IS6IC4TLDI75JNVH" localSheetId="8" hidden="1">#REF!</definedName>
    <definedName name="BEx1OO5ER042IS6IC4TLDI75JNVH" hidden="1">#REF!</definedName>
    <definedName name="BEx1OTE54CBSUT8FWKRALEDCUWN4" localSheetId="8" hidden="1">#REF!</definedName>
    <definedName name="BEx1OTE54CBSUT8FWKRALEDCUWN4" hidden="1">#REF!</definedName>
    <definedName name="BEx1OVSMPADTX95QUOX34KZQ8EDY" localSheetId="8" hidden="1">#REF!</definedName>
    <definedName name="BEx1OVSMPADTX95QUOX34KZQ8EDY" hidden="1">#REF!</definedName>
    <definedName name="BEx1OWJJ0DP4628GCVVRQ9X0DRHQ" localSheetId="8" hidden="1">#REF!</definedName>
    <definedName name="BEx1OWJJ0DP4628GCVVRQ9X0DRHQ" hidden="1">#REF!</definedName>
    <definedName name="BEx1OX544IO9FQJI7YYQGZCEHB3O" localSheetId="8" hidden="1">#REF!</definedName>
    <definedName name="BEx1OX544IO9FQJI7YYQGZCEHB3O" hidden="1">#REF!</definedName>
    <definedName name="BEx1OY6SVEUT2EQ26P7EKEND342G" localSheetId="8" hidden="1">#REF!</definedName>
    <definedName name="BEx1OY6SVEUT2EQ26P7EKEND342G" hidden="1">#REF!</definedName>
    <definedName name="BEx1OYN1LPIPI12O9G6F7QAOS9T4" localSheetId="8" hidden="1">#REF!</definedName>
    <definedName name="BEx1OYN1LPIPI12O9G6F7QAOS9T4" hidden="1">#REF!</definedName>
    <definedName name="BEx1P1HHKJA799O3YZXQAX6KFH58" localSheetId="8" hidden="1">#REF!</definedName>
    <definedName name="BEx1P1HHKJA799O3YZXQAX6KFH58" hidden="1">#REF!</definedName>
    <definedName name="BEx1P34W467WGPOXPK292QFJIPHJ" localSheetId="8" hidden="1">#REF!</definedName>
    <definedName name="BEx1P34W467WGPOXPK292QFJIPHJ" hidden="1">#REF!</definedName>
    <definedName name="BEx1P76FRYAB1BWA5RJS4KOB3G9I" localSheetId="8" hidden="1">#REF!</definedName>
    <definedName name="BEx1P76FRYAB1BWA5RJS4KOB3G9I" hidden="1">#REF!</definedName>
    <definedName name="BEx1P7S1J4TKGVJ43C2Q2R3M9WRB" localSheetId="8" hidden="1">#REF!</definedName>
    <definedName name="BEx1P7S1J4TKGVJ43C2Q2R3M9WRB" hidden="1">#REF!</definedName>
    <definedName name="BEx1P8OF6WY3IH8SO71KQOU83V3Y" localSheetId="8" hidden="1">#REF!</definedName>
    <definedName name="BEx1P8OF6WY3IH8SO71KQOU83V3Y" hidden="1">#REF!</definedName>
    <definedName name="BEx1PA11BLPVZM8RC5BL46WX8YB5" localSheetId="8" hidden="1">#REF!</definedName>
    <definedName name="BEx1PA11BLPVZM8RC5BL46WX8YB5" hidden="1">#REF!</definedName>
    <definedName name="BEx1PAMMMZTO2BTR6YLZ9ASMPS4N" localSheetId="8" hidden="1">#REF!</definedName>
    <definedName name="BEx1PAMMMZTO2BTR6YLZ9ASMPS4N" hidden="1">#REF!</definedName>
    <definedName name="BEx1PBZ4BEFIPGMQXT9T8S4PZ2IM" localSheetId="8" hidden="1">#REF!</definedName>
    <definedName name="BEx1PBZ4BEFIPGMQXT9T8S4PZ2IM" hidden="1">#REF!</definedName>
    <definedName name="BEx1PJMAAUI73DAR3XUON2UMXTBS" localSheetId="8" hidden="1">#REF!</definedName>
    <definedName name="BEx1PJMAAUI73DAR3XUON2UMXTBS" hidden="1">#REF!</definedName>
    <definedName name="BEx1PLF2CFSXBZPVI6CJ534EIJDN" localSheetId="8" hidden="1">#REF!</definedName>
    <definedName name="BEx1PLF2CFSXBZPVI6CJ534EIJDN" hidden="1">#REF!</definedName>
    <definedName name="BEx1PMWZB2DO6EM9BKLUICZJ65HD" localSheetId="8" hidden="1">#REF!</definedName>
    <definedName name="BEx1PMWZB2DO6EM9BKLUICZJ65HD" hidden="1">#REF!</definedName>
    <definedName name="BEx1PU3X6U0EVLY9569KVBPAH7XU" localSheetId="8" hidden="1">#REF!</definedName>
    <definedName name="BEx1PU3X6U0EVLY9569KVBPAH7XU" hidden="1">#REF!</definedName>
    <definedName name="BEx1Q9OV5AOW28OUGRFCD3ZFVWC3" localSheetId="8" hidden="1">#REF!</definedName>
    <definedName name="BEx1Q9OV5AOW28OUGRFCD3ZFVWC3" hidden="1">#REF!</definedName>
    <definedName name="BEx1QA54J2A4I7IBQR19BTY28ZMR" localSheetId="8" hidden="1">#REF!</definedName>
    <definedName name="BEx1QA54J2A4I7IBQR19BTY28ZMR" hidden="1">#REF!</definedName>
    <definedName name="BEx1QD50TNYYZ6YO943BWHPB9UD9" localSheetId="8" hidden="1">#REF!</definedName>
    <definedName name="BEx1QD50TNYYZ6YO943BWHPB9UD9" hidden="1">#REF!</definedName>
    <definedName name="BEx1QMQAHG3KQUK59DVM68SWKZIZ" localSheetId="8" hidden="1">#REF!</definedName>
    <definedName name="BEx1QMQAHG3KQUK59DVM68SWKZIZ" hidden="1">#REF!</definedName>
    <definedName name="BEx1R9YFKJCMSEST8OVCAO5E47FO" localSheetId="8" hidden="1">#REF!</definedName>
    <definedName name="BEx1R9YFKJCMSEST8OVCAO5E47FO" hidden="1">#REF!</definedName>
    <definedName name="BEx1RBGC06B3T52OIC0EQ1KGVP1I" localSheetId="8" hidden="1">#REF!</definedName>
    <definedName name="BEx1RBGC06B3T52OIC0EQ1KGVP1I" hidden="1">#REF!</definedName>
    <definedName name="BEx1RRC7X4NI1CU4EO5XYE2GVARJ" localSheetId="8" hidden="1">#REF!</definedName>
    <definedName name="BEx1RRC7X4NI1CU4EO5XYE2GVARJ" hidden="1">#REF!</definedName>
    <definedName name="BEx1RZA1NCGT832L7EMR7GMF588W" localSheetId="8" hidden="1">#REF!</definedName>
    <definedName name="BEx1RZA1NCGT832L7EMR7GMF588W" hidden="1">#REF!</definedName>
    <definedName name="BEx1S0XGIPUSZQUCSGWSK10GKW7Y" localSheetId="8" hidden="1">#REF!</definedName>
    <definedName name="BEx1S0XGIPUSZQUCSGWSK10GKW7Y" hidden="1">#REF!</definedName>
    <definedName name="BEx1S5VFNKIXHTTCWSV60UC50EZ8" localSheetId="8" hidden="1">#REF!</definedName>
    <definedName name="BEx1S5VFNKIXHTTCWSV60UC50EZ8" hidden="1">#REF!</definedName>
    <definedName name="BEx1SK3U02H0RGKEYXW7ZMCEOF3V" localSheetId="8" hidden="1">#REF!</definedName>
    <definedName name="BEx1SK3U02H0RGKEYXW7ZMCEOF3V" hidden="1">#REF!</definedName>
    <definedName name="BEx1SSNEZINBJT29QVS62VS1THT4" localSheetId="8" hidden="1">#REF!</definedName>
    <definedName name="BEx1SSNEZINBJT29QVS62VS1THT4" hidden="1">#REF!</definedName>
    <definedName name="BEx1SVNCHNANBJIDIQVB8AFK4HAN" localSheetId="8" hidden="1">#REF!</definedName>
    <definedName name="BEx1SVNCHNANBJIDIQVB8AFK4HAN" hidden="1">#REF!</definedName>
    <definedName name="BEx1SY74DYVEPAQ9TGGGXKJA025O" localSheetId="8" hidden="1">#REF!</definedName>
    <definedName name="BEx1SY74DYVEPAQ9TGGGXKJA025O" hidden="1">#REF!</definedName>
    <definedName name="BEx1TJ0WLS9O7KNSGIPWTYHDYI1D" localSheetId="8" hidden="1">#REF!</definedName>
    <definedName name="BEx1TJ0WLS9O7KNSGIPWTYHDYI1D" hidden="1">#REF!</definedName>
    <definedName name="BEx1TUPQAYGAI13ZC7FU1FJXFAPM" localSheetId="8" hidden="1">#REF!</definedName>
    <definedName name="BEx1TUPQAYGAI13ZC7FU1FJXFAPM" hidden="1">#REF!</definedName>
    <definedName name="BEx1TY0F9W7EOF31FZXITWEYBSRT" localSheetId="8" hidden="1">#REF!</definedName>
    <definedName name="BEx1TY0F9W7EOF31FZXITWEYBSRT" hidden="1">#REF!</definedName>
    <definedName name="BEx1U7WFO8OZKB1EBF4H386JW91L" localSheetId="8" hidden="1">#REF!</definedName>
    <definedName name="BEx1U7WFO8OZKB1EBF4H386JW91L" hidden="1">#REF!</definedName>
    <definedName name="BEx1U87938YR9N6HYI24KVBKLOS3" localSheetId="8" hidden="1">#REF!</definedName>
    <definedName name="BEx1U87938YR9N6HYI24KVBKLOS3" hidden="1">#REF!</definedName>
    <definedName name="BEx1U9P6VQWSVRICLZR9DYRMN61U" localSheetId="8" hidden="1">#REF!</definedName>
    <definedName name="BEx1U9P6VQWSVRICLZR9DYRMN61U" hidden="1">#REF!</definedName>
    <definedName name="BEx1UESH4KDWHYESQU2IE55RS3LI" localSheetId="8" hidden="1">#REF!</definedName>
    <definedName name="BEx1UESH4KDWHYESQU2IE55RS3LI" hidden="1">#REF!</definedName>
    <definedName name="BEx1UI8N9KTCPSOJ7RDW0T8UEBNP" localSheetId="8" hidden="1">#REF!</definedName>
    <definedName name="BEx1UI8N9KTCPSOJ7RDW0T8UEBNP" hidden="1">#REF!</definedName>
    <definedName name="BEx1UML0HHJFHA5TBOYQ24I3RV1W" localSheetId="8" hidden="1">#REF!</definedName>
    <definedName name="BEx1UML0HHJFHA5TBOYQ24I3RV1W" hidden="1">#REF!</definedName>
    <definedName name="BEx1UO8ENOJNYCNX5Z95TBIJ3MKP" localSheetId="8" hidden="1">#REF!</definedName>
    <definedName name="BEx1UO8ENOJNYCNX5Z95TBIJ3MKP" hidden="1">#REF!</definedName>
    <definedName name="BEx1UUDIQPZ23XQ79GUL0RAWRSCK" localSheetId="8" hidden="1">#REF!</definedName>
    <definedName name="BEx1UUDIQPZ23XQ79GUL0RAWRSCK" hidden="1">#REF!</definedName>
    <definedName name="BEx1V67SEV778NVW68J8W5SND1J7" localSheetId="8" hidden="1">#REF!</definedName>
    <definedName name="BEx1V67SEV778NVW68J8W5SND1J7" hidden="1">#REF!</definedName>
    <definedName name="BEx1VIY9SQLRESD11CC4PHYT0XSG" localSheetId="8" hidden="1">#REF!</definedName>
    <definedName name="BEx1VIY9SQLRESD11CC4PHYT0XSG" hidden="1">#REF!</definedName>
    <definedName name="BEx1W3170EJU6QEJR4F8E2ULUU2U" localSheetId="8" hidden="1">#REF!</definedName>
    <definedName name="BEx1W3170EJU6QEJR4F8E2ULUU2U" hidden="1">#REF!</definedName>
    <definedName name="BEx1WC67EH10SC38QWX3WEA5KH3A" localSheetId="8" hidden="1">#REF!</definedName>
    <definedName name="BEx1WC67EH10SC38QWX3WEA5KH3A" hidden="1">#REF!</definedName>
    <definedName name="BEx1WDTMC6W73PJPTY0JYLKOA883" localSheetId="8" hidden="1">#REF!</definedName>
    <definedName name="BEx1WDTMC6W73PJPTY0JYLKOA883" hidden="1">#REF!</definedName>
    <definedName name="BEx1WGYTKZZIPM1577W5FEYKFH3V" localSheetId="8" hidden="1">#REF!</definedName>
    <definedName name="BEx1WGYTKZZIPM1577W5FEYKFH3V" hidden="1">#REF!</definedName>
    <definedName name="BEx1WHPURIV3D3PTJJ359H1OP7ZV" localSheetId="8" hidden="1">#REF!</definedName>
    <definedName name="BEx1WHPURIV3D3PTJJ359H1OP7ZV" hidden="1">#REF!</definedName>
    <definedName name="BEx1WLBBR45RLDQX9FCLJWUUQX5R" localSheetId="8" hidden="1">#REF!</definedName>
    <definedName name="BEx1WLBBR45RLDQX9FCLJWUUQX5R" hidden="1">#REF!</definedName>
    <definedName name="BEx1WLWY2CR1WRD694JJSWSDFAIR" localSheetId="8" hidden="1">#REF!</definedName>
    <definedName name="BEx1WLWY2CR1WRD694JJSWSDFAIR" hidden="1">#REF!</definedName>
    <definedName name="BEx1WMD1LWPWRIK6GGAJRJAHJM8I" localSheetId="8" hidden="1">#REF!</definedName>
    <definedName name="BEx1WMD1LWPWRIK6GGAJRJAHJM8I" hidden="1">#REF!</definedName>
    <definedName name="BEx1WR0D41MR174LBF3P9E3K0J51" localSheetId="8" hidden="1">#REF!</definedName>
    <definedName name="BEx1WR0D41MR174LBF3P9E3K0J51" hidden="1">#REF!</definedName>
    <definedName name="BEx1WT3VU2F7OSUQZHBIV4KTTFJ4" localSheetId="8" hidden="1">#REF!</definedName>
    <definedName name="BEx1WT3VU2F7OSUQZHBIV4KTTFJ4" hidden="1">#REF!</definedName>
    <definedName name="BEx1WUB1FAS5PHU33TJ60SUHR618" localSheetId="8" hidden="1">#REF!</definedName>
    <definedName name="BEx1WUB1FAS5PHU33TJ60SUHR618" hidden="1">#REF!</definedName>
    <definedName name="BEx1WX04G0INSPPG9NTNR3DYR6PZ" localSheetId="8" hidden="1">#REF!</definedName>
    <definedName name="BEx1WX04G0INSPPG9NTNR3DYR6PZ" hidden="1">#REF!</definedName>
    <definedName name="BEx1X3LHU9DPG01VWX2IF65TRATF" localSheetId="8" hidden="1">#REF!</definedName>
    <definedName name="BEx1X3LHU9DPG01VWX2IF65TRATF" hidden="1">#REF!</definedName>
    <definedName name="BEx1XFL3ISYW3FU1DQ3US0DYA8NQ" localSheetId="8" hidden="1">#REF!</definedName>
    <definedName name="BEx1XFL3ISYW3FU1DQ3US0DYA8NQ" hidden="1">#REF!</definedName>
    <definedName name="BEx1XK8AAMO0AH0Z1OUKW30CA7EQ" localSheetId="8" hidden="1">#REF!</definedName>
    <definedName name="BEx1XK8AAMO0AH0Z1OUKW30CA7EQ" hidden="1">#REF!</definedName>
    <definedName name="BEx1XL4MZ7C80495GHQRWOBS16PQ" localSheetId="8" hidden="1">#REF!</definedName>
    <definedName name="BEx1XL4MZ7C80495GHQRWOBS16PQ" hidden="1">#REF!</definedName>
    <definedName name="BEx1Y2IGS2K95E1M51PEF9KJZ0KB" localSheetId="8" hidden="1">#REF!</definedName>
    <definedName name="BEx1Y2IGS2K95E1M51PEF9KJZ0KB" hidden="1">#REF!</definedName>
    <definedName name="BEx1Y3PKK83X2FN9SAALFHOWKMRQ" localSheetId="8" hidden="1">#REF!</definedName>
    <definedName name="BEx1Y3PKK83X2FN9SAALFHOWKMRQ" hidden="1">#REF!</definedName>
    <definedName name="BEx1YL3DJ7Y4AZ01ERCOGW0FJ26T" localSheetId="8" hidden="1">#REF!</definedName>
    <definedName name="BEx1YL3DJ7Y4AZ01ERCOGW0FJ26T" hidden="1">#REF!</definedName>
    <definedName name="BEx1Z2RYHSVD1H37817SN93VMURZ" localSheetId="8" hidden="1">#REF!</definedName>
    <definedName name="BEx1Z2RYHSVD1H37817SN93VMURZ" hidden="1">#REF!</definedName>
    <definedName name="BEx3AMAKWI6458B67VKZO56MCNJW" localSheetId="8" hidden="1">#REF!</definedName>
    <definedName name="BEx3AMAKWI6458B67VKZO56MCNJW" hidden="1">#REF!</definedName>
    <definedName name="BEx3AOOVM42G82TNF53W0EKXLUSI" localSheetId="8" hidden="1">#REF!</definedName>
    <definedName name="BEx3AOOVM42G82TNF53W0EKXLUSI" hidden="1">#REF!</definedName>
    <definedName name="BEx3AZH9W4SUFCAHNDOQ728R9V4L" localSheetId="8" hidden="1">#REF!</definedName>
    <definedName name="BEx3AZH9W4SUFCAHNDOQ728R9V4L" hidden="1">#REF!</definedName>
    <definedName name="BEx3BNR9ES4KY7Q1DK83KC5NDGL8" localSheetId="8" hidden="1">#REF!</definedName>
    <definedName name="BEx3BNR9ES4KY7Q1DK83KC5NDGL8" hidden="1">#REF!</definedName>
    <definedName name="BEx3BQR5VZXNQ4H949ORM8ESU3B3" localSheetId="8" hidden="1">#REF!</definedName>
    <definedName name="BEx3BQR5VZXNQ4H949ORM8ESU3B3" hidden="1">#REF!</definedName>
    <definedName name="BEx3BTLL3ASJN134DLEQTQM70VZM" localSheetId="8" hidden="1">#REF!</definedName>
    <definedName name="BEx3BTLL3ASJN134DLEQTQM70VZM" hidden="1">#REF!</definedName>
    <definedName name="BEx3BW5CTV0DJU5AQS3ZQFK2VLF3" localSheetId="8" hidden="1">#REF!</definedName>
    <definedName name="BEx3BW5CTV0DJU5AQS3ZQFK2VLF3" hidden="1">#REF!</definedName>
    <definedName name="BEx3BYP0FG369M7G3JEFLMMXAKTS" localSheetId="8" hidden="1">#REF!</definedName>
    <definedName name="BEx3BYP0FG369M7G3JEFLMMXAKTS" hidden="1">#REF!</definedName>
    <definedName name="BEx3C2QR0WUD19QSVO8EMIPNQJKH" localSheetId="8" hidden="1">#REF!</definedName>
    <definedName name="BEx3C2QR0WUD19QSVO8EMIPNQJKH" hidden="1">#REF!</definedName>
    <definedName name="BEx3CKFCCPZZ6ROLAT5C1DZNIC1U" localSheetId="8" hidden="1">#REF!</definedName>
    <definedName name="BEx3CKFCCPZZ6ROLAT5C1DZNIC1U" hidden="1">#REF!</definedName>
    <definedName name="BEx3CO0SVO4WLH0DO43DCHYDTH1P" localSheetId="8" hidden="1">#REF!</definedName>
    <definedName name="BEx3CO0SVO4WLH0DO43DCHYDTH1P" hidden="1">#REF!</definedName>
    <definedName name="BEx3CPDAEBC12450MVHX6S78ILBS" localSheetId="8" hidden="1">#REF!</definedName>
    <definedName name="BEx3CPDAEBC12450MVHX6S78ILBS" hidden="1">#REF!</definedName>
    <definedName name="BEx3CQ9OQ7E1YH93NADGWWEH0HD5" localSheetId="8" hidden="1">#REF!</definedName>
    <definedName name="BEx3CQ9OQ7E1YH93NADGWWEH0HD5" hidden="1">#REF!</definedName>
    <definedName name="BEx3D9G6QTSPF9UYI4X0XY0VE896" localSheetId="8" hidden="1">#REF!</definedName>
    <definedName name="BEx3D9G6QTSPF9UYI4X0XY0VE896" hidden="1">#REF!</definedName>
    <definedName name="BEx3DCQU9PBRXIMLO62KS5RLH447" localSheetId="8" hidden="1">#REF!</definedName>
    <definedName name="BEx3DCQU9PBRXIMLO62KS5RLH447" hidden="1">#REF!</definedName>
    <definedName name="BEx3DQ8EH7C7L4XQAOL3NRRVRRT3" localSheetId="8" hidden="1">#REF!</definedName>
    <definedName name="BEx3DQ8EH7C7L4XQAOL3NRRVRRT3" hidden="1">#REF!</definedName>
    <definedName name="BEx3EF99FD6QNNCNOKDEE67JHTUJ" localSheetId="8" hidden="1">#REF!</definedName>
    <definedName name="BEx3EF99FD6QNNCNOKDEE67JHTUJ" hidden="1">#REF!</definedName>
    <definedName name="BEx3EGLXG4AU8GXIFP26DZ61E6EP" localSheetId="8" hidden="1">#REF!</definedName>
    <definedName name="BEx3EGLXG4AU8GXIFP26DZ61E6EP" hidden="1">#REF!</definedName>
    <definedName name="BEx3EHCSERZ2O2OAG8Y95UPG2IY9" localSheetId="8" hidden="1">#REF!</definedName>
    <definedName name="BEx3EHCSERZ2O2OAG8Y95UPG2IY9" hidden="1">#REF!</definedName>
    <definedName name="BEx3EJR3TCJDYS7ZXNDS5N9KTGIK" localSheetId="8" hidden="1">#REF!</definedName>
    <definedName name="BEx3EJR3TCJDYS7ZXNDS5N9KTGIK" hidden="1">#REF!</definedName>
    <definedName name="BEx3ELJTTBS6P05CNISMGOJOA60V" localSheetId="8" hidden="1">#REF!</definedName>
    <definedName name="BEx3ELJTTBS6P05CNISMGOJOA60V" hidden="1">#REF!</definedName>
    <definedName name="BEx3EQSLJBDDJRHNX19PBFCKNY2I" localSheetId="8" hidden="1">#REF!</definedName>
    <definedName name="BEx3EQSLJBDDJRHNX19PBFCKNY2I" hidden="1">#REF!</definedName>
    <definedName name="BEx3EUUAX947Q5N6MY6W0KSNY78Y" localSheetId="8" hidden="1">#REF!</definedName>
    <definedName name="BEx3EUUAX947Q5N6MY6W0KSNY78Y" hidden="1">#REF!</definedName>
    <definedName name="BEx3F3OJYKFH63TY4TBS69H5CI8M" localSheetId="8" hidden="1">#REF!</definedName>
    <definedName name="BEx3F3OJYKFH63TY4TBS69H5CI8M" hidden="1">#REF!</definedName>
    <definedName name="BEx3FHMD1P5XBCH23ZKIFO6ZTCNB" localSheetId="8" hidden="1">#REF!</definedName>
    <definedName name="BEx3FHMD1P5XBCH23ZKIFO6ZTCNB" hidden="1">#REF!</definedName>
    <definedName name="BEx3FI2G3YYIACQHXNXEA15M8ZK5" localSheetId="8" hidden="1">#REF!</definedName>
    <definedName name="BEx3FI2G3YYIACQHXNXEA15M8ZK5" hidden="1">#REF!</definedName>
    <definedName name="BEx3FJ9MHSLDK8W91GO85FX1GX57" localSheetId="8" hidden="1">#REF!</definedName>
    <definedName name="BEx3FJ9MHSLDK8W91GO85FX1GX57" hidden="1">#REF!</definedName>
    <definedName name="BEx3FR251HFU7A33PU01SJUENL2B" localSheetId="8" hidden="1">#REF!</definedName>
    <definedName name="BEx3FR251HFU7A33PU01SJUENL2B" hidden="1">#REF!</definedName>
    <definedName name="BEx3FX7EJL47JSLSWP3EOC265WAE" localSheetId="8" hidden="1">#REF!</definedName>
    <definedName name="BEx3FX7EJL47JSLSWP3EOC265WAE" hidden="1">#REF!</definedName>
    <definedName name="BEx3G201R8NLJ6FIHO2QS0SW9QVV" localSheetId="8" hidden="1">#REF!</definedName>
    <definedName name="BEx3G201R8NLJ6FIHO2QS0SW9QVV" hidden="1">#REF!</definedName>
    <definedName name="BEx3G2LL2II66XY5YCDPG4JE13A3" localSheetId="8" hidden="1">#REF!</definedName>
    <definedName name="BEx3G2LL2II66XY5YCDPG4JE13A3" hidden="1">#REF!</definedName>
    <definedName name="BEx3G2WA0DTYY9D8AGHHOBTPE2B2" localSheetId="8" hidden="1">#REF!</definedName>
    <definedName name="BEx3G2WA0DTYY9D8AGHHOBTPE2B2" hidden="1">#REF!</definedName>
    <definedName name="BEx3GCXR6IAS0B6WJ03GJVH7CO52" localSheetId="8" hidden="1">#REF!</definedName>
    <definedName name="BEx3GCXR6IAS0B6WJ03GJVH7CO52" hidden="1">#REF!</definedName>
    <definedName name="BEx3GEVV18SEQDI1JGY7EN6D1GT1" localSheetId="8" hidden="1">#REF!</definedName>
    <definedName name="BEx3GEVV18SEQDI1JGY7EN6D1GT1" hidden="1">#REF!</definedName>
    <definedName name="BEx3GKFH64MKQX61S7DYTZ15JCPY" localSheetId="8" hidden="1">#REF!</definedName>
    <definedName name="BEx3GKFH64MKQX61S7DYTZ15JCPY" hidden="1">#REF!</definedName>
    <definedName name="BEx3GMJ1Y6UU02DLRL0QXCEKDA6C" localSheetId="8" hidden="1">#REF!</definedName>
    <definedName name="BEx3GMJ1Y6UU02DLRL0QXCEKDA6C" hidden="1">#REF!</definedName>
    <definedName name="BEx3GN4LY0135CBDIN1TU2UEODGF" localSheetId="8" hidden="1">#REF!</definedName>
    <definedName name="BEx3GN4LY0135CBDIN1TU2UEODGF" hidden="1">#REF!</definedName>
    <definedName name="BEx3GPDH2AH4QKT4OOSN563XUHBD" localSheetId="8" hidden="1">#REF!</definedName>
    <definedName name="BEx3GPDH2AH4QKT4OOSN563XUHBD" hidden="1">#REF!</definedName>
    <definedName name="BEx3GRGZOH1A62SHC133FKNN9K23" localSheetId="8" hidden="1">#REF!</definedName>
    <definedName name="BEx3GRGZOH1A62SHC133FKNN9K23" hidden="1">#REF!</definedName>
    <definedName name="BEx3GS2LABKJSRV8GPZLJZVX7NMJ" localSheetId="8" hidden="1">#REF!</definedName>
    <definedName name="BEx3GS2LABKJSRV8GPZLJZVX7NMJ" hidden="1">#REF!</definedName>
    <definedName name="BEx3H05W7OEBR6W6YJKGD6W5M3I1" localSheetId="8" hidden="1">#REF!</definedName>
    <definedName name="BEx3H05W7OEBR6W6YJKGD6W5M3I1" hidden="1">#REF!</definedName>
    <definedName name="BEx3H244GCME7ZDNAXG6ZSJ64ZRE" localSheetId="8" hidden="1">#REF!</definedName>
    <definedName name="BEx3H244GCME7ZDNAXG6ZSJ64ZRE" hidden="1">#REF!</definedName>
    <definedName name="BEx3H5UX2GZFZZT657YR76RHW5I6" localSheetId="8" hidden="1">#REF!</definedName>
    <definedName name="BEx3H5UX2GZFZZT657YR76RHW5I6" hidden="1">#REF!</definedName>
    <definedName name="BEx3HACPKDZVUOS9WBDCCFJB46DK" localSheetId="8" hidden="1">#REF!</definedName>
    <definedName name="BEx3HACPKDZVUOS9WBDCCFJB46DK" hidden="1">#REF!</definedName>
    <definedName name="BEx3HMSEFOP6DBM4R97XA6B7NFG6" localSheetId="8" hidden="1">#REF!</definedName>
    <definedName name="BEx3HMSEFOP6DBM4R97XA6B7NFG6" hidden="1">#REF!</definedName>
    <definedName name="BEx3HWJ5SQSD2CVCQNR183X44FR8" localSheetId="8" hidden="1">#REF!</definedName>
    <definedName name="BEx3HWJ5SQSD2CVCQNR183X44FR8" hidden="1">#REF!</definedName>
    <definedName name="BEx3I09YVXO0G4X7KGSA4WGORM35" localSheetId="8" hidden="1">#REF!</definedName>
    <definedName name="BEx3I09YVXO0G4X7KGSA4WGORM35" hidden="1">#REF!</definedName>
    <definedName name="BEx3I3KN8WAL54AYYACGCUM43J9W" localSheetId="8" hidden="1">#REF!</definedName>
    <definedName name="BEx3I3KN8WAL54AYYACGCUM43J9W" hidden="1">#REF!</definedName>
    <definedName name="BEx3ICF1GY8HQEBIU9S43PDJ90BX" localSheetId="8" hidden="1">#REF!</definedName>
    <definedName name="BEx3ICF1GY8HQEBIU9S43PDJ90BX" hidden="1">#REF!</definedName>
    <definedName name="BEx3IYAH2DEBFWO8F94H4MXE3RLY" localSheetId="8" hidden="1">#REF!</definedName>
    <definedName name="BEx3IYAH2DEBFWO8F94H4MXE3RLY" hidden="1">#REF!</definedName>
    <definedName name="BEx3IZSG3932LSWHR5YV78IVRPCK" localSheetId="8" hidden="1">#REF!</definedName>
    <definedName name="BEx3IZSG3932LSWHR5YV78IVRPCK" hidden="1">#REF!</definedName>
    <definedName name="BEx3IZXXSYEW50379N2EAFWO8DZV" localSheetId="8" hidden="1">#REF!</definedName>
    <definedName name="BEx3IZXXSYEW50379N2EAFWO8DZV" hidden="1">#REF!</definedName>
    <definedName name="BEx3J1VZVGTKT4ATPO9O5JCSFTTR" localSheetId="8" hidden="1">#REF!</definedName>
    <definedName name="BEx3J1VZVGTKT4ATPO9O5JCSFTTR" hidden="1">#REF!</definedName>
    <definedName name="BEx3JC2TY7JNAAC3L7QHVPQXLGQ8" localSheetId="8" hidden="1">#REF!</definedName>
    <definedName name="BEx3JC2TY7JNAAC3L7QHVPQXLGQ8" hidden="1">#REF!</definedName>
    <definedName name="BEx3JMF5D7ODCJ7THAJTC1GFSG95" localSheetId="8" hidden="1">#REF!</definedName>
    <definedName name="BEx3JMF5D7ODCJ7THAJTC1GFSG95" hidden="1">#REF!</definedName>
    <definedName name="BEx3JX23SYDIGOGM4Y0CQFBW8ZBV" localSheetId="8" hidden="1">#REF!</definedName>
    <definedName name="BEx3JX23SYDIGOGM4Y0CQFBW8ZBV" hidden="1">#REF!</definedName>
    <definedName name="BEx3JXCXCVBZJGV5VEG9MJEI01AL" localSheetId="8" hidden="1">#REF!</definedName>
    <definedName name="BEx3JXCXCVBZJGV5VEG9MJEI01AL" hidden="1">#REF!</definedName>
    <definedName name="BEx3JYK2N7X59TPJSKYZ77ENY8SS" localSheetId="8" hidden="1">#REF!</definedName>
    <definedName name="BEx3JYK2N7X59TPJSKYZ77ENY8SS" hidden="1">#REF!</definedName>
    <definedName name="BEx3K13PSDK50JLCLD0GX8L4TWAH" localSheetId="8" hidden="1">#REF!</definedName>
    <definedName name="BEx3K13PSDK50JLCLD0GX8L4TWAH" hidden="1">#REF!</definedName>
    <definedName name="BEx3K4EII7GU1CG0BN7UL15M6J8Z" localSheetId="8" hidden="1">#REF!</definedName>
    <definedName name="BEx3K4EII7GU1CG0BN7UL15M6J8Z" hidden="1">#REF!</definedName>
    <definedName name="BEx3K4ZXQUQ2KYZF74B84SO48XMW" localSheetId="8" hidden="1">#REF!</definedName>
    <definedName name="BEx3K4ZXQUQ2KYZF74B84SO48XMW" hidden="1">#REF!</definedName>
    <definedName name="BEx3KEFXUCVNVPH7KSEGAZYX13B5" localSheetId="8" hidden="1">#REF!</definedName>
    <definedName name="BEx3KEFXUCVNVPH7KSEGAZYX13B5" hidden="1">#REF!</definedName>
    <definedName name="BEx3KFXUAF6YXAA47B7Q6X9B3VGB" localSheetId="8" hidden="1">#REF!</definedName>
    <definedName name="BEx3KFXUAF6YXAA47B7Q6X9B3VGB" hidden="1">#REF!</definedName>
    <definedName name="BEx3KIXQYOGMPK4WJJAVBRX4NR28" localSheetId="8" hidden="1">#REF!</definedName>
    <definedName name="BEx3KIXQYOGMPK4WJJAVBRX4NR28" hidden="1">#REF!</definedName>
    <definedName name="BEx3KJOMVOSFZVJUL3GKCNP6DQDS" localSheetId="8" hidden="1">#REF!</definedName>
    <definedName name="BEx3KJOMVOSFZVJUL3GKCNP6DQDS" hidden="1">#REF!</definedName>
    <definedName name="BEx3KP2VRBMORK0QEAZUYCXL3DHJ" localSheetId="8" hidden="1">#REF!</definedName>
    <definedName name="BEx3KP2VRBMORK0QEAZUYCXL3DHJ" hidden="1">#REF!</definedName>
    <definedName name="BEx3L4IN3LI4C26SITKTGAH27CDU" localSheetId="8" hidden="1">#REF!</definedName>
    <definedName name="BEx3L4IN3LI4C26SITKTGAH27CDU" hidden="1">#REF!</definedName>
    <definedName name="BEx3L4YQ0J7ZU0M5QM6YIPCEYC9K" localSheetId="8" hidden="1">#REF!</definedName>
    <definedName name="BEx3L4YQ0J7ZU0M5QM6YIPCEYC9K" hidden="1">#REF!</definedName>
    <definedName name="BEx3L60DJOR7NQN42G7YSAODP1EX" localSheetId="8" hidden="1">#REF!</definedName>
    <definedName name="BEx3L60DJOR7NQN42G7YSAODP1EX" hidden="1">#REF!</definedName>
    <definedName name="BEx3L7D0PI38HWZ7VADU16C9E33D" localSheetId="8" hidden="1">#REF!</definedName>
    <definedName name="BEx3L7D0PI38HWZ7VADU16C9E33D" hidden="1">#REF!</definedName>
    <definedName name="BEx3LM1PR4Y7KINKMTMKR984GX8Q" localSheetId="8" hidden="1">#REF!</definedName>
    <definedName name="BEx3LM1PR4Y7KINKMTMKR984GX8Q" hidden="1">#REF!</definedName>
    <definedName name="BEx3LM1PWWC9WH0R5TX5K06V559U" localSheetId="8" hidden="1">#REF!</definedName>
    <definedName name="BEx3LM1PWWC9WH0R5TX5K06V559U" hidden="1">#REF!</definedName>
    <definedName name="BEx3LPCEZ1C0XEKNCM3YT09JWCUO" localSheetId="8" hidden="1">#REF!</definedName>
    <definedName name="BEx3LPCEZ1C0XEKNCM3YT09JWCUO" hidden="1">#REF!</definedName>
    <definedName name="BEx3LSXW33WR1ECIMRYUPFBJXGGH" localSheetId="8" hidden="1">#REF!</definedName>
    <definedName name="BEx3LSXW33WR1ECIMRYUPFBJXGGH" hidden="1">#REF!</definedName>
    <definedName name="BEx3M1MR1K1NQD03H74BFWOK4MWQ" localSheetId="8" hidden="1">#REF!</definedName>
    <definedName name="BEx3M1MR1K1NQD03H74BFWOK4MWQ" hidden="1">#REF!</definedName>
    <definedName name="BEx3M4H77MYUKOOD31H9F80NMVK8" localSheetId="8" hidden="1">#REF!</definedName>
    <definedName name="BEx3M4H77MYUKOOD31H9F80NMVK8" hidden="1">#REF!</definedName>
    <definedName name="BEx3M9VFX329PZWYC4DMZ6P3W9R2" localSheetId="8" hidden="1">#REF!</definedName>
    <definedName name="BEx3M9VFX329PZWYC4DMZ6P3W9R2" hidden="1">#REF!</definedName>
    <definedName name="BEx3MCQ0VEBV0CZXDS505L38EQ8N" localSheetId="8" hidden="1">#REF!</definedName>
    <definedName name="BEx3MCQ0VEBV0CZXDS505L38EQ8N" hidden="1">#REF!</definedName>
    <definedName name="BEx3MEYV5LQY0BAL7V3CFAFVOM3T" localSheetId="8" hidden="1">#REF!</definedName>
    <definedName name="BEx3MEYV5LQY0BAL7V3CFAFVOM3T" hidden="1">#REF!</definedName>
    <definedName name="BEx3MF9LX8G8DXGARRYNTDH542WG" localSheetId="8" hidden="1">#REF!</definedName>
    <definedName name="BEx3MF9LX8G8DXGARRYNTDH542WG" hidden="1">#REF!</definedName>
    <definedName name="BEx3MREOFWJQEYMCMBL7ZE06NBN6" localSheetId="8" hidden="1">#REF!</definedName>
    <definedName name="BEx3MREOFWJQEYMCMBL7ZE06NBN6" hidden="1">#REF!</definedName>
    <definedName name="BEx3MSGD8I6KBFD4XFWYGH3DKUK3" localSheetId="8" hidden="1">#REF!</definedName>
    <definedName name="BEx3MSGD8I6KBFD4XFWYGH3DKUK3" hidden="1">#REF!</definedName>
    <definedName name="BEx3NDQFYEWZAUGWFMGT2R7E7RBT" localSheetId="8" hidden="1">#REF!</definedName>
    <definedName name="BEx3NDQFYEWZAUGWFMGT2R7E7RBT" hidden="1">#REF!</definedName>
    <definedName name="BEx3NGQBX2HEDKOCDX0TX1TGBB3P" localSheetId="8" hidden="1">#REF!</definedName>
    <definedName name="BEx3NGQBX2HEDKOCDX0TX1TGBB3P" hidden="1">#REF!</definedName>
    <definedName name="BEx3NLIZ7PHF2XE59ECZ3MD04ZG1" localSheetId="8" hidden="1">#REF!</definedName>
    <definedName name="BEx3NLIZ7PHF2XE59ECZ3MD04ZG1" hidden="1">#REF!</definedName>
    <definedName name="BEx3NMQ4BVC94728AUM7CCX7UHTU" localSheetId="8" hidden="1">#REF!</definedName>
    <definedName name="BEx3NMQ4BVC94728AUM7CCX7UHTU" hidden="1">#REF!</definedName>
    <definedName name="BEx3NR2I4OUFP3Z2QZEDU2PIFIDI" localSheetId="8" hidden="1">#REF!</definedName>
    <definedName name="BEx3NR2I4OUFP3Z2QZEDU2PIFIDI" hidden="1">#REF!</definedName>
    <definedName name="BEx3O19B8FTTAPVT5DZXQGQXWFR8" localSheetId="8" hidden="1">#REF!</definedName>
    <definedName name="BEx3O19B8FTTAPVT5DZXQGQXWFR8" hidden="1">#REF!</definedName>
    <definedName name="BEx3O85IKWARA6NCJOLRBRJFMEWW" localSheetId="8" hidden="1">#REF!</definedName>
    <definedName name="BEx3O85IKWARA6NCJOLRBRJFMEWW" hidden="1">#REF!</definedName>
    <definedName name="BEx3OJZSCGFRW7SVGBFI0X9DNVMM" localSheetId="8" hidden="1">#REF!</definedName>
    <definedName name="BEx3OJZSCGFRW7SVGBFI0X9DNVMM" hidden="1">#REF!</definedName>
    <definedName name="BEx3ORSBUXAF21MKEY90YJV9AY9A" localSheetId="8" hidden="1">#REF!</definedName>
    <definedName name="BEx3ORSBUXAF21MKEY90YJV9AY9A" hidden="1">#REF!</definedName>
    <definedName name="BEx3OUS0N576NJN078Y1BWUWQK6B" localSheetId="8" hidden="1">#REF!</definedName>
    <definedName name="BEx3OUS0N576NJN078Y1BWUWQK6B" hidden="1">#REF!</definedName>
    <definedName name="BEx3OV8BH6PYNZT7C246LOAU9SVX" localSheetId="8" hidden="1">#REF!</definedName>
    <definedName name="BEx3OV8BH6PYNZT7C246LOAU9SVX" hidden="1">#REF!</definedName>
    <definedName name="BEx3OXRYJZUEY6E72UJU0PHLMYAR" localSheetId="8" hidden="1">#REF!</definedName>
    <definedName name="BEx3OXRYJZUEY6E72UJU0PHLMYAR" hidden="1">#REF!</definedName>
    <definedName name="BEx3P3RP5PYI4BJVYGNU1V7KT5EH" localSheetId="8" hidden="1">#REF!</definedName>
    <definedName name="BEx3P3RP5PYI4BJVYGNU1V7KT5EH" hidden="1">#REF!</definedName>
    <definedName name="BEx3P59TTRSGQY888P5C1O7M2PQT" localSheetId="8" hidden="1">#REF!</definedName>
    <definedName name="BEx3P59TTRSGQY888P5C1O7M2PQT" hidden="1">#REF!</definedName>
    <definedName name="BEx3PDNRRNKD5GOUBUQFXAHIXLD9" localSheetId="8" hidden="1">#REF!</definedName>
    <definedName name="BEx3PDNRRNKD5GOUBUQFXAHIXLD9" hidden="1">#REF!</definedName>
    <definedName name="BEx3PDT8GNPWLLN02IH1XPV90XYK" localSheetId="8" hidden="1">#REF!</definedName>
    <definedName name="BEx3PDT8GNPWLLN02IH1XPV90XYK" hidden="1">#REF!</definedName>
    <definedName name="BEx3PKEMDW8KZEP11IL927C5O7I2" localSheetId="8" hidden="1">#REF!</definedName>
    <definedName name="BEx3PKEMDW8KZEP11IL927C5O7I2" hidden="1">#REF!</definedName>
    <definedName name="BEx3PKJZ1Z7L9S6KV8KXVS6B2FX4" localSheetId="8" hidden="1">#REF!</definedName>
    <definedName name="BEx3PKJZ1Z7L9S6KV8KXVS6B2FX4" hidden="1">#REF!</definedName>
    <definedName name="BEx3PMNG53Z5HY138H99QOMTX8W3" localSheetId="8" hidden="1">#REF!</definedName>
    <definedName name="BEx3PMNG53Z5HY138H99QOMTX8W3" hidden="1">#REF!</definedName>
    <definedName name="BEx3PP1RRSFZ8UC0JC9R91W6LNKW" localSheetId="8" hidden="1">#REF!</definedName>
    <definedName name="BEx3PP1RRSFZ8UC0JC9R91W6LNKW" hidden="1">#REF!</definedName>
    <definedName name="BEx3PRQW017D7T1X732WDV7L1KP8" localSheetId="8" hidden="1">#REF!</definedName>
    <definedName name="BEx3PRQW017D7T1X732WDV7L1KP8" hidden="1">#REF!</definedName>
    <definedName name="BEx3PVXYZC8WB9ZJE7OCKUXZ46EA" localSheetId="8" hidden="1">#REF!</definedName>
    <definedName name="BEx3PVXYZC8WB9ZJE7OCKUXZ46EA" hidden="1">#REF!</definedName>
    <definedName name="BEx3Q0VWPU5EQECK7MQ47TYJ3SWW" localSheetId="8" hidden="1">#REF!</definedName>
    <definedName name="BEx3Q0VWPU5EQECK7MQ47TYJ3SWW" hidden="1">#REF!</definedName>
    <definedName name="BEx3Q7BZ9PUXK2RLIOFSIS9AHU1B" localSheetId="8" hidden="1">#REF!</definedName>
    <definedName name="BEx3Q7BZ9PUXK2RLIOFSIS9AHU1B" hidden="1">#REF!</definedName>
    <definedName name="BEx3Q8J42S9VU6EAN2Y28MR6DF88" localSheetId="8" hidden="1">#REF!</definedName>
    <definedName name="BEx3Q8J42S9VU6EAN2Y28MR6DF88" hidden="1">#REF!</definedName>
    <definedName name="BEx3QCFD2TBUF95ZN83Q7JPV97FK" localSheetId="8" hidden="1">#REF!</definedName>
    <definedName name="BEx3QCFD2TBUF95ZN83Q7JPV97FK" hidden="1">#REF!</definedName>
    <definedName name="BEx3QEDFOYFY5NBTININ5W4RLD4Q" localSheetId="8" hidden="1">#REF!</definedName>
    <definedName name="BEx3QEDFOYFY5NBTININ5W4RLD4Q" hidden="1">#REF!</definedName>
    <definedName name="BEx3QIKJ3U962US1Q564NZDLU8LD" localSheetId="8" hidden="1">#REF!</definedName>
    <definedName name="BEx3QIKJ3U962US1Q564NZDLU8LD" hidden="1">#REF!</definedName>
    <definedName name="BEx3QLF3RHHBNUFLUWEROBZDF1U4" localSheetId="8" hidden="1">#REF!</definedName>
    <definedName name="BEx3QLF3RHHBNUFLUWEROBZDF1U4" hidden="1">#REF!</definedName>
    <definedName name="BEx3QR9D45DHW50VQ7Y3Q1AXPOB9" localSheetId="8" hidden="1">#REF!</definedName>
    <definedName name="BEx3QR9D45DHW50VQ7Y3Q1AXPOB9" hidden="1">#REF!</definedName>
    <definedName name="BEx3QSWT2S5KWG6U2V9711IYDQBM" localSheetId="8" hidden="1">#REF!</definedName>
    <definedName name="BEx3QSWT2S5KWG6U2V9711IYDQBM" hidden="1">#REF!</definedName>
    <definedName name="BEx3QVGG7Q2X4HZHJAM35A8T3VR7" localSheetId="8" hidden="1">#REF!</definedName>
    <definedName name="BEx3QVGG7Q2X4HZHJAM35A8T3VR7" hidden="1">#REF!</definedName>
    <definedName name="BEx3R0JUB9YN8PHPPQTAMIT1IHWK" localSheetId="8" hidden="1">#REF!</definedName>
    <definedName name="BEx3R0JUB9YN8PHPPQTAMIT1IHWK" hidden="1">#REF!</definedName>
    <definedName name="BEx3R81NFRO7M81VHVKOBFT0QBIL" localSheetId="8" hidden="1">#REF!</definedName>
    <definedName name="BEx3R81NFRO7M81VHVKOBFT0QBIL" hidden="1">#REF!</definedName>
    <definedName name="BEx3RHC2ZD5UFS6QD4OPFCNNMWH1" localSheetId="8" hidden="1">#REF!</definedName>
    <definedName name="BEx3RHC2ZD5UFS6QD4OPFCNNMWH1" hidden="1">#REF!</definedName>
    <definedName name="BEx3RQ10QIWBAPHALAA91BUUCM2X" localSheetId="8" hidden="1">#REF!</definedName>
    <definedName name="BEx3RQ10QIWBAPHALAA91BUUCM2X" hidden="1">#REF!</definedName>
    <definedName name="BEx3RV4E1WT43SZBUN09RTB8EK1O" localSheetId="8" hidden="1">#REF!</definedName>
    <definedName name="BEx3RV4E1WT43SZBUN09RTB8EK1O" hidden="1">#REF!</definedName>
    <definedName name="BEx3RXYU0QLFXSFTM5EB20GD03W5" localSheetId="8" hidden="1">#REF!</definedName>
    <definedName name="BEx3RXYU0QLFXSFTM5EB20GD03W5" hidden="1">#REF!</definedName>
    <definedName name="BEx3RYKLC3QQO3XTUN7BEW2AQL98" localSheetId="8" hidden="1">#REF!</definedName>
    <definedName name="BEx3RYKLC3QQO3XTUN7BEW2AQL98" hidden="1">#REF!</definedName>
    <definedName name="BEx3S37QNFSKW3DGRH5YVVEZLJI7" localSheetId="8" hidden="1">#REF!</definedName>
    <definedName name="BEx3S37QNFSKW3DGRH5YVVEZLJI7" hidden="1">#REF!</definedName>
    <definedName name="BEx3SICJ45BYT6FHBER86PJT25FC" localSheetId="8" hidden="1">#REF!</definedName>
    <definedName name="BEx3SICJ45BYT6FHBER86PJT25FC" hidden="1">#REF!</definedName>
    <definedName name="BEx3SMUCMJVGQ2H4EHQI5ZFHEF0P" localSheetId="8" hidden="1">#REF!</definedName>
    <definedName name="BEx3SMUCMJVGQ2H4EHQI5ZFHEF0P" hidden="1">#REF!</definedName>
    <definedName name="BEx3SN56F03CPDRDA7LZ763V0N4I" localSheetId="8" hidden="1">#REF!</definedName>
    <definedName name="BEx3SN56F03CPDRDA7LZ763V0N4I" hidden="1">#REF!</definedName>
    <definedName name="BEx3SPE6N1ORXPRCDL3JPZD73Z9F" localSheetId="8" hidden="1">#REF!</definedName>
    <definedName name="BEx3SPE6N1ORXPRCDL3JPZD73Z9F" hidden="1">#REF!</definedName>
    <definedName name="BEx3T29ZTULQE0OMSMWUMZDU9ZZ0" localSheetId="8" hidden="1">#REF!</definedName>
    <definedName name="BEx3T29ZTULQE0OMSMWUMZDU9ZZ0" hidden="1">#REF!</definedName>
    <definedName name="BEx3T6MJ1QDJ929WMUDVZ0O3UW0Y" localSheetId="8" hidden="1">#REF!</definedName>
    <definedName name="BEx3T6MJ1QDJ929WMUDVZ0O3UW0Y" hidden="1">#REF!</definedName>
    <definedName name="BEx3TD7WH1NN1OH0MRS4T8ENRU32" localSheetId="8" hidden="1">#REF!</definedName>
    <definedName name="BEx3TD7WH1NN1OH0MRS4T8ENRU32" hidden="1">#REF!</definedName>
    <definedName name="BEx3TPCSI16OAB2L9M9IULQMQ9J9" localSheetId="8" hidden="1">#REF!</definedName>
    <definedName name="BEx3TPCSI16OAB2L9M9IULQMQ9J9" hidden="1">#REF!</definedName>
    <definedName name="BEx3TQ3SFJB2WTCV0OXDE56FB46K" localSheetId="8" hidden="1">#REF!</definedName>
    <definedName name="BEx3TQ3SFJB2WTCV0OXDE56FB46K" hidden="1">#REF!</definedName>
    <definedName name="BEx3TX59M3456DDBXWFJ8X2TU37A" localSheetId="8" hidden="1">#REF!</definedName>
    <definedName name="BEx3TX59M3456DDBXWFJ8X2TU37A" hidden="1">#REF!</definedName>
    <definedName name="BEx3U2UBY80GPGSTYFGI6F8TPKCV" localSheetId="8" hidden="1">#REF!</definedName>
    <definedName name="BEx3U2UBY80GPGSTYFGI6F8TPKCV" hidden="1">#REF!</definedName>
    <definedName name="BEx3U64YUOZ419BAJS2W78UMATAW" localSheetId="8" hidden="1">#REF!</definedName>
    <definedName name="BEx3U64YUOZ419BAJS2W78UMATAW" hidden="1">#REF!</definedName>
    <definedName name="BEx3U94WCEA5DKMWBEX1GU0LKYG2" localSheetId="8" hidden="1">#REF!</definedName>
    <definedName name="BEx3U94WCEA5DKMWBEX1GU0LKYG2" hidden="1">#REF!</definedName>
    <definedName name="BEx3U9VZ8SQVYS6ZA038J7AP7ZGW" localSheetId="8" hidden="1">#REF!</definedName>
    <definedName name="BEx3U9VZ8SQVYS6ZA038J7AP7ZGW" hidden="1">#REF!</definedName>
    <definedName name="BEx3UIQ5WRJBGNTFCCLOR4N7B1OQ" localSheetId="8" hidden="1">#REF!</definedName>
    <definedName name="BEx3UIQ5WRJBGNTFCCLOR4N7B1OQ" hidden="1">#REF!</definedName>
    <definedName name="BEx3UJMIX2NUSSWGMSI25A5DM4CH" localSheetId="8" hidden="1">#REF!</definedName>
    <definedName name="BEx3UJMIX2NUSSWGMSI25A5DM4CH" hidden="1">#REF!</definedName>
    <definedName name="BEx3UKIX0UULWP3BZA8VT2SQ8WI7" localSheetId="8" hidden="1">#REF!</definedName>
    <definedName name="BEx3UKIX0UULWP3BZA8VT2SQ8WI7" hidden="1">#REF!</definedName>
    <definedName name="BEx3UKOCOQG7S1YQ436S997K1KWV" localSheetId="8" hidden="1">#REF!</definedName>
    <definedName name="BEx3UKOCOQG7S1YQ436S997K1KWV" hidden="1">#REF!</definedName>
    <definedName name="BEx3UYM19VIXLA0EU7LB9NHA77PB" localSheetId="8" hidden="1">#REF!</definedName>
    <definedName name="BEx3UYM19VIXLA0EU7LB9NHA77PB" hidden="1">#REF!</definedName>
    <definedName name="BEx3VML7CG70HPISMVYIUEN3711Q" localSheetId="8" hidden="1">#REF!</definedName>
    <definedName name="BEx3VML7CG70HPISMVYIUEN3711Q" hidden="1">#REF!</definedName>
    <definedName name="BEx56ZID5H04P9AIYLP1OASFGV56" localSheetId="8" hidden="1">#REF!</definedName>
    <definedName name="BEx56ZID5H04P9AIYLP1OASFGV56" hidden="1">#REF!</definedName>
    <definedName name="BEx57ROM8UIFKV5C1BOZWSQQLESO" localSheetId="8" hidden="1">#REF!</definedName>
    <definedName name="BEx57ROM8UIFKV5C1BOZWSQQLESO" hidden="1">#REF!</definedName>
    <definedName name="BEx587EYSS57E3PI8DT973HLJM9E" localSheetId="8" hidden="1">#REF!</definedName>
    <definedName name="BEx587EYSS57E3PI8DT973HLJM9E" hidden="1">#REF!</definedName>
    <definedName name="BEx587KFQ3VKCOCY1SA5F24PQGUI" localSheetId="8" hidden="1">#REF!</definedName>
    <definedName name="BEx587KFQ3VKCOCY1SA5F24PQGUI" hidden="1">#REF!</definedName>
    <definedName name="BEx58O780PQ05NF0Z1SKKRB3N099" localSheetId="8" hidden="1">#REF!</definedName>
    <definedName name="BEx58O780PQ05NF0Z1SKKRB3N099" hidden="1">#REF!</definedName>
    <definedName name="BEx58W57CTL8HFK3U7ZRFYZR6MXE" localSheetId="8" hidden="1">#REF!</definedName>
    <definedName name="BEx58W57CTL8HFK3U7ZRFYZR6MXE" hidden="1">#REF!</definedName>
    <definedName name="BEx58XHO7ZULLF2EUD7YIS0MGQJ5" localSheetId="8" hidden="1">#REF!</definedName>
    <definedName name="BEx58XHO7ZULLF2EUD7YIS0MGQJ5" hidden="1">#REF!</definedName>
    <definedName name="BEx58ZAFNTMGBNDH52VUYXLRJO7P" localSheetId="8" hidden="1">#REF!</definedName>
    <definedName name="BEx58ZAFNTMGBNDH52VUYXLRJO7P" hidden="1">#REF!</definedName>
    <definedName name="BEx58ZW0HAIGIPEX9CVA1PQQTR6X" localSheetId="8" hidden="1">#REF!</definedName>
    <definedName name="BEx58ZW0HAIGIPEX9CVA1PQQTR6X" hidden="1">#REF!</definedName>
    <definedName name="BEx593SAFVYKW7V61D9COEZJXDA7" localSheetId="8" hidden="1">#REF!</definedName>
    <definedName name="BEx593SAFVYKW7V61D9COEZJXDA7" hidden="1">#REF!</definedName>
    <definedName name="BEx59BA1KH3RG6K1LHL7YS2VB79N" localSheetId="8" hidden="1">#REF!</definedName>
    <definedName name="BEx59BA1KH3RG6K1LHL7YS2VB79N" hidden="1">#REF!</definedName>
    <definedName name="BEx59DDIU0AMFOY94NSP1ULST8JD" localSheetId="8" hidden="1">#REF!</definedName>
    <definedName name="BEx59DDIU0AMFOY94NSP1ULST8JD" hidden="1">#REF!</definedName>
    <definedName name="BEx59E9WABJP2TN71QAIKK79HPK9" localSheetId="8" hidden="1">#REF!</definedName>
    <definedName name="BEx59E9WABJP2TN71QAIKK79HPK9" hidden="1">#REF!</definedName>
    <definedName name="BEx59F0T17A80RNLNSZNFX8NAO8Y" localSheetId="8" hidden="1">#REF!</definedName>
    <definedName name="BEx59F0T17A80RNLNSZNFX8NAO8Y" hidden="1">#REF!</definedName>
    <definedName name="BEx59P7MAPNU129ZTC5H3EH892G1" localSheetId="8" hidden="1">#REF!</definedName>
    <definedName name="BEx59P7MAPNU129ZTC5H3EH892G1" hidden="1">#REF!</definedName>
    <definedName name="BEx5A11WZRQSIE089QE119AOX9ZG" localSheetId="8" hidden="1">#REF!</definedName>
    <definedName name="BEx5A11WZRQSIE089QE119AOX9ZG" hidden="1">#REF!</definedName>
    <definedName name="BEx5A7CIGCOTHJKHGUBDZG91JGPZ" localSheetId="8" hidden="1">#REF!</definedName>
    <definedName name="BEx5A7CIGCOTHJKHGUBDZG91JGPZ" hidden="1">#REF!</definedName>
    <definedName name="BEx5A8UFLT2SWVSG5COFA9B8P376" localSheetId="8" hidden="1">#REF!</definedName>
    <definedName name="BEx5A8UFLT2SWVSG5COFA9B8P376" hidden="1">#REF!</definedName>
    <definedName name="BEx5ABUBK8WJV1WILGYU9A7CO0KI" localSheetId="8" hidden="1">#REF!</definedName>
    <definedName name="BEx5ABUBK8WJV1WILGYU9A7CO0KI" hidden="1">#REF!</definedName>
    <definedName name="BEx5AFFTN3IXIBHDKM0FYC4OFL1S" localSheetId="8" hidden="1">#REF!</definedName>
    <definedName name="BEx5AFFTN3IXIBHDKM0FYC4OFL1S" hidden="1">#REF!</definedName>
    <definedName name="BEx5AOFIO8KVRHIZ1RII337AA8ML" localSheetId="8" hidden="1">#REF!</definedName>
    <definedName name="BEx5AOFIO8KVRHIZ1RII337AA8ML" hidden="1">#REF!</definedName>
    <definedName name="BEx5APRZ66L5BWHFE8E4YYNEDTI4" localSheetId="8" hidden="1">#REF!</definedName>
    <definedName name="BEx5APRZ66L5BWHFE8E4YYNEDTI4" hidden="1">#REF!</definedName>
    <definedName name="BEx5AQJ1Z64KY10P8ZF1JKJUFEGN" localSheetId="8" hidden="1">#REF!</definedName>
    <definedName name="BEx5AQJ1Z64KY10P8ZF1JKJUFEGN" hidden="1">#REF!</definedName>
    <definedName name="BEx5AY62R0TL82VHXE37SCZCINQC" localSheetId="8" hidden="1">#REF!</definedName>
    <definedName name="BEx5AY62R0TL82VHXE37SCZCINQC" hidden="1">#REF!</definedName>
    <definedName name="BEx5B0PV1FCOUSHWQTY94AO0B8P0" localSheetId="8" hidden="1">#REF!</definedName>
    <definedName name="BEx5B0PV1FCOUSHWQTY94AO0B8P0" hidden="1">#REF!</definedName>
    <definedName name="BEx5B4RHHX0J1BF2FZKEA0SPP29O" localSheetId="8" hidden="1">#REF!</definedName>
    <definedName name="BEx5B4RHHX0J1BF2FZKEA0SPP29O" hidden="1">#REF!</definedName>
    <definedName name="BEx5B5YMSWP0OVI5CIQRP5V18D0C" localSheetId="8" hidden="1">#REF!</definedName>
    <definedName name="BEx5B5YMSWP0OVI5CIQRP5V18D0C" hidden="1">#REF!</definedName>
    <definedName name="BEx5B825RW35M5H0UB2IZGGRS4ER" localSheetId="8" hidden="1">#REF!</definedName>
    <definedName name="BEx5B825RW35M5H0UB2IZGGRS4ER" hidden="1">#REF!</definedName>
    <definedName name="BEx5BAWPMY0TL684WDXX6KKJLRCN" localSheetId="8" hidden="1">#REF!</definedName>
    <definedName name="BEx5BAWPMY0TL684WDXX6KKJLRCN" hidden="1">#REF!</definedName>
    <definedName name="BEx5BBCUOWR6J9MZS2ML5XB0X7MW" localSheetId="8" hidden="1">#REF!</definedName>
    <definedName name="BEx5BBCUOWR6J9MZS2ML5XB0X7MW" hidden="1">#REF!</definedName>
    <definedName name="BEx5BBI61U4Y65GD0ARMTALPP7SJ" localSheetId="8" hidden="1">#REF!</definedName>
    <definedName name="BEx5BBI61U4Y65GD0ARMTALPP7SJ" hidden="1">#REF!</definedName>
    <definedName name="BEx5BDR56MEV4IHY6CIH2SVNG1UB" localSheetId="8" hidden="1">#REF!</definedName>
    <definedName name="BEx5BDR56MEV4IHY6CIH2SVNG1UB" hidden="1">#REF!</definedName>
    <definedName name="BEx5BESZC5H329SKHGJOHZFILYJJ" localSheetId="8" hidden="1">#REF!</definedName>
    <definedName name="BEx5BESZC5H329SKHGJOHZFILYJJ" hidden="1">#REF!</definedName>
    <definedName name="BEx5BHSQ42B50IU1TEQFUXFX9XQD" localSheetId="8" hidden="1">#REF!</definedName>
    <definedName name="BEx5BHSQ42B50IU1TEQFUXFX9XQD" hidden="1">#REF!</definedName>
    <definedName name="BEx5BKSM4UN4C1DM3EYKM79MRC5K" localSheetId="8" hidden="1">#REF!</definedName>
    <definedName name="BEx5BKSM4UN4C1DM3EYKM79MRC5K" hidden="1">#REF!</definedName>
    <definedName name="BEx5BNN8NPH9KVOBARB9CDD9WLB6" localSheetId="8" hidden="1">#REF!</definedName>
    <definedName name="BEx5BNN8NPH9KVOBARB9CDD9WLB6" hidden="1">#REF!</definedName>
    <definedName name="BEx5BPLEZ8XY6S89R7AZQSKLT4HK" localSheetId="8" hidden="1">#REF!</definedName>
    <definedName name="BEx5BPLEZ8XY6S89R7AZQSKLT4HK" hidden="1">#REF!</definedName>
    <definedName name="BEx5BYFMZ80TDDN2EZO8CF39AIAC" localSheetId="8" hidden="1">#REF!</definedName>
    <definedName name="BEx5BYFMZ80TDDN2EZO8CF39AIAC" hidden="1">#REF!</definedName>
    <definedName name="BEx5C2BWFW6SHZBFDEISKGXHZCQW" localSheetId="8" hidden="1">#REF!</definedName>
    <definedName name="BEx5C2BWFW6SHZBFDEISKGXHZCQW" hidden="1">#REF!</definedName>
    <definedName name="BEx5C44NK782B81CBGQUDS6Z8MV9" localSheetId="8" hidden="1">#REF!</definedName>
    <definedName name="BEx5C44NK782B81CBGQUDS6Z8MV9" hidden="1">#REF!</definedName>
    <definedName name="BEx5C49ZFH8TO9ZU55729C3F7XG7" localSheetId="8" hidden="1">#REF!</definedName>
    <definedName name="BEx5C49ZFH8TO9ZU55729C3F7XG7" hidden="1">#REF!</definedName>
    <definedName name="BEx5C8GZQK13G60ZM70P63I5OS0L" localSheetId="8" hidden="1">#REF!</definedName>
    <definedName name="BEx5C8GZQK13G60ZM70P63I5OS0L" hidden="1">#REF!</definedName>
    <definedName name="BEx5CAPTVN2NBT3UOMA1UFAL1C2R" localSheetId="8" hidden="1">#REF!</definedName>
    <definedName name="BEx5CAPTVN2NBT3UOMA1UFAL1C2R" hidden="1">#REF!</definedName>
    <definedName name="BEx5CEM3SYF9XP0ZZVE0GEPCLV3F" localSheetId="8" hidden="1">#REF!</definedName>
    <definedName name="BEx5CEM3SYF9XP0ZZVE0GEPCLV3F" hidden="1">#REF!</definedName>
    <definedName name="BEx5CFYQ0F1Z6P8SCVJ0I3UPVFE4" localSheetId="8" hidden="1">#REF!</definedName>
    <definedName name="BEx5CFYQ0F1Z6P8SCVJ0I3UPVFE4" hidden="1">#REF!</definedName>
    <definedName name="BEx5CPEKNSJORIPFQC2E1LTRYY8L" localSheetId="8" hidden="1">#REF!</definedName>
    <definedName name="BEx5CPEKNSJORIPFQC2E1LTRYY8L" hidden="1">#REF!</definedName>
    <definedName name="BEx5CSUOL05D8PAM2TRDA9VRJT1O" localSheetId="8" hidden="1">#REF!</definedName>
    <definedName name="BEx5CSUOL05D8PAM2TRDA9VRJT1O" hidden="1">#REF!</definedName>
    <definedName name="BEx5CUNFOO4YDFJ22HCMI2QKIGKM" localSheetId="8" hidden="1">#REF!</definedName>
    <definedName name="BEx5CUNFOO4YDFJ22HCMI2QKIGKM" hidden="1">#REF!</definedName>
    <definedName name="BEx5D01O3G6BXWXT7MZEVS1F4TE9" localSheetId="8" hidden="1">#REF!</definedName>
    <definedName name="BEx5D01O3G6BXWXT7MZEVS1F4TE9" hidden="1">#REF!</definedName>
    <definedName name="BEx5D3HO5XE85AN0NGALZ4K4GE8J" localSheetId="8" hidden="1">#REF!</definedName>
    <definedName name="BEx5D3HO5XE85AN0NGALZ4K4GE8J" hidden="1">#REF!</definedName>
    <definedName name="BEx5D8L47OF0WHBPFWXGZINZWUBZ" localSheetId="8" hidden="1">#REF!</definedName>
    <definedName name="BEx5D8L47OF0WHBPFWXGZINZWUBZ" hidden="1">#REF!</definedName>
    <definedName name="BEx5DAJAHQ2SKUPCKSCR3PYML67L" localSheetId="8" hidden="1">#REF!</definedName>
    <definedName name="BEx5DAJAHQ2SKUPCKSCR3PYML67L" hidden="1">#REF!</definedName>
    <definedName name="BEx5DC18JM1KJCV44PF18E0LNRKA" localSheetId="8" hidden="1">#REF!</definedName>
    <definedName name="BEx5DC18JM1KJCV44PF18E0LNRKA" hidden="1">#REF!</definedName>
    <definedName name="BEx5DFH8EU3RCPUOTFY8S9G8SBCG" localSheetId="8" hidden="1">#REF!</definedName>
    <definedName name="BEx5DFH8EU3RCPUOTFY8S9G8SBCG" hidden="1">#REF!</definedName>
    <definedName name="BEx5DJIZBTNS011R9IIG2OQ2L6ZX" localSheetId="8" hidden="1">#REF!</definedName>
    <definedName name="BEx5DJIZBTNS011R9IIG2OQ2L6ZX" hidden="1">#REF!</definedName>
    <definedName name="BEx5DS2EKWFPC2UWI1W1QESX9QP5" localSheetId="8" hidden="1">#REF!</definedName>
    <definedName name="BEx5DS2EKWFPC2UWI1W1QESX9QP5" hidden="1">#REF!</definedName>
    <definedName name="BEx5E123OLO9WQUOIRIDJ967KAGK" localSheetId="8" hidden="1">#REF!</definedName>
    <definedName name="BEx5E123OLO9WQUOIRIDJ967KAGK" hidden="1">#REF!</definedName>
    <definedName name="BEx5E2UU5NES6W779W2OZTZOB4O7" localSheetId="8" hidden="1">#REF!</definedName>
    <definedName name="BEx5E2UU5NES6W779W2OZTZOB4O7" hidden="1">#REF!</definedName>
    <definedName name="BEx5ELFT92WAQN3NW8COIMQHUL91" localSheetId="8" hidden="1">#REF!</definedName>
    <definedName name="BEx5ELFT92WAQN3NW8COIMQHUL91" hidden="1">#REF!</definedName>
    <definedName name="BEx5ELQL9B0VR6UT18KP11DHOTFX" localSheetId="8" hidden="1">#REF!</definedName>
    <definedName name="BEx5ELQL9B0VR6UT18KP11DHOTFX" hidden="1">#REF!</definedName>
    <definedName name="BEx5ER4TJTFPN7IB1MNEB1ZFR5M6" localSheetId="8" hidden="1">#REF!</definedName>
    <definedName name="BEx5ER4TJTFPN7IB1MNEB1ZFR5M6" hidden="1">#REF!</definedName>
    <definedName name="BEx5EYXB2LDMI4FLC3QFAOXC0FZ3" localSheetId="8" hidden="1">#REF!</definedName>
    <definedName name="BEx5EYXB2LDMI4FLC3QFAOXC0FZ3" hidden="1">#REF!</definedName>
    <definedName name="BEx5F6V72QTCK7O39Y59R0EVM6CW" localSheetId="8" hidden="1">#REF!</definedName>
    <definedName name="BEx5F6V72QTCK7O39Y59R0EVM6CW" hidden="1">#REF!</definedName>
    <definedName name="BEx5FGLQVACD5F5YZG4DGSCHCGO2" localSheetId="8" hidden="1">#REF!</definedName>
    <definedName name="BEx5FGLQVACD5F5YZG4DGSCHCGO2" hidden="1">#REF!</definedName>
    <definedName name="BEx5FHCTE8VTJEF7IK189AVLNYSY" localSheetId="8" hidden="1">#REF!</definedName>
    <definedName name="BEx5FHCTE8VTJEF7IK189AVLNYSY" hidden="1">#REF!</definedName>
    <definedName name="BEx5FLJWHLW3BTZILDPN5NMA449V" localSheetId="8" hidden="1">#REF!</definedName>
    <definedName name="BEx5FLJWHLW3BTZILDPN5NMA449V" hidden="1">#REF!</definedName>
    <definedName name="BEx5FNI2O10YN2SI1NO4X5GP3GTF" localSheetId="8" hidden="1">#REF!</definedName>
    <definedName name="BEx5FNI2O10YN2SI1NO4X5GP3GTF" hidden="1">#REF!</definedName>
    <definedName name="BEx5FO8YRFSZCG3L608EHIHIHFY4" localSheetId="8" hidden="1">#REF!</definedName>
    <definedName name="BEx5FO8YRFSZCG3L608EHIHIHFY4" hidden="1">#REF!</definedName>
    <definedName name="BEx5FQNA6V4CNYSH013K45RI4BCV" localSheetId="8" hidden="1">#REF!</definedName>
    <definedName name="BEx5FQNA6V4CNYSH013K45RI4BCV" hidden="1">#REF!</definedName>
    <definedName name="BEx5FVQPPEU32CPNV9RRQ9MNLLVE" localSheetId="8" hidden="1">#REF!</definedName>
    <definedName name="BEx5FVQPPEU32CPNV9RRQ9MNLLVE" hidden="1">#REF!</definedName>
    <definedName name="BEx5G08KGMG5X2AQKDGPFYG5GH94" localSheetId="8" hidden="1">#REF!</definedName>
    <definedName name="BEx5G08KGMG5X2AQKDGPFYG5GH94" hidden="1">#REF!</definedName>
    <definedName name="BEx5G1A8TFN4C4QII35U9DKYNIS8" localSheetId="8" hidden="1">#REF!</definedName>
    <definedName name="BEx5G1A8TFN4C4QII35U9DKYNIS8" hidden="1">#REF!</definedName>
    <definedName name="BEx5G1L0QO91KEPDMV1D8OT4BT73" localSheetId="8" hidden="1">#REF!</definedName>
    <definedName name="BEx5G1L0QO91KEPDMV1D8OT4BT73" hidden="1">#REF!</definedName>
    <definedName name="BEx5G1QHX69GFUYHUZA5X74MTDMR" localSheetId="8" hidden="1">#REF!</definedName>
    <definedName name="BEx5G1QHX69GFUYHUZA5X74MTDMR" hidden="1">#REF!</definedName>
    <definedName name="BEx5G5S2C9JRD28ZQMMQLCBHWOHB" localSheetId="8" hidden="1">#REF!</definedName>
    <definedName name="BEx5G5S2C9JRD28ZQMMQLCBHWOHB" hidden="1">#REF!</definedName>
    <definedName name="BEx5G7KU3EGZQSYN2YNML8EW8NDC" localSheetId="8" hidden="1">#REF!</definedName>
    <definedName name="BEx5G7KU3EGZQSYN2YNML8EW8NDC" hidden="1">#REF!</definedName>
    <definedName name="BEx5G86DZL1VYUX6KWODAP3WFAWP" localSheetId="8" hidden="1">#REF!</definedName>
    <definedName name="BEx5G86DZL1VYUX6KWODAP3WFAWP" hidden="1">#REF!</definedName>
    <definedName name="BEx5G8BV2GIOCM3C7IUFK8L04A6M" localSheetId="8" hidden="1">#REF!</definedName>
    <definedName name="BEx5G8BV2GIOCM3C7IUFK8L04A6M" hidden="1">#REF!</definedName>
    <definedName name="BEx5GID9MVBUPFFT9M8K8B5MO9NV" localSheetId="8" hidden="1">#REF!</definedName>
    <definedName name="BEx5GID9MVBUPFFT9M8K8B5MO9NV" hidden="1">#REF!</definedName>
    <definedName name="BEx5GN0EWA9SCQDPQ7NTUQH82QVK" localSheetId="8" hidden="1">#REF!</definedName>
    <definedName name="BEx5GN0EWA9SCQDPQ7NTUQH82QVK" hidden="1">#REF!</definedName>
    <definedName name="BEx5GNBCU4WZ74I0UXFL9ZG2XSGJ" localSheetId="8" hidden="1">#REF!</definedName>
    <definedName name="BEx5GNBCU4WZ74I0UXFL9ZG2XSGJ" hidden="1">#REF!</definedName>
    <definedName name="BEx5GUCTYC7QCWGWU5BTO7Y7HDZX" localSheetId="8" hidden="1">#REF!</definedName>
    <definedName name="BEx5GUCTYC7QCWGWU5BTO7Y7HDZX" hidden="1">#REF!</definedName>
    <definedName name="BEx5GYUPJULJQ624TEESYFG1NFOH" localSheetId="8" hidden="1">#REF!</definedName>
    <definedName name="BEx5GYUPJULJQ624TEESYFG1NFOH" hidden="1">#REF!</definedName>
    <definedName name="BEx5H0NEE0AIN5E2UHJ9J9ISU9N1" localSheetId="8" hidden="1">#REF!</definedName>
    <definedName name="BEx5H0NEE0AIN5E2UHJ9J9ISU9N1" hidden="1">#REF!</definedName>
    <definedName name="BEx5H1UJSEUQM2K8QHQXO5THVHSO" localSheetId="8" hidden="1">#REF!</definedName>
    <definedName name="BEx5H1UJSEUQM2K8QHQXO5THVHSO" hidden="1">#REF!</definedName>
    <definedName name="BEx5HAOT9XWUF7XIFRZZS8B9F5TZ" localSheetId="8" hidden="1">#REF!</definedName>
    <definedName name="BEx5HAOT9XWUF7XIFRZZS8B9F5TZ" hidden="1">#REF!</definedName>
    <definedName name="BEx5HB534CO7TBSALKMD27WHMAQJ" localSheetId="8" hidden="1">#REF!</definedName>
    <definedName name="BEx5HB534CO7TBSALKMD27WHMAQJ" hidden="1">#REF!</definedName>
    <definedName name="BEx5HE4XRF9BUY04MENWY9CHHN5H" localSheetId="8" hidden="1">#REF!</definedName>
    <definedName name="BEx5HE4XRF9BUY04MENWY9CHHN5H" hidden="1">#REF!</definedName>
    <definedName name="BEx5HFHMABAT0H9KKS754X4T304E" localSheetId="8" hidden="1">#REF!</definedName>
    <definedName name="BEx5HFHMABAT0H9KKS754X4T304E" hidden="1">#REF!</definedName>
    <definedName name="BEx5HGDZ7MX1S3KNXLRL9WU565V4" localSheetId="8" hidden="1">#REF!</definedName>
    <definedName name="BEx5HGDZ7MX1S3KNXLRL9WU565V4" hidden="1">#REF!</definedName>
    <definedName name="BEx5HJZ9FAVNZSSBTAYRPZDYM9NU" localSheetId="8" hidden="1">#REF!</definedName>
    <definedName name="BEx5HJZ9FAVNZSSBTAYRPZDYM9NU" hidden="1">#REF!</definedName>
    <definedName name="BEx5HZ9JMKHNLFWLVUB1WP5B39BL" localSheetId="8" hidden="1">#REF!</definedName>
    <definedName name="BEx5HZ9JMKHNLFWLVUB1WP5B39BL" hidden="1">#REF!</definedName>
    <definedName name="BEx5I17QJ0PQ1OG1IMH69HMQWNEA" localSheetId="8" hidden="1">#REF!</definedName>
    <definedName name="BEx5I17QJ0PQ1OG1IMH69HMQWNEA" hidden="1">#REF!</definedName>
    <definedName name="BEx5I244LQHZTF3XI66J8705R9XX" localSheetId="8" hidden="1">#REF!</definedName>
    <definedName name="BEx5I244LQHZTF3XI66J8705R9XX" hidden="1">#REF!</definedName>
    <definedName name="BEx5I8PBP4LIXDGID5BP0THLO0AQ" localSheetId="8" hidden="1">#REF!</definedName>
    <definedName name="BEx5I8PBP4LIXDGID5BP0THLO0AQ" hidden="1">#REF!</definedName>
    <definedName name="BEx5I8USVUB3JP4S9OXGMZVMOQXR" localSheetId="8" hidden="1">#REF!</definedName>
    <definedName name="BEx5I8USVUB3JP4S9OXGMZVMOQXR" hidden="1">#REF!</definedName>
    <definedName name="BEx5I9GDQSYIAL65UQNDMNFQCS9Y" localSheetId="8" hidden="1">#REF!</definedName>
    <definedName name="BEx5I9GDQSYIAL65UQNDMNFQCS9Y" hidden="1">#REF!</definedName>
    <definedName name="BEx5IBUPG9AWNW5PK7JGRGEJ4OLM" localSheetId="8" hidden="1">#REF!</definedName>
    <definedName name="BEx5IBUPG9AWNW5PK7JGRGEJ4OLM" hidden="1">#REF!</definedName>
    <definedName name="BEx5IC06RVN8BSAEPREVKHKLCJ2L" localSheetId="8" hidden="1">#REF!</definedName>
    <definedName name="BEx5IC06RVN8BSAEPREVKHKLCJ2L" hidden="1">#REF!</definedName>
    <definedName name="BEx5IGY4M04BPXSQF2J4GQYXF85O" localSheetId="8" hidden="1">#REF!</definedName>
    <definedName name="BEx5IGY4M04BPXSQF2J4GQYXF85O" hidden="1">#REF!</definedName>
    <definedName name="BEx5IWTZDCLZ5CCDG108STY04SAJ" localSheetId="8" hidden="1">#REF!</definedName>
    <definedName name="BEx5IWTZDCLZ5CCDG108STY04SAJ" hidden="1">#REF!</definedName>
    <definedName name="BEx5J0FFP1KS4NGY20AEJI8VREEA" localSheetId="8" hidden="1">#REF!</definedName>
    <definedName name="BEx5J0FFP1KS4NGY20AEJI8VREEA" hidden="1">#REF!</definedName>
    <definedName name="BEx5J1XE5FVWL6IJV6CWKPN24UBK" localSheetId="8" hidden="1">#REF!</definedName>
    <definedName name="BEx5J1XE5FVWL6IJV6CWKPN24UBK" hidden="1">#REF!</definedName>
    <definedName name="BEx5JF3ZXLDIS8VNKDCY7ZI7H1CI" localSheetId="8" hidden="1">#REF!</definedName>
    <definedName name="BEx5JF3ZXLDIS8VNKDCY7ZI7H1CI" hidden="1">#REF!</definedName>
    <definedName name="BEx5JHCZJ8G6OOOW6EF3GABXKH6F" localSheetId="8" hidden="1">#REF!</definedName>
    <definedName name="BEx5JHCZJ8G6OOOW6EF3GABXKH6F" hidden="1">#REF!</definedName>
    <definedName name="BEx5JJB6W446THXQCRUKD3I7RKLP" localSheetId="8" hidden="1">#REF!</definedName>
    <definedName name="BEx5JJB6W446THXQCRUKD3I7RKLP" hidden="1">#REF!</definedName>
    <definedName name="BEx5JNCT8Z7XSSPD5EMNAJELCU2V" localSheetId="8" hidden="1">#REF!</definedName>
    <definedName name="BEx5JNCT8Z7XSSPD5EMNAJELCU2V" hidden="1">#REF!</definedName>
    <definedName name="BEx5JQCNT9Y4RM306CHC8IPY3HBZ" localSheetId="8" hidden="1">#REF!</definedName>
    <definedName name="BEx5JQCNT9Y4RM306CHC8IPY3HBZ" hidden="1">#REF!</definedName>
    <definedName name="BEx5K08PYKE6JOKBYIB006TX619P" localSheetId="8" hidden="1">#REF!</definedName>
    <definedName name="BEx5K08PYKE6JOKBYIB006TX619P" hidden="1">#REF!</definedName>
    <definedName name="BEx5K4W2S2K7M9V2M304KW93LK8Q" localSheetId="8" hidden="1">#REF!</definedName>
    <definedName name="BEx5K4W2S2K7M9V2M304KW93LK8Q" hidden="1">#REF!</definedName>
    <definedName name="BEx5K51DSERT1TR7B4A29R41W4NX" localSheetId="8" hidden="1">#REF!</definedName>
    <definedName name="BEx5K51DSERT1TR7B4A29R41W4NX" hidden="1">#REF!</definedName>
    <definedName name="BEx5KBBZ8KCEQK36ARG4ERYOFD4G" localSheetId="8" hidden="1">#REF!</definedName>
    <definedName name="BEx5KBBZ8KCEQK36ARG4ERYOFD4G" hidden="1">#REF!</definedName>
    <definedName name="BEx5KCOET0DYMY4VILOLGVBX7E3C" localSheetId="8" hidden="1">#REF!</definedName>
    <definedName name="BEx5KCOET0DYMY4VILOLGVBX7E3C" hidden="1">#REF!</definedName>
    <definedName name="BEx5KYER580I4T7WTLMUN7NLNP5K" localSheetId="8" hidden="1">#REF!</definedName>
    <definedName name="BEx5KYER580I4T7WTLMUN7NLNP5K" hidden="1">#REF!</definedName>
    <definedName name="BEx5LHLB3M6K4ZKY2F42QBZT30ZH" localSheetId="8" hidden="1">#REF!</definedName>
    <definedName name="BEx5LHLB3M6K4ZKY2F42QBZT30ZH" hidden="1">#REF!</definedName>
    <definedName name="BEx5LKQJG40DO2JR1ZF6KD3PON9K" localSheetId="8" hidden="1">#REF!</definedName>
    <definedName name="BEx5LKQJG40DO2JR1ZF6KD3PON9K" hidden="1">#REF!</definedName>
    <definedName name="BEx5LQA84QRPGAR4FLC7MCT3H9EN" localSheetId="8" hidden="1">#REF!</definedName>
    <definedName name="BEx5LQA84QRPGAR4FLC7MCT3H9EN" hidden="1">#REF!</definedName>
    <definedName name="BEx5LRMNU3HXIE1BUMDHRU31F7JJ" localSheetId="8" hidden="1">#REF!</definedName>
    <definedName name="BEx5LRMNU3HXIE1BUMDHRU31F7JJ" hidden="1">#REF!</definedName>
    <definedName name="BEx5LSJ1LPUAX3ENSPECWPG4J7D1" localSheetId="8" hidden="1">#REF!</definedName>
    <definedName name="BEx5LSJ1LPUAX3ENSPECWPG4J7D1" hidden="1">#REF!</definedName>
    <definedName name="BEx5LTKQ8RQWJE4BC88OP928893U" localSheetId="8" hidden="1">#REF!</definedName>
    <definedName name="BEx5LTKQ8RQWJE4BC88OP928893U" hidden="1">#REF!</definedName>
    <definedName name="BEx5M4D4KHXU4JXKDEHZZNRG7NRA" localSheetId="8" hidden="1">#REF!</definedName>
    <definedName name="BEx5M4D4KHXU4JXKDEHZZNRG7NRA" hidden="1">#REF!</definedName>
    <definedName name="BEx5MB9BR71LZDG7XXQ2EO58JC5F" localSheetId="8" hidden="1">#REF!</definedName>
    <definedName name="BEx5MB9BR71LZDG7XXQ2EO58JC5F" hidden="1">#REF!</definedName>
    <definedName name="BEx5MHEF05EVRV5DPTG4KMPWZSUS" localSheetId="8" hidden="1">#REF!</definedName>
    <definedName name="BEx5MHEF05EVRV5DPTG4KMPWZSUS" hidden="1">#REF!</definedName>
    <definedName name="BEx5MLQZM68YQSKARVWTTPINFQ2C" localSheetId="8" hidden="1">#REF!</definedName>
    <definedName name="BEx5MLQZM68YQSKARVWTTPINFQ2C" hidden="1">#REF!</definedName>
    <definedName name="BEx5MMCJMU7FOOWUCW9EA13B7V5F" localSheetId="8" hidden="1">#REF!</definedName>
    <definedName name="BEx5MMCJMU7FOOWUCW9EA13B7V5F" hidden="1">#REF!</definedName>
    <definedName name="BEx5MVXTKNBXHNWTL43C670E4KXC" localSheetId="8" hidden="1">#REF!</definedName>
    <definedName name="BEx5MVXTKNBXHNWTL43C670E4KXC" hidden="1">#REF!</definedName>
    <definedName name="BEx5MWZGZ3VRB5418C2RNF9H17BQ" localSheetId="8" hidden="1">#REF!</definedName>
    <definedName name="BEx5MWZGZ3VRB5418C2RNF9H17BQ" hidden="1">#REF!</definedName>
    <definedName name="BEx5MX4YD2QV39W04QH9C6AOA0FB" localSheetId="8" hidden="1">#REF!</definedName>
    <definedName name="BEx5MX4YD2QV39W04QH9C6AOA0FB" hidden="1">#REF!</definedName>
    <definedName name="BEx5N3A8LULD7YBJH5J83X27PZSW" localSheetId="8" hidden="1">#REF!</definedName>
    <definedName name="BEx5N3A8LULD7YBJH5J83X27PZSW" hidden="1">#REF!</definedName>
    <definedName name="BEx5N4XI4PWB1W9PMZ4O5R0HWTYD" localSheetId="8" hidden="1">#REF!</definedName>
    <definedName name="BEx5N4XI4PWB1W9PMZ4O5R0HWTYD" hidden="1">#REF!</definedName>
    <definedName name="BEx5N8DH1SY888WI2GZ2D6E9XCXB" localSheetId="8" hidden="1">#REF!</definedName>
    <definedName name="BEx5N8DH1SY888WI2GZ2D6E9XCXB" hidden="1">#REF!</definedName>
    <definedName name="BEx5NA68N6FJFX9UJXK4M14U487F" localSheetId="8" hidden="1">#REF!</definedName>
    <definedName name="BEx5NA68N6FJFX9UJXK4M14U487F" hidden="1">#REF!</definedName>
    <definedName name="BEx5NIKBG2GDJOYGE3WCXKU7YY51" localSheetId="8" hidden="1">#REF!</definedName>
    <definedName name="BEx5NIKBG2GDJOYGE3WCXKU7YY51" hidden="1">#REF!</definedName>
    <definedName name="BEx5NV06L5J5IMKGOMGKGJ4PBZCD" localSheetId="8" hidden="1">#REF!</definedName>
    <definedName name="BEx5NV06L5J5IMKGOMGKGJ4PBZCD" hidden="1">#REF!</definedName>
    <definedName name="BEx5NW1V6AB25NEEX9VPHRXWJDSS" localSheetId="8" hidden="1">#REF!</definedName>
    <definedName name="BEx5NW1V6AB25NEEX9VPHRXWJDSS" hidden="1">#REF!</definedName>
    <definedName name="BEx5NWSXWACAUHWVZAI57DGZ8OCQ" localSheetId="8" hidden="1">#REF!</definedName>
    <definedName name="BEx5NWSXWACAUHWVZAI57DGZ8OCQ" hidden="1">#REF!</definedName>
    <definedName name="BEx5NZSSQ6PY99ZX2D7Q9IGOR34W" localSheetId="8" hidden="1">#REF!</definedName>
    <definedName name="BEx5NZSSQ6PY99ZX2D7Q9IGOR34W" hidden="1">#REF!</definedName>
    <definedName name="BEx5O2N9HTGG4OJHR62PKFMNZTTW" localSheetId="8" hidden="1">#REF!</definedName>
    <definedName name="BEx5O2N9HTGG4OJHR62PKFMNZTTW" hidden="1">#REF!</definedName>
    <definedName name="BEx5O3ZUQ2OARA1CDOZ3NC4UE5AA" localSheetId="8" hidden="1">#REF!</definedName>
    <definedName name="BEx5O3ZUQ2OARA1CDOZ3NC4UE5AA" hidden="1">#REF!</definedName>
    <definedName name="BEx5OAFS0NJ2CB86A02E1JYHMLQ1" localSheetId="8" hidden="1">#REF!</definedName>
    <definedName name="BEx5OAFS0NJ2CB86A02E1JYHMLQ1" hidden="1">#REF!</definedName>
    <definedName name="BEx5OG4RPU8W1ETWDWM234NYYYEN" localSheetId="8" hidden="1">#REF!</definedName>
    <definedName name="BEx5OG4RPU8W1ETWDWM234NYYYEN" hidden="1">#REF!</definedName>
    <definedName name="BEx5OP9Y43F99O2IT69MKCCXGL61" localSheetId="8" hidden="1">#REF!</definedName>
    <definedName name="BEx5OP9Y43F99O2IT69MKCCXGL61" hidden="1">#REF!</definedName>
    <definedName name="BEx5P9Y9RDXNUAJ6CZ2LHMM8IM7T" localSheetId="8" hidden="1">#REF!</definedName>
    <definedName name="BEx5P9Y9RDXNUAJ6CZ2LHMM8IM7T" hidden="1">#REF!</definedName>
    <definedName name="BEx5PHWB2C0D5QLP3BZIP3UO7DIZ" localSheetId="8" hidden="1">#REF!</definedName>
    <definedName name="BEx5PHWB2C0D5QLP3BZIP3UO7DIZ" hidden="1">#REF!</definedName>
    <definedName name="BEx5PJP02W68K2E46L5C5YBSNU6T" localSheetId="8" hidden="1">#REF!</definedName>
    <definedName name="BEx5PJP02W68K2E46L5C5YBSNU6T" hidden="1">#REF!</definedName>
    <definedName name="BEx5PLCA8DOMAU315YCS5275L2HS" localSheetId="8" hidden="1">#REF!</definedName>
    <definedName name="BEx5PLCA8DOMAU315YCS5275L2HS" hidden="1">#REF!</definedName>
    <definedName name="BEx5PRXMZ5M65Z732WNNGV564C2J" localSheetId="8" hidden="1">#REF!</definedName>
    <definedName name="BEx5PRXMZ5M65Z732WNNGV564C2J" hidden="1">#REF!</definedName>
    <definedName name="BEx5Q29Y91E64DPE0YY53A6YHF3Y" localSheetId="8" hidden="1">#REF!</definedName>
    <definedName name="BEx5Q29Y91E64DPE0YY53A6YHF3Y" hidden="1">#REF!</definedName>
    <definedName name="BEx5QPSW4IPLH50WSR87HRER05RF" localSheetId="8" hidden="1">#REF!</definedName>
    <definedName name="BEx5QPSW4IPLH50WSR87HRER05RF" hidden="1">#REF!</definedName>
    <definedName name="BEx73V0EP8EMNRC3EZJJKKVKWQVB" localSheetId="8" hidden="1">#REF!</definedName>
    <definedName name="BEx73V0EP8EMNRC3EZJJKKVKWQVB" hidden="1">#REF!</definedName>
    <definedName name="BEx741WJHIJVXUX131SBXTVW8D71" localSheetId="8" hidden="1">#REF!</definedName>
    <definedName name="BEx741WJHIJVXUX131SBXTVW8D71" hidden="1">#REF!</definedName>
    <definedName name="BEx74Q6H3O7133AWQXWC21MI2UFT" localSheetId="8" hidden="1">#REF!</definedName>
    <definedName name="BEx74Q6H3O7133AWQXWC21MI2UFT" hidden="1">#REF!</definedName>
    <definedName name="BEx74R2VQ8BSMKPX25262AU3VZF7" localSheetId="8" hidden="1">#REF!</definedName>
    <definedName name="BEx74R2VQ8BSMKPX25262AU3VZF7" hidden="1">#REF!</definedName>
    <definedName name="BEx74W6BJ8ENO3J25WNM5H5APKA3" localSheetId="8" hidden="1">#REF!</definedName>
    <definedName name="BEx74W6BJ8ENO3J25WNM5H5APKA3" hidden="1">#REF!</definedName>
    <definedName name="BEx74YKLW1FKLWC3DJ2ELZBZBY1M" localSheetId="8" hidden="1">#REF!</definedName>
    <definedName name="BEx74YKLW1FKLWC3DJ2ELZBZBY1M" hidden="1">#REF!</definedName>
    <definedName name="BEx755GRRD9BL27YHLH5QWIYLWB7" localSheetId="8" hidden="1">#REF!</definedName>
    <definedName name="BEx755GRRD9BL27YHLH5QWIYLWB7" hidden="1">#REF!</definedName>
    <definedName name="BEx759D1D5SXS5ELLZVBI0SXYUNF" localSheetId="8" hidden="1">#REF!</definedName>
    <definedName name="BEx759D1D5SXS5ELLZVBI0SXYUNF" hidden="1">#REF!</definedName>
    <definedName name="BEx75DPEQTX055IZ2L8UVLJOT1DD" localSheetId="8" hidden="1">#REF!</definedName>
    <definedName name="BEx75DPEQTX055IZ2L8UVLJOT1DD" hidden="1">#REF!</definedName>
    <definedName name="BEx75GJZSZHUDN6OOAGQYFUDA2LP" localSheetId="8" hidden="1">#REF!</definedName>
    <definedName name="BEx75GJZSZHUDN6OOAGQYFUDA2LP" hidden="1">#REF!</definedName>
    <definedName name="BEx75HGCCV5K4UCJWYV8EV9AG5YT" localSheetId="8" hidden="1">#REF!</definedName>
    <definedName name="BEx75HGCCV5K4UCJWYV8EV9AG5YT" hidden="1">#REF!</definedName>
    <definedName name="BEx75PZT8TY5P13U978NVBUXKHT4" localSheetId="8" hidden="1">#REF!</definedName>
    <definedName name="BEx75PZT8TY5P13U978NVBUXKHT4" hidden="1">#REF!</definedName>
    <definedName name="BEx75T55F7GML8V1DMWL26WRT006" localSheetId="8" hidden="1">#REF!</definedName>
    <definedName name="BEx75T55F7GML8V1DMWL26WRT006" hidden="1">#REF!</definedName>
    <definedName name="BEx75VJGR07JY6UUWURQ4PJ29UKC" localSheetId="8" hidden="1">#REF!</definedName>
    <definedName name="BEx75VJGR07JY6UUWURQ4PJ29UKC" hidden="1">#REF!</definedName>
    <definedName name="BEx7696AZUPB1PK30JJQUWUELQPJ" localSheetId="8" hidden="1">#REF!</definedName>
    <definedName name="BEx7696AZUPB1PK30JJQUWUELQPJ" hidden="1">#REF!</definedName>
    <definedName name="BEx76PNR8S4T4VUQS0KU58SEX0VN" localSheetId="8" hidden="1">#REF!</definedName>
    <definedName name="BEx76PNR8S4T4VUQS0KU58SEX0VN" hidden="1">#REF!</definedName>
    <definedName name="BEx76YY7ODSIKDD9VDF9TLTDM18I" localSheetId="8" hidden="1">#REF!</definedName>
    <definedName name="BEx76YY7ODSIKDD9VDF9TLTDM18I" hidden="1">#REF!</definedName>
    <definedName name="BEx7705E86I9B7DTKMMJMAFSYMUL" localSheetId="8" hidden="1">#REF!</definedName>
    <definedName name="BEx7705E86I9B7DTKMMJMAFSYMUL" hidden="1">#REF!</definedName>
    <definedName name="BEx7741OUGLA0WJQLQRUJSL4DE00" localSheetId="8" hidden="1">#REF!</definedName>
    <definedName name="BEx7741OUGLA0WJQLQRUJSL4DE00" hidden="1">#REF!</definedName>
    <definedName name="BEx774N83DXLJZ54Q42PWIJZ2DN1" localSheetId="8" hidden="1">#REF!</definedName>
    <definedName name="BEx774N83DXLJZ54Q42PWIJZ2DN1" hidden="1">#REF!</definedName>
    <definedName name="BEx779QNIY3061ZV9BR462WKEGRW" localSheetId="8" hidden="1">#REF!</definedName>
    <definedName name="BEx779QNIY3061ZV9BR462WKEGRW" hidden="1">#REF!</definedName>
    <definedName name="BEx77G19QU9A95CNHE6QMVSQR2T3" localSheetId="8" hidden="1">#REF!</definedName>
    <definedName name="BEx77G19QU9A95CNHE6QMVSQR2T3" hidden="1">#REF!</definedName>
    <definedName name="BEx77P0S3GVMS7BJUL9OWUGJ1B02" localSheetId="8" hidden="1">#REF!</definedName>
    <definedName name="BEx77P0S3GVMS7BJUL9OWUGJ1B02" hidden="1">#REF!</definedName>
    <definedName name="BEx77QDESURI6WW5582YXSK3A972" localSheetId="8" hidden="1">#REF!</definedName>
    <definedName name="BEx77QDESURI6WW5582YXSK3A972" hidden="1">#REF!</definedName>
    <definedName name="BEx77VBI9XOPFHKEWU5EHQ9J675Y" localSheetId="8" hidden="1">#REF!</definedName>
    <definedName name="BEx77VBI9XOPFHKEWU5EHQ9J675Y" hidden="1">#REF!</definedName>
    <definedName name="BEx7809GQOCLHSNH95VOYIX7P1TV" localSheetId="8" hidden="1">#REF!</definedName>
    <definedName name="BEx7809GQOCLHSNH95VOYIX7P1TV" hidden="1">#REF!</definedName>
    <definedName name="BEx780K8XAXUHGVZGZWQ74DK4CI3" localSheetId="8" hidden="1">#REF!</definedName>
    <definedName name="BEx780K8XAXUHGVZGZWQ74DK4CI3" hidden="1">#REF!</definedName>
    <definedName name="BEx78226TN58UE0CTY98YEDU0LSL" localSheetId="8" hidden="1">#REF!</definedName>
    <definedName name="BEx78226TN58UE0CTY98YEDU0LSL" hidden="1">#REF!</definedName>
    <definedName name="BEx7881ZZBWHRAX6W2GY19J8MGEQ" localSheetId="8" hidden="1">#REF!</definedName>
    <definedName name="BEx7881ZZBWHRAX6W2GY19J8MGEQ" hidden="1">#REF!</definedName>
    <definedName name="BEx78BSYINF85GYNSCIRD95PH86Q" localSheetId="8" hidden="1">#REF!</definedName>
    <definedName name="BEx78BSYINF85GYNSCIRD95PH86Q" hidden="1">#REF!</definedName>
    <definedName name="BEx78HHRIWDLHQX2LG0HWFRYEL1T" localSheetId="8" hidden="1">#REF!</definedName>
    <definedName name="BEx78HHRIWDLHQX2LG0HWFRYEL1T" hidden="1">#REF!</definedName>
    <definedName name="BEx78QC4X2YVM9K6MQRB2WJG36N3" localSheetId="8" hidden="1">#REF!</definedName>
    <definedName name="BEx78QC4X2YVM9K6MQRB2WJG36N3" hidden="1">#REF!</definedName>
    <definedName name="BEx78QMXZ2P1ZB3HJ9O50DWHCMXR" localSheetId="8" hidden="1">#REF!</definedName>
    <definedName name="BEx78QMXZ2P1ZB3HJ9O50DWHCMXR" hidden="1">#REF!</definedName>
    <definedName name="BEx78SFO5VR28677DWZEMDN7G86X" localSheetId="8" hidden="1">#REF!</definedName>
    <definedName name="BEx78SFO5VR28677DWZEMDN7G86X" hidden="1">#REF!</definedName>
    <definedName name="BEx78SFOYH1Z0ZDTO47W2M60TW6K" localSheetId="8" hidden="1">#REF!</definedName>
    <definedName name="BEx78SFOYH1Z0ZDTO47W2M60TW6K" hidden="1">#REF!</definedName>
    <definedName name="BEx7974EARYYX2ICWU0YC50VO5D8" localSheetId="8" hidden="1">#REF!</definedName>
    <definedName name="BEx7974EARYYX2ICWU0YC50VO5D8" hidden="1">#REF!</definedName>
    <definedName name="BEx79JK3E6JO8MX4O35A5G8NZCC8" localSheetId="8" hidden="1">#REF!</definedName>
    <definedName name="BEx79JK3E6JO8MX4O35A5G8NZCC8" hidden="1">#REF!</definedName>
    <definedName name="BEx79OCP4HQ6XP8EWNGEUDLOZBBS" localSheetId="8" hidden="1">#REF!</definedName>
    <definedName name="BEx79OCP4HQ6XP8EWNGEUDLOZBBS" hidden="1">#REF!</definedName>
    <definedName name="BEx79SEAYKUZB0H4LYBCD6WWJBG2" localSheetId="8" hidden="1">#REF!</definedName>
    <definedName name="BEx79SEAYKUZB0H4LYBCD6WWJBG2" hidden="1">#REF!</definedName>
    <definedName name="BEx79SJRHTLS9PYM69O9BWW1FMJK" localSheetId="8" hidden="1">#REF!</definedName>
    <definedName name="BEx79SJRHTLS9PYM69O9BWW1FMJK" hidden="1">#REF!</definedName>
    <definedName name="BEx79YJJLBELICW9F9FRYSCQ101L" localSheetId="8" hidden="1">#REF!</definedName>
    <definedName name="BEx79YJJLBELICW9F9FRYSCQ101L" hidden="1">#REF!</definedName>
    <definedName name="BEx79YUC7B0V77FSBGIRCY1BR4VK" localSheetId="8" hidden="1">#REF!</definedName>
    <definedName name="BEx79YUC7B0V77FSBGIRCY1BR4VK" hidden="1">#REF!</definedName>
    <definedName name="BEx7A06T3RC2891FUX05G3QPRAUE" localSheetId="8" hidden="1">#REF!</definedName>
    <definedName name="BEx7A06T3RC2891FUX05G3QPRAUE" hidden="1">#REF!</definedName>
    <definedName name="BEx7A9S3JA1X7FH4CFSQLTZC4691" localSheetId="8" hidden="1">#REF!</definedName>
    <definedName name="BEx7A9S3JA1X7FH4CFSQLTZC4691" hidden="1">#REF!</definedName>
    <definedName name="BEx7ABA2C9IWH5VSLVLLLCY62161" localSheetId="8" hidden="1">#REF!</definedName>
    <definedName name="BEx7ABA2C9IWH5VSLVLLLCY62161" hidden="1">#REF!</definedName>
    <definedName name="BEx7AE4LPLX8N85BYB0WCO5S7ZPV" localSheetId="8" hidden="1">#REF!</definedName>
    <definedName name="BEx7AE4LPLX8N85BYB0WCO5S7ZPV" hidden="1">#REF!</definedName>
    <definedName name="BEx7AR0EEP9O5JPPEKQWG1TC860T" localSheetId="8" hidden="1">#REF!</definedName>
    <definedName name="BEx7AR0EEP9O5JPPEKQWG1TC860T" hidden="1">#REF!</definedName>
    <definedName name="BEx7ASD1I654MEDCO6GGWA95PXSC" localSheetId="8" hidden="1">#REF!</definedName>
    <definedName name="BEx7ASD1I654MEDCO6GGWA95PXSC" hidden="1">#REF!</definedName>
    <definedName name="BEx7AURD3S7JGN4D3YK1QAG6TAFA" localSheetId="8" hidden="1">#REF!</definedName>
    <definedName name="BEx7AURD3S7JGN4D3YK1QAG6TAFA" hidden="1">#REF!</definedName>
    <definedName name="BEx7AVCX9S5RJP3NSZ4QM4E6ERDT" localSheetId="8" hidden="1">#REF!</definedName>
    <definedName name="BEx7AVCX9S5RJP3NSZ4QM4E6ERDT" hidden="1">#REF!</definedName>
    <definedName name="BEx7AVYIGP0930MV5JEBWRYCJN68" localSheetId="8" hidden="1">#REF!</definedName>
    <definedName name="BEx7AVYIGP0930MV5JEBWRYCJN68" hidden="1">#REF!</definedName>
    <definedName name="BEx7B6LH6917TXOSAAQ6U7HVF018" localSheetId="8" hidden="1">#REF!</definedName>
    <definedName name="BEx7B6LH6917TXOSAAQ6U7HVF018" hidden="1">#REF!</definedName>
    <definedName name="BEx7BN8E88JR3K1BSLAZRPSFPQ9L" localSheetId="8" hidden="1">#REF!</definedName>
    <definedName name="BEx7BN8E88JR3K1BSLAZRPSFPQ9L" hidden="1">#REF!</definedName>
    <definedName name="BEx7BP14RMS3638K85OM4NCYLRHG" localSheetId="8" hidden="1">#REF!</definedName>
    <definedName name="BEx7BP14RMS3638K85OM4NCYLRHG" hidden="1">#REF!</definedName>
    <definedName name="BEx7BPXFZXJ79FQ0E8AQE21PGVHA" localSheetId="8" hidden="1">#REF!</definedName>
    <definedName name="BEx7BPXFZXJ79FQ0E8AQE21PGVHA" hidden="1">#REF!</definedName>
    <definedName name="BEx7C04AM39DQMC1TIX7CFZ2ADHX" localSheetId="8" hidden="1">#REF!</definedName>
    <definedName name="BEx7C04AM39DQMC1TIX7CFZ2ADHX" hidden="1">#REF!</definedName>
    <definedName name="BEx7C346X4AX2J1QPM4NBC7JL5W9" localSheetId="8" hidden="1">#REF!</definedName>
    <definedName name="BEx7C346X4AX2J1QPM4NBC7JL5W9" hidden="1">#REF!</definedName>
    <definedName name="BEx7C40F0PQURHPI6YQ39NFIR86Z" localSheetId="8" hidden="1">#REF!</definedName>
    <definedName name="BEx7C40F0PQURHPI6YQ39NFIR86Z" hidden="1">#REF!</definedName>
    <definedName name="BEx7C7B9VCY7N0H7N1NH6HNNH724" localSheetId="8" hidden="1">#REF!</definedName>
    <definedName name="BEx7C7B9VCY7N0H7N1NH6HNNH724" hidden="1">#REF!</definedName>
    <definedName name="BEx7C93VR7SYRIJS1JO8YZKSFAW9" localSheetId="8" hidden="1">#REF!</definedName>
    <definedName name="BEx7C93VR7SYRIJS1JO8YZKSFAW9" hidden="1">#REF!</definedName>
    <definedName name="BEx7CCPC6R1KQQZ2JQU6EFI1G0RM" localSheetId="8" hidden="1">#REF!</definedName>
    <definedName name="BEx7CCPC6R1KQQZ2JQU6EFI1G0RM" hidden="1">#REF!</definedName>
    <definedName name="BEx7CIJST9GLS2QD383UK7VUDTGL" localSheetId="8" hidden="1">#REF!</definedName>
    <definedName name="BEx7CIJST9GLS2QD383UK7VUDTGL" hidden="1">#REF!</definedName>
    <definedName name="BEx7CO8T2XKC7GHDSYNAWTZ9L7YR" localSheetId="8" hidden="1">#REF!</definedName>
    <definedName name="BEx7CO8T2XKC7GHDSYNAWTZ9L7YR" hidden="1">#REF!</definedName>
    <definedName name="BEx7CW1CF00DO8A36UNC2X7K65C2" localSheetId="8" hidden="1">#REF!</definedName>
    <definedName name="BEx7CW1CF00DO8A36UNC2X7K65C2" hidden="1">#REF!</definedName>
    <definedName name="BEx7CW6NFRL2P4XWP0MWHIYA97KF" localSheetId="8" hidden="1">#REF!</definedName>
    <definedName name="BEx7CW6NFRL2P4XWP0MWHIYA97KF" hidden="1">#REF!</definedName>
    <definedName name="BEx7CZXN83U7XFVGG1P1N6ZCQK7U" localSheetId="8" hidden="1">#REF!</definedName>
    <definedName name="BEx7CZXN83U7XFVGG1P1N6ZCQK7U" hidden="1">#REF!</definedName>
    <definedName name="BEx7D14R4J25CLH301NHMGU8FSWM" localSheetId="8" hidden="1">#REF!</definedName>
    <definedName name="BEx7D14R4J25CLH301NHMGU8FSWM" hidden="1">#REF!</definedName>
    <definedName name="BEx7D38BE0Z9QLQBDMGARM9USFPM" localSheetId="8" hidden="1">#REF!</definedName>
    <definedName name="BEx7D38BE0Z9QLQBDMGARM9USFPM" hidden="1">#REF!</definedName>
    <definedName name="BEx7D5RWKRS4W71J4NZ6ZSFHPKFT" localSheetId="8" hidden="1">#REF!</definedName>
    <definedName name="BEx7D5RWKRS4W71J4NZ6ZSFHPKFT" hidden="1">#REF!</definedName>
    <definedName name="BEx7D8H1TPOX1UN17QZYEV7Q58GA" localSheetId="8" hidden="1">#REF!</definedName>
    <definedName name="BEx7D8H1TPOX1UN17QZYEV7Q58GA" hidden="1">#REF!</definedName>
    <definedName name="BEx7DGF13H2074LRWFZQ45PZ6JPX" localSheetId="8" hidden="1">#REF!</definedName>
    <definedName name="BEx7DGF13H2074LRWFZQ45PZ6JPX" hidden="1">#REF!</definedName>
    <definedName name="BEx7DHBE0SOC5KXWWQ73WUDBRX8J" localSheetId="8" hidden="1">#REF!</definedName>
    <definedName name="BEx7DHBE0SOC5KXWWQ73WUDBRX8J" hidden="1">#REF!</definedName>
    <definedName name="BEx7DKWUXEDIISSX4GDD4YYT887F" localSheetId="8" hidden="1">#REF!</definedName>
    <definedName name="BEx7DKWUXEDIISSX4GDD4YYT887F" hidden="1">#REF!</definedName>
    <definedName name="BEx7DMUYR2HC26WW7AOB1TULERMB" localSheetId="8" hidden="1">#REF!</definedName>
    <definedName name="BEx7DMUYR2HC26WW7AOB1TULERMB" hidden="1">#REF!</definedName>
    <definedName name="BEx7DVJTRV44IMJIBFXELE67SZ7S" localSheetId="8" hidden="1">#REF!</definedName>
    <definedName name="BEx7DVJTRV44IMJIBFXELE67SZ7S" hidden="1">#REF!</definedName>
    <definedName name="BEx7DVUMFCI5INHMVFIJ44RTTSTT" localSheetId="8" hidden="1">#REF!</definedName>
    <definedName name="BEx7DVUMFCI5INHMVFIJ44RTTSTT" hidden="1">#REF!</definedName>
    <definedName name="BEx7E2QT2U8THYOKBPXONB1B47WH" localSheetId="8" hidden="1">#REF!</definedName>
    <definedName name="BEx7E2QT2U8THYOKBPXONB1B47WH" hidden="1">#REF!</definedName>
    <definedName name="BEx7E5QP7W6UKO74F5Y0VJ741HS5" localSheetId="8" hidden="1">#REF!</definedName>
    <definedName name="BEx7E5QP7W6UKO74F5Y0VJ741HS5" hidden="1">#REF!</definedName>
    <definedName name="BEx7E6N29HGH3I47AFB2DCS6MVS6" localSheetId="8" hidden="1">#REF!</definedName>
    <definedName name="BEx7E6N29HGH3I47AFB2DCS6MVS6" hidden="1">#REF!</definedName>
    <definedName name="BEx7EBA8IYHQKT7IQAOAML660SYA" localSheetId="8" hidden="1">#REF!</definedName>
    <definedName name="BEx7EBA8IYHQKT7IQAOAML660SYA" hidden="1">#REF!</definedName>
    <definedName name="BEx7EI6C8MCRZFEQYUBE5FSUTIHK" localSheetId="8" hidden="1">#REF!</definedName>
    <definedName name="BEx7EI6C8MCRZFEQYUBE5FSUTIHK" hidden="1">#REF!</definedName>
    <definedName name="BEx7EI6DL1Z6UWLFBXAKVGZTKHWJ" localSheetId="8" hidden="1">#REF!</definedName>
    <definedName name="BEx7EI6DL1Z6UWLFBXAKVGZTKHWJ" hidden="1">#REF!</definedName>
    <definedName name="BEx7EQKHX7GZYOLXRDU534TT4H64" localSheetId="8" hidden="1">#REF!</definedName>
    <definedName name="BEx7EQKHX7GZYOLXRDU534TT4H64" hidden="1">#REF!</definedName>
    <definedName name="BEx7ETV6L1TM7JSXJIGK3FC6RVZW" localSheetId="8" hidden="1">#REF!</definedName>
    <definedName name="BEx7ETV6L1TM7JSXJIGK3FC6RVZW" hidden="1">#REF!</definedName>
    <definedName name="BEx7EYYLHMBYQTH6I377FCQS7CSX" localSheetId="8" hidden="1">#REF!</definedName>
    <definedName name="BEx7EYYLHMBYQTH6I377FCQS7CSX" hidden="1">#REF!</definedName>
    <definedName name="BEx7FCLG1RYI2SNOU1Y2GQZNZSWA" localSheetId="8" hidden="1">#REF!</definedName>
    <definedName name="BEx7FCLG1RYI2SNOU1Y2GQZNZSWA" hidden="1">#REF!</definedName>
    <definedName name="BEx7FN32ZGWOAA4TTH79KINTDWR9" localSheetId="8" hidden="1">#REF!</definedName>
    <definedName name="BEx7FN32ZGWOAA4TTH79KINTDWR9" hidden="1">#REF!</definedName>
    <definedName name="BEx7FV0WJHXL6X5JNQ2ZX45PX49P" localSheetId="8" hidden="1">#REF!</definedName>
    <definedName name="BEx7FV0WJHXL6X5JNQ2ZX45PX49P" hidden="1">#REF!</definedName>
    <definedName name="BEx7G82CKM3NIY1PHNFK28M09PCH" localSheetId="8" hidden="1">#REF!</definedName>
    <definedName name="BEx7G82CKM3NIY1PHNFK28M09PCH" hidden="1">#REF!</definedName>
    <definedName name="BEx7GR3ENYWRXXS5IT0UMEGOLGUH" localSheetId="8" hidden="1">#REF!</definedName>
    <definedName name="BEx7GR3ENYWRXXS5IT0UMEGOLGUH" hidden="1">#REF!</definedName>
    <definedName name="BEx7GSAL6P7TASL8MB63RFST1LJL" localSheetId="8" hidden="1">#REF!</definedName>
    <definedName name="BEx7GSAL6P7TASL8MB63RFST1LJL" hidden="1">#REF!</definedName>
    <definedName name="BEx7H0JD6I5I8WQLLWOYWY5YWPQE" localSheetId="8" hidden="1">#REF!</definedName>
    <definedName name="BEx7H0JD6I5I8WQLLWOYWY5YWPQE" hidden="1">#REF!</definedName>
    <definedName name="BEx7H14XCXH7WEXEY1HVO53A6AGH" localSheetId="8" hidden="1">#REF!</definedName>
    <definedName name="BEx7H14XCXH7WEXEY1HVO53A6AGH" hidden="1">#REF!</definedName>
    <definedName name="BEx7HGVBEF4LEIF6RC14N3PSU461" localSheetId="8" hidden="1">#REF!</definedName>
    <definedName name="BEx7HGVBEF4LEIF6RC14N3PSU461" hidden="1">#REF!</definedName>
    <definedName name="BEx7HQ5T9FZ42QWS09UO4DT42Y0R" localSheetId="8" hidden="1">#REF!</definedName>
    <definedName name="BEx7HQ5T9FZ42QWS09UO4DT42Y0R" hidden="1">#REF!</definedName>
    <definedName name="BEx7HRCZE3CVGON1HV07MT5MNDZ3" localSheetId="8" hidden="1">#REF!</definedName>
    <definedName name="BEx7HRCZE3CVGON1HV07MT5MNDZ3" hidden="1">#REF!</definedName>
    <definedName name="BEx7HWGE2CANG5M17X4C8YNC3N8F" localSheetId="8" hidden="1">#REF!</definedName>
    <definedName name="BEx7HWGE2CANG5M17X4C8YNC3N8F" hidden="1">#REF!</definedName>
    <definedName name="BEx7IB54GU5UCTJS549UBDW43EJL" localSheetId="8" hidden="1">#REF!</definedName>
    <definedName name="BEx7IB54GU5UCTJS549UBDW43EJL" hidden="1">#REF!</definedName>
    <definedName name="BEx7IBVYN47SFZIA0K4MDKQZNN9V" localSheetId="8" hidden="1">#REF!</definedName>
    <definedName name="BEx7IBVYN47SFZIA0K4MDKQZNN9V" hidden="1">#REF!</definedName>
    <definedName name="BEx7IGOMJB39HUONENRXTK1MFHGE" localSheetId="8" hidden="1">#REF!</definedName>
    <definedName name="BEx7IGOMJB39HUONENRXTK1MFHGE" hidden="1">#REF!</definedName>
    <definedName name="BEx7ISO6LTCYYDK0J6IN4PG2P6SW" localSheetId="8" hidden="1">#REF!</definedName>
    <definedName name="BEx7ISO6LTCYYDK0J6IN4PG2P6SW" hidden="1">#REF!</definedName>
    <definedName name="BEx7IV2IJ5WT7UC0UG7WP0WF2JZI" localSheetId="8" hidden="1">#REF!</definedName>
    <definedName name="BEx7IV2IJ5WT7UC0UG7WP0WF2JZI" hidden="1">#REF!</definedName>
    <definedName name="BEx7IXGU74GE5E4S6W4Z13AR092Y" localSheetId="8" hidden="1">#REF!</definedName>
    <definedName name="BEx7IXGU74GE5E4S6W4Z13AR092Y" hidden="1">#REF!</definedName>
    <definedName name="BEx7J4YL8Q3BI1MLH16YYQ18IJRD" localSheetId="8" hidden="1">#REF!</definedName>
    <definedName name="BEx7J4YL8Q3BI1MLH16YYQ18IJRD" hidden="1">#REF!</definedName>
    <definedName name="BEx7J5K5QVUOXI6A663KUWL6PO3O" localSheetId="8" hidden="1">#REF!</definedName>
    <definedName name="BEx7J5K5QVUOXI6A663KUWL6PO3O" hidden="1">#REF!</definedName>
    <definedName name="BEx7JH3HGBPI07OHZ5LFYK0UFZQR" localSheetId="8" hidden="1">#REF!</definedName>
    <definedName name="BEx7JH3HGBPI07OHZ5LFYK0UFZQR" hidden="1">#REF!</definedName>
    <definedName name="BEx7JRL3MHRMVLQF3EN15MXRPN68" localSheetId="8" hidden="1">#REF!</definedName>
    <definedName name="BEx7JRL3MHRMVLQF3EN15MXRPN68" hidden="1">#REF!</definedName>
    <definedName name="BEx7JV194190CNM6WWGQ3UBJ3CHH" localSheetId="8" hidden="1">#REF!</definedName>
    <definedName name="BEx7JV194190CNM6WWGQ3UBJ3CHH" hidden="1">#REF!</definedName>
    <definedName name="BEx7JZJ4AE8AGMWPK3XPBTBUBZ48" localSheetId="8" hidden="1">#REF!</definedName>
    <definedName name="BEx7JZJ4AE8AGMWPK3XPBTBUBZ48" hidden="1">#REF!</definedName>
    <definedName name="BEx7K7GZ607XQOGB81A1HINBTGOZ" localSheetId="8" hidden="1">#REF!</definedName>
    <definedName name="BEx7K7GZ607XQOGB81A1HINBTGOZ" hidden="1">#REF!</definedName>
    <definedName name="BEx7KEYPBDXSNROH8M6CDCBN6B50" localSheetId="8" hidden="1">#REF!</definedName>
    <definedName name="BEx7KEYPBDXSNROH8M6CDCBN6B50" hidden="1">#REF!</definedName>
    <definedName name="BEx7KH7PZ0A6FSWA4LAN2CMZ0WSF" localSheetId="8" hidden="1">#REF!</definedName>
    <definedName name="BEx7KH7PZ0A6FSWA4LAN2CMZ0WSF" hidden="1">#REF!</definedName>
    <definedName name="BEx7KNCTL6VMNQP4MFMHOMV1WI1Y" localSheetId="8" hidden="1">#REF!</definedName>
    <definedName name="BEx7KNCTL6VMNQP4MFMHOMV1WI1Y" hidden="1">#REF!</definedName>
    <definedName name="BEx7KSAS8BZT6H8OQCZ5DNSTMO07" localSheetId="8" hidden="1">#REF!</definedName>
    <definedName name="BEx7KSAS8BZT6H8OQCZ5DNSTMO07" hidden="1">#REF!</definedName>
    <definedName name="BEx7KWHTBD21COXVI4HNEQH0Z3L8" localSheetId="8" hidden="1">#REF!</definedName>
    <definedName name="BEx7KWHTBD21COXVI4HNEQH0Z3L8" hidden="1">#REF!</definedName>
    <definedName name="BEx7KXUGRMRSUXCM97Z7VRZQ9JH2" localSheetId="8" hidden="1">#REF!</definedName>
    <definedName name="BEx7KXUGRMRSUXCM97Z7VRZQ9JH2" hidden="1">#REF!</definedName>
    <definedName name="BEx7L5C6U8MP6IZ67BD649WQYJEK" localSheetId="8" hidden="1">#REF!</definedName>
    <definedName name="BEx7L5C6U8MP6IZ67BD649WQYJEK" hidden="1">#REF!</definedName>
    <definedName name="BEx7L8HEYEVTATR0OG5JJO647KNI" localSheetId="8" hidden="1">#REF!</definedName>
    <definedName name="BEx7L8HEYEVTATR0OG5JJO647KNI" hidden="1">#REF!</definedName>
    <definedName name="BEx7L8XOV64OMS15ZFURFEUXLMWF" localSheetId="8" hidden="1">#REF!</definedName>
    <definedName name="BEx7L8XOV64OMS15ZFURFEUXLMWF" hidden="1">#REF!</definedName>
    <definedName name="BEx7LPF478MRAYB9TQ6LDML6O3BY" localSheetId="8" hidden="1">#REF!</definedName>
    <definedName name="BEx7LPF478MRAYB9TQ6LDML6O3BY" hidden="1">#REF!</definedName>
    <definedName name="BEx7LPV780NFCG1VX4EKJ29YXOLZ" localSheetId="8" hidden="1">#REF!</definedName>
    <definedName name="BEx7LPV780NFCG1VX4EKJ29YXOLZ" hidden="1">#REF!</definedName>
    <definedName name="BEx7LQ0PD30NJWOAYKPEYHM9J83B" localSheetId="8" hidden="1">#REF!</definedName>
    <definedName name="BEx7LQ0PD30NJWOAYKPEYHM9J83B" hidden="1">#REF!</definedName>
    <definedName name="BEx7M4EKEDHZ1ZZ91NDLSUNPUFPZ" localSheetId="8" hidden="1">#REF!</definedName>
    <definedName name="BEx7M4EKEDHZ1ZZ91NDLSUNPUFPZ" hidden="1">#REF!</definedName>
    <definedName name="BEx7MAUI1JJFDIJGDW4RWY5384LY" localSheetId="8" hidden="1">#REF!</definedName>
    <definedName name="BEx7MAUI1JJFDIJGDW4RWY5384LY" hidden="1">#REF!</definedName>
    <definedName name="BEx7MI1EW6N7FOBHWJLYC02TZSKR" localSheetId="8" hidden="1">#REF!</definedName>
    <definedName name="BEx7MI1EW6N7FOBHWJLYC02TZSKR" hidden="1">#REF!</definedName>
    <definedName name="BEx7MJZO3UKAMJ53UWOJ5ZD4GGMQ" localSheetId="8" hidden="1">#REF!</definedName>
    <definedName name="BEx7MJZO3UKAMJ53UWOJ5ZD4GGMQ" hidden="1">#REF!</definedName>
    <definedName name="BEx7MO17TZ6L4457Q12FYYLUUZAZ" localSheetId="8" hidden="1">#REF!</definedName>
    <definedName name="BEx7MO17TZ6L4457Q12FYYLUUZAZ" hidden="1">#REF!</definedName>
    <definedName name="BEx7MT4MFNXIVQGAT6D971GZW7CA" localSheetId="8" hidden="1">#REF!</definedName>
    <definedName name="BEx7MT4MFNXIVQGAT6D971GZW7CA" hidden="1">#REF!</definedName>
    <definedName name="BEx7MUMLPPX92MX7SA8S1PLONDL8" localSheetId="8" hidden="1">#REF!</definedName>
    <definedName name="BEx7MUMLPPX92MX7SA8S1PLONDL8" hidden="1">#REF!</definedName>
    <definedName name="BEx7MX0W532Q7CB4V6KFVC9WAOUI" localSheetId="8" hidden="1">#REF!</definedName>
    <definedName name="BEx7MX0W532Q7CB4V6KFVC9WAOUI" hidden="1">#REF!</definedName>
    <definedName name="BEx7NB403NE748IF75RXMWOFQ986" localSheetId="8" hidden="1">#REF!</definedName>
    <definedName name="BEx7NB403NE748IF75RXMWOFQ986" hidden="1">#REF!</definedName>
    <definedName name="BEx7NI062THZAM6I8AJWTFJL91CS" localSheetId="8" hidden="1">#REF!</definedName>
    <definedName name="BEx7NI062THZAM6I8AJWTFJL91CS" hidden="1">#REF!</definedName>
    <definedName name="BEx904S75BPRYMHF0083JF7ES4NG" localSheetId="8" hidden="1">#REF!</definedName>
    <definedName name="BEx904S75BPRYMHF0083JF7ES4NG" hidden="1">#REF!</definedName>
    <definedName name="BEx90HDD4RWF7JZGA8GCGG7D63MG" localSheetId="8" hidden="1">#REF!</definedName>
    <definedName name="BEx90HDD4RWF7JZGA8GCGG7D63MG" hidden="1">#REF!</definedName>
    <definedName name="BEx90HO6UVMFVSV8U0YBZFHNCL38" localSheetId="8" hidden="1">#REF!</definedName>
    <definedName name="BEx90HO6UVMFVSV8U0YBZFHNCL38" hidden="1">#REF!</definedName>
    <definedName name="BEx90VGH5H09ON2QXYC9WIIEU98T" localSheetId="8" hidden="1">#REF!</definedName>
    <definedName name="BEx90VGH5H09ON2QXYC9WIIEU98T" hidden="1">#REF!</definedName>
    <definedName name="BEx9157279000SVN5XNWQ99JY0WU" localSheetId="8" hidden="1">#REF!</definedName>
    <definedName name="BEx9157279000SVN5XNWQ99JY0WU" hidden="1">#REF!</definedName>
    <definedName name="BEx9175B70QXYAU5A8DJPGZQ46L9" localSheetId="8" hidden="1">#REF!</definedName>
    <definedName name="BEx9175B70QXYAU5A8DJPGZQ46L9" hidden="1">#REF!</definedName>
    <definedName name="BEx91AQQRTV87AO27VWHSFZAD4ZR" localSheetId="8" hidden="1">#REF!</definedName>
    <definedName name="BEx91AQQRTV87AO27VWHSFZAD4ZR" hidden="1">#REF!</definedName>
    <definedName name="BEx91L8FLL5CWLA2CDHKCOMGVDZN" localSheetId="8" hidden="1">#REF!</definedName>
    <definedName name="BEx91L8FLL5CWLA2CDHKCOMGVDZN" hidden="1">#REF!</definedName>
    <definedName name="BEx91OTVH9ZDBC3QTORU8RZX4EOC" localSheetId="8" hidden="1">#REF!</definedName>
    <definedName name="BEx91OTVH9ZDBC3QTORU8RZX4EOC" hidden="1">#REF!</definedName>
    <definedName name="BEx91QH5JRZKQP1GPN2SQMR3CKAG" localSheetId="8" hidden="1">#REF!</definedName>
    <definedName name="BEx91QH5JRZKQP1GPN2SQMR3CKAG" hidden="1">#REF!</definedName>
    <definedName name="BEx91ROALDNHO7FI4X8L61RH4UJE" localSheetId="8" hidden="1">#REF!</definedName>
    <definedName name="BEx91ROALDNHO7FI4X8L61RH4UJE" hidden="1">#REF!</definedName>
    <definedName name="BEx91TMID71GVYH0U16QM1RV3PX0" localSheetId="8" hidden="1">#REF!</definedName>
    <definedName name="BEx91TMID71GVYH0U16QM1RV3PX0" hidden="1">#REF!</definedName>
    <definedName name="BEx91VF2D78PAF337E3L2L81K9W2" localSheetId="8" hidden="1">#REF!</definedName>
    <definedName name="BEx91VF2D78PAF337E3L2L81K9W2" hidden="1">#REF!</definedName>
    <definedName name="BEx921PNZ46VORG2VRMWREWIC0SE" localSheetId="8" hidden="1">#REF!</definedName>
    <definedName name="BEx921PNZ46VORG2VRMWREWIC0SE" hidden="1">#REF!</definedName>
    <definedName name="BEx929CVDCG5CFUQWNDLOSNRQ1FN" localSheetId="8" hidden="1">#REF!</definedName>
    <definedName name="BEx929CVDCG5CFUQWNDLOSNRQ1FN" hidden="1">#REF!</definedName>
    <definedName name="BEx92DPEKL5WM5A3CN8674JI0PR3" localSheetId="8" hidden="1">#REF!</definedName>
    <definedName name="BEx92DPEKL5WM5A3CN8674JI0PR3" hidden="1">#REF!</definedName>
    <definedName name="BEx92ER2RMY93TZK0D9L9T3H0GI5" localSheetId="8" hidden="1">#REF!</definedName>
    <definedName name="BEx92ER2RMY93TZK0D9L9T3H0GI5" hidden="1">#REF!</definedName>
    <definedName name="BEx92FI04PJT4LI23KKIHRXWJDTT" localSheetId="8" hidden="1">#REF!</definedName>
    <definedName name="BEx92FI04PJT4LI23KKIHRXWJDTT" hidden="1">#REF!</definedName>
    <definedName name="BEx92HR14HQ9D5JXCSPA4SS4RT62" localSheetId="8" hidden="1">#REF!</definedName>
    <definedName name="BEx92HR14HQ9D5JXCSPA4SS4RT62" hidden="1">#REF!</definedName>
    <definedName name="BEx92HWA2D6A5EX9MFG68G0NOMSN" localSheetId="8" hidden="1">#REF!</definedName>
    <definedName name="BEx92HWA2D6A5EX9MFG68G0NOMSN" hidden="1">#REF!</definedName>
    <definedName name="BEx92I1SQUKW2W7S22E82HLJXRGK" localSheetId="8" hidden="1">#REF!</definedName>
    <definedName name="BEx92I1SQUKW2W7S22E82HLJXRGK" hidden="1">#REF!</definedName>
    <definedName name="BEx92PUBDIXAU1FW5ZAXECMAU0LN" localSheetId="8" hidden="1">#REF!</definedName>
    <definedName name="BEx92PUBDIXAU1FW5ZAXECMAU0LN" hidden="1">#REF!</definedName>
    <definedName name="BEx92S8MHFFIVRQ2YSHZNQGOFUHD" localSheetId="8" hidden="1">#REF!</definedName>
    <definedName name="BEx92S8MHFFIVRQ2YSHZNQGOFUHD" hidden="1">#REF!</definedName>
    <definedName name="BEx92VJ5FJGXISSSMOUAESCSIWFV" localSheetId="8" hidden="1">#REF!</definedName>
    <definedName name="BEx92VJ5FJGXISSSMOUAESCSIWFV" hidden="1">#REF!</definedName>
    <definedName name="BEx93B9OULL2YGC896XXYAAJSTRK" localSheetId="8" hidden="1">#REF!</definedName>
    <definedName name="BEx93B9OULL2YGC896XXYAAJSTRK" hidden="1">#REF!</definedName>
    <definedName name="BEx93FRKF99NRT3LH99UTIH7AAYF" localSheetId="8" hidden="1">#REF!</definedName>
    <definedName name="BEx93FRKF99NRT3LH99UTIH7AAYF" hidden="1">#REF!</definedName>
    <definedName name="BEx93M7FSHP50OG34A4W8W8DF12U" localSheetId="8" hidden="1">#REF!</definedName>
    <definedName name="BEx93M7FSHP50OG34A4W8W8DF12U" hidden="1">#REF!</definedName>
    <definedName name="BEx93OLWY2O3PRA74U41VG5RXT4Q" localSheetId="8" hidden="1">#REF!</definedName>
    <definedName name="BEx93OLWY2O3PRA74U41VG5RXT4Q" hidden="1">#REF!</definedName>
    <definedName name="BEx93RWFAF6YJGYUTITVM445C02U" localSheetId="8" hidden="1">#REF!</definedName>
    <definedName name="BEx93RWFAF6YJGYUTITVM445C02U" hidden="1">#REF!</definedName>
    <definedName name="BEx93SY9RWG3HUV4YXQKXJH9FH14" localSheetId="8" hidden="1">#REF!</definedName>
    <definedName name="BEx93SY9RWG3HUV4YXQKXJH9FH14" hidden="1">#REF!</definedName>
    <definedName name="BEx93TJUX3U0FJDBG6DDSNQ91R5J" localSheetId="8" hidden="1">#REF!</definedName>
    <definedName name="BEx93TJUX3U0FJDBG6DDSNQ91R5J" hidden="1">#REF!</definedName>
    <definedName name="BEx942UCRHMI4B0US31HO95GSC2X" localSheetId="8" hidden="1">#REF!</definedName>
    <definedName name="BEx942UCRHMI4B0US31HO95GSC2X" hidden="1">#REF!</definedName>
    <definedName name="BEx942ZND3V7XSHKTD0UH9X85N5E" localSheetId="8" hidden="1">#REF!</definedName>
    <definedName name="BEx942ZND3V7XSHKTD0UH9X85N5E" hidden="1">#REF!</definedName>
    <definedName name="BEx947HHLR6UU6NYPNDZRF79V52K" localSheetId="8" hidden="1">#REF!</definedName>
    <definedName name="BEx947HHLR6UU6NYPNDZRF79V52K" hidden="1">#REF!</definedName>
    <definedName name="BEx948ZFFQWVIDNG4AZAUGGGEB5U" localSheetId="8" hidden="1">#REF!</definedName>
    <definedName name="BEx948ZFFQWVIDNG4AZAUGGGEB5U" hidden="1">#REF!</definedName>
    <definedName name="BEx94CKXG92OMURH41SNU6IOHK4J" localSheetId="8" hidden="1">#REF!</definedName>
    <definedName name="BEx94CKXG92OMURH41SNU6IOHK4J" hidden="1">#REF!</definedName>
    <definedName name="BEx94GXG30CIVB6ZQN3X3IK6BZXQ" localSheetId="8" hidden="1">#REF!</definedName>
    <definedName name="BEx94GXG30CIVB6ZQN3X3IK6BZXQ" hidden="1">#REF!</definedName>
    <definedName name="BEx94HJ0DWZHE39X4BLCQCJ3M1MC" localSheetId="8" hidden="1">#REF!</definedName>
    <definedName name="BEx94HJ0DWZHE39X4BLCQCJ3M1MC" hidden="1">#REF!</definedName>
    <definedName name="BEx94HZ5LURYM9ST744ALV6ZCKYP" localSheetId="8" hidden="1">#REF!</definedName>
    <definedName name="BEx94HZ5LURYM9ST744ALV6ZCKYP" hidden="1">#REF!</definedName>
    <definedName name="BEx94IQ75E90YUMWJ9N591LR7DQQ" localSheetId="8" hidden="1">#REF!</definedName>
    <definedName name="BEx94IQ75E90YUMWJ9N591LR7DQQ" hidden="1">#REF!</definedName>
    <definedName name="BEx94N7W5T3U7UOE97D6OVIBUCXS" localSheetId="8" hidden="1">#REF!</definedName>
    <definedName name="BEx94N7W5T3U7UOE97D6OVIBUCXS" hidden="1">#REF!</definedName>
    <definedName name="BEx955NIAWX5OLAHMTV6QFUZPR30" localSheetId="8" hidden="1">#REF!</definedName>
    <definedName name="BEx955NIAWX5OLAHMTV6QFUZPR30" hidden="1">#REF!</definedName>
    <definedName name="BEx9581TYVI2M5TT4ISDAJV4W7Z6" localSheetId="8" hidden="1">#REF!</definedName>
    <definedName name="BEx9581TYVI2M5TT4ISDAJV4W7Z6" hidden="1">#REF!</definedName>
    <definedName name="BEx95G55NR99FDSE95CXDI4DKWSV" localSheetId="8" hidden="1">#REF!</definedName>
    <definedName name="BEx95G55NR99FDSE95CXDI4DKWSV" hidden="1">#REF!</definedName>
    <definedName name="BEx95NHF4RVUE0YDOAFZEIVBYJXD" localSheetId="8" hidden="1">#REF!</definedName>
    <definedName name="BEx95NHF4RVUE0YDOAFZEIVBYJXD" hidden="1">#REF!</definedName>
    <definedName name="BEx95QBZMG0E2KQ9BERJ861QLYN3" localSheetId="8" hidden="1">#REF!</definedName>
    <definedName name="BEx95QBZMG0E2KQ9BERJ861QLYN3" hidden="1">#REF!</definedName>
    <definedName name="BEx95QHBVDN795UNQJLRXG3RDU49" localSheetId="8" hidden="1">#REF!</definedName>
    <definedName name="BEx95QHBVDN795UNQJLRXG3RDU49" hidden="1">#REF!</definedName>
    <definedName name="BEx95TBVUWV7L7OMFMZDQEXGVHU6" localSheetId="8" hidden="1">#REF!</definedName>
    <definedName name="BEx95TBVUWV7L7OMFMZDQEXGVHU6" hidden="1">#REF!</definedName>
    <definedName name="BEx95U89DZZSVO39TGS62CX8G9N4" localSheetId="8" hidden="1">#REF!</definedName>
    <definedName name="BEx95U89DZZSVO39TGS62CX8G9N4" hidden="1">#REF!</definedName>
    <definedName name="BEx95XTPKKKJG67C45LRX0T25I06" localSheetId="8" hidden="1">#REF!</definedName>
    <definedName name="BEx95XTPKKKJG67C45LRX0T25I06" hidden="1">#REF!</definedName>
    <definedName name="BEx9602K2GHNBUEUVT9ONRQU1GMD" localSheetId="8" hidden="1">#REF!</definedName>
    <definedName name="BEx9602K2GHNBUEUVT9ONRQU1GMD" hidden="1">#REF!</definedName>
    <definedName name="BEx9602LTEI8BPC79BGMRK6S0RP8" localSheetId="8" hidden="1">#REF!</definedName>
    <definedName name="BEx9602LTEI8BPC79BGMRK6S0RP8" hidden="1">#REF!</definedName>
    <definedName name="BEx962BL3Y4LA53EBYI64ZYMZE8U" localSheetId="8" hidden="1">#REF!</definedName>
    <definedName name="BEx962BL3Y4LA53EBYI64ZYMZE8U" hidden="1">#REF!</definedName>
    <definedName name="BEx96HAWZ2EMMI7VJ5NQXGK044OO" localSheetId="8" hidden="1">#REF!</definedName>
    <definedName name="BEx96HAWZ2EMMI7VJ5NQXGK044OO" hidden="1">#REF!</definedName>
    <definedName name="BEx96KR21O7H9R29TN0S45Y3QPUK" localSheetId="8" hidden="1">#REF!</definedName>
    <definedName name="BEx96KR21O7H9R29TN0S45Y3QPUK" hidden="1">#REF!</definedName>
    <definedName name="BEx96SUFKHHFE8XQ6UUO6ILDOXHO" localSheetId="8" hidden="1">#REF!</definedName>
    <definedName name="BEx96SUFKHHFE8XQ6UUO6ILDOXHO" hidden="1">#REF!</definedName>
    <definedName name="BEx96UN4YWXBDEZ1U1ZUIPP41Z7I" localSheetId="8" hidden="1">#REF!</definedName>
    <definedName name="BEx96UN4YWXBDEZ1U1ZUIPP41Z7I" hidden="1">#REF!</definedName>
    <definedName name="BEx978KSD61YJH3S9DGO050R2EHA" localSheetId="8" hidden="1">#REF!</definedName>
    <definedName name="BEx978KSD61YJH3S9DGO050R2EHA" hidden="1">#REF!</definedName>
    <definedName name="BEx97H9O1NAKAPK4MX4PKO34ICL5" localSheetId="8" hidden="1">#REF!</definedName>
    <definedName name="BEx97H9O1NAKAPK4MX4PKO34ICL5" hidden="1">#REF!</definedName>
    <definedName name="BEx97MNUZQ1Z0AO2FL7XQYVNCPR7" localSheetId="8" hidden="1">#REF!</definedName>
    <definedName name="BEx97MNUZQ1Z0AO2FL7XQYVNCPR7" hidden="1">#REF!</definedName>
    <definedName name="BEx97NPQBACJVD9K1YXI08RTW9E2" localSheetId="8" hidden="1">#REF!</definedName>
    <definedName name="BEx97NPQBACJVD9K1YXI08RTW9E2" hidden="1">#REF!</definedName>
    <definedName name="BEx97RWQLXS0OORDCN69IGA58CWU" localSheetId="8" hidden="1">#REF!</definedName>
    <definedName name="BEx97RWQLXS0OORDCN69IGA58CWU" hidden="1">#REF!</definedName>
    <definedName name="BEx97YNGGDFIXHTMGFL2IHAQX9MI" localSheetId="8" hidden="1">#REF!</definedName>
    <definedName name="BEx97YNGGDFIXHTMGFL2IHAQX9MI" hidden="1">#REF!</definedName>
    <definedName name="BEx9805E16VCDEWPM3404WTQS6ZK" localSheetId="8" hidden="1">#REF!</definedName>
    <definedName name="BEx9805E16VCDEWPM3404WTQS6ZK" hidden="1">#REF!</definedName>
    <definedName name="BEx981HW73BUZWT14TBTZHC0ZTJ4" localSheetId="8" hidden="1">#REF!</definedName>
    <definedName name="BEx981HW73BUZWT14TBTZHC0ZTJ4" hidden="1">#REF!</definedName>
    <definedName name="BEx9871KU0N99P0900EAK69VFYT2" localSheetId="8" hidden="1">#REF!</definedName>
    <definedName name="BEx9871KU0N99P0900EAK69VFYT2" hidden="1">#REF!</definedName>
    <definedName name="BEx98IFKNJFGZFLID1YTRFEG1SXY" localSheetId="8" hidden="1">#REF!</definedName>
    <definedName name="BEx98IFKNJFGZFLID1YTRFEG1SXY" hidden="1">#REF!</definedName>
    <definedName name="BEx98T7ZEF0HKRFLBVK3BNKCG3CJ" localSheetId="8" hidden="1">#REF!</definedName>
    <definedName name="BEx98T7ZEF0HKRFLBVK3BNKCG3CJ" hidden="1">#REF!</definedName>
    <definedName name="BEx98WYSAS39FWGYTMQ8QGIT81TF" localSheetId="8" hidden="1">#REF!</definedName>
    <definedName name="BEx98WYSAS39FWGYTMQ8QGIT81TF" hidden="1">#REF!</definedName>
    <definedName name="BEx990461P2YAJ7BRK25INFYZ7RQ" localSheetId="8" hidden="1">#REF!</definedName>
    <definedName name="BEx990461P2YAJ7BRK25INFYZ7RQ" hidden="1">#REF!</definedName>
    <definedName name="BEx9915UVD4G7RA3IMLFZ0LG3UA2" localSheetId="8" hidden="1">#REF!</definedName>
    <definedName name="BEx9915UVD4G7RA3IMLFZ0LG3UA2" hidden="1">#REF!</definedName>
    <definedName name="BEx991M410V3S2PKCJGQ30O6JT6H" localSheetId="8" hidden="1">#REF!</definedName>
    <definedName name="BEx991M410V3S2PKCJGQ30O6JT6H" hidden="1">#REF!</definedName>
    <definedName name="BEx992CZON8AO7U7V88VN1JBO0MG" localSheetId="8" hidden="1">#REF!</definedName>
    <definedName name="BEx992CZON8AO7U7V88VN1JBO0MG" hidden="1">#REF!</definedName>
    <definedName name="BEx9952469XMFGSPXL7CMXHPJF90" localSheetId="8" hidden="1">#REF!</definedName>
    <definedName name="BEx9952469XMFGSPXL7CMXHPJF90" hidden="1">#REF!</definedName>
    <definedName name="BEx99B77I7TUSHRR4HIZ9FU2EIUT" localSheetId="8" hidden="1">#REF!</definedName>
    <definedName name="BEx99B77I7TUSHRR4HIZ9FU2EIUT" hidden="1">#REF!</definedName>
    <definedName name="BEx99EHWKKHZB66Q30C7QIXU3BVM" localSheetId="8" hidden="1">#REF!</definedName>
    <definedName name="BEx99EHWKKHZB66Q30C7QIXU3BVM" hidden="1">#REF!</definedName>
    <definedName name="BEx99IE6TEODZ443HP0AYCXVTNOV" localSheetId="8" hidden="1">#REF!</definedName>
    <definedName name="BEx99IE6TEODZ443HP0AYCXVTNOV" hidden="1">#REF!</definedName>
    <definedName name="BEx99Q6PH5F3OQKCCAAO75PYDEFN" localSheetId="8" hidden="1">#REF!</definedName>
    <definedName name="BEx99Q6PH5F3OQKCCAAO75PYDEFN" hidden="1">#REF!</definedName>
    <definedName name="BEx99RU5I4O0109P2FW9DN4IU3QX" localSheetId="8" hidden="1">#REF!</definedName>
    <definedName name="BEx99RU5I4O0109P2FW9DN4IU3QX" hidden="1">#REF!</definedName>
    <definedName name="BEx99WBYT2D6UUC1PT7A40ENYID4" localSheetId="8" hidden="1">#REF!</definedName>
    <definedName name="BEx99WBYT2D6UUC1PT7A40ENYID4" hidden="1">#REF!</definedName>
    <definedName name="BEx99WS2X3RTQE9O764SS5G2FPE6" localSheetId="8" hidden="1">#REF!</definedName>
    <definedName name="BEx99WS2X3RTQE9O764SS5G2FPE6" hidden="1">#REF!</definedName>
    <definedName name="BEx99ZRZ4I7FHDPGRAT5VW7NVBPU" localSheetId="8" hidden="1">#REF!</definedName>
    <definedName name="BEx99ZRZ4I7FHDPGRAT5VW7NVBPU" hidden="1">#REF!</definedName>
    <definedName name="BEx9AT5E3ZSHKSOL35O38L8HF9TH" localSheetId="8" hidden="1">#REF!</definedName>
    <definedName name="BEx9AT5E3ZSHKSOL35O38L8HF9TH" hidden="1">#REF!</definedName>
    <definedName name="BEx9ATW9WB5CNKQR5HKK7Y2GHYGR" localSheetId="8" hidden="1">#REF!</definedName>
    <definedName name="BEx9ATW9WB5CNKQR5HKK7Y2GHYGR" hidden="1">#REF!</definedName>
    <definedName name="BEx9AV8W1FAWF5BHATYEN47X12JN" localSheetId="8" hidden="1">#REF!</definedName>
    <definedName name="BEx9AV8W1FAWF5BHATYEN47X12JN" hidden="1">#REF!</definedName>
    <definedName name="BEx9B8A5186FNTQQNLIO5LK02ABI" localSheetId="8" hidden="1">#REF!</definedName>
    <definedName name="BEx9B8A5186FNTQQNLIO5LK02ABI" hidden="1">#REF!</definedName>
    <definedName name="BEx9B8VR20E2CILU4CDQUQQ9ONXK" localSheetId="8" hidden="1">#REF!</definedName>
    <definedName name="BEx9B8VR20E2CILU4CDQUQQ9ONXK" hidden="1">#REF!</definedName>
    <definedName name="BEx9B917EUP13X6FQ3NPQL76XM5V" localSheetId="8" hidden="1">#REF!</definedName>
    <definedName name="BEx9B917EUP13X6FQ3NPQL76XM5V" hidden="1">#REF!</definedName>
    <definedName name="BEx9BAJ5WYEQ623HUT9NNCMP3RUG" localSheetId="8" hidden="1">#REF!</definedName>
    <definedName name="BEx9BAJ5WYEQ623HUT9NNCMP3RUG" hidden="1">#REF!</definedName>
    <definedName name="BEx9BE9Z7EFJCFDYJJOY5KFTGDF4" localSheetId="8" hidden="1">#REF!</definedName>
    <definedName name="BEx9BE9Z7EFJCFDYJJOY5KFTGDF4" hidden="1">#REF!</definedName>
    <definedName name="BEx9BSIJN2O0MG8CXAMCAOADEMTO" localSheetId="8" hidden="1">#REF!</definedName>
    <definedName name="BEx9BSIJN2O0MG8CXAMCAOADEMTO" hidden="1">#REF!</definedName>
    <definedName name="BEx9BU0BBJO3ITPCO4T9FIVEVJY7" localSheetId="8" hidden="1">#REF!</definedName>
    <definedName name="BEx9BU0BBJO3ITPCO4T9FIVEVJY7" hidden="1">#REF!</definedName>
    <definedName name="BEx9BYSYW7QCPXS2NAVLFAU5Y2Z2" localSheetId="8" hidden="1">#REF!</definedName>
    <definedName name="BEx9BYSYW7QCPXS2NAVLFAU5Y2Z2" hidden="1">#REF!</definedName>
    <definedName name="BEx9C590HJ2O31IWJB73C1HR74AI" localSheetId="8" hidden="1">#REF!</definedName>
    <definedName name="BEx9C590HJ2O31IWJB73C1HR74AI" hidden="1">#REF!</definedName>
    <definedName name="BEx9CCQRMYYOGIOYTOM73VKDIPS1" localSheetId="8" hidden="1">#REF!</definedName>
    <definedName name="BEx9CCQRMYYOGIOYTOM73VKDIPS1" hidden="1">#REF!</definedName>
    <definedName name="BEx9CM6JVXIG9S6EAZMR899UW190" localSheetId="8" hidden="1">#REF!</definedName>
    <definedName name="BEx9CM6JVXIG9S6EAZMR899UW190" hidden="1">#REF!</definedName>
    <definedName name="BEx9D160NRGTDVT2ML4H9A7UKR4T" localSheetId="8" hidden="1">#REF!</definedName>
    <definedName name="BEx9D160NRGTDVT2ML4H9A7UKR4T" hidden="1">#REF!</definedName>
    <definedName name="BEx9D1BC9FT19KY0INAABNDBAMR1" localSheetId="8" hidden="1">#REF!</definedName>
    <definedName name="BEx9D1BC9FT19KY0INAABNDBAMR1" hidden="1">#REF!</definedName>
    <definedName name="BEx9D1MB15VSARB7IKBMZYU0JJBI" localSheetId="8" hidden="1">#REF!</definedName>
    <definedName name="BEx9D1MB15VSARB7IKBMZYU0JJBI" hidden="1">#REF!</definedName>
    <definedName name="BEx9DN6ZMF18Q39MPMXSDJTZQNJ3" localSheetId="8" hidden="1">#REF!</definedName>
    <definedName name="BEx9DN6ZMF18Q39MPMXSDJTZQNJ3" hidden="1">#REF!</definedName>
    <definedName name="BEx9DZXN85O544CD9O60K126YYAU" localSheetId="8" hidden="1">#REF!</definedName>
    <definedName name="BEx9DZXN85O544CD9O60K126YYAU" hidden="1">#REF!</definedName>
    <definedName name="BEx9E14TDNSEMI784W0OTIEQMWN6" localSheetId="8" hidden="1">#REF!</definedName>
    <definedName name="BEx9E14TDNSEMI784W0OTIEQMWN6" hidden="1">#REF!</definedName>
    <definedName name="BEx9E14TGNBYGMDDG9NETDK4SYAW" localSheetId="8" hidden="1">#REF!</definedName>
    <definedName name="BEx9E14TGNBYGMDDG9NETDK4SYAW" hidden="1">#REF!</definedName>
    <definedName name="BEx9E2BZ2B1R41FMGJCJ7JLGLUAJ" localSheetId="8" hidden="1">#REF!</definedName>
    <definedName name="BEx9E2BZ2B1R41FMGJCJ7JLGLUAJ" hidden="1">#REF!</definedName>
    <definedName name="BEx9EG9KBJ77M8LEOR9ITOKN5KXY" localSheetId="8" hidden="1">#REF!</definedName>
    <definedName name="BEx9EG9KBJ77M8LEOR9ITOKN5KXY" hidden="1">#REF!</definedName>
    <definedName name="BEx9EMK6HAJJMVYZTN5AUIV7O1E6" localSheetId="8" hidden="1">#REF!</definedName>
    <definedName name="BEx9EMK6HAJJMVYZTN5AUIV7O1E6" hidden="1">#REF!</definedName>
    <definedName name="BEx9ENB8RPU9FA3QW16IGB6LK1CH" localSheetId="8" hidden="1">#REF!</definedName>
    <definedName name="BEx9ENB8RPU9FA3QW16IGB6LK1CH" hidden="1">#REF!</definedName>
    <definedName name="BEx9EQLVZHYQ1TPX7WH3SOWXCZLE" localSheetId="8" hidden="1">#REF!</definedName>
    <definedName name="BEx9EQLVZHYQ1TPX7WH3SOWXCZLE" hidden="1">#REF!</definedName>
    <definedName name="BEx9ETLU0EK5LGEM1QCNYN2S8O5F" localSheetId="8" hidden="1">#REF!</definedName>
    <definedName name="BEx9ETLU0EK5LGEM1QCNYN2S8O5F" hidden="1">#REF!</definedName>
    <definedName name="BEx9F0710LGLAU3161O0O346N58H" localSheetId="8" hidden="1">#REF!</definedName>
    <definedName name="BEx9F0710LGLAU3161O0O346N58H" hidden="1">#REF!</definedName>
    <definedName name="BEx9F0Y2ESUNE3U7TQDLMPE9BO67" localSheetId="8" hidden="1">#REF!</definedName>
    <definedName name="BEx9F0Y2ESUNE3U7TQDLMPE9BO67" hidden="1">#REF!</definedName>
    <definedName name="BEx9F439L1R726MJFX2EP39XIBPY" localSheetId="8" hidden="1">#REF!</definedName>
    <definedName name="BEx9F439L1R726MJFX2EP39XIBPY" hidden="1">#REF!</definedName>
    <definedName name="BEx9F5W18ZGFOKGRE8PR6T1MO6GT" localSheetId="8" hidden="1">#REF!</definedName>
    <definedName name="BEx9F5W18ZGFOKGRE8PR6T1MO6GT" hidden="1">#REF!</definedName>
    <definedName name="BEx9F78N4HY0XFGBQ4UJRD52L1EI" localSheetId="8" hidden="1">#REF!</definedName>
    <definedName name="BEx9F78N4HY0XFGBQ4UJRD52L1EI" hidden="1">#REF!</definedName>
    <definedName name="BEx9FF16LOQP5QIR4UHW5EIFGQB8" localSheetId="8" hidden="1">#REF!</definedName>
    <definedName name="BEx9FF16LOQP5QIR4UHW5EIFGQB8" hidden="1">#REF!</definedName>
    <definedName name="BEx9FJTSRCZ3ZXT3QVBJT5NF8T7V" localSheetId="8" hidden="1">#REF!</definedName>
    <definedName name="BEx9FJTSRCZ3ZXT3QVBJT5NF8T7V" hidden="1">#REF!</definedName>
    <definedName name="BEx9FRBEEYPS5HLS3XT34AKZN94G" localSheetId="8" hidden="1">#REF!</definedName>
    <definedName name="BEx9FRBEEYPS5HLS3XT34AKZN94G" hidden="1">#REF!</definedName>
    <definedName name="BEx9G5USBCNYNA7HGVW92D800SKX" localSheetId="8" hidden="1">#REF!</definedName>
    <definedName name="BEx9G5USBCNYNA7HGVW92D800SKX" hidden="1">#REF!</definedName>
    <definedName name="BEx9G7CPXG7HR6N6FHPU2DBBUIKG" localSheetId="8" hidden="1">#REF!</definedName>
    <definedName name="BEx9G7CPXG7HR6N6FHPU2DBBUIKG" hidden="1">#REF!</definedName>
    <definedName name="BEx9GDY4D8ZPQJCYFIMYM0V0C51Y" localSheetId="8" hidden="1">#REF!</definedName>
    <definedName name="BEx9GDY4D8ZPQJCYFIMYM0V0C51Y" hidden="1">#REF!</definedName>
    <definedName name="BEx9GGY04V0ZWI6O9KZH4KSBB389" localSheetId="8" hidden="1">#REF!</definedName>
    <definedName name="BEx9GGY04V0ZWI6O9KZH4KSBB389" hidden="1">#REF!</definedName>
    <definedName name="BEx9GMC7TE8SDTCO5PHODBUF4SM1" localSheetId="8" hidden="1">#REF!</definedName>
    <definedName name="BEx9GMC7TE8SDTCO5PHODBUF4SM1" hidden="1">#REF!</definedName>
    <definedName name="BEx9GMN0B495HEAOG6JQK9D7HUPC" localSheetId="8" hidden="1">#REF!</definedName>
    <definedName name="BEx9GMN0B495HEAOG6JQK9D7HUPC" hidden="1">#REF!</definedName>
    <definedName name="BEx9GNOPB6OZ2RH3FCDNJR38RJOS" localSheetId="8" hidden="1">#REF!</definedName>
    <definedName name="BEx9GNOPB6OZ2RH3FCDNJR38RJOS" hidden="1">#REF!</definedName>
    <definedName name="BEx9GUQALUWCD30UKUQGSWW8KBQ7" localSheetId="8" hidden="1">#REF!</definedName>
    <definedName name="BEx9GUQALUWCD30UKUQGSWW8KBQ7" hidden="1">#REF!</definedName>
    <definedName name="BEx9GY6BVFQGCLMOWVT6PIC9WP5X" localSheetId="8" hidden="1">#REF!</definedName>
    <definedName name="BEx9GY6BVFQGCLMOWVT6PIC9WP5X" hidden="1">#REF!</definedName>
    <definedName name="BEx9GZ2P3FDHKXEBXX2VS0BG2NP2" localSheetId="8" hidden="1">#REF!</definedName>
    <definedName name="BEx9GZ2P3FDHKXEBXX2VS0BG2NP2" hidden="1">#REF!</definedName>
    <definedName name="BEx9H04IB14E1437FF2OIRRWBSD7" localSheetId="8" hidden="1">#REF!</definedName>
    <definedName name="BEx9H04IB14E1437FF2OIRRWBSD7" hidden="1">#REF!</definedName>
    <definedName name="BEx9H5O1KDZJCW91Q29VRPY5YS6P" localSheetId="8" hidden="1">#REF!</definedName>
    <definedName name="BEx9H5O1KDZJCW91Q29VRPY5YS6P" hidden="1">#REF!</definedName>
    <definedName name="BEx9H8YR0E906F1JXZMBX3LNT004" localSheetId="8" hidden="1">#REF!</definedName>
    <definedName name="BEx9H8YR0E906F1JXZMBX3LNT004" hidden="1">#REF!</definedName>
    <definedName name="BEx9I1QKLI6OOUPQLUQ0EF0355X6" localSheetId="8" hidden="1">#REF!</definedName>
    <definedName name="BEx9I1QKLI6OOUPQLUQ0EF0355X6" hidden="1">#REF!</definedName>
    <definedName name="BEx9I8XIG7E5NB48QQHXP23FIN60" localSheetId="8" hidden="1">#REF!</definedName>
    <definedName name="BEx9I8XIG7E5NB48QQHXP23FIN60" hidden="1">#REF!</definedName>
    <definedName name="BEx9IQRF01ATLVK0YE60ARKQJ68L" localSheetId="8" hidden="1">#REF!</definedName>
    <definedName name="BEx9IQRF01ATLVK0YE60ARKQJ68L" hidden="1">#REF!</definedName>
    <definedName name="BEx9IT5QNZWKM6YQ5WER0DC2PMMU" localSheetId="8" hidden="1">#REF!</definedName>
    <definedName name="BEx9IT5QNZWKM6YQ5WER0DC2PMMU" hidden="1">#REF!</definedName>
    <definedName name="BEx9IUICG3HZWG57MG3NXCEX4LQI" localSheetId="8" hidden="1">#REF!</definedName>
    <definedName name="BEx9IUICG3HZWG57MG3NXCEX4LQI" hidden="1">#REF!</definedName>
    <definedName name="BEx9IW5LYJF40GS78FJNXO9O667A" localSheetId="8" hidden="1">#REF!</definedName>
    <definedName name="BEx9IW5LYJF40GS78FJNXO9O667A" hidden="1">#REF!</definedName>
    <definedName name="BEx9IW5MFLXTVCJHVUZTUH93AXOS" localSheetId="8" hidden="1">#REF!</definedName>
    <definedName name="BEx9IW5MFLXTVCJHVUZTUH93AXOS" hidden="1">#REF!</definedName>
    <definedName name="BEx9IXCSPSZC80YZUPRCYTG326KV" localSheetId="8" hidden="1">#REF!</definedName>
    <definedName name="BEx9IXCSPSZC80YZUPRCYTG326KV" hidden="1">#REF!</definedName>
    <definedName name="BEx9IYUQSBZ0GG9ZT1QKX83F42F1" localSheetId="8" hidden="1">#REF!</definedName>
    <definedName name="BEx9IYUQSBZ0GG9ZT1QKX83F42F1" hidden="1">#REF!</definedName>
    <definedName name="BEx9IZR39NHDGOM97H4E6F81RTQW" localSheetId="8" hidden="1">#REF!</definedName>
    <definedName name="BEx9IZR39NHDGOM97H4E6F81RTQW" hidden="1">#REF!</definedName>
    <definedName name="BEx9J6CH5E7YZPER7HXEIOIKGPCA" localSheetId="8" hidden="1">#REF!</definedName>
    <definedName name="BEx9J6CH5E7YZPER7HXEIOIKGPCA" hidden="1">#REF!</definedName>
    <definedName name="BEx9JJTZKVUJAVPTRE0RAVTEH41G" localSheetId="8" hidden="1">#REF!</definedName>
    <definedName name="BEx9JJTZKVUJAVPTRE0RAVTEH41G" hidden="1">#REF!</definedName>
    <definedName name="BEx9JLBYK239B3F841C7YG1GT7ST" localSheetId="8" hidden="1">#REF!</definedName>
    <definedName name="BEx9JLBYK239B3F841C7YG1GT7ST" hidden="1">#REF!</definedName>
    <definedName name="BExAW4IIW5D0MDY6TJ3G4FOLPYIR" localSheetId="8" hidden="1">#REF!</definedName>
    <definedName name="BExAW4IIW5D0MDY6TJ3G4FOLPYIR" hidden="1">#REF!</definedName>
    <definedName name="BExAWNP1B2E9Q88TW48NH41C0FTZ" localSheetId="8" hidden="1">#REF!</definedName>
    <definedName name="BExAWNP1B2E9Q88TW48NH41C0FTZ" hidden="1">#REF!</definedName>
    <definedName name="BExAWUFQXTIPQ308ERZPSVPTUMYN" localSheetId="8" hidden="1">#REF!</definedName>
    <definedName name="BExAWUFQXTIPQ308ERZPSVPTUMYN" hidden="1">#REF!</definedName>
    <definedName name="BExAWY6O96OQO2R036QK2DI37EKV" localSheetId="8" hidden="1">#REF!</definedName>
    <definedName name="BExAWY6O96OQO2R036QK2DI37EKV" hidden="1">#REF!</definedName>
    <definedName name="BExAX410NB4F2XOB84OR2197H8M5" localSheetId="8" hidden="1">#REF!</definedName>
    <definedName name="BExAX410NB4F2XOB84OR2197H8M5" hidden="1">#REF!</definedName>
    <definedName name="BExAX8TNG8LQ5Q4904SAYQIPGBSV" localSheetId="8" hidden="1">#REF!</definedName>
    <definedName name="BExAX8TNG8LQ5Q4904SAYQIPGBSV" hidden="1">#REF!</definedName>
    <definedName name="BExAX9KPAVIVUVU3XREDCV1BIYZL" localSheetId="8" hidden="1">#REF!</definedName>
    <definedName name="BExAX9KPAVIVUVU3XREDCV1BIYZL" hidden="1">#REF!</definedName>
    <definedName name="BExAXPB35BNVXZYF2XS6UP3LP0QH" localSheetId="8" hidden="1">#REF!</definedName>
    <definedName name="BExAXPB35BNVXZYF2XS6UP3LP0QH" hidden="1">#REF!</definedName>
    <definedName name="BExAXWSRVPK0GCZ2UFU10UOP01IY" localSheetId="8" hidden="1">#REF!</definedName>
    <definedName name="BExAXWSRVPK0GCZ2UFU10UOP01IY" hidden="1">#REF!</definedName>
    <definedName name="BExAY0EAT2LXR5MFGM0DLIB45PLO" localSheetId="8" hidden="1">#REF!</definedName>
    <definedName name="BExAY0EAT2LXR5MFGM0DLIB45PLO" hidden="1">#REF!</definedName>
    <definedName name="BExAY6JK0AK9EBIJSPEJNOIDE40W" localSheetId="8" hidden="1">#REF!</definedName>
    <definedName name="BExAY6JK0AK9EBIJSPEJNOIDE40W" hidden="1">#REF!</definedName>
    <definedName name="BExAYE6LNIEBR9DSNI5JGNITGKIT" localSheetId="8" hidden="1">#REF!</definedName>
    <definedName name="BExAYE6LNIEBR9DSNI5JGNITGKIT" hidden="1">#REF!</definedName>
    <definedName name="BExAYHMLXGGO25P8HYB2S75DEB4F" localSheetId="8" hidden="1">#REF!</definedName>
    <definedName name="BExAYHMLXGGO25P8HYB2S75DEB4F" hidden="1">#REF!</definedName>
    <definedName name="BExAYKXAUWGDOPG952TEJ2UKZKWN" localSheetId="8" hidden="1">#REF!</definedName>
    <definedName name="BExAYKXAUWGDOPG952TEJ2UKZKWN" hidden="1">#REF!</definedName>
    <definedName name="BExAYP9TDTI2MBP6EYE0H39CPMXN" localSheetId="8" hidden="1">#REF!</definedName>
    <definedName name="BExAYP9TDTI2MBP6EYE0H39CPMXN" hidden="1">#REF!</definedName>
    <definedName name="BExAYPPWJPWDKU59O051WMGB7O0J" localSheetId="8" hidden="1">#REF!</definedName>
    <definedName name="BExAYPPWJPWDKU59O051WMGB7O0J" hidden="1">#REF!</definedName>
    <definedName name="BExAYR2JZCJBUH6F1LZC2A7JIVRJ" localSheetId="8" hidden="1">#REF!</definedName>
    <definedName name="BExAYR2JZCJBUH6F1LZC2A7JIVRJ" hidden="1">#REF!</definedName>
    <definedName name="BExAYTGVRD3DLKO75RFPMBKCIWB8" localSheetId="8" hidden="1">#REF!</definedName>
    <definedName name="BExAYTGVRD3DLKO75RFPMBKCIWB8" hidden="1">#REF!</definedName>
    <definedName name="BExAYY9H9COOT46HJLPVDLTO12UL" localSheetId="8" hidden="1">#REF!</definedName>
    <definedName name="BExAYY9H9COOT46HJLPVDLTO12UL" hidden="1">#REF!</definedName>
    <definedName name="BExAYYKAQA3KDMQ890FIE5M9SPBL" localSheetId="8" hidden="1">#REF!</definedName>
    <definedName name="BExAYYKAQA3KDMQ890FIE5M9SPBL" hidden="1">#REF!</definedName>
    <definedName name="BExAZ6SY0EU69GC3CWI5EOO0YLFG" localSheetId="8" hidden="1">#REF!</definedName>
    <definedName name="BExAZ6SY0EU69GC3CWI5EOO0YLFG" hidden="1">#REF!</definedName>
    <definedName name="BExAZ6YEEBJV0PCKFE137K2Y3A8M" localSheetId="8" hidden="1">#REF!</definedName>
    <definedName name="BExAZ6YEEBJV0PCKFE137K2Y3A8M" hidden="1">#REF!</definedName>
    <definedName name="BExAZAP844MJ4GSAIYNYHQ7FECC3" localSheetId="8" hidden="1">#REF!</definedName>
    <definedName name="BExAZAP844MJ4GSAIYNYHQ7FECC3" hidden="1">#REF!</definedName>
    <definedName name="BExAZCNEGB4JYHC8CZ51KTN890US" localSheetId="8" hidden="1">#REF!</definedName>
    <definedName name="BExAZCNEGB4JYHC8CZ51KTN890US" hidden="1">#REF!</definedName>
    <definedName name="BExAZFCI302YFYRDJYQDWQQL0Q0O" localSheetId="8" hidden="1">#REF!</definedName>
    <definedName name="BExAZFCI302YFYRDJYQDWQQL0Q0O" hidden="1">#REF!</definedName>
    <definedName name="BExAZJE2UOL40XUAU2RB53X5K20P" localSheetId="8" hidden="1">#REF!</definedName>
    <definedName name="BExAZJE2UOL40XUAU2RB53X5K20P" hidden="1">#REF!</definedName>
    <definedName name="BExAZLHLST9OP89R1HJMC1POQG8H" localSheetId="8" hidden="1">#REF!</definedName>
    <definedName name="BExAZLHLST9OP89R1HJMC1POQG8H" hidden="1">#REF!</definedName>
    <definedName name="BExAZMDYMIAA7RX1BMCKU1VLBRGY" localSheetId="8" hidden="1">#REF!</definedName>
    <definedName name="BExAZMDYMIAA7RX1BMCKU1VLBRGY" hidden="1">#REF!</definedName>
    <definedName name="BExAZNL6BHI8DCQWXOX4I2P839UX" localSheetId="8" hidden="1">#REF!</definedName>
    <definedName name="BExAZNL6BHI8DCQWXOX4I2P839UX" hidden="1">#REF!</definedName>
    <definedName name="BExAZRMWSONMCG9KDUM4KAQ7BONM" localSheetId="8" hidden="1">#REF!</definedName>
    <definedName name="BExAZRMWSONMCG9KDUM4KAQ7BONM" hidden="1">#REF!</definedName>
    <definedName name="BExAZSOJNQ5N3LM4XA17IH7NIY7G" localSheetId="8" hidden="1">#REF!</definedName>
    <definedName name="BExAZSOJNQ5N3LM4XA17IH7NIY7G" hidden="1">#REF!</definedName>
    <definedName name="BExAZTFG4SJRG4TW6JXRF7N08JFI" localSheetId="8" hidden="1">#REF!</definedName>
    <definedName name="BExAZTFG4SJRG4TW6JXRF7N08JFI" hidden="1">#REF!</definedName>
    <definedName name="BExAZUS4A8OHDZK0MWAOCCCKTH73" localSheetId="8" hidden="1">#REF!</definedName>
    <definedName name="BExAZUS4A8OHDZK0MWAOCCCKTH73" hidden="1">#REF!</definedName>
    <definedName name="BExAZX6FECVK3E07KXM2XPYKGM6U" localSheetId="8" hidden="1">#REF!</definedName>
    <definedName name="BExAZX6FECVK3E07KXM2XPYKGM6U" hidden="1">#REF!</definedName>
    <definedName name="BExB012NJ8GASTNNPBRRFTLHIOC9" localSheetId="8" hidden="1">#REF!</definedName>
    <definedName name="BExB012NJ8GASTNNPBRRFTLHIOC9" hidden="1">#REF!</definedName>
    <definedName name="BExB072HHXVMUC0VYNGG48GRSH5Q" localSheetId="8" hidden="1">#REF!</definedName>
    <definedName name="BExB072HHXVMUC0VYNGG48GRSH5Q" hidden="1">#REF!</definedName>
    <definedName name="BExB0FRDEYDEUEAB1W8KD6D965XA" localSheetId="8" hidden="1">#REF!</definedName>
    <definedName name="BExB0FRDEYDEUEAB1W8KD6D965XA" hidden="1">#REF!</definedName>
    <definedName name="BExB0GIGLDV7P55ZR51C0HG15PA2" localSheetId="8" hidden="1">#REF!</definedName>
    <definedName name="BExB0GIGLDV7P55ZR51C0HG15PA2" hidden="1">#REF!</definedName>
    <definedName name="BExB0KPCN7YJORQAYUCF4YKIKPMC" localSheetId="8" hidden="1">#REF!</definedName>
    <definedName name="BExB0KPCN7YJORQAYUCF4YKIKPMC" hidden="1">#REF!</definedName>
    <definedName name="BExB0VHQD6ORZS0MIC86QWHCE4UC" localSheetId="8" hidden="1">#REF!</definedName>
    <definedName name="BExB0VHQD6ORZS0MIC86QWHCE4UC" hidden="1">#REF!</definedName>
    <definedName name="BExB0WE4PI3NOBXXVO9CTEN4DIU2" localSheetId="8" hidden="1">#REF!</definedName>
    <definedName name="BExB0WE4PI3NOBXXVO9CTEN4DIU2" hidden="1">#REF!</definedName>
    <definedName name="BExB0Z8O1CQF2CWFBBHE8SNISDAO" localSheetId="8" hidden="1">#REF!</definedName>
    <definedName name="BExB0Z8O1CQF2CWFBBHE8SNISDAO" hidden="1">#REF!</definedName>
    <definedName name="BExB10QNIVITUYS55OAEKK3VLJFE" localSheetId="8" hidden="1">#REF!</definedName>
    <definedName name="BExB10QNIVITUYS55OAEKK3VLJFE" hidden="1">#REF!</definedName>
    <definedName name="BExB15ZDRY4CIJ911DONP0KCY9KU" localSheetId="8" hidden="1">#REF!</definedName>
    <definedName name="BExB15ZDRY4CIJ911DONP0KCY9KU" hidden="1">#REF!</definedName>
    <definedName name="BExB16VQY0O0RLZYJFU3OFEONVTE" localSheetId="8" hidden="1">#REF!</definedName>
    <definedName name="BExB16VQY0O0RLZYJFU3OFEONVTE" hidden="1">#REF!</definedName>
    <definedName name="BExB1FKNY2UO4W5FUGFHJOA2WFGG" localSheetId="8" hidden="1">#REF!</definedName>
    <definedName name="BExB1FKNY2UO4W5FUGFHJOA2WFGG" hidden="1">#REF!</definedName>
    <definedName name="BExB1GMD0PIDGTFBGQOPRWQSP9I4" localSheetId="8" hidden="1">#REF!</definedName>
    <definedName name="BExB1GMD0PIDGTFBGQOPRWQSP9I4" hidden="1">#REF!</definedName>
    <definedName name="BExB1HZ0FHGNOS2URJWFD5G55OMO" localSheetId="8" hidden="1">#REF!</definedName>
    <definedName name="BExB1HZ0FHGNOS2URJWFD5G55OMO" hidden="1">#REF!</definedName>
    <definedName name="BExB1Q29OO6LNFNT1EQLA3KYE7MX" localSheetId="8" hidden="1">#REF!</definedName>
    <definedName name="BExB1Q29OO6LNFNT1EQLA3KYE7MX" hidden="1">#REF!</definedName>
    <definedName name="BExB1TNRV5EBWZEHYLHI76T0FVA7" localSheetId="8" hidden="1">#REF!</definedName>
    <definedName name="BExB1TNRV5EBWZEHYLHI76T0FVA7" hidden="1">#REF!</definedName>
    <definedName name="BExB1WI6M8I0EEP1ANUQZCFY24EV" localSheetId="8" hidden="1">#REF!</definedName>
    <definedName name="BExB1WI6M8I0EEP1ANUQZCFY24EV" hidden="1">#REF!</definedName>
    <definedName name="BExB203OWC9QZA3BYOKQ18L4FUJE" localSheetId="8" hidden="1">#REF!</definedName>
    <definedName name="BExB203OWC9QZA3BYOKQ18L4FUJE" hidden="1">#REF!</definedName>
    <definedName name="BExB2CJHTU7C591BR4WRL5L2F2K6" localSheetId="8" hidden="1">#REF!</definedName>
    <definedName name="BExB2CJHTU7C591BR4WRL5L2F2K6" hidden="1">#REF!</definedName>
    <definedName name="BExB2K1AV4PGNS1O6C7D7AO411AX" localSheetId="8" hidden="1">#REF!</definedName>
    <definedName name="BExB2K1AV4PGNS1O6C7D7AO411AX" hidden="1">#REF!</definedName>
    <definedName name="BExB2O2UYHKI324YE324E1N7FVIB" localSheetId="8" hidden="1">#REF!</definedName>
    <definedName name="BExB2O2UYHKI324YE324E1N7FVIB" hidden="1">#REF!</definedName>
    <definedName name="BExB2Q0VJ0MU2URO3JOVUAVHEI3V" localSheetId="8" hidden="1">#REF!</definedName>
    <definedName name="BExB2Q0VJ0MU2URO3JOVUAVHEI3V" hidden="1">#REF!</definedName>
    <definedName name="BExB30IP1DNKNQ6PZ5ERUGR5MK4Z" localSheetId="8" hidden="1">#REF!</definedName>
    <definedName name="BExB30IP1DNKNQ6PZ5ERUGR5MK4Z" hidden="1">#REF!</definedName>
    <definedName name="BExB385QW2BSSBXS953SSQN2ISSW" localSheetId="8" hidden="1">#REF!</definedName>
    <definedName name="BExB385QW2BSSBXS953SSQN2ISSW" hidden="1">#REF!</definedName>
    <definedName name="BExB3DEMEV5D9G8FDHD4NQ9X2YNT" localSheetId="8" hidden="1">#REF!</definedName>
    <definedName name="BExB3DEMEV5D9G8FDHD4NQ9X2YNT" hidden="1">#REF!</definedName>
    <definedName name="BExB3RXU8AJQ86I5RXEWLGGR7R7C" localSheetId="8" hidden="1">#REF!</definedName>
    <definedName name="BExB3RXU8AJQ86I5RXEWLGGR7R7C" hidden="1">#REF!</definedName>
    <definedName name="BExB442RX0T3L6HUL6X5T21CENW6" localSheetId="8" hidden="1">#REF!</definedName>
    <definedName name="BExB442RX0T3L6HUL6X5T21CENW6" hidden="1">#REF!</definedName>
    <definedName name="BExB4ADD0L7417CII901XTFKXD1J" localSheetId="8" hidden="1">#REF!</definedName>
    <definedName name="BExB4ADD0L7417CII901XTFKXD1J" hidden="1">#REF!</definedName>
    <definedName name="BExB4DYU06HCGRIPBSWRCXK804UM" localSheetId="8" hidden="1">#REF!</definedName>
    <definedName name="BExB4DYU06HCGRIPBSWRCXK804UM" hidden="1">#REF!</definedName>
    <definedName name="BExB4HEZO4E597Q5M4M10LT8TLY3" localSheetId="8" hidden="1">#REF!</definedName>
    <definedName name="BExB4HEZO4E597Q5M4M10LT8TLY3" hidden="1">#REF!</definedName>
    <definedName name="BExB4X01APD3Z8ZW6MVX1P8NAO7G" localSheetId="8" hidden="1">#REF!</definedName>
    <definedName name="BExB4X01APD3Z8ZW6MVX1P8NAO7G" hidden="1">#REF!</definedName>
    <definedName name="BExB4Z3EZBGYYI33U0KQ8NEIH8PY" localSheetId="8" hidden="1">#REF!</definedName>
    <definedName name="BExB4Z3EZBGYYI33U0KQ8NEIH8PY" hidden="1">#REF!</definedName>
    <definedName name="BExB4ZJOLU1PXBMG4TPCCLTRMNRE" localSheetId="8" hidden="1">#REF!</definedName>
    <definedName name="BExB4ZJOLU1PXBMG4TPCCLTRMNRE" hidden="1">#REF!</definedName>
    <definedName name="BExB4ZZSDPL4Q05BMVT5TUN0IGKT" localSheetId="8" hidden="1">#REF!</definedName>
    <definedName name="BExB4ZZSDPL4Q05BMVT5TUN0IGKT" hidden="1">#REF!</definedName>
    <definedName name="BExB55368XW7UX657ZSPC6BFE92S" localSheetId="8" hidden="1">#REF!</definedName>
    <definedName name="BExB55368XW7UX657ZSPC6BFE92S" hidden="1">#REF!</definedName>
    <definedName name="BExB57MZEPL2SA2ONPK66YFLZWJU" localSheetId="8" hidden="1">#REF!</definedName>
    <definedName name="BExB57MZEPL2SA2ONPK66YFLZWJU" hidden="1">#REF!</definedName>
    <definedName name="BExB5833OAOJ22VK1YK47FHUSVK2" localSheetId="8" hidden="1">#REF!</definedName>
    <definedName name="BExB5833OAOJ22VK1YK47FHUSVK2" hidden="1">#REF!</definedName>
    <definedName name="BExB58JDIHS42JZT9DJJMKA8QFCO" localSheetId="8" hidden="1">#REF!</definedName>
    <definedName name="BExB58JDIHS42JZT9DJJMKA8QFCO" hidden="1">#REF!</definedName>
    <definedName name="BExB58U5FQC5JWV9CGC83HLLZUZI" localSheetId="8" hidden="1">#REF!</definedName>
    <definedName name="BExB58U5FQC5JWV9CGC83HLLZUZI" hidden="1">#REF!</definedName>
    <definedName name="BExB5EDO9XUKHF74X3HAU2WPPHZH" localSheetId="8" hidden="1">#REF!</definedName>
    <definedName name="BExB5EDO9XUKHF74X3HAU2WPPHZH" hidden="1">#REF!</definedName>
    <definedName name="BExB5EDOQKZIQXT13IG1KLCZ474G" localSheetId="8" hidden="1">#REF!</definedName>
    <definedName name="BExB5EDOQKZIQXT13IG1KLCZ474G" hidden="1">#REF!</definedName>
    <definedName name="BExB5G6EH68AYEP1UT0GHUEL3SLN" localSheetId="8" hidden="1">#REF!</definedName>
    <definedName name="BExB5G6EH68AYEP1UT0GHUEL3SLN" hidden="1">#REF!</definedName>
    <definedName name="BExB5LVGGXMNUN3D3452G3J62MKF" localSheetId="8" hidden="1">#REF!</definedName>
    <definedName name="BExB5LVGGXMNUN3D3452G3J62MKF" hidden="1">#REF!</definedName>
    <definedName name="BExB5QYVEZWFE5DQVHAM760EV05X" localSheetId="8" hidden="1">#REF!</definedName>
    <definedName name="BExB5QYVEZWFE5DQVHAM760EV05X" hidden="1">#REF!</definedName>
    <definedName name="BExB5U9IRH14EMOE0YGIE3WIVLFS" localSheetId="8" hidden="1">#REF!</definedName>
    <definedName name="BExB5U9IRH14EMOE0YGIE3WIVLFS" hidden="1">#REF!</definedName>
    <definedName name="BExB5V5WWQYPK4GCSYZQALJYGC94" localSheetId="8" hidden="1">#REF!</definedName>
    <definedName name="BExB5V5WWQYPK4GCSYZQALJYGC94" hidden="1">#REF!</definedName>
    <definedName name="BExB5VWYMOV6BAIH7XUBBVPU7MMD" localSheetId="8" hidden="1">#REF!</definedName>
    <definedName name="BExB5VWYMOV6BAIH7XUBBVPU7MMD" hidden="1">#REF!</definedName>
    <definedName name="BExB610DZWIJP1B72U9QM42COH2B" localSheetId="8" hidden="1">#REF!</definedName>
    <definedName name="BExB610DZWIJP1B72U9QM42COH2B" hidden="1">#REF!</definedName>
    <definedName name="BExB64AX81KEVMGZDXB25NB459SW" localSheetId="8" hidden="1">#REF!</definedName>
    <definedName name="BExB64AX81KEVMGZDXB25NB459SW" hidden="1">#REF!</definedName>
    <definedName name="BExB6C3FUAKK9ML5T767NMWGA9YB" localSheetId="8" hidden="1">#REF!</definedName>
    <definedName name="BExB6C3FUAKK9ML5T767NMWGA9YB" hidden="1">#REF!</definedName>
    <definedName name="BExB6C8X6JYRLKZKK17VE3QUNL3D" localSheetId="8" hidden="1">#REF!</definedName>
    <definedName name="BExB6C8X6JYRLKZKK17VE3QUNL3D" hidden="1">#REF!</definedName>
    <definedName name="BExB6HN3QRFPXM71MDUK21BKM7PF" localSheetId="8" hidden="1">#REF!</definedName>
    <definedName name="BExB6HN3QRFPXM71MDUK21BKM7PF" hidden="1">#REF!</definedName>
    <definedName name="BExB6I39SKL5BMHHDD9EED7FQD9Z" localSheetId="8" hidden="1">#REF!</definedName>
    <definedName name="BExB6I39SKL5BMHHDD9EED7FQD9Z" hidden="1">#REF!</definedName>
    <definedName name="BExB6IZMHCZ3LB7N73KD90YB1HBZ" localSheetId="8" hidden="1">#REF!</definedName>
    <definedName name="BExB6IZMHCZ3LB7N73KD90YB1HBZ" hidden="1">#REF!</definedName>
    <definedName name="BExB719SGNX4Y8NE6JEXC555K596" localSheetId="8" hidden="1">#REF!</definedName>
    <definedName name="BExB719SGNX4Y8NE6JEXC555K596" hidden="1">#REF!</definedName>
    <definedName name="BExB7265DCHKS7V2OWRBXCZTEIW9" localSheetId="8" hidden="1">#REF!</definedName>
    <definedName name="BExB7265DCHKS7V2OWRBXCZTEIW9" hidden="1">#REF!</definedName>
    <definedName name="BExB74PS5P9G0P09Y6DZSCX0FLTJ" localSheetId="8" hidden="1">#REF!</definedName>
    <definedName name="BExB74PS5P9G0P09Y6DZSCX0FLTJ" hidden="1">#REF!</definedName>
    <definedName name="BExB78RH79J0MIF7H8CAZ0CFE88Q" localSheetId="8" hidden="1">#REF!</definedName>
    <definedName name="BExB78RH79J0MIF7H8CAZ0CFE88Q" hidden="1">#REF!</definedName>
    <definedName name="BExB7ELT09HGDVO5BJC1ZY9D09GZ" localSheetId="8" hidden="1">#REF!</definedName>
    <definedName name="BExB7ELT09HGDVO5BJC1ZY9D09GZ" hidden="1">#REF!</definedName>
    <definedName name="BExB7F7EIHG0MYMQYUVG9HIZPHMZ" localSheetId="8" hidden="1">#REF!</definedName>
    <definedName name="BExB7F7EIHG0MYMQYUVG9HIZPHMZ" hidden="1">#REF!</definedName>
    <definedName name="BExB806PAXX70XUTA3ZI7OORD78R" localSheetId="8" hidden="1">#REF!</definedName>
    <definedName name="BExB806PAXX70XUTA3ZI7OORD78R" hidden="1">#REF!</definedName>
    <definedName name="BExB83199EQQS6I5HE7WADNCK8OE" localSheetId="8" hidden="1">#REF!</definedName>
    <definedName name="BExB83199EQQS6I5HE7WADNCK8OE" hidden="1">#REF!</definedName>
    <definedName name="BExB8HF4UBVZKQCSRFRUQL2EE6VL" localSheetId="8" hidden="1">#REF!</definedName>
    <definedName name="BExB8HF4UBVZKQCSRFRUQL2EE6VL" hidden="1">#REF!</definedName>
    <definedName name="BExB8HKHKZ1ORJZUYGG2M4VSCC39" localSheetId="8" hidden="1">#REF!</definedName>
    <definedName name="BExB8HKHKZ1ORJZUYGG2M4VSCC39" hidden="1">#REF!</definedName>
    <definedName name="BExB8HV9YUS1Q77M9SNFRKDLU5HS" localSheetId="8" hidden="1">#REF!</definedName>
    <definedName name="BExB8HV9YUS1Q77M9SNFRKDLU5HS" hidden="1">#REF!</definedName>
    <definedName name="BExB8QPH8DC5BESEVPSMBCWVN6PO" localSheetId="8" hidden="1">#REF!</definedName>
    <definedName name="BExB8QPH8DC5BESEVPSMBCWVN6PO" hidden="1">#REF!</definedName>
    <definedName name="BExB8U5N0D85YR8APKN3PPKG0FWP" localSheetId="8" hidden="1">#REF!</definedName>
    <definedName name="BExB8U5N0D85YR8APKN3PPKG0FWP" hidden="1">#REF!</definedName>
    <definedName name="BExB93G413CK5DKO7925ZHSOBGIN" localSheetId="8" hidden="1">#REF!</definedName>
    <definedName name="BExB93G413CK5DKO7925ZHSOBGIN" hidden="1">#REF!</definedName>
    <definedName name="BExB96LBXL1JW5A4PP93UJ9UDLKZ" localSheetId="8" hidden="1">#REF!</definedName>
    <definedName name="BExB96LBXL1JW5A4PP93UJ9UDLKZ" hidden="1">#REF!</definedName>
    <definedName name="BExB9DHI5I2TJ2LXYPM98EE81L27" localSheetId="8" hidden="1">#REF!</definedName>
    <definedName name="BExB9DHI5I2TJ2LXYPM98EE81L27" hidden="1">#REF!</definedName>
    <definedName name="BExB9G6LZG5OQUY0GZLHX066V3D4" localSheetId="8" hidden="1">#REF!</definedName>
    <definedName name="BExB9G6LZG5OQUY0GZLHX066V3D4" hidden="1">#REF!</definedName>
    <definedName name="BExB9IFG9FW3RQUDIMDFKIYDB4HE" localSheetId="8" hidden="1">#REF!</definedName>
    <definedName name="BExB9IFG9FW3RQUDIMDFKIYDB4HE" hidden="1">#REF!</definedName>
    <definedName name="BExB9NDIZ7LGMTL8351GRA6VK2K0" localSheetId="8" hidden="1">#REF!</definedName>
    <definedName name="BExB9NDIZ7LGMTL8351GRA6VK2K0" hidden="1">#REF!</definedName>
    <definedName name="BExB9Q2MZZHBGW8QQKVEYIMJBPIE" localSheetId="8" hidden="1">#REF!</definedName>
    <definedName name="BExB9Q2MZZHBGW8QQKVEYIMJBPIE" hidden="1">#REF!</definedName>
    <definedName name="BExBA1GON0EZRJ20UYPILAPLNQWM" localSheetId="8" hidden="1">#REF!</definedName>
    <definedName name="BExBA1GON0EZRJ20UYPILAPLNQWM" hidden="1">#REF!</definedName>
    <definedName name="BExBA525BALJ5HMTDMMSM5WWJ1YW" localSheetId="8" hidden="1">#REF!</definedName>
    <definedName name="BExBA525BALJ5HMTDMMSM5WWJ1YW" hidden="1">#REF!</definedName>
    <definedName name="BExBA69ASGYRZW1G1DYIS9QRRTBN" localSheetId="8" hidden="1">#REF!</definedName>
    <definedName name="BExBA69ASGYRZW1G1DYIS9QRRTBN" hidden="1">#REF!</definedName>
    <definedName name="BExBA6K42582A14WFFWQ3Q8QQWB6" localSheetId="8" hidden="1">#REF!</definedName>
    <definedName name="BExBA6K42582A14WFFWQ3Q8QQWB6" hidden="1">#REF!</definedName>
    <definedName name="BExBA8I5D4R8R2PYQ1K16TWGTOEP" localSheetId="8" hidden="1">#REF!</definedName>
    <definedName name="BExBA8I5D4R8R2PYQ1K16TWGTOEP" hidden="1">#REF!</definedName>
    <definedName name="BExBA93PE0DGUUTA7LLSIGBIXWE5" localSheetId="8" hidden="1">#REF!</definedName>
    <definedName name="BExBA93PE0DGUUTA7LLSIGBIXWE5" hidden="1">#REF!</definedName>
    <definedName name="BExBABCQMR685CQ1SC8CECO7GTGB" localSheetId="8" hidden="1">#REF!</definedName>
    <definedName name="BExBABCQMR685CQ1SC8CECO7GTGB" hidden="1">#REF!</definedName>
    <definedName name="BExBAI8X0FKDQJ6YZJQDTTG4ZCWY" localSheetId="8" hidden="1">#REF!</definedName>
    <definedName name="BExBAI8X0FKDQJ6YZJQDTTG4ZCWY" hidden="1">#REF!</definedName>
    <definedName name="BExBAKN7XIBAXCF9PCNVS038PCQO" localSheetId="8" hidden="1">#REF!</definedName>
    <definedName name="BExBAKN7XIBAXCF9PCNVS038PCQO" hidden="1">#REF!</definedName>
    <definedName name="BExBAKXZ7PBW3DDKKA5MWC1ZUC7O" localSheetId="8" hidden="1">#REF!</definedName>
    <definedName name="BExBAKXZ7PBW3DDKKA5MWC1ZUC7O" hidden="1">#REF!</definedName>
    <definedName name="BExBAO8NLXZXHO6KCIECSFCH3RR0" localSheetId="8" hidden="1">#REF!</definedName>
    <definedName name="BExBAO8NLXZXHO6KCIECSFCH3RR0" hidden="1">#REF!</definedName>
    <definedName name="BExBAOOT1KBSIEISN1ADL4RMY879" localSheetId="8" hidden="1">#REF!</definedName>
    <definedName name="BExBAOOT1KBSIEISN1ADL4RMY879" hidden="1">#REF!</definedName>
    <definedName name="BExBAVKX8Q09370X1GCZWJ4E91YJ" localSheetId="8" hidden="1">#REF!</definedName>
    <definedName name="BExBAVKX8Q09370X1GCZWJ4E91YJ" hidden="1">#REF!</definedName>
    <definedName name="BExBAX2X2ENJYO4QTR5VAIQ86L7B" localSheetId="8" hidden="1">#REF!</definedName>
    <definedName name="BExBAX2X2ENJYO4QTR5VAIQ86L7B" hidden="1">#REF!</definedName>
    <definedName name="BExBAZ13D3F1DVJQ6YJ8JGUYEYJE" localSheetId="8" hidden="1">#REF!</definedName>
    <definedName name="BExBAZ13D3F1DVJQ6YJ8JGUYEYJE" hidden="1">#REF!</definedName>
    <definedName name="BExBBMPCB1QOZY8WWEX4J21JDE6U" localSheetId="8" hidden="1">#REF!</definedName>
    <definedName name="BExBBMPCB1QOZY8WWEX4J21JDE6U" hidden="1">#REF!</definedName>
    <definedName name="BExBBU1QQWUE0YFG7O1TN0RFLSSG" localSheetId="8" hidden="1">#REF!</definedName>
    <definedName name="BExBBU1QQWUE0YFG7O1TN0RFLSSG" hidden="1">#REF!</definedName>
    <definedName name="BExBBUCJQRR74Q7GPWDEZXYK2KJL" localSheetId="8" hidden="1">#REF!</definedName>
    <definedName name="BExBBUCJQRR74Q7GPWDEZXYK2KJL" hidden="1">#REF!</definedName>
    <definedName name="BExBBV8XVMD9CKZY711T0BN7H3PM" localSheetId="8" hidden="1">#REF!</definedName>
    <definedName name="BExBBV8XVMD9CKZY711T0BN7H3PM" hidden="1">#REF!</definedName>
    <definedName name="BExBC78HXWXHO3XAB6E8NVTBGLJS" localSheetId="8" hidden="1">#REF!</definedName>
    <definedName name="BExBC78HXWXHO3XAB6E8NVTBGLJS" hidden="1">#REF!</definedName>
    <definedName name="BExBCFH3SMGZ2IPHFB6BCM9O3W0H" localSheetId="8" hidden="1">#REF!</definedName>
    <definedName name="BExBCFH3SMGZ2IPHFB6BCM9O3W0H" hidden="1">#REF!</definedName>
    <definedName name="BExBCK9SCAABKOT9IP6TEPRR7YDT" localSheetId="8" hidden="1">#REF!</definedName>
    <definedName name="BExBCK9SCAABKOT9IP6TEPRR7YDT" hidden="1">#REF!</definedName>
    <definedName name="BExBCKKJTIRKC1RZJRTK65HHLX4W" localSheetId="8" hidden="1">#REF!</definedName>
    <definedName name="BExBCKKJTIRKC1RZJRTK65HHLX4W" hidden="1">#REF!</definedName>
    <definedName name="BExBCLMEPAN3XXX174TU8SS0627Q" localSheetId="8" hidden="1">#REF!</definedName>
    <definedName name="BExBCLMEPAN3XXX174TU8SS0627Q" hidden="1">#REF!</definedName>
    <definedName name="BExBCRBEYR2KZ8FAQFZ2NHY13WIY" localSheetId="8" hidden="1">#REF!</definedName>
    <definedName name="BExBCRBEYR2KZ8FAQFZ2NHY13WIY" hidden="1">#REF!</definedName>
    <definedName name="BExBD4I559NXSV6J07Q343TKYMVJ" localSheetId="8" hidden="1">#REF!</definedName>
    <definedName name="BExBD4I559NXSV6J07Q343TKYMVJ" hidden="1">#REF!</definedName>
    <definedName name="BExBD9W8C0W9N6L1AFL18JP4H94W" localSheetId="8" hidden="1">#REF!</definedName>
    <definedName name="BExBD9W8C0W9N6L1AFL18JP4H94W" hidden="1">#REF!</definedName>
    <definedName name="BExBDBZQLTX3OGFYGULQFK5WEZU5" localSheetId="8" hidden="1">#REF!</definedName>
    <definedName name="BExBDBZQLTX3OGFYGULQFK5WEZU5" hidden="1">#REF!</definedName>
    <definedName name="BExBDJS9TUEU8Z84IV59E5V4T8K6" localSheetId="8" hidden="1">#REF!</definedName>
    <definedName name="BExBDJS9TUEU8Z84IV59E5V4T8K6" hidden="1">#REF!</definedName>
    <definedName name="BExBDKOMSVH4XMH52CFJ3F028I9R" localSheetId="8" hidden="1">#REF!</definedName>
    <definedName name="BExBDKOMSVH4XMH52CFJ3F028I9R" hidden="1">#REF!</definedName>
    <definedName name="BExBDSRXVZQ0W5WXQMP5XD00GRRL" localSheetId="8" hidden="1">#REF!</definedName>
    <definedName name="BExBDSRXVZQ0W5WXQMP5XD00GRRL" hidden="1">#REF!</definedName>
    <definedName name="BExBDTJ0J7XEHB9OATXFF5I8FZBJ" localSheetId="8" hidden="1">#REF!</definedName>
    <definedName name="BExBDTJ0J7XEHB9OATXFF5I8FZBJ" hidden="1">#REF!</definedName>
    <definedName name="BExBDUVGK3E1J4JY9ZYTS7V14BLY" localSheetId="8" hidden="1">#REF!</definedName>
    <definedName name="BExBDUVGK3E1J4JY9ZYTS7V14BLY" hidden="1">#REF!</definedName>
    <definedName name="BExBE0KGY14GSWOGPU4HSJRLD2UD" localSheetId="8" hidden="1">#REF!</definedName>
    <definedName name="BExBE0KGY14GSWOGPU4HSJRLD2UD" hidden="1">#REF!</definedName>
    <definedName name="BExBE162OSBKD30I7T1DKKPT3I9I" localSheetId="8" hidden="1">#REF!</definedName>
    <definedName name="BExBE162OSBKD30I7T1DKKPT3I9I" hidden="1">#REF!</definedName>
    <definedName name="BExBEC9ATLQZF86W1M3APSM4HEOH" localSheetId="8" hidden="1">#REF!</definedName>
    <definedName name="BExBEC9ATLQZF86W1M3APSM4HEOH" hidden="1">#REF!</definedName>
    <definedName name="BExBEXU4CFCM1P5CTZ4NE14PBGDA" localSheetId="8" hidden="1">#REF!</definedName>
    <definedName name="BExBEXU4CFCM1P5CTZ4NE14PBGDA" hidden="1">#REF!</definedName>
    <definedName name="BExBEYFQJE9YK12A6JBMRFKEC7RN" localSheetId="8" hidden="1">#REF!</definedName>
    <definedName name="BExBEYFQJE9YK12A6JBMRFKEC7RN" hidden="1">#REF!</definedName>
    <definedName name="BExBG1ED81J2O4A2S5F5Y3BPHMCR" localSheetId="8" hidden="1">#REF!</definedName>
    <definedName name="BExBG1ED81J2O4A2S5F5Y3BPHMCR" hidden="1">#REF!</definedName>
    <definedName name="BExCRK0K58VDM9V35DGI6VK8C92V" localSheetId="8" hidden="1">#REF!</definedName>
    <definedName name="BExCRK0K58VDM9V35DGI6VK8C92V" hidden="1">#REF!</definedName>
    <definedName name="BExCRLIHS7466WFJ3RPIUGGXYESZ" localSheetId="8" hidden="1">#REF!</definedName>
    <definedName name="BExCRLIHS7466WFJ3RPIUGGXYESZ" hidden="1">#REF!</definedName>
    <definedName name="BExCRXSXMF4LHAQZHN64FXJPMVZ7" localSheetId="8" hidden="1">#REF!</definedName>
    <definedName name="BExCRXSXMF4LHAQZHN64FXJPMVZ7" hidden="1">#REF!</definedName>
    <definedName name="BExCS1EDDUEAEWHVYXHIP9I1WCJH" localSheetId="8" hidden="1">#REF!</definedName>
    <definedName name="BExCS1EDDUEAEWHVYXHIP9I1WCJH" hidden="1">#REF!</definedName>
    <definedName name="BExCS1P5QG0X3OTHKX07RALOE5T5" localSheetId="8" hidden="1">#REF!</definedName>
    <definedName name="BExCS1P5QG0X3OTHKX07RALOE5T5" hidden="1">#REF!</definedName>
    <definedName name="BExCS7ZPMHFJ4UJDAL8CQOLSZ13B" localSheetId="8" hidden="1">#REF!</definedName>
    <definedName name="BExCS7ZPMHFJ4UJDAL8CQOLSZ13B" hidden="1">#REF!</definedName>
    <definedName name="BExCS8W4NJUZH9S1CYB6XSDLEPBW" localSheetId="8" hidden="1">#REF!</definedName>
    <definedName name="BExCS8W4NJUZH9S1CYB6XSDLEPBW" hidden="1">#REF!</definedName>
    <definedName name="BExCSAE1M6G20R41J0Y24YNN0YC1" localSheetId="8" hidden="1">#REF!</definedName>
    <definedName name="BExCSAE1M6G20R41J0Y24YNN0YC1" hidden="1">#REF!</definedName>
    <definedName name="BExCSAOUZOYKHN7HV511TO8VDJ02" localSheetId="8" hidden="1">#REF!</definedName>
    <definedName name="BExCSAOUZOYKHN7HV511TO8VDJ02" hidden="1">#REF!</definedName>
    <definedName name="BExCSJ2XVKHN6ULCF7JML0TCRKEO" localSheetId="8" hidden="1">#REF!</definedName>
    <definedName name="BExCSJ2XVKHN6ULCF7JML0TCRKEO" hidden="1">#REF!</definedName>
    <definedName name="BExCSMOFTXSUEC1T46LR1UPYRCX5" localSheetId="8" hidden="1">#REF!</definedName>
    <definedName name="BExCSMOFTXSUEC1T46LR1UPYRCX5" hidden="1">#REF!</definedName>
    <definedName name="BExCSSDG3TM6TPKS19E9QYJEELZ6" localSheetId="8" hidden="1">#REF!</definedName>
    <definedName name="BExCSSDG3TM6TPKS19E9QYJEELZ6" hidden="1">#REF!</definedName>
    <definedName name="BExCSZV7U67UWXL2HKJNM5W1E4OO" localSheetId="8" hidden="1">#REF!</definedName>
    <definedName name="BExCSZV7U67UWXL2HKJNM5W1E4OO" hidden="1">#REF!</definedName>
    <definedName name="BExCT4NSDT61OCH04Y2QIFIOP75H" localSheetId="8" hidden="1">#REF!</definedName>
    <definedName name="BExCT4NSDT61OCH04Y2QIFIOP75H" hidden="1">#REF!</definedName>
    <definedName name="BExCTHZWIPJVLE56GATEFKPIKLK2" localSheetId="8" hidden="1">#REF!</definedName>
    <definedName name="BExCTHZWIPJVLE56GATEFKPIKLK2" hidden="1">#REF!</definedName>
    <definedName name="BExCTW8G3VCZ55S09HTUGXKB1P2M" localSheetId="8" hidden="1">#REF!</definedName>
    <definedName name="BExCTW8G3VCZ55S09HTUGXKB1P2M" hidden="1">#REF!</definedName>
    <definedName name="BExCTYS2KX0QANOLT8LGZ9WV3S3T" localSheetId="8" hidden="1">#REF!</definedName>
    <definedName name="BExCTYS2KX0QANOLT8LGZ9WV3S3T" hidden="1">#REF!</definedName>
    <definedName name="BExCTZ2V6H9TT6LFGK3SADZ2TIGQ" localSheetId="8" hidden="1">#REF!</definedName>
    <definedName name="BExCTZ2V6H9TT6LFGK3SADZ2TIGQ" hidden="1">#REF!</definedName>
    <definedName name="BExCTZZ9JNES4EDHW97NP0EGQALX" localSheetId="8" hidden="1">#REF!</definedName>
    <definedName name="BExCTZZ9JNES4EDHW97NP0EGQALX" hidden="1">#REF!</definedName>
    <definedName name="BExCU0A1V6NMZQ9ASYJ8QIVQ5UR2" localSheetId="8" hidden="1">#REF!</definedName>
    <definedName name="BExCU0A1V6NMZQ9ASYJ8QIVQ5UR2" hidden="1">#REF!</definedName>
    <definedName name="BExCU2834920JBHSPCRC4UF80OLL" localSheetId="8" hidden="1">#REF!</definedName>
    <definedName name="BExCU2834920JBHSPCRC4UF80OLL" hidden="1">#REF!</definedName>
    <definedName name="BExCU8O54I3P3WRYWY1CRP3S78QY" localSheetId="8" hidden="1">#REF!</definedName>
    <definedName name="BExCU8O54I3P3WRYWY1CRP3S78QY" hidden="1">#REF!</definedName>
    <definedName name="BExCUDRJO23YOKT8GPWOVQ4XEHF5" localSheetId="8" hidden="1">#REF!</definedName>
    <definedName name="BExCUDRJO23YOKT8GPWOVQ4XEHF5" hidden="1">#REF!</definedName>
    <definedName name="BExCULEOALM7SEHVMQC4B4N25MRM" localSheetId="8" hidden="1">#REF!</definedName>
    <definedName name="BExCULEOALM7SEHVMQC4B4N25MRM" hidden="1">#REF!</definedName>
    <definedName name="BExCUPAXFR16YMWL30ME3F3BSRDZ" localSheetId="8" hidden="1">#REF!</definedName>
    <definedName name="BExCUPAXFR16YMWL30ME3F3BSRDZ" hidden="1">#REF!</definedName>
    <definedName name="BExCUR94DHCE47PUUWEMT5QZOYR2" localSheetId="8" hidden="1">#REF!</definedName>
    <definedName name="BExCUR94DHCE47PUUWEMT5QZOYR2" hidden="1">#REF!</definedName>
    <definedName name="BExCV5HJSTBNPQZVGYJY9AZ4IJ26" localSheetId="8" hidden="1">#REF!</definedName>
    <definedName name="BExCV5HJSTBNPQZVGYJY9AZ4IJ26" hidden="1">#REF!</definedName>
    <definedName name="BExCV634L7SVHGB0UDDTRRQ2Q72H" localSheetId="8" hidden="1">#REF!</definedName>
    <definedName name="BExCV634L7SVHGB0UDDTRRQ2Q72H" hidden="1">#REF!</definedName>
    <definedName name="BExCVBXGSXT9FWJRG62PX9S1RK83" localSheetId="8" hidden="1">#REF!</definedName>
    <definedName name="BExCVBXGSXT9FWJRG62PX9S1RK83" hidden="1">#REF!</definedName>
    <definedName name="BExCVHBNLOHNFS0JAV3I1XGPNH9W" localSheetId="8" hidden="1">#REF!</definedName>
    <definedName name="BExCVHBNLOHNFS0JAV3I1XGPNH9W" hidden="1">#REF!</definedName>
    <definedName name="BExCVI86R31A2IOZIEBY1FJLVILD" localSheetId="8" hidden="1">#REF!</definedName>
    <definedName name="BExCVI86R31A2IOZIEBY1FJLVILD" hidden="1">#REF!</definedName>
    <definedName name="BExCVKGZXE0I9EIXKBZVSGSEY2RR" localSheetId="8" hidden="1">#REF!</definedName>
    <definedName name="BExCVKGZXE0I9EIXKBZVSGSEY2RR" hidden="1">#REF!</definedName>
    <definedName name="BExCVNROVORCSNX9HKHKPHY0URS3" localSheetId="8" hidden="1">#REF!</definedName>
    <definedName name="BExCVNROVORCSNX9HKHKPHY0URS3" hidden="1">#REF!</definedName>
    <definedName name="BExCVPEZON7VV6NOWII8VZMONPCJ" localSheetId="8" hidden="1">#REF!</definedName>
    <definedName name="BExCVPEZON7VV6NOWII8VZMONPCJ" hidden="1">#REF!</definedName>
    <definedName name="BExCVV44WY5807WGMTGKPW0GT256" localSheetId="8" hidden="1">#REF!</definedName>
    <definedName name="BExCVV44WY5807WGMTGKPW0GT256" hidden="1">#REF!</definedName>
    <definedName name="BExCVZ5PN4V6MRBZ04PZJW3GEF8S" localSheetId="8" hidden="1">#REF!</definedName>
    <definedName name="BExCVZ5PN4V6MRBZ04PZJW3GEF8S" hidden="1">#REF!</definedName>
    <definedName name="BExCW13R0GWJYGXZBNCPAHQN4NR2" localSheetId="8" hidden="1">#REF!</definedName>
    <definedName name="BExCW13R0GWJYGXZBNCPAHQN4NR2" hidden="1">#REF!</definedName>
    <definedName name="BExCW9Y5HWU4RJTNX74O6L24VGCK" localSheetId="8" hidden="1">#REF!</definedName>
    <definedName name="BExCW9Y5HWU4RJTNX74O6L24VGCK" hidden="1">#REF!</definedName>
    <definedName name="BExCWHADQJRXWFDGV2KMANWIY1YN" localSheetId="8" hidden="1">#REF!</definedName>
    <definedName name="BExCWHADQJRXWFDGV2KMANWIY1YN" hidden="1">#REF!</definedName>
    <definedName name="BExCWPDPESGZS07QGBLSBWDNVJLZ" localSheetId="8" hidden="1">#REF!</definedName>
    <definedName name="BExCWPDPESGZS07QGBLSBWDNVJLZ" hidden="1">#REF!</definedName>
    <definedName name="BExCWTVKHIVCRHF8GC39KI58YM5K" localSheetId="8" hidden="1">#REF!</definedName>
    <definedName name="BExCWTVKHIVCRHF8GC39KI58YM5K" hidden="1">#REF!</definedName>
    <definedName name="BExCX2KGRZBRVLZNM8SUSIE6A0RL" localSheetId="8" hidden="1">#REF!</definedName>
    <definedName name="BExCX2KGRZBRVLZNM8SUSIE6A0RL" hidden="1">#REF!</definedName>
    <definedName name="BExCX3X451T70LZ1VF95L7W4Y4TM" localSheetId="8" hidden="1">#REF!</definedName>
    <definedName name="BExCX3X451T70LZ1VF95L7W4Y4TM" hidden="1">#REF!</definedName>
    <definedName name="BExCX4NZ2N1OUGXM7EV0U7VULJMM" localSheetId="8" hidden="1">#REF!</definedName>
    <definedName name="BExCX4NZ2N1OUGXM7EV0U7VULJMM" hidden="1">#REF!</definedName>
    <definedName name="BExCXILMURGYMAH6N5LF5DV6K3GM" localSheetId="8" hidden="1">#REF!</definedName>
    <definedName name="BExCXILMURGYMAH6N5LF5DV6K3GM" hidden="1">#REF!</definedName>
    <definedName name="BExCXQUFBMXQ1650735H48B1AZT3" localSheetId="8" hidden="1">#REF!</definedName>
    <definedName name="BExCXQUFBMXQ1650735H48B1AZT3" hidden="1">#REF!</definedName>
    <definedName name="BExCXYSBKJ9SZQD7XS2WUS6SVBJO" localSheetId="8" hidden="1">#REF!</definedName>
    <definedName name="BExCXYSBKJ9SZQD7XS2WUS6SVBJO" hidden="1">#REF!</definedName>
    <definedName name="BExCXZ8DGK5ZE8467LFEHX6JNQHJ" localSheetId="8" hidden="1">#REF!</definedName>
    <definedName name="BExCXZ8DGK5ZE8467LFEHX6JNQHJ" hidden="1">#REF!</definedName>
    <definedName name="BExCY2DQO9VLA77Q7EG3T0XNXX4F" localSheetId="8" hidden="1">#REF!</definedName>
    <definedName name="BExCY2DQO9VLA77Q7EG3T0XNXX4F" hidden="1">#REF!</definedName>
    <definedName name="BExCY5Z7X93Z8XUOEASK50W08S36" localSheetId="8" hidden="1">#REF!</definedName>
    <definedName name="BExCY5Z7X93Z8XUOEASK50W08S36" hidden="1">#REF!</definedName>
    <definedName name="BExCY6VMJ68MX3C981R5Q0BX5791" localSheetId="8" hidden="1">#REF!</definedName>
    <definedName name="BExCY6VMJ68MX3C981R5Q0BX5791" hidden="1">#REF!</definedName>
    <definedName name="BExCYAH2SAZCPW6XCB7V7PMMCAWO" localSheetId="8" hidden="1">#REF!</definedName>
    <definedName name="BExCYAH2SAZCPW6XCB7V7PMMCAWO" hidden="1">#REF!</definedName>
    <definedName name="BExCYDGYM1UGUNTB331L2E4L5F34" localSheetId="8" hidden="1">#REF!</definedName>
    <definedName name="BExCYDGYM1UGUNTB331L2E4L5F34" hidden="1">#REF!</definedName>
    <definedName name="BExCYN7KCKU1F6EXMNPQPTKNOT6A" localSheetId="8" hidden="1">#REF!</definedName>
    <definedName name="BExCYN7KCKU1F6EXMNPQPTKNOT6A" hidden="1">#REF!</definedName>
    <definedName name="BExCYPRC5HJE6N2XQTHCT6NXGP8N" localSheetId="8" hidden="1">#REF!</definedName>
    <definedName name="BExCYPRC5HJE6N2XQTHCT6NXGP8N" hidden="1">#REF!</definedName>
    <definedName name="BExCYQCX9ES8ZWW2L35B12WDNT73" localSheetId="8" hidden="1">#REF!</definedName>
    <definedName name="BExCYQCX9ES8ZWW2L35B12WDNT73" hidden="1">#REF!</definedName>
    <definedName name="BExCYSLQY2CYU7DQ3QI07UGGS6OW" localSheetId="8" hidden="1">#REF!</definedName>
    <definedName name="BExCYSLQY2CYU7DQ3QI07UGGS6OW" hidden="1">#REF!</definedName>
    <definedName name="BExCYUK0I3UEXZNFDW71G6Z6D8XR" localSheetId="8" hidden="1">#REF!</definedName>
    <definedName name="BExCYUK0I3UEXZNFDW71G6Z6D8XR" hidden="1">#REF!</definedName>
    <definedName name="BExCZFZCXMLY5DWESYJ9NGTJYQ8M" localSheetId="8" hidden="1">#REF!</definedName>
    <definedName name="BExCZFZCXMLY5DWESYJ9NGTJYQ8M" hidden="1">#REF!</definedName>
    <definedName name="BExCZJ4P8WS0BDT31WDXI0ROE7D6" localSheetId="8" hidden="1">#REF!</definedName>
    <definedName name="BExCZJ4P8WS0BDT31WDXI0ROE7D6" hidden="1">#REF!</definedName>
    <definedName name="BExCZKH6NI0EE02L995IFVBD1J59" localSheetId="8" hidden="1">#REF!</definedName>
    <definedName name="BExCZKH6NI0EE02L995IFVBD1J59" hidden="1">#REF!</definedName>
    <definedName name="BExCZNRWARGGHWLSC1PEDZFLF3JV" localSheetId="8" hidden="1">#REF!</definedName>
    <definedName name="BExCZNRWARGGHWLSC1PEDZFLF3JV" hidden="1">#REF!</definedName>
    <definedName name="BExCZP9TBB61HISZ2U5QMQSO2LBE" localSheetId="8" hidden="1">#REF!</definedName>
    <definedName name="BExCZP9TBB61HISZ2U5QMQSO2LBE" hidden="1">#REF!</definedName>
    <definedName name="BExCZUD9FEOJBKDJ51Z3JON9LKJ8" localSheetId="8" hidden="1">#REF!</definedName>
    <definedName name="BExCZUD9FEOJBKDJ51Z3JON9LKJ8" hidden="1">#REF!</definedName>
    <definedName name="BExD0AUOVQT3UL53T2KUVJNGD0QF" localSheetId="8" hidden="1">#REF!</definedName>
    <definedName name="BExD0AUOVQT3UL53T2KUVJNGD0QF" hidden="1">#REF!</definedName>
    <definedName name="BExD0HALIN0JR4JTPGDEVAEE5EX5" localSheetId="8" hidden="1">#REF!</definedName>
    <definedName name="BExD0HALIN0JR4JTPGDEVAEE5EX5" hidden="1">#REF!</definedName>
    <definedName name="BExD0LCCDPG16YLY5WQSZF1XI5DA" localSheetId="8" hidden="1">#REF!</definedName>
    <definedName name="BExD0LCCDPG16YLY5WQSZF1XI5DA" hidden="1">#REF!</definedName>
    <definedName name="BExD0RMWSB4TRECEHTH6NN4K9DFZ" localSheetId="8" hidden="1">#REF!</definedName>
    <definedName name="BExD0RMWSB4TRECEHTH6NN4K9DFZ" hidden="1">#REF!</definedName>
    <definedName name="BExD0U6KG10QGVDI1XSHK0J10A2V" localSheetId="8" hidden="1">#REF!</definedName>
    <definedName name="BExD0U6KG10QGVDI1XSHK0J10A2V" hidden="1">#REF!</definedName>
    <definedName name="BExD0WQ6EQ2G82IAJI3FDQKGZH18" localSheetId="8" hidden="1">#REF!</definedName>
    <definedName name="BExD0WQ6EQ2G82IAJI3FDQKGZH18" hidden="1">#REF!</definedName>
    <definedName name="BExD13RUIBGRXDL4QDZ305UKUR12" localSheetId="8" hidden="1">#REF!</definedName>
    <definedName name="BExD13RUIBGRXDL4QDZ305UKUR12" hidden="1">#REF!</definedName>
    <definedName name="BExD14DETV5R4OOTMAXD5NAKWRO3" localSheetId="8" hidden="1">#REF!</definedName>
    <definedName name="BExD14DETV5R4OOTMAXD5NAKWRO3" hidden="1">#REF!</definedName>
    <definedName name="BExD1MI40YRCBI7KT4S9YHQJUO06" localSheetId="8" hidden="1">#REF!</definedName>
    <definedName name="BExD1MI40YRCBI7KT4S9YHQJUO06" hidden="1">#REF!</definedName>
    <definedName name="BExD1OAU9OXQAZA4D70HP72CU6GB" localSheetId="8" hidden="1">#REF!</definedName>
    <definedName name="BExD1OAU9OXQAZA4D70HP72CU6GB" hidden="1">#REF!</definedName>
    <definedName name="BExD1T8WPV0G6YOX7WMAIZD8XNBK" localSheetId="8" hidden="1">#REF!</definedName>
    <definedName name="BExD1T8WPV0G6YOX7WMAIZD8XNBK" hidden="1">#REF!</definedName>
    <definedName name="BExD1Y1JV61416YA1XRQHKWPZIE7" localSheetId="8" hidden="1">#REF!</definedName>
    <definedName name="BExD1Y1JV61416YA1XRQHKWPZIE7" hidden="1">#REF!</definedName>
    <definedName name="BExD2CFHIRMBKN5KXE5QP4XXEWFS" localSheetId="8" hidden="1">#REF!</definedName>
    <definedName name="BExD2CFHIRMBKN5KXE5QP4XXEWFS" hidden="1">#REF!</definedName>
    <definedName name="BExD2DMHH1HWXQ9W0YYMDP8AAX8Q" localSheetId="8" hidden="1">#REF!</definedName>
    <definedName name="BExD2DMHH1HWXQ9W0YYMDP8AAX8Q" hidden="1">#REF!</definedName>
    <definedName name="BExD2HTPC7IWBAU6OSQ67MQA8BYZ" localSheetId="8" hidden="1">#REF!</definedName>
    <definedName name="BExD2HTPC7IWBAU6OSQ67MQA8BYZ" hidden="1">#REF!</definedName>
    <definedName name="BExD2PWTVQ2CXNG6B7UDL8FIMXBH" localSheetId="8" hidden="1">#REF!</definedName>
    <definedName name="BExD2PWTVQ2CXNG6B7UDL8FIMXBH" hidden="1">#REF!</definedName>
    <definedName name="BExD2X9AQ03EX1AVVX44CXLXRPTI" localSheetId="8" hidden="1">#REF!</definedName>
    <definedName name="BExD2X9AQ03EX1AVVX44CXLXRPTI" hidden="1">#REF!</definedName>
    <definedName name="BExD2ZNL9MWJOEL2575KJZBDP2A6" localSheetId="8" hidden="1">#REF!</definedName>
    <definedName name="BExD2ZNL9MWJOEL2575KJZBDP2A6" hidden="1">#REF!</definedName>
    <definedName name="BExD34G79JRMB8BZRVN81P1H9MSB" localSheetId="8" hidden="1">#REF!</definedName>
    <definedName name="BExD34G79JRMB8BZRVN81P1H9MSB" hidden="1">#REF!</definedName>
    <definedName name="BExD35CL2NULPPEHAM954ETQIJA2" localSheetId="8" hidden="1">#REF!</definedName>
    <definedName name="BExD35CL2NULPPEHAM954ETQIJA2" hidden="1">#REF!</definedName>
    <definedName name="BExD363H2VGFIQUCE6LS4AC5J0ZT" localSheetId="8" hidden="1">#REF!</definedName>
    <definedName name="BExD363H2VGFIQUCE6LS4AC5J0ZT" hidden="1">#REF!</definedName>
    <definedName name="BExD3A588E939V61P1XEW0FI5Q0S" localSheetId="8" hidden="1">#REF!</definedName>
    <definedName name="BExD3A588E939V61P1XEW0FI5Q0S" hidden="1">#REF!</definedName>
    <definedName name="BExD3CJJDKVR9M18XI3WDZH80WL6" localSheetId="8" hidden="1">#REF!</definedName>
    <definedName name="BExD3CJJDKVR9M18XI3WDZH80WL6" hidden="1">#REF!</definedName>
    <definedName name="BExD3ESD9WYJIB3TRDPJ1CKXRAVL" localSheetId="8" hidden="1">#REF!</definedName>
    <definedName name="BExD3ESD9WYJIB3TRDPJ1CKXRAVL" hidden="1">#REF!</definedName>
    <definedName name="BExD3F368X5S25MWSUNIV57RDB57" localSheetId="8" hidden="1">#REF!</definedName>
    <definedName name="BExD3F368X5S25MWSUNIV57RDB57" hidden="1">#REF!</definedName>
    <definedName name="BExD3I8JTNF4LTMFY6GRVDJ6VLGG" localSheetId="8" hidden="1">#REF!</definedName>
    <definedName name="BExD3I8JTNF4LTMFY6GRVDJ6VLGG" hidden="1">#REF!</definedName>
    <definedName name="BExD3IJ5IT335SOSNV9L85WKAOSI" localSheetId="8" hidden="1">#REF!</definedName>
    <definedName name="BExD3IJ5IT335SOSNV9L85WKAOSI" hidden="1">#REF!</definedName>
    <definedName name="BExD3KBVUY57GMMQTOFEU6S6G1AY" localSheetId="8" hidden="1">#REF!</definedName>
    <definedName name="BExD3KBVUY57GMMQTOFEU6S6G1AY" hidden="1">#REF!</definedName>
    <definedName name="BExD3NMR7AW2Z6V8SC79VQR37NA6" localSheetId="8" hidden="1">#REF!</definedName>
    <definedName name="BExD3NMR7AW2Z6V8SC79VQR37NA6" hidden="1">#REF!</definedName>
    <definedName name="BExD3QXA2UQ2W4N7NYLUEOG40BZB" localSheetId="8" hidden="1">#REF!</definedName>
    <definedName name="BExD3QXA2UQ2W4N7NYLUEOG40BZB" hidden="1">#REF!</definedName>
    <definedName name="BExD3U2N041TEJ7GCN005UTPHNXY" localSheetId="8" hidden="1">#REF!</definedName>
    <definedName name="BExD3U2N041TEJ7GCN005UTPHNXY" hidden="1">#REF!</definedName>
    <definedName name="BExD3VPY5VEI1LLQ4I16T16251DT" localSheetId="8" hidden="1">#REF!</definedName>
    <definedName name="BExD3VPY5VEI1LLQ4I16T16251DT" hidden="1">#REF!</definedName>
    <definedName name="BExD3XIUEZZ1KIHV7CPS7DKUGIN8" localSheetId="8" hidden="1">#REF!</definedName>
    <definedName name="BExD3XIUEZZ1KIHV7CPS7DKUGIN8" hidden="1">#REF!</definedName>
    <definedName name="BExD40O0CFTNJFOFMMM1KH0P7BUI" localSheetId="8" hidden="1">#REF!</definedName>
    <definedName name="BExD40O0CFTNJFOFMMM1KH0P7BUI" hidden="1">#REF!</definedName>
    <definedName name="BExD47UYINTJY1PDIW2S1FZ8ZMIO" localSheetId="8" hidden="1">#REF!</definedName>
    <definedName name="BExD47UYINTJY1PDIW2S1FZ8ZMIO" hidden="1">#REF!</definedName>
    <definedName name="BExD4BR9HJ3MWWZ5KLVZWX9FJAUS" localSheetId="8" hidden="1">#REF!</definedName>
    <definedName name="BExD4BR9HJ3MWWZ5KLVZWX9FJAUS" hidden="1">#REF!</definedName>
    <definedName name="BExD4F1WTKT3H0N9MF4H1LX7MBSY" localSheetId="8" hidden="1">#REF!</definedName>
    <definedName name="BExD4F1WTKT3H0N9MF4H1LX7MBSY" hidden="1">#REF!</definedName>
    <definedName name="BExD4H5GQWXBS6LUL3TSP36DVO38" localSheetId="8" hidden="1">#REF!</definedName>
    <definedName name="BExD4H5GQWXBS6LUL3TSP36DVO38" hidden="1">#REF!</definedName>
    <definedName name="BExD4JJSS3QDBLABCJCHD45SRNPI" localSheetId="8" hidden="1">#REF!</definedName>
    <definedName name="BExD4JJSS3QDBLABCJCHD45SRNPI" hidden="1">#REF!</definedName>
    <definedName name="BExD4QQQ7V9LH5WWBJA3HKJXLVP6" localSheetId="8" hidden="1">#REF!</definedName>
    <definedName name="BExD4QQQ7V9LH5WWBJA3HKJXLVP6" hidden="1">#REF!</definedName>
    <definedName name="BExD4R1I0MKF033I5LPUYIMTZ6E8" localSheetId="8" hidden="1">#REF!</definedName>
    <definedName name="BExD4R1I0MKF033I5LPUYIMTZ6E8" hidden="1">#REF!</definedName>
    <definedName name="BExD50MT3M6XZLNUP9JL93EG6D9R" localSheetId="8" hidden="1">#REF!</definedName>
    <definedName name="BExD50MT3M6XZLNUP9JL93EG6D9R" hidden="1">#REF!</definedName>
    <definedName name="BExD5EV7KDSVF1CJT38M4IBPFLPY" localSheetId="8" hidden="1">#REF!</definedName>
    <definedName name="BExD5EV7KDSVF1CJT38M4IBPFLPY" hidden="1">#REF!</definedName>
    <definedName name="BExD5FRK547OESJRYAW574DZEZ7J" localSheetId="8" hidden="1">#REF!</definedName>
    <definedName name="BExD5FRK547OESJRYAW574DZEZ7J" hidden="1">#REF!</definedName>
    <definedName name="BExD5I5X2YA2YNCTCDSMEL4CWF4N" localSheetId="8" hidden="1">#REF!</definedName>
    <definedName name="BExD5I5X2YA2YNCTCDSMEL4CWF4N" hidden="1">#REF!</definedName>
    <definedName name="BExD5QUSRFJWRQ1ZM50WYLCF74DF" localSheetId="8" hidden="1">#REF!</definedName>
    <definedName name="BExD5QUSRFJWRQ1ZM50WYLCF74DF" hidden="1">#REF!</definedName>
    <definedName name="BExD5SSUIF6AJQHBHK8PNMFBPRYB" localSheetId="8" hidden="1">#REF!</definedName>
    <definedName name="BExD5SSUIF6AJQHBHK8PNMFBPRYB" hidden="1">#REF!</definedName>
    <definedName name="BExD623C9LRX18BE0W2V6SZLQUXX" localSheetId="8" hidden="1">#REF!</definedName>
    <definedName name="BExD623C9LRX18BE0W2V6SZLQUXX" hidden="1">#REF!</definedName>
    <definedName name="BExD6CQA7UMJBXV7AIFAIHUF2ICX" localSheetId="8" hidden="1">#REF!</definedName>
    <definedName name="BExD6CQA7UMJBXV7AIFAIHUF2ICX" hidden="1">#REF!</definedName>
    <definedName name="BExD6D18MCF5R8YJMPG21WE3GPJQ" localSheetId="8" hidden="1">#REF!</definedName>
    <definedName name="BExD6D18MCF5R8YJMPG21WE3GPJQ" hidden="1">#REF!</definedName>
    <definedName name="BExD6FKVK8WJWNYPVENR7Q8Q30PK" localSheetId="8" hidden="1">#REF!</definedName>
    <definedName name="BExD6FKVK8WJWNYPVENR7Q8Q30PK" hidden="1">#REF!</definedName>
    <definedName name="BExD6GMP0LK8WKVWMIT1NNH8CHLF" localSheetId="8" hidden="1">#REF!</definedName>
    <definedName name="BExD6GMP0LK8WKVWMIT1NNH8CHLF" hidden="1">#REF!</definedName>
    <definedName name="BExD6H2TE0WWAUIWVSSCLPZ6B88N" localSheetId="8" hidden="1">#REF!</definedName>
    <definedName name="BExD6H2TE0WWAUIWVSSCLPZ6B88N" hidden="1">#REF!</definedName>
    <definedName name="BExD71LTOE015TV5RSAHM8NT8GVW" localSheetId="8" hidden="1">#REF!</definedName>
    <definedName name="BExD71LTOE015TV5RSAHM8NT8GVW" hidden="1">#REF!</definedName>
    <definedName name="BExD73USXVADC7EHGHVTQNCT06ZA" localSheetId="8" hidden="1">#REF!</definedName>
    <definedName name="BExD73USXVADC7EHGHVTQNCT06ZA" hidden="1">#REF!</definedName>
    <definedName name="BExD7GAIGULTB3YHM1OS9RBQOTEC" localSheetId="8" hidden="1">#REF!</definedName>
    <definedName name="BExD7GAIGULTB3YHM1OS9RBQOTEC" hidden="1">#REF!</definedName>
    <definedName name="BExD7IE1DHIS52UFDCTSKPJQNRD5" localSheetId="8" hidden="1">#REF!</definedName>
    <definedName name="BExD7IE1DHIS52UFDCTSKPJQNRD5" hidden="1">#REF!</definedName>
    <definedName name="BExD7IUBGUWHYC9UNZ1IY5XFYKQN" localSheetId="8" hidden="1">#REF!</definedName>
    <definedName name="BExD7IUBGUWHYC9UNZ1IY5XFYKQN" hidden="1">#REF!</definedName>
    <definedName name="BExD7JQOJ35HGL8U2OCEI2P2JT7I" localSheetId="8" hidden="1">#REF!</definedName>
    <definedName name="BExD7JQOJ35HGL8U2OCEI2P2JT7I" hidden="1">#REF!</definedName>
    <definedName name="BExD7KSDKNDNH95NDT3S7GM3MUU2" localSheetId="8" hidden="1">#REF!</definedName>
    <definedName name="BExD7KSDKNDNH95NDT3S7GM3MUU2" hidden="1">#REF!</definedName>
    <definedName name="BExD8H5O087KQVWIVPUUID5VMGMS" localSheetId="8" hidden="1">#REF!</definedName>
    <definedName name="BExD8H5O087KQVWIVPUUID5VMGMS" hidden="1">#REF!</definedName>
    <definedName name="BExD8HLWJHFK6566YQLGOAPIWD7G" localSheetId="8" hidden="1">#REF!</definedName>
    <definedName name="BExD8HLWJHFK6566YQLGOAPIWD7G" hidden="1">#REF!</definedName>
    <definedName name="BExD8OCLZMFN5K3VZYI4Q4ITVKUA" localSheetId="8" hidden="1">#REF!</definedName>
    <definedName name="BExD8OCLZMFN5K3VZYI4Q4ITVKUA" hidden="1">#REF!</definedName>
    <definedName name="BExD93C1R6LC0631ECHVFYH0R0PD" localSheetId="8" hidden="1">#REF!</definedName>
    <definedName name="BExD93C1R6LC0631ECHVFYH0R0PD" hidden="1">#REF!</definedName>
    <definedName name="BExD97TXIO0COVNN4OH3DEJ33YLM" localSheetId="8" hidden="1">#REF!</definedName>
    <definedName name="BExD97TXIO0COVNN4OH3DEJ33YLM" hidden="1">#REF!</definedName>
    <definedName name="BExD99RZ1RFIMK6O1ZHSPJ68X9Y5" localSheetId="8" hidden="1">#REF!</definedName>
    <definedName name="BExD99RZ1RFIMK6O1ZHSPJ68X9Y5" hidden="1">#REF!</definedName>
    <definedName name="BExD9ATSNNU6SJVYYUCUG2AFS57W" localSheetId="8" hidden="1">#REF!</definedName>
    <definedName name="BExD9ATSNNU6SJVYYUCUG2AFS57W" hidden="1">#REF!</definedName>
    <definedName name="BExD9JO1QOKHUKL6DOEKDLUBPPKZ" localSheetId="8" hidden="1">#REF!</definedName>
    <definedName name="BExD9JO1QOKHUKL6DOEKDLUBPPKZ" hidden="1">#REF!</definedName>
    <definedName name="BExD9L0ID3VSOU609GKWYTA5BFMA" localSheetId="8" hidden="1">#REF!</definedName>
    <definedName name="BExD9L0ID3VSOU609GKWYTA5BFMA" hidden="1">#REF!</definedName>
    <definedName name="BExD9M7SEMG0JK2FUTTZXWIEBTKB" localSheetId="8" hidden="1">#REF!</definedName>
    <definedName name="BExD9M7SEMG0JK2FUTTZXWIEBTKB" hidden="1">#REF!</definedName>
    <definedName name="BExD9MNYBYB1AICQL5165G472IE2" localSheetId="8" hidden="1">#REF!</definedName>
    <definedName name="BExD9MNYBYB1AICQL5165G472IE2" hidden="1">#REF!</definedName>
    <definedName name="BExD9PNSYT7GASEGUVL48MUQ02WO" localSheetId="8" hidden="1">#REF!</definedName>
    <definedName name="BExD9PNSYT7GASEGUVL48MUQ02WO" hidden="1">#REF!</definedName>
    <definedName name="BExD9TK2MIWFH5SKUYU9ZKF4NPHQ" localSheetId="8" hidden="1">#REF!</definedName>
    <definedName name="BExD9TK2MIWFH5SKUYU9ZKF4NPHQ" hidden="1">#REF!</definedName>
    <definedName name="BExDA23J1UL1EN1K0BLX2TKAX4U0" localSheetId="8" hidden="1">#REF!</definedName>
    <definedName name="BExDA23J1UL1EN1K0BLX2TKAX4U0" hidden="1">#REF!</definedName>
    <definedName name="BExDA6594R2INH5X2F55YRZSKRND" localSheetId="8" hidden="1">#REF!</definedName>
    <definedName name="BExDA6594R2INH5X2F55YRZSKRND" hidden="1">#REF!</definedName>
    <definedName name="BExDA6LD9061UULVKUUI4QP8SK13" localSheetId="8" hidden="1">#REF!</definedName>
    <definedName name="BExDA6LD9061UULVKUUI4QP8SK13" hidden="1">#REF!</definedName>
    <definedName name="BExDAGMVMNLQ6QXASB9R6D8DIT12" localSheetId="8" hidden="1">#REF!</definedName>
    <definedName name="BExDAGMVMNLQ6QXASB9R6D8DIT12" hidden="1">#REF!</definedName>
    <definedName name="BExDAYBHU9ADLXI8VRC7F608RVGM" localSheetId="8" hidden="1">#REF!</definedName>
    <definedName name="BExDAYBHU9ADLXI8VRC7F608RVGM" hidden="1">#REF!</definedName>
    <definedName name="BExDBDR1XR0FV0CYUCB2OJ7CJCZU" localSheetId="8" hidden="1">#REF!</definedName>
    <definedName name="BExDBDR1XR0FV0CYUCB2OJ7CJCZU" hidden="1">#REF!</definedName>
    <definedName name="BExDC7F818VN0S18ID7XRCRVYPJ4" localSheetId="8" hidden="1">#REF!</definedName>
    <definedName name="BExDC7F818VN0S18ID7XRCRVYPJ4" hidden="1">#REF!</definedName>
    <definedName name="BExDCL7K96PC9VZYB70ZW3QPVIJE" localSheetId="8" hidden="1">#REF!</definedName>
    <definedName name="BExDCL7K96PC9VZYB70ZW3QPVIJE" hidden="1">#REF!</definedName>
    <definedName name="BExDCP3UZ3C2O4C1F7KMU0Z9U32N" localSheetId="8" hidden="1">#REF!</definedName>
    <definedName name="BExDCP3UZ3C2O4C1F7KMU0Z9U32N" hidden="1">#REF!</definedName>
    <definedName name="BExEO14OTKLVDBTNB2ONGZ4YB20H" localSheetId="8" hidden="1">#REF!</definedName>
    <definedName name="BExEO14OTKLVDBTNB2ONGZ4YB20H" hidden="1">#REF!</definedName>
    <definedName name="BExEO80UUNTK4DX33Z5TYLM8NYZM" localSheetId="8" hidden="1">#REF!</definedName>
    <definedName name="BExEO80UUNTK4DX33Z5TYLM8NYZM" hidden="1">#REF!</definedName>
    <definedName name="BExEOBX3WECDMYCV9RLN49APTXMM" localSheetId="8" hidden="1">#REF!</definedName>
    <definedName name="BExEOBX3WECDMYCV9RLN49APTXMM" hidden="1">#REF!</definedName>
    <definedName name="BExEPN9VIYI0FVL0HLZQXJFO6TT0" localSheetId="8" hidden="1">#REF!</definedName>
    <definedName name="BExEPN9VIYI0FVL0HLZQXJFO6TT0" hidden="1">#REF!</definedName>
    <definedName name="BExEPQPUOD4B6H60DKEB9159F7DR" localSheetId="8" hidden="1">#REF!</definedName>
    <definedName name="BExEPQPUOD4B6H60DKEB9159F7DR" hidden="1">#REF!</definedName>
    <definedName name="BExEPYT6VDSMR8MU2341Q5GM2Y9V" localSheetId="8" hidden="1">#REF!</definedName>
    <definedName name="BExEPYT6VDSMR8MU2341Q5GM2Y9V" hidden="1">#REF!</definedName>
    <definedName name="BExEQ2ENYLMY8K1796XBB31CJHNN" localSheetId="8" hidden="1">#REF!</definedName>
    <definedName name="BExEQ2ENYLMY8K1796XBB31CJHNN" hidden="1">#REF!</definedName>
    <definedName name="BExEQ2PFE4N40LEPGDPS90WDL6BN" localSheetId="8" hidden="1">#REF!</definedName>
    <definedName name="BExEQ2PFE4N40LEPGDPS90WDL6BN" hidden="1">#REF!</definedName>
    <definedName name="BExEQ2PFURT24NQYGYVE8NKX1EGA" localSheetId="8" hidden="1">#REF!</definedName>
    <definedName name="BExEQ2PFURT24NQYGYVE8NKX1EGA" hidden="1">#REF!</definedName>
    <definedName name="BExEQB8ZWXO6IIGOEPWTLOJGE2NR" localSheetId="8" hidden="1">#REF!</definedName>
    <definedName name="BExEQB8ZWXO6IIGOEPWTLOJGE2NR" hidden="1">#REF!</definedName>
    <definedName name="BExEQBZX0EL6LIKPY01197ACK65H" localSheetId="8" hidden="1">#REF!</definedName>
    <definedName name="BExEQBZX0EL6LIKPY01197ACK65H" hidden="1">#REF!</definedName>
    <definedName name="BExEQDXZALJLD4OBF74IKZBR13SR" localSheetId="8" hidden="1">#REF!</definedName>
    <definedName name="BExEQDXZALJLD4OBF74IKZBR13SR" hidden="1">#REF!</definedName>
    <definedName name="BExEQFLE2RPWGMWQAI4JMKUEFRPT" localSheetId="8" hidden="1">#REF!</definedName>
    <definedName name="BExEQFLE2RPWGMWQAI4JMKUEFRPT" hidden="1">#REF!</definedName>
    <definedName name="BExEQJHNJV9U65F5VGIGX0VM02VF" localSheetId="8" hidden="1">#REF!</definedName>
    <definedName name="BExEQJHNJV9U65F5VGIGX0VM02VF" hidden="1">#REF!</definedName>
    <definedName name="BExEQTZAP8R69U31W4LKGTKKGKQE" localSheetId="8" hidden="1">#REF!</definedName>
    <definedName name="BExEQTZAP8R69U31W4LKGTKKGKQE" hidden="1">#REF!</definedName>
    <definedName name="BExER2O72H1F9WV6S1J04C15PXX7" localSheetId="8" hidden="1">#REF!</definedName>
    <definedName name="BExER2O72H1F9WV6S1J04C15PXX7" hidden="1">#REF!</definedName>
    <definedName name="BExERIPCI7N2NW7JRL59DVT0TTSU" localSheetId="8" hidden="1">#REF!</definedName>
    <definedName name="BExERIPCI7N2NW7JRL59DVT0TTSU" hidden="1">#REF!</definedName>
    <definedName name="BExERRUIKIOATPZ9U4HQ0V52RJAU" localSheetId="8" hidden="1">#REF!</definedName>
    <definedName name="BExERRUIKIOATPZ9U4HQ0V52RJAU" hidden="1">#REF!</definedName>
    <definedName name="BExERSANFNM1O7T65PC5MJ301YET" localSheetId="8" hidden="1">#REF!</definedName>
    <definedName name="BExERSANFNM1O7T65PC5MJ301YET" hidden="1">#REF!</definedName>
    <definedName name="BExERU8P606C6QQZZL55U0ZQYQF1" localSheetId="8" hidden="1">#REF!</definedName>
    <definedName name="BExERU8P606C6QQZZL55U0ZQYQF1" hidden="1">#REF!</definedName>
    <definedName name="BExERWCEBKQRYWRQLYJ4UCMMKTHG" localSheetId="8" hidden="1">#REF!</definedName>
    <definedName name="BExERWCEBKQRYWRQLYJ4UCMMKTHG" hidden="1">#REF!</definedName>
    <definedName name="BExERXE1QW042A2T25RI4DVUU59O" localSheetId="8" hidden="1">#REF!</definedName>
    <definedName name="BExERXE1QW042A2T25RI4DVUU59O" hidden="1">#REF!</definedName>
    <definedName name="BExES44RHHDL3V7FLV6M20834WF1" localSheetId="8" hidden="1">#REF!</definedName>
    <definedName name="BExES44RHHDL3V7FLV6M20834WF1" hidden="1">#REF!</definedName>
    <definedName name="BExES4A7VE2X3RYYTVRLKZD4I7WU" localSheetId="8" hidden="1">#REF!</definedName>
    <definedName name="BExES4A7VE2X3RYYTVRLKZD4I7WU" hidden="1">#REF!</definedName>
    <definedName name="BExESLYUFDACMPARVY264HKBCXLX" localSheetId="8" hidden="1">#REF!</definedName>
    <definedName name="BExESLYUFDACMPARVY264HKBCXLX" hidden="1">#REF!</definedName>
    <definedName name="BExESMKD95A649M0WRSG6CXXP326" localSheetId="8" hidden="1">#REF!</definedName>
    <definedName name="BExESMKD95A649M0WRSG6CXXP326" hidden="1">#REF!</definedName>
    <definedName name="BExESR27ZXJG5VMY4PR9D940VS7T" localSheetId="8" hidden="1">#REF!</definedName>
    <definedName name="BExESR27ZXJG5VMY4PR9D940VS7T" hidden="1">#REF!</definedName>
    <definedName name="BExESVK1YRJM6UG6FBYOF9CNX29X" localSheetId="8" hidden="1">#REF!</definedName>
    <definedName name="BExESVK1YRJM6UG6FBYOF9CNX29X" hidden="1">#REF!</definedName>
    <definedName name="BExESZ03KXL8DQ2591HLR56ZML94" localSheetId="8" hidden="1">#REF!</definedName>
    <definedName name="BExESZ03KXL8DQ2591HLR56ZML94" hidden="1">#REF!</definedName>
    <definedName name="BExESZAW5N443NRTKIP59OEI1CR6" localSheetId="8" hidden="1">#REF!</definedName>
    <definedName name="BExESZAW5N443NRTKIP59OEI1CR6" hidden="1">#REF!</definedName>
    <definedName name="BExET3HXQ60A4O2OLKX8QNXRI6LQ" localSheetId="8" hidden="1">#REF!</definedName>
    <definedName name="BExET3HXQ60A4O2OLKX8QNXRI6LQ" hidden="1">#REF!</definedName>
    <definedName name="BExET4EAH366GROMVVMDCSUI1018" localSheetId="8" hidden="1">#REF!</definedName>
    <definedName name="BExET4EAH366GROMVVMDCSUI1018" hidden="1">#REF!</definedName>
    <definedName name="BExETA3B1FCIOA80H94K90FWXQKE" localSheetId="8" hidden="1">#REF!</definedName>
    <definedName name="BExETA3B1FCIOA80H94K90FWXQKE" hidden="1">#REF!</definedName>
    <definedName name="BExETAZOYT4CJIT8RRKC9F2HJG1D" localSheetId="8" hidden="1">#REF!</definedName>
    <definedName name="BExETAZOYT4CJIT8RRKC9F2HJG1D" hidden="1">#REF!</definedName>
    <definedName name="BExETB55BNG40G9YOI2H6UHIR9WU" localSheetId="8" hidden="1">#REF!</definedName>
    <definedName name="BExETB55BNG40G9YOI2H6UHIR9WU" hidden="1">#REF!</definedName>
    <definedName name="BExETF6QD5A9GEINE1KZRRC2LXWM" localSheetId="8" hidden="1">#REF!</definedName>
    <definedName name="BExETF6QD5A9GEINE1KZRRC2LXWM" hidden="1">#REF!</definedName>
    <definedName name="BExETQ9XRXLUACN82805SPSPNKHI" localSheetId="8" hidden="1">#REF!</definedName>
    <definedName name="BExETQ9XRXLUACN82805SPSPNKHI" hidden="1">#REF!</definedName>
    <definedName name="BExETR0YRMOR63E6DHLEHV9QVVON" localSheetId="8" hidden="1">#REF!</definedName>
    <definedName name="BExETR0YRMOR63E6DHLEHV9QVVON" hidden="1">#REF!</definedName>
    <definedName name="BExETVO51BGF7GGNGB21UD7OIF15" localSheetId="8" hidden="1">#REF!</definedName>
    <definedName name="BExETVO51BGF7GGNGB21UD7OIF15" hidden="1">#REF!</definedName>
    <definedName name="BExETVTGY38YXYYF7N73OYN6FYY3" localSheetId="8" hidden="1">#REF!</definedName>
    <definedName name="BExETVTGY38YXYYF7N73OYN6FYY3" hidden="1">#REF!</definedName>
    <definedName name="BExETVTH8RADW05P2XUUV7V44TWW" localSheetId="8" hidden="1">#REF!</definedName>
    <definedName name="BExETVTH8RADW05P2XUUV7V44TWW" hidden="1">#REF!</definedName>
    <definedName name="BExETW9PYUAV5QY6A4VCYZRIOUX4" localSheetId="8" hidden="1">#REF!</definedName>
    <definedName name="BExETW9PYUAV5QY6A4VCYZRIOUX4" hidden="1">#REF!</definedName>
    <definedName name="BExEUGNELLVZ7K2PYWP2TG8T65XQ" localSheetId="8" hidden="1">#REF!</definedName>
    <definedName name="BExEUGNELLVZ7K2PYWP2TG8T65XQ" hidden="1">#REF!</definedName>
    <definedName name="BExEUHUG1NGJGB6F1UH5IKFZ9B9M" localSheetId="8" hidden="1">#REF!</definedName>
    <definedName name="BExEUHUG1NGJGB6F1UH5IKFZ9B9M" hidden="1">#REF!</definedName>
    <definedName name="BExEUNE4T242Y59C6MS28MXEUGCP" localSheetId="8" hidden="1">#REF!</definedName>
    <definedName name="BExEUNE4T242Y59C6MS28MXEUGCP" hidden="1">#REF!</definedName>
    <definedName name="BExEUNU7FYVTR4DD1D31SS7PNXX2" localSheetId="8" hidden="1">#REF!</definedName>
    <definedName name="BExEUNU7FYVTR4DD1D31SS7PNXX2" hidden="1">#REF!</definedName>
    <definedName name="BExEV2TP7NA3ZR6RJGH5ER370OUM" localSheetId="8" hidden="1">#REF!</definedName>
    <definedName name="BExEV2TP7NA3ZR6RJGH5ER370OUM" hidden="1">#REF!</definedName>
    <definedName name="BExEV3Q7M5YTX3CY3QCP1SUIEP2E" localSheetId="8" hidden="1">#REF!</definedName>
    <definedName name="BExEV3Q7M5YTX3CY3QCP1SUIEP2E" hidden="1">#REF!</definedName>
    <definedName name="BExEV69USLNYO2QRJRC0J92XUF00" localSheetId="8" hidden="1">#REF!</definedName>
    <definedName name="BExEV69USLNYO2QRJRC0J92XUF00" hidden="1">#REF!</definedName>
    <definedName name="BExEV6KNTQOCFD7GV726XQEVQ7R6" localSheetId="8" hidden="1">#REF!</definedName>
    <definedName name="BExEV6KNTQOCFD7GV726XQEVQ7R6" hidden="1">#REF!</definedName>
    <definedName name="BExEV6VGM4POO9QT9KH3QA3VYCWM" localSheetId="8" hidden="1">#REF!</definedName>
    <definedName name="BExEV6VGM4POO9QT9KH3QA3VYCWM" hidden="1">#REF!</definedName>
    <definedName name="BExEVCEYMOI0PGO7HAEOS9CVMU2O" localSheetId="8" hidden="1">#REF!</definedName>
    <definedName name="BExEVCEYMOI0PGO7HAEOS9CVMU2O" hidden="1">#REF!</definedName>
    <definedName name="BExEVET98G3FU6QBF9LHYWSAMV0O" localSheetId="8" hidden="1">#REF!</definedName>
    <definedName name="BExEVET98G3FU6QBF9LHYWSAMV0O" hidden="1">#REF!</definedName>
    <definedName name="BExEVNCUT0PDUYNJH7G6BSEWZOT2" localSheetId="8" hidden="1">#REF!</definedName>
    <definedName name="BExEVNCUT0PDUYNJH7G6BSEWZOT2" hidden="1">#REF!</definedName>
    <definedName name="BExEVPGF4V5J0WQRZKUM8F9TTKZJ" localSheetId="8" hidden="1">#REF!</definedName>
    <definedName name="BExEVPGF4V5J0WQRZKUM8F9TTKZJ" hidden="1">#REF!</definedName>
    <definedName name="BExEVVLIEVWYRF2UUC1H0H5QU1CP" localSheetId="8" hidden="1">#REF!</definedName>
    <definedName name="BExEVVLIEVWYRF2UUC1H0H5QU1CP" hidden="1">#REF!</definedName>
    <definedName name="BExEVWCKO8T84GW9Z3X47915XKSH" localSheetId="8" hidden="1">#REF!</definedName>
    <definedName name="BExEVWCKO8T84GW9Z3X47915XKSH" hidden="1">#REF!</definedName>
    <definedName name="BExEVZSJWMZ5L2ZE7AZC57CXKW6T" localSheetId="8" hidden="1">#REF!</definedName>
    <definedName name="BExEVZSJWMZ5L2ZE7AZC57CXKW6T" hidden="1">#REF!</definedName>
    <definedName name="BExEW0JL1GFFCXMDGW54CI7Y8FZN" localSheetId="8" hidden="1">#REF!</definedName>
    <definedName name="BExEW0JL1GFFCXMDGW54CI7Y8FZN" hidden="1">#REF!</definedName>
    <definedName name="BExEW68M9WL8214QH9C7VCK7BN08" localSheetId="8" hidden="1">#REF!</definedName>
    <definedName name="BExEW68M9WL8214QH9C7VCK7BN08" hidden="1">#REF!</definedName>
    <definedName name="BExEW8HFKH6F47KIHYBDRUEFZ2ZZ" localSheetId="8" hidden="1">#REF!</definedName>
    <definedName name="BExEW8HFKH6F47KIHYBDRUEFZ2ZZ" hidden="1">#REF!</definedName>
    <definedName name="BExEWB6JHMITZPXHB6JATOCLLKLJ" localSheetId="8" hidden="1">#REF!</definedName>
    <definedName name="BExEWB6JHMITZPXHB6JATOCLLKLJ" hidden="1">#REF!</definedName>
    <definedName name="BExEWNBGQS1U2LW3W84T4LSJ9K00" localSheetId="8" hidden="1">#REF!</definedName>
    <definedName name="BExEWNBGQS1U2LW3W84T4LSJ9K00" hidden="1">#REF!</definedName>
    <definedName name="BExEWO7STL7HNZSTY8VQBPTX1WK6" localSheetId="8" hidden="1">#REF!</definedName>
    <definedName name="BExEWO7STL7HNZSTY8VQBPTX1WK6" hidden="1">#REF!</definedName>
    <definedName name="BExEWQ0M1N3KMKTDJ73H10QSG4W1" localSheetId="8" hidden="1">#REF!</definedName>
    <definedName name="BExEWQ0M1N3KMKTDJ73H10QSG4W1" hidden="1">#REF!</definedName>
    <definedName name="BExEX43OR6NH8GF32YY2ZB6Y8WGP" localSheetId="8" hidden="1">#REF!</definedName>
    <definedName name="BExEX43OR6NH8GF32YY2ZB6Y8WGP" hidden="1">#REF!</definedName>
    <definedName name="BExEX85F3OSW8NSCYGYPS9372Z1Q" localSheetId="8" hidden="1">#REF!</definedName>
    <definedName name="BExEX85F3OSW8NSCYGYPS9372Z1Q" hidden="1">#REF!</definedName>
    <definedName name="BExEX9HWY2G6928ZVVVQF77QCM2C" localSheetId="8" hidden="1">#REF!</definedName>
    <definedName name="BExEX9HWY2G6928ZVVVQF77QCM2C" hidden="1">#REF!</definedName>
    <definedName name="BExEXBQWAYKMVBRJRHB8PFCSYFVN" localSheetId="8" hidden="1">#REF!</definedName>
    <definedName name="BExEXBQWAYKMVBRJRHB8PFCSYFVN" hidden="1">#REF!</definedName>
    <definedName name="BExEXGE2TE9MQWLQVHL7XGQWL102" localSheetId="8" hidden="1">#REF!</definedName>
    <definedName name="BExEXGE2TE9MQWLQVHL7XGQWL102" hidden="1">#REF!</definedName>
    <definedName name="BExEXRBZ0DI9E2UFLLKYWGN66B61" localSheetId="8" hidden="1">#REF!</definedName>
    <definedName name="BExEXRBZ0DI9E2UFLLKYWGN66B61" hidden="1">#REF!</definedName>
    <definedName name="BExEXW4FSOZ9C2SZSQIAA3W82I5K" localSheetId="8" hidden="1">#REF!</definedName>
    <definedName name="BExEXW4FSOZ9C2SZSQIAA3W82I5K" hidden="1">#REF!</definedName>
    <definedName name="BExEXZ4H2ZUNEW5I6I74GK08QAQC" localSheetId="8" hidden="1">#REF!</definedName>
    <definedName name="BExEXZ4H2ZUNEW5I6I74GK08QAQC" hidden="1">#REF!</definedName>
    <definedName name="BExEY42GK80HA9M84NTZ3NV9K2VI" localSheetId="8" hidden="1">#REF!</definedName>
    <definedName name="BExEY42GK80HA9M84NTZ3NV9K2VI" hidden="1">#REF!</definedName>
    <definedName name="BExEYLG9FL9V1JPPNZ3FUDNSEJ4V" localSheetId="8" hidden="1">#REF!</definedName>
    <definedName name="BExEYLG9FL9V1JPPNZ3FUDNSEJ4V" hidden="1">#REF!</definedName>
    <definedName name="BExEYOW8C1B3OUUCIGEC7L8OOW1Z" localSheetId="8" hidden="1">#REF!</definedName>
    <definedName name="BExEYOW8C1B3OUUCIGEC7L8OOW1Z" hidden="1">#REF!</definedName>
    <definedName name="BExEYPCI2LT224YS4M3T50V85FAG" localSheetId="8" hidden="1">#REF!</definedName>
    <definedName name="BExEYPCI2LT224YS4M3T50V85FAG" hidden="1">#REF!</definedName>
    <definedName name="BExEYUQJXZT6N5HJH8ACJF6SRWEE" localSheetId="8" hidden="1">#REF!</definedName>
    <definedName name="BExEYUQJXZT6N5HJH8ACJF6SRWEE" hidden="1">#REF!</definedName>
    <definedName name="BExEYYC7KLO4XJQW9GMGVVJQXF4C" localSheetId="8" hidden="1">#REF!</definedName>
    <definedName name="BExEYYC7KLO4XJQW9GMGVVJQXF4C" hidden="1">#REF!</definedName>
    <definedName name="BExEZ1S6VZCG01ZPLBSS9Z1SBOJ2" localSheetId="8" hidden="1">#REF!</definedName>
    <definedName name="BExEZ1S6VZCG01ZPLBSS9Z1SBOJ2" hidden="1">#REF!</definedName>
    <definedName name="BExEZ6KV8TDKOO0Y66LSH9DCFW5M" localSheetId="8" hidden="1">#REF!</definedName>
    <definedName name="BExEZ6KV8TDKOO0Y66LSH9DCFW5M" hidden="1">#REF!</definedName>
    <definedName name="BExEZGBFNJR8DLPN0V11AU22L6WY" localSheetId="8" hidden="1">#REF!</definedName>
    <definedName name="BExEZGBFNJR8DLPN0V11AU22L6WY" hidden="1">#REF!</definedName>
    <definedName name="BExEZVR61GWO1ZM3XHWUKRJJMQXV" localSheetId="8" hidden="1">#REF!</definedName>
    <definedName name="BExEZVR61GWO1ZM3XHWUKRJJMQXV" hidden="1">#REF!</definedName>
    <definedName name="BExF02Y3V3QEPO2XLDSK47APK9XJ" localSheetId="8" hidden="1">#REF!</definedName>
    <definedName name="BExF02Y3V3QEPO2XLDSK47APK9XJ" hidden="1">#REF!</definedName>
    <definedName name="BExF03E824NHBODFUZ3PZ5HLF85X" localSheetId="8" hidden="1">#REF!</definedName>
    <definedName name="BExF03E824NHBODFUZ3PZ5HLF85X" hidden="1">#REF!</definedName>
    <definedName name="BExF09OS91RT7N7IW8JLMZ121ZP3" localSheetId="8" hidden="1">#REF!</definedName>
    <definedName name="BExF09OS91RT7N7IW8JLMZ121ZP3" hidden="1">#REF!</definedName>
    <definedName name="BExF0D4SEQ7RRCAER8UQKUJ4HH0Q" localSheetId="8" hidden="1">#REF!</definedName>
    <definedName name="BExF0D4SEQ7RRCAER8UQKUJ4HH0Q" hidden="1">#REF!</definedName>
    <definedName name="BExF0D4Z97PCG5JI9CC2TFB553AX" localSheetId="8" hidden="1">#REF!</definedName>
    <definedName name="BExF0D4Z97PCG5JI9CC2TFB553AX" hidden="1">#REF!</definedName>
    <definedName name="BExF0DAB1PUE0V936NFEK68CCKTJ" localSheetId="8" hidden="1">#REF!</definedName>
    <definedName name="BExF0DAB1PUE0V936NFEK68CCKTJ" hidden="1">#REF!</definedName>
    <definedName name="BExF0LOEHV42P2DV7QL8O7HOQ3N9" localSheetId="8" hidden="1">#REF!</definedName>
    <definedName name="BExF0LOEHV42P2DV7QL8O7HOQ3N9" hidden="1">#REF!</definedName>
    <definedName name="BExF0QRT0ZP2578DKKC9SRW40F5L" localSheetId="8" hidden="1">#REF!</definedName>
    <definedName name="BExF0QRT0ZP2578DKKC9SRW40F5L" hidden="1">#REF!</definedName>
    <definedName name="BExF0WRM9VO25RLSO03ZOCE8H7K5" localSheetId="8" hidden="1">#REF!</definedName>
    <definedName name="BExF0WRM9VO25RLSO03ZOCE8H7K5" hidden="1">#REF!</definedName>
    <definedName name="BExF0ZRI7W4RSLIDLHTSM0AWXO3S" localSheetId="8" hidden="1">#REF!</definedName>
    <definedName name="BExF0ZRI7W4RSLIDLHTSM0AWXO3S" hidden="1">#REF!</definedName>
    <definedName name="BExF19CT3MMZZ2T5EWMDNG3UOJ01" localSheetId="8" hidden="1">#REF!</definedName>
    <definedName name="BExF19CT3MMZZ2T5EWMDNG3UOJ01" hidden="1">#REF!</definedName>
    <definedName name="BExF1C1VNHJBRW2XQKVSL1KSLFZ8" localSheetId="8" hidden="1">#REF!</definedName>
    <definedName name="BExF1C1VNHJBRW2XQKVSL1KSLFZ8" hidden="1">#REF!</definedName>
    <definedName name="BExF1M38U6NX17YJA8YU359B5Z4M" localSheetId="8" hidden="1">#REF!</definedName>
    <definedName name="BExF1M38U6NX17YJA8YU359B5Z4M" hidden="1">#REF!</definedName>
    <definedName name="BExF1MU4W3NPEY0OHRDWP5IANCBB" localSheetId="8" hidden="1">#REF!</definedName>
    <definedName name="BExF1MU4W3NPEY0OHRDWP5IANCBB" hidden="1">#REF!</definedName>
    <definedName name="BExF1MZN8MWMOKOARHJ1QAF9HPGT" localSheetId="8" hidden="1">#REF!</definedName>
    <definedName name="BExF1MZN8MWMOKOARHJ1QAF9HPGT" hidden="1">#REF!</definedName>
    <definedName name="BExF1US4ZIQYSU5LBFYNRA9N0K2O" localSheetId="8" hidden="1">#REF!</definedName>
    <definedName name="BExF1US4ZIQYSU5LBFYNRA9N0K2O" hidden="1">#REF!</definedName>
    <definedName name="BExF272JNPJCK1XLBG016XXBVFO8" localSheetId="8" hidden="1">#REF!</definedName>
    <definedName name="BExF272JNPJCK1XLBG016XXBVFO8" hidden="1">#REF!</definedName>
    <definedName name="BExF2CWZN6E87RGTBMD4YQI2QT7R" localSheetId="8" hidden="1">#REF!</definedName>
    <definedName name="BExF2CWZN6E87RGTBMD4YQI2QT7R" hidden="1">#REF!</definedName>
    <definedName name="BExF2DYO1WQ7GMXSTAQRDBW1NSFG" localSheetId="8" hidden="1">#REF!</definedName>
    <definedName name="BExF2DYO1WQ7GMXSTAQRDBW1NSFG" hidden="1">#REF!</definedName>
    <definedName name="BExF2H9D3MC9XKLPZ6VIP4F7G4YN" localSheetId="8" hidden="1">#REF!</definedName>
    <definedName name="BExF2H9D3MC9XKLPZ6VIP4F7G4YN" hidden="1">#REF!</definedName>
    <definedName name="BExF2MSWNUY9Z6BZJQZ538PPTION" localSheetId="8" hidden="1">#REF!</definedName>
    <definedName name="BExF2MSWNUY9Z6BZJQZ538PPTION" hidden="1">#REF!</definedName>
    <definedName name="BExF2QZYWHTYGUTTXR15CKCV3LS7" localSheetId="8" hidden="1">#REF!</definedName>
    <definedName name="BExF2QZYWHTYGUTTXR15CKCV3LS7" hidden="1">#REF!</definedName>
    <definedName name="BExF2T8Y6TSJ74RMSZOA9CEH4OZ6" localSheetId="8" hidden="1">#REF!</definedName>
    <definedName name="BExF2T8Y6TSJ74RMSZOA9CEH4OZ6" hidden="1">#REF!</definedName>
    <definedName name="BExF31N3YM4F37EOOY8M8VI1KXN8" localSheetId="8" hidden="1">#REF!</definedName>
    <definedName name="BExF31N3YM4F37EOOY8M8VI1KXN8" hidden="1">#REF!</definedName>
    <definedName name="BExF37C1YKBT79Z9SOJAG5MXQGTU" localSheetId="8" hidden="1">#REF!</definedName>
    <definedName name="BExF37C1YKBT79Z9SOJAG5MXQGTU" hidden="1">#REF!</definedName>
    <definedName name="BExF3A6HPA6DGYALZNHHJPMCUYZR" localSheetId="8" hidden="1">#REF!</definedName>
    <definedName name="BExF3A6HPA6DGYALZNHHJPMCUYZR" hidden="1">#REF!</definedName>
    <definedName name="BExF3GMJW5D7066GYKTMM3CVH1HE" localSheetId="8" hidden="1">#REF!</definedName>
    <definedName name="BExF3GMJW5D7066GYKTMM3CVH1HE" hidden="1">#REF!</definedName>
    <definedName name="BExF3I9T44X7DV9HHV51DVDDPPZG" localSheetId="8" hidden="1">#REF!</definedName>
    <definedName name="BExF3I9T44X7DV9HHV51DVDDPPZG" hidden="1">#REF!</definedName>
    <definedName name="BExF3IKLZ35F2D4DI7R7P7NZLVC3" localSheetId="8" hidden="1">#REF!</definedName>
    <definedName name="BExF3IKLZ35F2D4DI7R7P7NZLVC3" hidden="1">#REF!</definedName>
    <definedName name="BExF3JMFX5DILOIFUDIO1HZUK875" localSheetId="8" hidden="1">#REF!</definedName>
    <definedName name="BExF3JMFX5DILOIFUDIO1HZUK875" hidden="1">#REF!</definedName>
    <definedName name="BExF3KIO2G9LJYXZ61H8PJJ6OQXV" localSheetId="8" hidden="1">#REF!</definedName>
    <definedName name="BExF3KIO2G9LJYXZ61H8PJJ6OQXV" hidden="1">#REF!</definedName>
    <definedName name="BExF3MGVCZHXDAUDZAGUYESZ3RC8" localSheetId="8" hidden="1">#REF!</definedName>
    <definedName name="BExF3MGVCZHXDAUDZAGUYESZ3RC8" hidden="1">#REF!</definedName>
    <definedName name="BExF3NTC4BGZEM6B87TCFX277QCS" localSheetId="8" hidden="1">#REF!</definedName>
    <definedName name="BExF3NTC4BGZEM6B87TCFX277QCS" hidden="1">#REF!</definedName>
    <definedName name="BExF3Q2DOSQI9SIAXB522CN0WBZ7" localSheetId="8" hidden="1">#REF!</definedName>
    <definedName name="BExF3Q2DOSQI9SIAXB522CN0WBZ7" hidden="1">#REF!</definedName>
    <definedName name="BExF3Q7NI90WT31QHYSJDIG0LLLJ" localSheetId="8" hidden="1">#REF!</definedName>
    <definedName name="BExF3Q7NI90WT31QHYSJDIG0LLLJ" hidden="1">#REF!</definedName>
    <definedName name="BExF3QD55TIY1MSBSRK9TUJKBEWO" localSheetId="8" hidden="1">#REF!</definedName>
    <definedName name="BExF3QD55TIY1MSBSRK9TUJKBEWO" hidden="1">#REF!</definedName>
    <definedName name="BExF3QT8J6RIF1L3R700MBSKIOKW" localSheetId="8" hidden="1">#REF!</definedName>
    <definedName name="BExF3QT8J6RIF1L3R700MBSKIOKW" hidden="1">#REF!</definedName>
    <definedName name="BExF42SSBVPMLK2UB3B7FPEIY9TU" localSheetId="8" hidden="1">#REF!</definedName>
    <definedName name="BExF42SSBVPMLK2UB3B7FPEIY9TU" hidden="1">#REF!</definedName>
    <definedName name="BExF4HXSWB50BKYPWA0HTT8W56H6" localSheetId="8" hidden="1">#REF!</definedName>
    <definedName name="BExF4HXSWB50BKYPWA0HTT8W56H6" hidden="1">#REF!</definedName>
    <definedName name="BExF4J4Y60OUA8GY6YN8XVRUX80A" localSheetId="8" hidden="1">#REF!</definedName>
    <definedName name="BExF4J4Y60OUA8GY6YN8XVRUX80A" hidden="1">#REF!</definedName>
    <definedName name="BExF4KHF04IWW4LQ95FHQPFE4Y9K" localSheetId="8" hidden="1">#REF!</definedName>
    <definedName name="BExF4KHF04IWW4LQ95FHQPFE4Y9K" hidden="1">#REF!</definedName>
    <definedName name="BExF4MVQM5Y0QRDLDFSKWWTF709C" localSheetId="8" hidden="1">#REF!</definedName>
    <definedName name="BExF4MVQM5Y0QRDLDFSKWWTF709C" hidden="1">#REF!</definedName>
    <definedName name="BExF4PVMZYV36E8HOYY06J81AMBI" localSheetId="8" hidden="1">#REF!</definedName>
    <definedName name="BExF4PVMZYV36E8HOYY06J81AMBI" hidden="1">#REF!</definedName>
    <definedName name="BExF4SF9NEX1FZE9N8EXT89PM54D" localSheetId="8" hidden="1">#REF!</definedName>
    <definedName name="BExF4SF9NEX1FZE9N8EXT89PM54D" hidden="1">#REF!</definedName>
    <definedName name="BExF52GTGP8MHGII4KJ8TJGR8W8U" localSheetId="8" hidden="1">#REF!</definedName>
    <definedName name="BExF52GTGP8MHGII4KJ8TJGR8W8U" hidden="1">#REF!</definedName>
    <definedName name="BExF57K7L3UC1I2FSAWURR4SN0UN" localSheetId="8" hidden="1">#REF!</definedName>
    <definedName name="BExF57K7L3UC1I2FSAWURR4SN0UN" hidden="1">#REF!</definedName>
    <definedName name="BExF5HR2GFV7O8LKG9SJ4BY78LYA" localSheetId="8" hidden="1">#REF!</definedName>
    <definedName name="BExF5HR2GFV7O8LKG9SJ4BY78LYA" hidden="1">#REF!</definedName>
    <definedName name="BExF5ZFO2A29GHWR5ES64Z9OS16J" localSheetId="8" hidden="1">#REF!</definedName>
    <definedName name="BExF5ZFO2A29GHWR5ES64Z9OS16J" hidden="1">#REF!</definedName>
    <definedName name="BExF63S045JO7H2ZJCBTBVH3SUIF" localSheetId="8" hidden="1">#REF!</definedName>
    <definedName name="BExF63S045JO7H2ZJCBTBVH3SUIF" hidden="1">#REF!</definedName>
    <definedName name="BExF642TEGTXCI9A61ZOONJCB0U1" localSheetId="8" hidden="1">#REF!</definedName>
    <definedName name="BExF642TEGTXCI9A61ZOONJCB0U1" hidden="1">#REF!</definedName>
    <definedName name="BExF67O951CF8UJF3KBDNR0E83C1" localSheetId="8" hidden="1">#REF!</definedName>
    <definedName name="BExF67O951CF8UJF3KBDNR0E83C1" hidden="1">#REF!</definedName>
    <definedName name="BExF6EV7I35NVMIJGYTB6E24YVPA" localSheetId="8" hidden="1">#REF!</definedName>
    <definedName name="BExF6EV7I35NVMIJGYTB6E24YVPA" hidden="1">#REF!</definedName>
    <definedName name="BExF6FGUF393KTMBT40S5BYAFG00" localSheetId="8" hidden="1">#REF!</definedName>
    <definedName name="BExF6FGUF393KTMBT40S5BYAFG00" hidden="1">#REF!</definedName>
    <definedName name="BExF6GNYXWY8A0SY4PW1B6KJMMTM" localSheetId="8" hidden="1">#REF!</definedName>
    <definedName name="BExF6GNYXWY8A0SY4PW1B6KJMMTM" hidden="1">#REF!</definedName>
    <definedName name="BExF6IB8K74Z0AFT05GPOKKZW7C9" localSheetId="8" hidden="1">#REF!</definedName>
    <definedName name="BExF6IB8K74Z0AFT05GPOKKZW7C9" hidden="1">#REF!</definedName>
    <definedName name="BExF6NUXJI11W2IAZNAM1QWC0459" localSheetId="8" hidden="1">#REF!</definedName>
    <definedName name="BExF6NUXJI11W2IAZNAM1QWC0459" hidden="1">#REF!</definedName>
    <definedName name="BExF6RR76KNVIXGJOVFO8GDILKGZ" localSheetId="8" hidden="1">#REF!</definedName>
    <definedName name="BExF6RR76KNVIXGJOVFO8GDILKGZ" hidden="1">#REF!</definedName>
    <definedName name="BExF6ZE8D5CMPJPRWT6S4HM56LPF" localSheetId="8" hidden="1">#REF!</definedName>
    <definedName name="BExF6ZE8D5CMPJPRWT6S4HM56LPF" hidden="1">#REF!</definedName>
    <definedName name="BExF76FV8SF7AJK7B35AL7VTZF6D" localSheetId="8" hidden="1">#REF!</definedName>
    <definedName name="BExF76FV8SF7AJK7B35AL7VTZF6D" hidden="1">#REF!</definedName>
    <definedName name="BExF7EOIMC1OYL1N7835KGOI0FIZ" localSheetId="8" hidden="1">#REF!</definedName>
    <definedName name="BExF7EOIMC1OYL1N7835KGOI0FIZ" hidden="1">#REF!</definedName>
    <definedName name="BExF7K88K7ASGV6RAOAGH52G04VR" localSheetId="8" hidden="1">#REF!</definedName>
    <definedName name="BExF7K88K7ASGV6RAOAGH52G04VR" hidden="1">#REF!</definedName>
    <definedName name="BExF7OVDRP3LHNAF2CX4V84CKKIR" localSheetId="8" hidden="1">#REF!</definedName>
    <definedName name="BExF7OVDRP3LHNAF2CX4V84CKKIR" hidden="1">#REF!</definedName>
    <definedName name="BExF7QO41X2A2SL8UXDNP99GY7U9" localSheetId="8" hidden="1">#REF!</definedName>
    <definedName name="BExF7QO41X2A2SL8UXDNP99GY7U9" hidden="1">#REF!</definedName>
    <definedName name="BExF7QYWRJ8S4SID84VVXH3TN7X8" localSheetId="8" hidden="1">#REF!</definedName>
    <definedName name="BExF7QYWRJ8S4SID84VVXH3TN7X8" hidden="1">#REF!</definedName>
    <definedName name="BExF81GI8B8WBHXFTET68A9358BR" localSheetId="8" hidden="1">#REF!</definedName>
    <definedName name="BExF81GI8B8WBHXFTET68A9358BR" hidden="1">#REF!</definedName>
    <definedName name="BExGKN1EUJWHOYSSFY4XX6T9QVV5" localSheetId="8" hidden="1">#REF!</definedName>
    <definedName name="BExGKN1EUJWHOYSSFY4XX6T9QVV5" hidden="1">#REF!</definedName>
    <definedName name="BExGL97US0Y3KXXASUTVR26XLT70" localSheetId="8" hidden="1">#REF!</definedName>
    <definedName name="BExGL97US0Y3KXXASUTVR26XLT70" hidden="1">#REF!</definedName>
    <definedName name="BExGL9TEJAX73AMCXKXTMRO9T6QA" localSheetId="8" hidden="1">#REF!</definedName>
    <definedName name="BExGL9TEJAX73AMCXKXTMRO9T6QA" hidden="1">#REF!</definedName>
    <definedName name="BExGLBM5GKGBJDTZSMMBZBAVQ7N1" localSheetId="8" hidden="1">#REF!</definedName>
    <definedName name="BExGLBM5GKGBJDTZSMMBZBAVQ7N1" hidden="1">#REF!</definedName>
    <definedName name="BExGLC7R4C33RO0PID97ZPPVCW4M" localSheetId="8" hidden="1">#REF!</definedName>
    <definedName name="BExGLC7R4C33RO0PID97ZPPVCW4M" hidden="1">#REF!</definedName>
    <definedName name="BExGLFIF7HCFSHNQHKEV6RY0WCO3" localSheetId="8" hidden="1">#REF!</definedName>
    <definedName name="BExGLFIF7HCFSHNQHKEV6RY0WCO3" hidden="1">#REF!</definedName>
    <definedName name="BExGLPP9Z6SH15N8AV0F7H58S14K" localSheetId="8" hidden="1">#REF!</definedName>
    <definedName name="BExGLPP9Z6SH15N8AV0F7H58S14K" hidden="1">#REF!</definedName>
    <definedName name="BExGLQATG820J44V2O4JEICPUUTR" localSheetId="8" hidden="1">#REF!</definedName>
    <definedName name="BExGLQATG820J44V2O4JEICPUUTR" hidden="1">#REF!</definedName>
    <definedName name="BExGLTARRL0J772UD2TXEYAVPY6E" localSheetId="8" hidden="1">#REF!</definedName>
    <definedName name="BExGLTARRL0J772UD2TXEYAVPY6E" hidden="1">#REF!</definedName>
    <definedName name="BExGLYE6RZTAAWHJBG2QFJPTDS2Q" localSheetId="8" hidden="1">#REF!</definedName>
    <definedName name="BExGLYE6RZTAAWHJBG2QFJPTDS2Q" hidden="1">#REF!</definedName>
    <definedName name="BExGM4DZ65OAQP7MA4LN6QMYZOFF" localSheetId="8" hidden="1">#REF!</definedName>
    <definedName name="BExGM4DZ65OAQP7MA4LN6QMYZOFF" hidden="1">#REF!</definedName>
    <definedName name="BExGMCXCWEC9XNUOEMZ61TMI6CUO" localSheetId="8" hidden="1">#REF!</definedName>
    <definedName name="BExGMCXCWEC9XNUOEMZ61TMI6CUO" hidden="1">#REF!</definedName>
    <definedName name="BExGMJDGIH0MEPC2TUSFUCY2ROTB" localSheetId="8" hidden="1">#REF!</definedName>
    <definedName name="BExGMJDGIH0MEPC2TUSFUCY2ROTB" hidden="1">#REF!</definedName>
    <definedName name="BExGMKPW2HPKN0M0XKF3AZ8YP0D6" localSheetId="8" hidden="1">#REF!</definedName>
    <definedName name="BExGMKPW2HPKN0M0XKF3AZ8YP0D6" hidden="1">#REF!</definedName>
    <definedName name="BExGMOGUOL3NATNV0TIZH2J6DLLD" localSheetId="8" hidden="1">#REF!</definedName>
    <definedName name="BExGMOGUOL3NATNV0TIZH2J6DLLD" hidden="1">#REF!</definedName>
    <definedName name="BExGMP2F175LGL6QVSJGP6GKYHHA" localSheetId="8" hidden="1">#REF!</definedName>
    <definedName name="BExGMP2F175LGL6QVSJGP6GKYHHA" hidden="1">#REF!</definedName>
    <definedName name="BExGMPIIP8GKML2VVA8OEFL43NCS" localSheetId="8" hidden="1">#REF!</definedName>
    <definedName name="BExGMPIIP8GKML2VVA8OEFL43NCS" hidden="1">#REF!</definedName>
    <definedName name="BExGMZ3SRIXLXMWBVOXXV3M4U4YL" localSheetId="8" hidden="1">#REF!</definedName>
    <definedName name="BExGMZ3SRIXLXMWBVOXXV3M4U4YL" hidden="1">#REF!</definedName>
    <definedName name="BExGMZ3UBN48IXU1ZEFYECEMZ1IM" localSheetId="8" hidden="1">#REF!</definedName>
    <definedName name="BExGMZ3UBN48IXU1ZEFYECEMZ1IM" hidden="1">#REF!</definedName>
    <definedName name="BExGN4I0QATXNZCLZJM1KH1OIJQH" localSheetId="8" hidden="1">#REF!</definedName>
    <definedName name="BExGN4I0QATXNZCLZJM1KH1OIJQH" hidden="1">#REF!</definedName>
    <definedName name="BExGN9FZ2RWCMSY1YOBJKZMNIM9R" localSheetId="8" hidden="1">#REF!</definedName>
    <definedName name="BExGN9FZ2RWCMSY1YOBJKZMNIM9R" hidden="1">#REF!</definedName>
    <definedName name="BExGNDSIMTHOCXXG6QOGR6DA8SGG" localSheetId="8" hidden="1">#REF!</definedName>
    <definedName name="BExGNDSIMTHOCXXG6QOGR6DA8SGG" hidden="1">#REF!</definedName>
    <definedName name="BExGNHOS7RBERG1J2M2HVGSRZL5G" localSheetId="8" hidden="1">#REF!</definedName>
    <definedName name="BExGNHOS7RBERG1J2M2HVGSRZL5G" hidden="1">#REF!</definedName>
    <definedName name="BExGNJ18W3Q55XAXY8XTFB80IVMV" localSheetId="8" hidden="1">#REF!</definedName>
    <definedName name="BExGNJ18W3Q55XAXY8XTFB80IVMV" hidden="1">#REF!</definedName>
    <definedName name="BExGNN2YQ9BDAZXT2GLCSAPXKIM7" localSheetId="8" hidden="1">#REF!</definedName>
    <definedName name="BExGNN2YQ9BDAZXT2GLCSAPXKIM7" hidden="1">#REF!</definedName>
    <definedName name="BExGNP6INLF5NZFP5ME6K7C9Y0NH" localSheetId="8" hidden="1">#REF!</definedName>
    <definedName name="BExGNP6INLF5NZFP5ME6K7C9Y0NH" hidden="1">#REF!</definedName>
    <definedName name="BExGNSS0CKRPKHO25R3TDBEL2NHX" localSheetId="8" hidden="1">#REF!</definedName>
    <definedName name="BExGNSS0CKRPKHO25R3TDBEL2NHX" hidden="1">#REF!</definedName>
    <definedName name="BExGNYH0MO8NOVS85L15G0RWX4GW" localSheetId="8" hidden="1">#REF!</definedName>
    <definedName name="BExGNYH0MO8NOVS85L15G0RWX4GW" hidden="1">#REF!</definedName>
    <definedName name="BExGNZO44DEG8CGIDYSEGDUQ531R" localSheetId="8" hidden="1">#REF!</definedName>
    <definedName name="BExGNZO44DEG8CGIDYSEGDUQ531R" hidden="1">#REF!</definedName>
    <definedName name="BExGO22GMMPZVQY9RQ8MDKZDP5G3" localSheetId="8" hidden="1">#REF!</definedName>
    <definedName name="BExGO22GMMPZVQY9RQ8MDKZDP5G3" hidden="1">#REF!</definedName>
    <definedName name="BExGO2O0V6UYDY26AX8OSN72F77N" localSheetId="8" hidden="1">#REF!</definedName>
    <definedName name="BExGO2O0V6UYDY26AX8OSN72F77N" hidden="1">#REF!</definedName>
    <definedName name="BExGO2YUBOVLYHY1QSIHRE1KLAFV" localSheetId="8" hidden="1">#REF!</definedName>
    <definedName name="BExGO2YUBOVLYHY1QSIHRE1KLAFV" hidden="1">#REF!</definedName>
    <definedName name="BExGO70E2O70LF46V8T26YFPL4V8" localSheetId="8" hidden="1">#REF!</definedName>
    <definedName name="BExGO70E2O70LF46V8T26YFPL4V8" hidden="1">#REF!</definedName>
    <definedName name="BExGOB25QJMQCQE76MRW9X58OIOO" localSheetId="8" hidden="1">#REF!</definedName>
    <definedName name="BExGOB25QJMQCQE76MRW9X58OIOO" hidden="1">#REF!</definedName>
    <definedName name="BExGODAZKJ9EXMQZNQR5YDBSS525" localSheetId="8" hidden="1">#REF!</definedName>
    <definedName name="BExGODAZKJ9EXMQZNQR5YDBSS525" hidden="1">#REF!</definedName>
    <definedName name="BExGODR8ZSMUC11I56QHSZ686XV5" localSheetId="8" hidden="1">#REF!</definedName>
    <definedName name="BExGODR8ZSMUC11I56QHSZ686XV5" hidden="1">#REF!</definedName>
    <definedName name="BExGOXJDHUDPDT8I8IVGVW9J0R5Q" localSheetId="8" hidden="1">#REF!</definedName>
    <definedName name="BExGOXJDHUDPDT8I8IVGVW9J0R5Q" hidden="1">#REF!</definedName>
    <definedName name="BExGPAPYI1N5W3IH8H485BHSVOY3" localSheetId="8" hidden="1">#REF!</definedName>
    <definedName name="BExGPAPYI1N5W3IH8H485BHSVOY3" hidden="1">#REF!</definedName>
    <definedName name="BExGPFO3GOKYO2922Y91GMQRCMOA" localSheetId="8" hidden="1">#REF!</definedName>
    <definedName name="BExGPFO3GOKYO2922Y91GMQRCMOA" hidden="1">#REF!</definedName>
    <definedName name="BExGPHGT5KDOCMV2EFS4OVKTWBRD" localSheetId="8" hidden="1">#REF!</definedName>
    <definedName name="BExGPHGT5KDOCMV2EFS4OVKTWBRD" hidden="1">#REF!</definedName>
    <definedName name="BExGPID72Y4Y619LWASUQZKZHJNC" localSheetId="8" hidden="1">#REF!</definedName>
    <definedName name="BExGPID72Y4Y619LWASUQZKZHJNC" hidden="1">#REF!</definedName>
    <definedName name="BExGPPENQIANVGLVQJ77DK5JPRTB" localSheetId="8" hidden="1">#REF!</definedName>
    <definedName name="BExGPPENQIANVGLVQJ77DK5JPRTB" hidden="1">#REF!</definedName>
    <definedName name="BExGPSUUG7TL5F5PTYU6G4HPJV1B" localSheetId="8" hidden="1">#REF!</definedName>
    <definedName name="BExGPSUUG7TL5F5PTYU6G4HPJV1B" hidden="1">#REF!</definedName>
    <definedName name="BExGQ1E950UYXYWQ84EZEQPWHVYY" localSheetId="8" hidden="1">#REF!</definedName>
    <definedName name="BExGQ1E950UYXYWQ84EZEQPWHVYY" hidden="1">#REF!</definedName>
    <definedName name="BExGQ1ZU4967P72AHF4V1D0FOL5C" localSheetId="8" hidden="1">#REF!</definedName>
    <definedName name="BExGQ1ZU4967P72AHF4V1D0FOL5C" hidden="1">#REF!</definedName>
    <definedName name="BExGQ36ZOMR9GV8T05M605MMOY3Y" localSheetId="8" hidden="1">#REF!</definedName>
    <definedName name="BExGQ36ZOMR9GV8T05M605MMOY3Y" hidden="1">#REF!</definedName>
    <definedName name="BExGQ4ZP0PPMLDNVBUG12W9FFVI9" localSheetId="8" hidden="1">#REF!</definedName>
    <definedName name="BExGQ4ZP0PPMLDNVBUG12W9FFVI9" hidden="1">#REF!</definedName>
    <definedName name="BExGQ61DTJ0SBFMDFBAK3XZ9O0ZO" localSheetId="8" hidden="1">#REF!</definedName>
    <definedName name="BExGQ61DTJ0SBFMDFBAK3XZ9O0ZO" hidden="1">#REF!</definedName>
    <definedName name="BExGQ6SG9XEOD0VMBAR22YPZWSTA" localSheetId="8" hidden="1">#REF!</definedName>
    <definedName name="BExGQ6SG9XEOD0VMBAR22YPZWSTA" hidden="1">#REF!</definedName>
    <definedName name="BExGQ8FQN3FRAGH5H2V74848P5JX" localSheetId="8" hidden="1">#REF!</definedName>
    <definedName name="BExGQ8FQN3FRAGH5H2V74848P5JX" hidden="1">#REF!</definedName>
    <definedName name="BExGQGJ1A7LNZUS8QSMOG8UNGLMK" localSheetId="8" hidden="1">#REF!</definedName>
    <definedName name="BExGQGJ1A7LNZUS8QSMOG8UNGLMK" hidden="1">#REF!</definedName>
    <definedName name="BExGQLBNZ35IK2VK33HJUAE4ADX2" localSheetId="8" hidden="1">#REF!</definedName>
    <definedName name="BExGQLBNZ35IK2VK33HJUAE4ADX2" hidden="1">#REF!</definedName>
    <definedName name="BExGQPO7ENFEQC0NC6MC9OZR2LHY" localSheetId="8" hidden="1">#REF!</definedName>
    <definedName name="BExGQPO7ENFEQC0NC6MC9OZR2LHY" hidden="1">#REF!</definedName>
    <definedName name="BExGQX0H4EZMXBJTKJJE4ICJWN5O" localSheetId="8" hidden="1">#REF!</definedName>
    <definedName name="BExGQX0H4EZMXBJTKJJE4ICJWN5O" hidden="1">#REF!</definedName>
    <definedName name="BExGR4CW3WRIID17GGX4MI9ZDHFE" localSheetId="8" hidden="1">#REF!</definedName>
    <definedName name="BExGR4CW3WRIID17GGX4MI9ZDHFE" hidden="1">#REF!</definedName>
    <definedName name="BExGR65GJX27MU2OL6NI5PB8XVB4" localSheetId="8" hidden="1">#REF!</definedName>
    <definedName name="BExGR65GJX27MU2OL6NI5PB8XVB4" hidden="1">#REF!</definedName>
    <definedName name="BExGR6LQ97HETGS3CT96L4IK0JSH" localSheetId="8" hidden="1">#REF!</definedName>
    <definedName name="BExGR6LQ97HETGS3CT96L4IK0JSH" hidden="1">#REF!</definedName>
    <definedName name="BExGR9ATP2LVT7B9OCPSLJ11H9SX" localSheetId="8" hidden="1">#REF!</definedName>
    <definedName name="BExGR9ATP2LVT7B9OCPSLJ11H9SX" hidden="1">#REF!</definedName>
    <definedName name="BExGRILCZ3BMTGDY72B1Q9BUGW0J" localSheetId="8" hidden="1">#REF!</definedName>
    <definedName name="BExGRILCZ3BMTGDY72B1Q9BUGW0J" hidden="1">#REF!</definedName>
    <definedName name="BExGRNZJ74Y6OYJB9F9Y9T3CAHOS" localSheetId="8" hidden="1">#REF!</definedName>
    <definedName name="BExGRNZJ74Y6OYJB9F9Y9T3CAHOS" hidden="1">#REF!</definedName>
    <definedName name="BExGRPC5QJQ7UGQ4P7CFWVGRQGFW" localSheetId="8" hidden="1">#REF!</definedName>
    <definedName name="BExGRPC5QJQ7UGQ4P7CFWVGRQGFW" hidden="1">#REF!</definedName>
    <definedName name="BExGRSMULUXOBEN8G0TK90PRKQ9O" localSheetId="8" hidden="1">#REF!</definedName>
    <definedName name="BExGRSMULUXOBEN8G0TK90PRKQ9O" hidden="1">#REF!</definedName>
    <definedName name="BExGRUKVVKDL8483WI70VN2QZDGD" localSheetId="8" hidden="1">#REF!</definedName>
    <definedName name="BExGRUKVVKDL8483WI70VN2QZDGD" hidden="1">#REF!</definedName>
    <definedName name="BExGS2IWR5DUNJ1U9PAKIV8CMBNI" localSheetId="8" hidden="1">#REF!</definedName>
    <definedName name="BExGS2IWR5DUNJ1U9PAKIV8CMBNI" hidden="1">#REF!</definedName>
    <definedName name="BExGS69P9FFTEOPDS0MWFKF45G47" localSheetId="8" hidden="1">#REF!</definedName>
    <definedName name="BExGS69P9FFTEOPDS0MWFKF45G47" hidden="1">#REF!</definedName>
    <definedName name="BExGS6F1JFHM5MUJ1RFO50WP6D05" localSheetId="8" hidden="1">#REF!</definedName>
    <definedName name="BExGS6F1JFHM5MUJ1RFO50WP6D05" hidden="1">#REF!</definedName>
    <definedName name="BExGSA5YB5ZGE4NHDVCZ55TQAJTL" localSheetId="8" hidden="1">#REF!</definedName>
    <definedName name="BExGSA5YB5ZGE4NHDVCZ55TQAJTL" hidden="1">#REF!</definedName>
    <definedName name="BExGSBYPYOBOB218ABCIM2X63GJ8" localSheetId="8" hidden="1">#REF!</definedName>
    <definedName name="BExGSBYPYOBOB218ABCIM2X63GJ8" hidden="1">#REF!</definedName>
    <definedName name="BExGSCEUCQQVDEEKWJ677QTGUVTE" localSheetId="8" hidden="1">#REF!</definedName>
    <definedName name="BExGSCEUCQQVDEEKWJ677QTGUVTE" hidden="1">#REF!</definedName>
    <definedName name="BExGSQY65LH1PCKKM5WHDW83F35O" localSheetId="8" hidden="1">#REF!</definedName>
    <definedName name="BExGSQY65LH1PCKKM5WHDW83F35O" hidden="1">#REF!</definedName>
    <definedName name="BExGSYW1GKISF0PMUAK3XJK9PEW9" localSheetId="8" hidden="1">#REF!</definedName>
    <definedName name="BExGSYW1GKISF0PMUAK3XJK9PEW9" hidden="1">#REF!</definedName>
    <definedName name="BExGT0DZJB6LSF6L693UUB9EY1VQ" localSheetId="8" hidden="1">#REF!</definedName>
    <definedName name="BExGT0DZJB6LSF6L693UUB9EY1VQ" hidden="1">#REF!</definedName>
    <definedName name="BExGTEMKIEF46KBIDWCAOAN5U718" localSheetId="8" hidden="1">#REF!</definedName>
    <definedName name="BExGTEMKIEF46KBIDWCAOAN5U718" hidden="1">#REF!</definedName>
    <definedName name="BExGTGVFIF8HOQXR54SK065A8M4K" localSheetId="8" hidden="1">#REF!</definedName>
    <definedName name="BExGTGVFIF8HOQXR54SK065A8M4K" hidden="1">#REF!</definedName>
    <definedName name="BExGTIYX3OWPIINOGY1E4QQYSKHP" localSheetId="8" hidden="1">#REF!</definedName>
    <definedName name="BExGTIYX3OWPIINOGY1E4QQYSKHP" hidden="1">#REF!</definedName>
    <definedName name="BExGTKGUN0KUU3C0RL2LK98D8MEK" localSheetId="8" hidden="1">#REF!</definedName>
    <definedName name="BExGTKGUN0KUU3C0RL2LK98D8MEK" hidden="1">#REF!</definedName>
    <definedName name="BExGTV3U5SZUPLTWEMEY3IIN1L4L" localSheetId="8" hidden="1">#REF!</definedName>
    <definedName name="BExGTV3U5SZUPLTWEMEY3IIN1L4L" hidden="1">#REF!</definedName>
    <definedName name="BExGTZ046J7VMUG4YPKFN2K8TWB7" localSheetId="8" hidden="1">#REF!</definedName>
    <definedName name="BExGTZ046J7VMUG4YPKFN2K8TWB7" hidden="1">#REF!</definedName>
    <definedName name="BExGTZ04EFFQ3Z3JMM0G35JYWUK3" localSheetId="8" hidden="1">#REF!</definedName>
    <definedName name="BExGTZ04EFFQ3Z3JMM0G35JYWUK3" hidden="1">#REF!</definedName>
    <definedName name="BExGU2G9OPRZRIU9YGF6NX9FUW0J" localSheetId="8" hidden="1">#REF!</definedName>
    <definedName name="BExGU2G9OPRZRIU9YGF6NX9FUW0J" hidden="1">#REF!</definedName>
    <definedName name="BExGU6HTKLRZO8UOI3DTAM5RFDBA" localSheetId="8" hidden="1">#REF!</definedName>
    <definedName name="BExGU6HTKLRZO8UOI3DTAM5RFDBA" hidden="1">#REF!</definedName>
    <definedName name="BExGUDDZXFFQHAF4UZF8ZB1HO7H6" localSheetId="8" hidden="1">#REF!</definedName>
    <definedName name="BExGUDDZXFFQHAF4UZF8ZB1HO7H6" hidden="1">#REF!</definedName>
    <definedName name="BExGUI6NCRHY7EAB6SK6EPPMWFG1" localSheetId="8" hidden="1">#REF!</definedName>
    <definedName name="BExGUI6NCRHY7EAB6SK6EPPMWFG1" hidden="1">#REF!</definedName>
    <definedName name="BExGUIBXBRHGM97ZX6GBA4ZDQ79C" localSheetId="8" hidden="1">#REF!</definedName>
    <definedName name="BExGUIBXBRHGM97ZX6GBA4ZDQ79C" hidden="1">#REF!</definedName>
    <definedName name="BExGUM8D91UNPCOO4TKP9FGX85TF" localSheetId="8" hidden="1">#REF!</definedName>
    <definedName name="BExGUM8D91UNPCOO4TKP9FGX85TF" hidden="1">#REF!</definedName>
    <definedName name="BExGUMDP0WYFBZL2MCB36WWJIC04" localSheetId="8" hidden="1">#REF!</definedName>
    <definedName name="BExGUMDP0WYFBZL2MCB36WWJIC04" hidden="1">#REF!</definedName>
    <definedName name="BExGUQF9N9FKI7S0H30WUAEB5LPD" localSheetId="8" hidden="1">#REF!</definedName>
    <definedName name="BExGUQF9N9FKI7S0H30WUAEB5LPD" hidden="1">#REF!</definedName>
    <definedName name="BExGUR6BA03XPBK60SQUW197GJ5X" localSheetId="8" hidden="1">#REF!</definedName>
    <definedName name="BExGUR6BA03XPBK60SQUW197GJ5X" hidden="1">#REF!</definedName>
    <definedName name="BExGUVIP60TA4B7X2PFGMBFUSKGX" localSheetId="8" hidden="1">#REF!</definedName>
    <definedName name="BExGUVIP60TA4B7X2PFGMBFUSKGX" hidden="1">#REF!</definedName>
    <definedName name="BExGUVTIIWAK5T0F5FD428QDO46W" localSheetId="8" hidden="1">#REF!</definedName>
    <definedName name="BExGUVTIIWAK5T0F5FD428QDO46W" hidden="1">#REF!</definedName>
    <definedName name="BExGUZKF06F209XL1IZWVJEQ82EE" localSheetId="8" hidden="1">#REF!</definedName>
    <definedName name="BExGUZKF06F209XL1IZWVJEQ82EE" hidden="1">#REF!</definedName>
    <definedName name="BExGUZPWM950OZ8P1A3N86LXK97U" localSheetId="8" hidden="1">#REF!</definedName>
    <definedName name="BExGUZPWM950OZ8P1A3N86LXK97U" hidden="1">#REF!</definedName>
    <definedName name="BExGV2EVT380QHD4AP2RL9MR8L5L" localSheetId="8" hidden="1">#REF!</definedName>
    <definedName name="BExGV2EVT380QHD4AP2RL9MR8L5L" hidden="1">#REF!</definedName>
    <definedName name="BExGVBUSKOI7KB24K40PTXJE6MER" localSheetId="8" hidden="1">#REF!</definedName>
    <definedName name="BExGVBUSKOI7KB24K40PTXJE6MER" hidden="1">#REF!</definedName>
    <definedName name="BExGVGSQSVWTL2MNI6TT8Y92W3KA" localSheetId="8" hidden="1">#REF!</definedName>
    <definedName name="BExGVGSQSVWTL2MNI6TT8Y92W3KA" hidden="1">#REF!</definedName>
    <definedName name="BExGVHP63K0GSYU17R73XGX6W2U6" localSheetId="8" hidden="1">#REF!</definedName>
    <definedName name="BExGVHP63K0GSYU17R73XGX6W2U6" hidden="1">#REF!</definedName>
    <definedName name="BExGVN3DDSLKWSP9MVJS9QMNEUIK" localSheetId="8" hidden="1">#REF!</definedName>
    <definedName name="BExGVN3DDSLKWSP9MVJS9QMNEUIK" hidden="1">#REF!</definedName>
    <definedName name="BExGVUVVMLOCR9DPVUZSQ141EE4J" localSheetId="8" hidden="1">#REF!</definedName>
    <definedName name="BExGVUVVMLOCR9DPVUZSQ141EE4J" hidden="1">#REF!</definedName>
    <definedName name="BExGVV6OOLDQ3TXZK51TTF3YX0WN" localSheetId="8" hidden="1">#REF!</definedName>
    <definedName name="BExGVV6OOLDQ3TXZK51TTF3YX0WN" hidden="1">#REF!</definedName>
    <definedName name="BExGW0KVS7U0C87XFZ78QW991IEV" localSheetId="8" hidden="1">#REF!</definedName>
    <definedName name="BExGW0KVS7U0C87XFZ78QW991IEV" hidden="1">#REF!</definedName>
    <definedName name="BExGW0Q7QHE29TGNWAWQ6GR0V6TQ" localSheetId="8" hidden="1">#REF!</definedName>
    <definedName name="BExGW0Q7QHE29TGNWAWQ6GR0V6TQ" hidden="1">#REF!</definedName>
    <definedName name="BExGW2Z7AMPG6H9EXA9ML6EZVGGA" localSheetId="8" hidden="1">#REF!</definedName>
    <definedName name="BExGW2Z7AMPG6H9EXA9ML6EZVGGA" hidden="1">#REF!</definedName>
    <definedName name="BExGWABG5VT5XO1A196RK61AXA8C" localSheetId="8" hidden="1">#REF!</definedName>
    <definedName name="BExGWABG5VT5XO1A196RK61AXA8C" hidden="1">#REF!</definedName>
    <definedName name="BExGWEO0JDG84NYLEAV5NSOAGMJZ" localSheetId="8" hidden="1">#REF!</definedName>
    <definedName name="BExGWEO0JDG84NYLEAV5NSOAGMJZ" hidden="1">#REF!</definedName>
    <definedName name="BExGWLEOC70Z8QAJTPT2PDHTNM4L" localSheetId="8" hidden="1">#REF!</definedName>
    <definedName name="BExGWLEOC70Z8QAJTPT2PDHTNM4L" hidden="1">#REF!</definedName>
    <definedName name="BExGWNCXLCRTLBVMTXYJ5PHQI6SS" localSheetId="8" hidden="1">#REF!</definedName>
    <definedName name="BExGWNCXLCRTLBVMTXYJ5PHQI6SS" hidden="1">#REF!</definedName>
    <definedName name="BExGX4L8N6ERT0Q4EVVNA97EGD80" localSheetId="8" hidden="1">#REF!</definedName>
    <definedName name="BExGX4L8N6ERT0Q4EVVNA97EGD80" hidden="1">#REF!</definedName>
    <definedName name="BExGX5MWTL78XM0QCP4NT564ML39" localSheetId="8" hidden="1">#REF!</definedName>
    <definedName name="BExGX5MWTL78XM0QCP4NT564ML39" hidden="1">#REF!</definedName>
    <definedName name="BExGX6U988MCFIGDA1282F92U9AA" localSheetId="8" hidden="1">#REF!</definedName>
    <definedName name="BExGX6U988MCFIGDA1282F92U9AA" hidden="1">#REF!</definedName>
    <definedName name="BExGX7FTB1CKAT5HUW6H531FIY6I" localSheetId="8" hidden="1">#REF!</definedName>
    <definedName name="BExGX7FTB1CKAT5HUW6H531FIY6I" hidden="1">#REF!</definedName>
    <definedName name="BExGX9DVACJQIZ4GH6YAD2A7F70O" localSheetId="8" hidden="1">#REF!</definedName>
    <definedName name="BExGX9DVACJQIZ4GH6YAD2A7F70O" hidden="1">#REF!</definedName>
    <definedName name="BExGXCZBQISQ3IMF6DJH1OXNAQP8" localSheetId="8" hidden="1">#REF!</definedName>
    <definedName name="BExGXCZBQISQ3IMF6DJH1OXNAQP8" hidden="1">#REF!</definedName>
    <definedName name="BExGXDVP2S2Y8Z8Q43I78RCIK3DD" localSheetId="8" hidden="1">#REF!</definedName>
    <definedName name="BExGXDVP2S2Y8Z8Q43I78RCIK3DD" hidden="1">#REF!</definedName>
    <definedName name="BExGXJ9W5JU7TT9S0BKL5Y6VVB39" localSheetId="8" hidden="1">#REF!</definedName>
    <definedName name="BExGXJ9W5JU7TT9S0BKL5Y6VVB39" hidden="1">#REF!</definedName>
    <definedName name="BExGXWB73RJ4BASBQTQ8EY0EC1EB" localSheetId="8" hidden="1">#REF!</definedName>
    <definedName name="BExGXWB73RJ4BASBQTQ8EY0EC1EB" hidden="1">#REF!</definedName>
    <definedName name="BExGXZ0ABB43C7SMRKZHWOSU9EQX" localSheetId="8" hidden="1">#REF!</definedName>
    <definedName name="BExGXZ0ABB43C7SMRKZHWOSU9EQX" hidden="1">#REF!</definedName>
    <definedName name="BExGY6SU3SYVCJ3AG2ITY59SAZ5A" localSheetId="8" hidden="1">#REF!</definedName>
    <definedName name="BExGY6SU3SYVCJ3AG2ITY59SAZ5A" hidden="1">#REF!</definedName>
    <definedName name="BExGY6YA4P5KMY2VHT0DYK3YTFAX" localSheetId="8" hidden="1">#REF!</definedName>
    <definedName name="BExGY6YA4P5KMY2VHT0DYK3YTFAX" hidden="1">#REF!</definedName>
    <definedName name="BExGY8G88PVVRYHPHRPJZFSX6HSC" localSheetId="8" hidden="1">#REF!</definedName>
    <definedName name="BExGY8G88PVVRYHPHRPJZFSX6HSC" hidden="1">#REF!</definedName>
    <definedName name="BExGYC718HTZ80PNKYPVIYGRJVF6" localSheetId="8" hidden="1">#REF!</definedName>
    <definedName name="BExGYC718HTZ80PNKYPVIYGRJVF6" hidden="1">#REF!</definedName>
    <definedName name="BExGYCNATXZY2FID93B17YWIPPRD" localSheetId="8" hidden="1">#REF!</definedName>
    <definedName name="BExGYCNATXZY2FID93B17YWIPPRD" hidden="1">#REF!</definedName>
    <definedName name="BExGYGJJJ3BBCQAOA51WHP01HN73" localSheetId="8" hidden="1">#REF!</definedName>
    <definedName name="BExGYGJJJ3BBCQAOA51WHP01HN73" hidden="1">#REF!</definedName>
    <definedName name="BExGYOS6TV2C72PLRFU8RP1I58GY" localSheetId="8" hidden="1">#REF!</definedName>
    <definedName name="BExGYOS6TV2C72PLRFU8RP1I58GY" hidden="1">#REF!</definedName>
    <definedName name="BExGYXBM828PX0KPDVAZBWDL6MJZ" localSheetId="8" hidden="1">#REF!</definedName>
    <definedName name="BExGYXBM828PX0KPDVAZBWDL6MJZ" hidden="1">#REF!</definedName>
    <definedName name="BExGZJ78ZWZCVHZ3BKEKFJZ6MAEO" localSheetId="8" hidden="1">#REF!</definedName>
    <definedName name="BExGZJ78ZWZCVHZ3BKEKFJZ6MAEO" hidden="1">#REF!</definedName>
    <definedName name="BExGZOLH2QV73J3M9IWDDPA62TP4" localSheetId="8" hidden="1">#REF!</definedName>
    <definedName name="BExGZOLH2QV73J3M9IWDDPA62TP4" hidden="1">#REF!</definedName>
    <definedName name="BExGZP1PWGFKVVVN4YDIS22DZPCR" localSheetId="8" hidden="1">#REF!</definedName>
    <definedName name="BExGZP1PWGFKVVVN4YDIS22DZPCR" hidden="1">#REF!</definedName>
    <definedName name="BExGZQUHCPM6G5U9OM8JU339JAG6" localSheetId="8" hidden="1">#REF!</definedName>
    <definedName name="BExGZQUHCPM6G5U9OM8JU339JAG6" hidden="1">#REF!</definedName>
    <definedName name="BExH00FQKX09BD5WU4DB5KPXAUYA" localSheetId="8" hidden="1">#REF!</definedName>
    <definedName name="BExH00FQKX09BD5WU4DB5KPXAUYA" hidden="1">#REF!</definedName>
    <definedName name="BExH00L21GZX5YJJGVMOAWBERLP5" localSheetId="8" hidden="1">#REF!</definedName>
    <definedName name="BExH00L21GZX5YJJGVMOAWBERLP5" hidden="1">#REF!</definedName>
    <definedName name="BExH02ZD6VAY1KQLAQYBBI6WWIZB" localSheetId="8" hidden="1">#REF!</definedName>
    <definedName name="BExH02ZD6VAY1KQLAQYBBI6WWIZB" hidden="1">#REF!</definedName>
    <definedName name="BExH08Z6LQCGGSGSAILMHX4X7JMD" localSheetId="8" hidden="1">#REF!</definedName>
    <definedName name="BExH08Z6LQCGGSGSAILMHX4X7JMD" hidden="1">#REF!</definedName>
    <definedName name="BExH0KT9Z8HEVRRQRGQ8YHXRLIJA" localSheetId="8" hidden="1">#REF!</definedName>
    <definedName name="BExH0KT9Z8HEVRRQRGQ8YHXRLIJA" hidden="1">#REF!</definedName>
    <definedName name="BExH0M0FDN12YBOCKL3XL2Z7T7Y8" localSheetId="8" hidden="1">#REF!</definedName>
    <definedName name="BExH0M0FDN12YBOCKL3XL2Z7T7Y8" hidden="1">#REF!</definedName>
    <definedName name="BExH0O9G06YPZ5TN9RYT326I1CP2" localSheetId="8" hidden="1">#REF!</definedName>
    <definedName name="BExH0O9G06YPZ5TN9RYT326I1CP2" hidden="1">#REF!</definedName>
    <definedName name="BExH0PGM6RG0F3AAGULBIGOH91C2" localSheetId="8" hidden="1">#REF!</definedName>
    <definedName name="BExH0PGM6RG0F3AAGULBIGOH91C2" hidden="1">#REF!</definedName>
    <definedName name="BExH0QIB3F0YZLM5XYHBCU5F0OVR" localSheetId="8" hidden="1">#REF!</definedName>
    <definedName name="BExH0QIB3F0YZLM5XYHBCU5F0OVR" hidden="1">#REF!</definedName>
    <definedName name="BExH0RK5LJAAP7O67ZFB4RG6WPPL" localSheetId="8" hidden="1">#REF!</definedName>
    <definedName name="BExH0RK5LJAAP7O67ZFB4RG6WPPL" hidden="1">#REF!</definedName>
    <definedName name="BExH0WNJAKTJRCKMTX8O4KNMIIJM" localSheetId="8" hidden="1">#REF!</definedName>
    <definedName name="BExH0WNJAKTJRCKMTX8O4KNMIIJM" hidden="1">#REF!</definedName>
    <definedName name="BExH12Y4WX542WI3ZEM15AK4UM9J" localSheetId="8" hidden="1">#REF!</definedName>
    <definedName name="BExH12Y4WX542WI3ZEM15AK4UM9J" hidden="1">#REF!</definedName>
    <definedName name="BExH18CCU7B8JWO8AWGEQRLWZG6J" localSheetId="8" hidden="1">#REF!</definedName>
    <definedName name="BExH18CCU7B8JWO8AWGEQRLWZG6J" hidden="1">#REF!</definedName>
    <definedName name="BExH1BN2H92IQKKP5IREFSS9FBF2" localSheetId="8" hidden="1">#REF!</definedName>
    <definedName name="BExH1BN2H92IQKKP5IREFSS9FBF2" hidden="1">#REF!</definedName>
    <definedName name="BExH1FDTQXR9QQ31WDB7OPXU7MPT" localSheetId="8" hidden="1">#REF!</definedName>
    <definedName name="BExH1FDTQXR9QQ31WDB7OPXU7MPT" hidden="1">#REF!</definedName>
    <definedName name="BExH1FOMEUIJNIDJAUY0ZQFBJSY9" localSheetId="8" hidden="1">#REF!</definedName>
    <definedName name="BExH1FOMEUIJNIDJAUY0ZQFBJSY9" hidden="1">#REF!</definedName>
    <definedName name="BExH1GA6TT290OTIZ8C3N610CYZ1" localSheetId="8" hidden="1">#REF!</definedName>
    <definedName name="BExH1GA6TT290OTIZ8C3N610CYZ1" hidden="1">#REF!</definedName>
    <definedName name="BExH1I8E3HJSZLFRZZ1ZKX7TBJEP" localSheetId="8" hidden="1">#REF!</definedName>
    <definedName name="BExH1I8E3HJSZLFRZZ1ZKX7TBJEP" hidden="1">#REF!</definedName>
    <definedName name="BExH1JFFHEBFX9BWJMNIA3N66R3Z" localSheetId="8" hidden="1">#REF!</definedName>
    <definedName name="BExH1JFFHEBFX9BWJMNIA3N66R3Z" hidden="1">#REF!</definedName>
    <definedName name="BExH1XYRKX51T571O1SRBP9J1D98" localSheetId="8" hidden="1">#REF!</definedName>
    <definedName name="BExH1XYRKX51T571O1SRBP9J1D98" hidden="1">#REF!</definedName>
    <definedName name="BExH1Z0GIUSVTF2H1G1I3PDGBNK2" localSheetId="8" hidden="1">#REF!</definedName>
    <definedName name="BExH1Z0GIUSVTF2H1G1I3PDGBNK2" hidden="1">#REF!</definedName>
    <definedName name="BExH225UTM6S9FW4MUDZS7F1PQSH" localSheetId="8" hidden="1">#REF!</definedName>
    <definedName name="BExH225UTM6S9FW4MUDZS7F1PQSH" hidden="1">#REF!</definedName>
    <definedName name="BExH23271RF7AYZ542KHQTH68GQ7" localSheetId="8" hidden="1">#REF!</definedName>
    <definedName name="BExH23271RF7AYZ542KHQTH68GQ7" hidden="1">#REF!</definedName>
    <definedName name="BExH2DP58R7D1BGUFBM2FHESVRF0" localSheetId="8" hidden="1">#REF!</definedName>
    <definedName name="BExH2DP58R7D1BGUFBM2FHESVRF0" hidden="1">#REF!</definedName>
    <definedName name="BExH2GJQR4JALNB314RY0LDI49VH" localSheetId="8" hidden="1">#REF!</definedName>
    <definedName name="BExH2GJQR4JALNB314RY0LDI49VH" hidden="1">#REF!</definedName>
    <definedName name="BExH2JZR49T7644JFVE7B3N7RZM9" localSheetId="8" hidden="1">#REF!</definedName>
    <definedName name="BExH2JZR49T7644JFVE7B3N7RZM9" hidden="1">#REF!</definedName>
    <definedName name="BExH2QVWL3AXHSB9EK2GQRD0DBRH" localSheetId="8" hidden="1">#REF!</definedName>
    <definedName name="BExH2QVWL3AXHSB9EK2GQRD0DBRH" hidden="1">#REF!</definedName>
    <definedName name="BExH2WKXV8X5S2GSBBTWGI0NLNAH" localSheetId="8" hidden="1">#REF!</definedName>
    <definedName name="BExH2WKXV8X5S2GSBBTWGI0NLNAH" hidden="1">#REF!</definedName>
    <definedName name="BExH2XS1UFYFGU0S0EBXX90W2WE8" localSheetId="8" hidden="1">#REF!</definedName>
    <definedName name="BExH2XS1UFYFGU0S0EBXX90W2WE8" hidden="1">#REF!</definedName>
    <definedName name="BExH2XS1X04DMUN544K5RU4XPDCI" localSheetId="8" hidden="1">#REF!</definedName>
    <definedName name="BExH2XS1X04DMUN544K5RU4XPDCI" hidden="1">#REF!</definedName>
    <definedName name="BExH2XS2TND9SB0GC295R4FP6K5Y" localSheetId="8" hidden="1">#REF!</definedName>
    <definedName name="BExH2XS2TND9SB0GC295R4FP6K5Y" hidden="1">#REF!</definedName>
    <definedName name="BExH2ZA0SZ4SSITL50NA8LZ3OEX6" localSheetId="8" hidden="1">#REF!</definedName>
    <definedName name="BExH2ZA0SZ4SSITL50NA8LZ3OEX6" hidden="1">#REF!</definedName>
    <definedName name="BExH31Z3JNVJPESWKXHILGXZHP2M" localSheetId="8" hidden="1">#REF!</definedName>
    <definedName name="BExH31Z3JNVJPESWKXHILGXZHP2M" hidden="1">#REF!</definedName>
    <definedName name="BExH3E9HZ3QJCDZW7WI7YACFQCHE" localSheetId="8" hidden="1">#REF!</definedName>
    <definedName name="BExH3E9HZ3QJCDZW7WI7YACFQCHE" hidden="1">#REF!</definedName>
    <definedName name="BExH3IRB6764RQ5HBYRLH6XCT29X" localSheetId="8" hidden="1">#REF!</definedName>
    <definedName name="BExH3IRB6764RQ5HBYRLH6XCT29X" hidden="1">#REF!</definedName>
    <definedName name="BExIG2U8V6RSB47SXLCQG3Q68YRO" localSheetId="8" hidden="1">#REF!</definedName>
    <definedName name="BExIG2U8V6RSB47SXLCQG3Q68YRO" hidden="1">#REF!</definedName>
    <definedName name="BExIGJBO8R13LV7CZ7C1YCP974NN" localSheetId="8" hidden="1">#REF!</definedName>
    <definedName name="BExIGJBO8R13LV7CZ7C1YCP974NN" hidden="1">#REF!</definedName>
    <definedName name="BExIGWT86FPOEYTI8GXCGU5Y3KGK" localSheetId="8" hidden="1">#REF!</definedName>
    <definedName name="BExIGWT86FPOEYTI8GXCGU5Y3KGK" hidden="1">#REF!</definedName>
    <definedName name="BExIHBHXA7E7VUTBVHXXXCH3A5CL" localSheetId="8" hidden="1">#REF!</definedName>
    <definedName name="BExIHBHXA7E7VUTBVHXXXCH3A5CL" hidden="1">#REF!</definedName>
    <definedName name="BExIHBSOGRSH1GKS6GKBRAJ7GXFQ" localSheetId="8" hidden="1">#REF!</definedName>
    <definedName name="BExIHBSOGRSH1GKS6GKBRAJ7GXFQ" hidden="1">#REF!</definedName>
    <definedName name="BExIHDFY73YM0AHAR2Z5OJTFKSL2" localSheetId="8" hidden="1">#REF!</definedName>
    <definedName name="BExIHDFY73YM0AHAR2Z5OJTFKSL2" hidden="1">#REF!</definedName>
    <definedName name="BExIHPQCQTGEW8QOJVIQ4VX0P6DX" localSheetId="8" hidden="1">#REF!</definedName>
    <definedName name="BExIHPQCQTGEW8QOJVIQ4VX0P6DX" hidden="1">#REF!</definedName>
    <definedName name="BExII1KN91Q7DLW0UB7W2TJ5ACT9" localSheetId="8" hidden="1">#REF!</definedName>
    <definedName name="BExII1KN91Q7DLW0UB7W2TJ5ACT9" hidden="1">#REF!</definedName>
    <definedName name="BExII50LI8I0CDOOZEMIVHVA2V95" localSheetId="8" hidden="1">#REF!</definedName>
    <definedName name="BExII50LI8I0CDOOZEMIVHVA2V95" hidden="1">#REF!</definedName>
    <definedName name="BExIINQWABWRGYDT02DOJQ5L7BQF" localSheetId="8" hidden="1">#REF!</definedName>
    <definedName name="BExIINQWABWRGYDT02DOJQ5L7BQF" hidden="1">#REF!</definedName>
    <definedName name="BExIIXMY38TQD12CVV4S57L3I809" localSheetId="8" hidden="1">#REF!</definedName>
    <definedName name="BExIIXMY38TQD12CVV4S57L3I809" hidden="1">#REF!</definedName>
    <definedName name="BExIIY37NEVU2LGS1JE4VR9AN6W4" localSheetId="8" hidden="1">#REF!</definedName>
    <definedName name="BExIIY37NEVU2LGS1JE4VR9AN6W4" hidden="1">#REF!</definedName>
    <definedName name="BExIIYJAGXR8TPZ1KCYM7EGJ79UW" localSheetId="8" hidden="1">#REF!</definedName>
    <definedName name="BExIIYJAGXR8TPZ1KCYM7EGJ79UW" hidden="1">#REF!</definedName>
    <definedName name="BExIJ3160YCWGAVEU0208ZGXXG3P" localSheetId="8" hidden="1">#REF!</definedName>
    <definedName name="BExIJ3160YCWGAVEU0208ZGXXG3P" hidden="1">#REF!</definedName>
    <definedName name="BExIJFGZJ5ED9D6KAY4PGQYLELAX" localSheetId="8" hidden="1">#REF!</definedName>
    <definedName name="BExIJFGZJ5ED9D6KAY4PGQYLELAX" hidden="1">#REF!</definedName>
    <definedName name="BExIJQK80ZEKSTV62E59AYJYUNLI" localSheetId="8" hidden="1">#REF!</definedName>
    <definedName name="BExIJQK80ZEKSTV62E59AYJYUNLI" hidden="1">#REF!</definedName>
    <definedName name="BExIJRLX3M0YQLU1D5Y9V7HM5QNM" localSheetId="8" hidden="1">#REF!</definedName>
    <definedName name="BExIJRLX3M0YQLU1D5Y9V7HM5QNM" hidden="1">#REF!</definedName>
    <definedName name="BExIJV22J0QA7286KNPMHO1ZUCB3" localSheetId="8" hidden="1">#REF!</definedName>
    <definedName name="BExIJV22J0QA7286KNPMHO1ZUCB3" hidden="1">#REF!</definedName>
    <definedName name="BExIJVI6OC7B6ZE9V4PAOYZXKNER" localSheetId="8" hidden="1">#REF!</definedName>
    <definedName name="BExIJVI6OC7B6ZE9V4PAOYZXKNER" hidden="1">#REF!</definedName>
    <definedName name="BExIJWK0NGTGQ4X7D5VIVXD14JHI" localSheetId="8" hidden="1">#REF!</definedName>
    <definedName name="BExIJWK0NGTGQ4X7D5VIVXD14JHI" hidden="1">#REF!</definedName>
    <definedName name="BExIJWPCIYINEJUTXU74VK7WG031" localSheetId="8" hidden="1">#REF!</definedName>
    <definedName name="BExIJWPCIYINEJUTXU74VK7WG031" hidden="1">#REF!</definedName>
    <definedName name="BExIKHTXPZR5A8OHB6HDP6QWDHAD" localSheetId="8" hidden="1">#REF!</definedName>
    <definedName name="BExIKHTXPZR5A8OHB6HDP6QWDHAD" hidden="1">#REF!</definedName>
    <definedName name="BExIKMMJOETSAXJYY1SIKM58LMA2" localSheetId="8" hidden="1">#REF!</definedName>
    <definedName name="BExIKMMJOETSAXJYY1SIKM58LMA2" hidden="1">#REF!</definedName>
    <definedName name="BExIKRF6AQ6VOO9KCIWSM6FY8M7D" localSheetId="8" hidden="1">#REF!</definedName>
    <definedName name="BExIKRF6AQ6VOO9KCIWSM6FY8M7D" hidden="1">#REF!</definedName>
    <definedName name="BExIKTYZESFT3LC0ASFMFKSE0D1X" localSheetId="8" hidden="1">#REF!</definedName>
    <definedName name="BExIKTYZESFT3LC0ASFMFKSE0D1X" hidden="1">#REF!</definedName>
    <definedName name="BExIKXVA6M8K0PTRYAGXS666L335" localSheetId="8" hidden="1">#REF!</definedName>
    <definedName name="BExIKXVA6M8K0PTRYAGXS666L335" hidden="1">#REF!</definedName>
    <definedName name="BExIL0PMZ2SXK9R6MLP43KBU1J2P" localSheetId="8" hidden="1">#REF!</definedName>
    <definedName name="BExIL0PMZ2SXK9R6MLP43KBU1J2P" hidden="1">#REF!</definedName>
    <definedName name="BExIL1WSMNNQQK98YHWHV5HVONIZ" localSheetId="8" hidden="1">#REF!</definedName>
    <definedName name="BExIL1WSMNNQQK98YHWHV5HVONIZ" hidden="1">#REF!</definedName>
    <definedName name="BExILAAXRTRAD18K74M6MGUEEPUM" localSheetId="8" hidden="1">#REF!</definedName>
    <definedName name="BExILAAXRTRAD18K74M6MGUEEPUM" hidden="1">#REF!</definedName>
    <definedName name="BExILG5F338C0FFLMVOKMKF8X5ZP" localSheetId="8" hidden="1">#REF!</definedName>
    <definedName name="BExILG5F338C0FFLMVOKMKF8X5ZP" hidden="1">#REF!</definedName>
    <definedName name="BExILGQTQM0HOD0BJI90YO7GOIN3" localSheetId="8" hidden="1">#REF!</definedName>
    <definedName name="BExILGQTQM0HOD0BJI90YO7GOIN3" hidden="1">#REF!</definedName>
    <definedName name="BExILPL7P2BNCD7MYCGTQ9F0R5JX" localSheetId="8" hidden="1">#REF!</definedName>
    <definedName name="BExILPL7P2BNCD7MYCGTQ9F0R5JX" hidden="1">#REF!</definedName>
    <definedName name="BExILVVS4B1B4G7IO0LPUDWY9K8W" localSheetId="8" hidden="1">#REF!</definedName>
    <definedName name="BExILVVS4B1B4G7IO0LPUDWY9K8W" hidden="1">#REF!</definedName>
    <definedName name="BExIM9DBUB7ZGF4B20FVUO9QGOX2" localSheetId="8" hidden="1">#REF!</definedName>
    <definedName name="BExIM9DBUB7ZGF4B20FVUO9QGOX2" hidden="1">#REF!</definedName>
    <definedName name="BExIMCTBZ4WAESGCDWJ64SB4F0L1" localSheetId="8" hidden="1">#REF!</definedName>
    <definedName name="BExIMCTBZ4WAESGCDWJ64SB4F0L1" hidden="1">#REF!</definedName>
    <definedName name="BExIMGK9Z94TFPWWZFMD10HV0IF6" localSheetId="8" hidden="1">#REF!</definedName>
    <definedName name="BExIMGK9Z94TFPWWZFMD10HV0IF6" hidden="1">#REF!</definedName>
    <definedName name="BExIMPEGKG18TELVC33T4OQTNBWC" localSheetId="8" hidden="1">#REF!</definedName>
    <definedName name="BExIMPEGKG18TELVC33T4OQTNBWC" hidden="1">#REF!</definedName>
    <definedName name="BExIN4OR435DL1US13JQPOQK8GD5" localSheetId="8" hidden="1">#REF!</definedName>
    <definedName name="BExIN4OR435DL1US13JQPOQK8GD5" hidden="1">#REF!</definedName>
    <definedName name="BExINI6A7H3KSFRFA6UBBDPKW37F" localSheetId="8" hidden="1">#REF!</definedName>
    <definedName name="BExINI6A7H3KSFRFA6UBBDPKW37F" hidden="1">#REF!</definedName>
    <definedName name="BExINIMK8XC3JOBT2EXYFHHH52H0" localSheetId="8" hidden="1">#REF!</definedName>
    <definedName name="BExINIMK8XC3JOBT2EXYFHHH52H0" hidden="1">#REF!</definedName>
    <definedName name="BExINLX401ZKEGWU168DS4JUM2J6" localSheetId="8" hidden="1">#REF!</definedName>
    <definedName name="BExINLX401ZKEGWU168DS4JUM2J6" hidden="1">#REF!</definedName>
    <definedName name="BExINMYYJO1FTV1CZF6O5XCFAMQX" localSheetId="8" hidden="1">#REF!</definedName>
    <definedName name="BExINMYYJO1FTV1CZF6O5XCFAMQX" hidden="1">#REF!</definedName>
    <definedName name="BExINP2H4KI05FRFV5PKZFE00HKO" localSheetId="8" hidden="1">#REF!</definedName>
    <definedName name="BExINP2H4KI05FRFV5PKZFE00HKO" hidden="1">#REF!</definedName>
    <definedName name="BExINPTCEJ9RPDEBJEJH80NATGUQ" localSheetId="8" hidden="1">#REF!</definedName>
    <definedName name="BExINPTCEJ9RPDEBJEJH80NATGUQ" hidden="1">#REF!</definedName>
    <definedName name="BExINWEQMNJ70A6JRXC2LACBX1GX" localSheetId="8" hidden="1">#REF!</definedName>
    <definedName name="BExINWEQMNJ70A6JRXC2LACBX1GX" hidden="1">#REF!</definedName>
    <definedName name="BExINZELVWYGU876QUUZCIMXPBQC" localSheetId="8" hidden="1">#REF!</definedName>
    <definedName name="BExINZELVWYGU876QUUZCIMXPBQC" hidden="1">#REF!</definedName>
    <definedName name="BExIO9QZ59ZHRA8SX6QICH2AY8A2" localSheetId="8" hidden="1">#REF!</definedName>
    <definedName name="BExIO9QZ59ZHRA8SX6QICH2AY8A2" hidden="1">#REF!</definedName>
    <definedName name="BExIOAHV525SMMGFDJFE7456JPBD" localSheetId="8" hidden="1">#REF!</definedName>
    <definedName name="BExIOAHV525SMMGFDJFE7456JPBD" hidden="1">#REF!</definedName>
    <definedName name="BExIOCQUQHKUU1KONGSDOLQTQEIC" localSheetId="8" hidden="1">#REF!</definedName>
    <definedName name="BExIOCQUQHKUU1KONGSDOLQTQEIC" hidden="1">#REF!</definedName>
    <definedName name="BExIOFAGCDQQKALMX3V0KU94KUQO" localSheetId="8" hidden="1">#REF!</definedName>
    <definedName name="BExIOFAGCDQQKALMX3V0KU94KUQO" hidden="1">#REF!</definedName>
    <definedName name="BExIOFL8Y5O61VLKTB4H20IJNWS1" localSheetId="8" hidden="1">#REF!</definedName>
    <definedName name="BExIOFL8Y5O61VLKTB4H20IJNWS1" hidden="1">#REF!</definedName>
    <definedName name="BExIOMBXRW5NS4ZPYX9G5QREZ5J6" localSheetId="8" hidden="1">#REF!</definedName>
    <definedName name="BExIOMBXRW5NS4ZPYX9G5QREZ5J6" hidden="1">#REF!</definedName>
    <definedName name="BExIORA3GK78T7C7SNBJJUONJ0LS" localSheetId="8" hidden="1">#REF!</definedName>
    <definedName name="BExIORA3GK78T7C7SNBJJUONJ0LS" hidden="1">#REF!</definedName>
    <definedName name="BExIORFDXP4AVIEBLSTZ8ETSXMNM" localSheetId="8" hidden="1">#REF!</definedName>
    <definedName name="BExIORFDXP4AVIEBLSTZ8ETSXMNM" hidden="1">#REF!</definedName>
    <definedName name="BExIOTZ5EFZ2NASVQ05RH15HRSW6" localSheetId="8" hidden="1">#REF!</definedName>
    <definedName name="BExIOTZ5EFZ2NASVQ05RH15HRSW6" hidden="1">#REF!</definedName>
    <definedName name="BExIP8YNN6UUE1GZ223SWH7DLGKO" localSheetId="8" hidden="1">#REF!</definedName>
    <definedName name="BExIP8YNN6UUE1GZ223SWH7DLGKO" hidden="1">#REF!</definedName>
    <definedName name="BExIPAB4AOL592OJCC1CFAXTLF1A" localSheetId="8" hidden="1">#REF!</definedName>
    <definedName name="BExIPAB4AOL592OJCC1CFAXTLF1A" hidden="1">#REF!</definedName>
    <definedName name="BExIPB25DKX4S2ZCKQN7KWSC3JBF" localSheetId="8" hidden="1">#REF!</definedName>
    <definedName name="BExIPB25DKX4S2ZCKQN7KWSC3JBF" hidden="1">#REF!</definedName>
    <definedName name="BExIPCUX4I4S2N50TLMMLALYLH9S" localSheetId="8" hidden="1">#REF!</definedName>
    <definedName name="BExIPCUX4I4S2N50TLMMLALYLH9S" hidden="1">#REF!</definedName>
    <definedName name="BExIPDLT8JYAMGE5HTN4D1YHZF3V" localSheetId="8" hidden="1">#REF!</definedName>
    <definedName name="BExIPDLT8JYAMGE5HTN4D1YHZF3V" hidden="1">#REF!</definedName>
    <definedName name="BExIPG040Q08EWIWL6CAVR3GRI43" localSheetId="8" hidden="1">#REF!</definedName>
    <definedName name="BExIPG040Q08EWIWL6CAVR3GRI43" hidden="1">#REF!</definedName>
    <definedName name="BExIPKNFUDPDKOSH5GHDVNA8D66S" localSheetId="8" hidden="1">#REF!</definedName>
    <definedName name="BExIPKNFUDPDKOSH5GHDVNA8D66S" hidden="1">#REF!</definedName>
    <definedName name="BExIQ1VS9A2FHVD9TUHKG9K8EVVP" localSheetId="8" hidden="1">#REF!</definedName>
    <definedName name="BExIQ1VS9A2FHVD9TUHKG9K8EVVP" hidden="1">#REF!</definedName>
    <definedName name="BExIQ3J19L30PSQ2CXNT6IHW0I7V" localSheetId="8" hidden="1">#REF!</definedName>
    <definedName name="BExIQ3J19L30PSQ2CXNT6IHW0I7V" hidden="1">#REF!</definedName>
    <definedName name="BExIQ3OJ7M04XCY276IO0LJA5XUK" localSheetId="8" hidden="1">#REF!</definedName>
    <definedName name="BExIQ3OJ7M04XCY276IO0LJA5XUK" hidden="1">#REF!</definedName>
    <definedName name="BExIQ5S19ITB0NDRUN4XV7B905ED" localSheetId="8" hidden="1">#REF!</definedName>
    <definedName name="BExIQ5S19ITB0NDRUN4XV7B905ED" hidden="1">#REF!</definedName>
    <definedName name="BExIQ810MMN2UN0EQ9CRQAFWA19X" localSheetId="8" hidden="1">#REF!</definedName>
    <definedName name="BExIQ810MMN2UN0EQ9CRQAFWA19X" hidden="1">#REF!</definedName>
    <definedName name="BExIQ9TMQT2EIXSVQW7GVSOAW2VJ" localSheetId="8" hidden="1">#REF!</definedName>
    <definedName name="BExIQ9TMQT2EIXSVQW7GVSOAW2VJ" hidden="1">#REF!</definedName>
    <definedName name="BExIQBMDE1L6J4H27K1FMSHQKDSE" localSheetId="8" hidden="1">#REF!</definedName>
    <definedName name="BExIQBMDE1L6J4H27K1FMSHQKDSE" hidden="1">#REF!</definedName>
    <definedName name="BExIQE65LVXUOF3UZFO7SDHFJH22" localSheetId="8" hidden="1">#REF!</definedName>
    <definedName name="BExIQE65LVXUOF3UZFO7SDHFJH22" hidden="1">#REF!</definedName>
    <definedName name="BExIQG9OO2KKBOWTMD1OXY36TEGA" localSheetId="8" hidden="1">#REF!</definedName>
    <definedName name="BExIQG9OO2KKBOWTMD1OXY36TEGA" hidden="1">#REF!</definedName>
    <definedName name="BExIQHWZ65ALA9VAFCJEGIL1145G" localSheetId="8" hidden="1">#REF!</definedName>
    <definedName name="BExIQHWZ65ALA9VAFCJEGIL1145G" hidden="1">#REF!</definedName>
    <definedName name="BExIQX1XBB31HZTYEEVOBSE3C5A6" localSheetId="8" hidden="1">#REF!</definedName>
    <definedName name="BExIQX1XBB31HZTYEEVOBSE3C5A6" hidden="1">#REF!</definedName>
    <definedName name="BExIR2ALYRP9FW99DK2084J7IIDC" localSheetId="8" hidden="1">#REF!</definedName>
    <definedName name="BExIR2ALYRP9FW99DK2084J7IIDC" hidden="1">#REF!</definedName>
    <definedName name="BExIR8FQETPTQYW37DBVDWG3J4JW" localSheetId="8" hidden="1">#REF!</definedName>
    <definedName name="BExIR8FQETPTQYW37DBVDWG3J4JW" hidden="1">#REF!</definedName>
    <definedName name="BExIRHKWQB1PP4ZLB0C3AVUBAFMD" localSheetId="8" hidden="1">#REF!</definedName>
    <definedName name="BExIRHKWQB1PP4ZLB0C3AVUBAFMD" hidden="1">#REF!</definedName>
    <definedName name="BExIRJTRJPQR3OTAGAV7JTA4VMPS" localSheetId="8" hidden="1">#REF!</definedName>
    <definedName name="BExIRJTRJPQR3OTAGAV7JTA4VMPS" hidden="1">#REF!</definedName>
    <definedName name="BExIROH27RJOG6VI7ZHR0RZGAZZ4" localSheetId="8" hidden="1">#REF!</definedName>
    <definedName name="BExIROH27RJOG6VI7ZHR0RZGAZZ4" hidden="1">#REF!</definedName>
    <definedName name="BExIRRBGTY01OQOI3U5SW59RFDFI" localSheetId="8" hidden="1">#REF!</definedName>
    <definedName name="BExIRRBGTY01OQOI3U5SW59RFDFI" hidden="1">#REF!</definedName>
    <definedName name="BExIS4T0DRF57HYO7OGG72KBOFOI" localSheetId="8" hidden="1">#REF!</definedName>
    <definedName name="BExIS4T0DRF57HYO7OGG72KBOFOI" hidden="1">#REF!</definedName>
    <definedName name="BExIS77BJDDK18PGI9DSEYZPIL7P" localSheetId="8" hidden="1">#REF!</definedName>
    <definedName name="BExIS77BJDDK18PGI9DSEYZPIL7P" hidden="1">#REF!</definedName>
    <definedName name="BExIS8USL1T3Z97CZ30HJ98E2GXQ" localSheetId="8" hidden="1">#REF!</definedName>
    <definedName name="BExIS8USL1T3Z97CZ30HJ98E2GXQ" hidden="1">#REF!</definedName>
    <definedName name="BExISC5B700MZUBFTQ9K4IKTF7HR" localSheetId="8" hidden="1">#REF!</definedName>
    <definedName name="BExISC5B700MZUBFTQ9K4IKTF7HR" hidden="1">#REF!</definedName>
    <definedName name="BExISDHXS49S1H56ENBPRF1NLD5C" localSheetId="8" hidden="1">#REF!</definedName>
    <definedName name="BExISDHXS49S1H56ENBPRF1NLD5C" hidden="1">#REF!</definedName>
    <definedName name="BExISM1JLV54A21A164IURMPGUMU" localSheetId="8" hidden="1">#REF!</definedName>
    <definedName name="BExISM1JLV54A21A164IURMPGUMU" hidden="1">#REF!</definedName>
    <definedName name="BExISRFKJYUZ4AKW44IJF7RF9Y90" localSheetId="8" hidden="1">#REF!</definedName>
    <definedName name="BExISRFKJYUZ4AKW44IJF7RF9Y90" hidden="1">#REF!</definedName>
    <definedName name="BExISSMVV57JAUB6CSGBMBFVNGWK" localSheetId="8" hidden="1">#REF!</definedName>
    <definedName name="BExISSMVV57JAUB6CSGBMBFVNGWK" hidden="1">#REF!</definedName>
    <definedName name="BExIT16AD4HCD0WQCCA72AKLQHK1" localSheetId="8" hidden="1">#REF!</definedName>
    <definedName name="BExIT16AD4HCD0WQCCA72AKLQHK1" hidden="1">#REF!</definedName>
    <definedName name="BExIT1MK8TBAK3SNP36A8FKDQSOK" localSheetId="8" hidden="1">#REF!</definedName>
    <definedName name="BExIT1MK8TBAK3SNP36A8FKDQSOK" hidden="1">#REF!</definedName>
    <definedName name="BExIT9PPVL7XGGIZS7G6QI6L7H9U" localSheetId="8" hidden="1">#REF!</definedName>
    <definedName name="BExIT9PPVL7XGGIZS7G6QI6L7H9U" hidden="1">#REF!</definedName>
    <definedName name="BExITBNYANV2S8KD56GOGCKW393R" localSheetId="8" hidden="1">#REF!</definedName>
    <definedName name="BExITBNYANV2S8KD56GOGCKW393R" hidden="1">#REF!</definedName>
    <definedName name="BExITGB4FVAV0LE88D7JMX7FBYXI" localSheetId="8" hidden="1">#REF!</definedName>
    <definedName name="BExITGB4FVAV0LE88D7JMX7FBYXI" hidden="1">#REF!</definedName>
    <definedName name="BExITI3TQ14K842P38QF0PNWSWNO" localSheetId="8" hidden="1">#REF!</definedName>
    <definedName name="BExITI3TQ14K842P38QF0PNWSWNO" hidden="1">#REF!</definedName>
    <definedName name="BExIU9OGER4TPMETACWUEP1UENK0" localSheetId="8" hidden="1">#REF!</definedName>
    <definedName name="BExIU9OGER4TPMETACWUEP1UENK0" hidden="1">#REF!</definedName>
    <definedName name="BExIUD4OJGH65NFNQ4VMCE3R4J1X" localSheetId="8" hidden="1">#REF!</definedName>
    <definedName name="BExIUD4OJGH65NFNQ4VMCE3R4J1X" hidden="1">#REF!</definedName>
    <definedName name="BExIUQM0XWNNW3MJD26EOVIT7FSU" localSheetId="8" hidden="1">#REF!</definedName>
    <definedName name="BExIUQM0XWNNW3MJD26EOVIT7FSU" hidden="1">#REF!</definedName>
    <definedName name="BExIUTB5OAAXYW0OFMP0PS40SPOB" localSheetId="8" hidden="1">#REF!</definedName>
    <definedName name="BExIUTB5OAAXYW0OFMP0PS40SPOB" hidden="1">#REF!</definedName>
    <definedName name="BExIUUT2MHIOV6R3WHA0DPM1KBKY" localSheetId="8" hidden="1">#REF!</definedName>
    <definedName name="BExIUUT2MHIOV6R3WHA0DPM1KBKY" hidden="1">#REF!</definedName>
    <definedName name="BExIUYPDT1AM6MWGWQS646PIZIWC" localSheetId="8" hidden="1">#REF!</definedName>
    <definedName name="BExIUYPDT1AM6MWGWQS646PIZIWC" hidden="1">#REF!</definedName>
    <definedName name="BExIV0I2O9F8D1UK1SI8AEYR6U0A" localSheetId="8" hidden="1">#REF!</definedName>
    <definedName name="BExIV0I2O9F8D1UK1SI8AEYR6U0A" hidden="1">#REF!</definedName>
    <definedName name="BExIV2LM38XPLRTWT0R44TMQ59E5" localSheetId="8" hidden="1">#REF!</definedName>
    <definedName name="BExIV2LM38XPLRTWT0R44TMQ59E5" hidden="1">#REF!</definedName>
    <definedName name="BExIV3HY4S0YRV1F7XEMF2YHAR2I" localSheetId="8" hidden="1">#REF!</definedName>
    <definedName name="BExIV3HY4S0YRV1F7XEMF2YHAR2I" hidden="1">#REF!</definedName>
    <definedName name="BExIV6HUZFRIFLXW2SICKGTAH1PV" localSheetId="8" hidden="1">#REF!</definedName>
    <definedName name="BExIV6HUZFRIFLXW2SICKGTAH1PV" hidden="1">#REF!</definedName>
    <definedName name="BExIVCXWL6H5LD9DHDIA4F5U9TQL" localSheetId="8" hidden="1">#REF!</definedName>
    <definedName name="BExIVCXWL6H5LD9DHDIA4F5U9TQL" hidden="1">#REF!</definedName>
    <definedName name="BExIVEVYJ7KL8QNR5ZTOSD11I5A6" localSheetId="8" hidden="1">#REF!</definedName>
    <definedName name="BExIVEVYJ7KL8QNR5ZTOSD11I5A6" hidden="1">#REF!</definedName>
    <definedName name="BExIVJ30S9U8MA1TUBRND8DGF96D" localSheetId="8" hidden="1">#REF!</definedName>
    <definedName name="BExIVJ30S9U8MA1TUBRND8DGF96D" hidden="1">#REF!</definedName>
    <definedName name="BExIVMOIPSEWSIHIDDLOXESQ28A0" localSheetId="8" hidden="1">#REF!</definedName>
    <definedName name="BExIVMOIPSEWSIHIDDLOXESQ28A0" hidden="1">#REF!</definedName>
    <definedName name="BExIVNVNJX9BYDLC88NG09YF5XQ6" localSheetId="8" hidden="1">#REF!</definedName>
    <definedName name="BExIVNVNJX9BYDLC88NG09YF5XQ6" hidden="1">#REF!</definedName>
    <definedName name="BExIVQVKLMGSRYT1LFZH0KUIA4OR" localSheetId="8" hidden="1">#REF!</definedName>
    <definedName name="BExIVQVKLMGSRYT1LFZH0KUIA4OR" hidden="1">#REF!</definedName>
    <definedName name="BExIVYTFI35KNR2XSA6N8OJYUTUR" localSheetId="8" hidden="1">#REF!</definedName>
    <definedName name="BExIVYTFI35KNR2XSA6N8OJYUTUR" hidden="1">#REF!</definedName>
    <definedName name="BExIVZF05SNB8DE7VLQOFG9S41HS" localSheetId="8" hidden="1">#REF!</definedName>
    <definedName name="BExIVZF05SNB8DE7VLQOFG9S41HS" hidden="1">#REF!</definedName>
    <definedName name="BExIWB3SY3WRIVIOF988DNNODBOA" localSheetId="8" hidden="1">#REF!</definedName>
    <definedName name="BExIWB3SY3WRIVIOF988DNNODBOA" hidden="1">#REF!</definedName>
    <definedName name="BExIWB99CG0H52LRD6QWPN4L6DV2" localSheetId="8" hidden="1">#REF!</definedName>
    <definedName name="BExIWB99CG0H52LRD6QWPN4L6DV2" hidden="1">#REF!</definedName>
    <definedName name="BExIWG1W7XP9DFYYSZAIOSHM0QLQ" localSheetId="8" hidden="1">#REF!</definedName>
    <definedName name="BExIWG1W7XP9DFYYSZAIOSHM0QLQ" hidden="1">#REF!</definedName>
    <definedName name="BExIWH3KUK94B7833DD4TB0Y6KP9" localSheetId="8" hidden="1">#REF!</definedName>
    <definedName name="BExIWH3KUK94B7833DD4TB0Y6KP9" hidden="1">#REF!</definedName>
    <definedName name="BExIWHZXYAALPLS8CSHZHJ82LBOH" localSheetId="8" hidden="1">#REF!</definedName>
    <definedName name="BExIWHZXYAALPLS8CSHZHJ82LBOH" hidden="1">#REF!</definedName>
    <definedName name="BExIWJY6FHR6KOO0P8U4IZ7VD42D" localSheetId="8" hidden="1">#REF!</definedName>
    <definedName name="BExIWJY6FHR6KOO0P8U4IZ7VD42D" hidden="1">#REF!</definedName>
    <definedName name="BExIWKE9MGIDWORBI43AWTUNYFAN" localSheetId="8" hidden="1">#REF!</definedName>
    <definedName name="BExIWKE9MGIDWORBI43AWTUNYFAN" hidden="1">#REF!</definedName>
    <definedName name="BExIWPHOYLSNGZKVD3RRKOEALEUG" localSheetId="8" hidden="1">#REF!</definedName>
    <definedName name="BExIWPHOYLSNGZKVD3RRKOEALEUG" hidden="1">#REF!</definedName>
    <definedName name="BExIWSHLD1QIZPL5ARLXOJ9Y2CAA" localSheetId="8" hidden="1">#REF!</definedName>
    <definedName name="BExIWSHLD1QIZPL5ARLXOJ9Y2CAA" hidden="1">#REF!</definedName>
    <definedName name="BExIX34PM5DBTRHRQWP6PL6WIX88" localSheetId="8" hidden="1">#REF!</definedName>
    <definedName name="BExIX34PM5DBTRHRQWP6PL6WIX88" hidden="1">#REF!</definedName>
    <definedName name="BExIX5OAP9KSUE5SIZCW9P39Q4WE" localSheetId="8" hidden="1">#REF!</definedName>
    <definedName name="BExIX5OAP9KSUE5SIZCW9P39Q4WE" hidden="1">#REF!</definedName>
    <definedName name="BExIXGRJPVJMUDGSG7IHPXPNO69B" localSheetId="8" hidden="1">#REF!</definedName>
    <definedName name="BExIXGRJPVJMUDGSG7IHPXPNO69B" hidden="1">#REF!</definedName>
    <definedName name="BExIXGWVQ9WOO0NCJLXAU4PJPOPM" localSheetId="8" hidden="1">#REF!</definedName>
    <definedName name="BExIXGWVQ9WOO0NCJLXAU4PJPOPM" hidden="1">#REF!</definedName>
    <definedName name="BExIXLK6SEOTUWQVNLCH4SAKTVGQ" localSheetId="8" hidden="1">#REF!</definedName>
    <definedName name="BExIXLK6SEOTUWQVNLCH4SAKTVGQ" hidden="1">#REF!</definedName>
    <definedName name="BExIXM5R87ZL3FHALWZXYCPHGX3E" localSheetId="8" hidden="1">#REF!</definedName>
    <definedName name="BExIXM5R87ZL3FHALWZXYCPHGX3E" hidden="1">#REF!</definedName>
    <definedName name="BExIXN24YK8MIB3OZ905DHU9CDH1" localSheetId="8" hidden="1">#REF!</definedName>
    <definedName name="BExIXN24YK8MIB3OZ905DHU9CDH1" hidden="1">#REF!</definedName>
    <definedName name="BExIXS036ZCKT2Z8XZKLZ8PFWQGL" localSheetId="8" hidden="1">#REF!</definedName>
    <definedName name="BExIXS036ZCKT2Z8XZKLZ8PFWQGL" hidden="1">#REF!</definedName>
    <definedName name="BExIXY5CF9PFM0P40AZ4U51TMWV0" localSheetId="8" hidden="1">#REF!</definedName>
    <definedName name="BExIXY5CF9PFM0P40AZ4U51TMWV0" hidden="1">#REF!</definedName>
    <definedName name="BExIYEXJBK8JDWIRSVV4RJSKZVV1" localSheetId="8" hidden="1">#REF!</definedName>
    <definedName name="BExIYEXJBK8JDWIRSVV4RJSKZVV1" hidden="1">#REF!</definedName>
    <definedName name="BExIYFJ59KLIPRTGIHX9X07UVGT3" localSheetId="8" hidden="1">#REF!</definedName>
    <definedName name="BExIYFJ59KLIPRTGIHX9X07UVGT3" hidden="1">#REF!</definedName>
    <definedName name="BExIYHH7GZO6BU3DC4GRLH3FD3ZS" localSheetId="8" hidden="1">#REF!</definedName>
    <definedName name="BExIYHH7GZO6BU3DC4GRLH3FD3ZS" hidden="1">#REF!</definedName>
    <definedName name="BExIYHMPBTD67ZNUL9O76FZQHYPT" localSheetId="8" hidden="1">#REF!</definedName>
    <definedName name="BExIYHMPBTD67ZNUL9O76FZQHYPT" hidden="1">#REF!</definedName>
    <definedName name="BExIYI2RH0K4225XO970K2IQ1E79" localSheetId="8" hidden="1">#REF!</definedName>
    <definedName name="BExIYI2RH0K4225XO970K2IQ1E79" hidden="1">#REF!</definedName>
    <definedName name="BExIYMPZ0KS2KOJFQAUQJ77L7701" localSheetId="8" hidden="1">#REF!</definedName>
    <definedName name="BExIYMPZ0KS2KOJFQAUQJ77L7701" hidden="1">#REF!</definedName>
    <definedName name="BExIYP9Q6FV9T0R9G3UDKLS4TTYX" localSheetId="8" hidden="1">#REF!</definedName>
    <definedName name="BExIYP9Q6FV9T0R9G3UDKLS4TTYX" hidden="1">#REF!</definedName>
    <definedName name="BExIYZGLDQ1TN7BIIN4RLDP31GIM" localSheetId="8" hidden="1">#REF!</definedName>
    <definedName name="BExIYZGLDQ1TN7BIIN4RLDP31GIM" hidden="1">#REF!</definedName>
    <definedName name="BExIZ4K0EZJK6PW3L8SVKTJFSWW9" localSheetId="8" hidden="1">#REF!</definedName>
    <definedName name="BExIZ4K0EZJK6PW3L8SVKTJFSWW9" hidden="1">#REF!</definedName>
    <definedName name="BExIZAECOEZGBAO29QMV14E6XDIV" localSheetId="8" hidden="1">#REF!</definedName>
    <definedName name="BExIZAECOEZGBAO29QMV14E6XDIV" hidden="1">#REF!</definedName>
    <definedName name="BExIZHQR3N1546MQS83ZJ8I6SPZ3" localSheetId="8" hidden="1">#REF!</definedName>
    <definedName name="BExIZHQR3N1546MQS83ZJ8I6SPZ3" hidden="1">#REF!</definedName>
    <definedName name="BExIZKVXYD5O2JBU81F2UFJZLLSI" localSheetId="8" hidden="1">#REF!</definedName>
    <definedName name="BExIZKVXYD5O2JBU81F2UFJZLLSI" hidden="1">#REF!</definedName>
    <definedName name="BExIZPZDHC8HGER83WHCZAHOX7LK" localSheetId="8" hidden="1">#REF!</definedName>
    <definedName name="BExIZPZDHC8HGER83WHCZAHOX7LK" hidden="1">#REF!</definedName>
    <definedName name="BExIZQA5XCS39QKXMYR1MH2ZIGPS" localSheetId="8" hidden="1">#REF!</definedName>
    <definedName name="BExIZQA5XCS39QKXMYR1MH2ZIGPS" hidden="1">#REF!</definedName>
    <definedName name="BExIZVDLRUNAL32D9KO9X7Y4PB3O" localSheetId="8" hidden="1">#REF!</definedName>
    <definedName name="BExIZVDLRUNAL32D9KO9X7Y4PB3O" hidden="1">#REF!</definedName>
    <definedName name="BExIZY2PUZ0OF9YKK1B13IW0VS6G" localSheetId="8" hidden="1">#REF!</definedName>
    <definedName name="BExIZY2PUZ0OF9YKK1B13IW0VS6G" hidden="1">#REF!</definedName>
    <definedName name="BExJ08KBRR2XMWW3VZMPSQKXHZUH" localSheetId="8" hidden="1">#REF!</definedName>
    <definedName name="BExJ08KBRR2XMWW3VZMPSQKXHZUH" hidden="1">#REF!</definedName>
    <definedName name="BExJ0DYJWXGE7DA39PYL3WM05U9O" localSheetId="8" hidden="1">#REF!</definedName>
    <definedName name="BExJ0DYJWXGE7DA39PYL3WM05U9O" hidden="1">#REF!</definedName>
    <definedName name="BExJ0JYDEZPM2303TRBXOZ74M7N6" localSheetId="8" hidden="1">#REF!</definedName>
    <definedName name="BExJ0JYDEZPM2303TRBXOZ74M7N6" hidden="1">#REF!</definedName>
    <definedName name="BExJ0MY8SY5J5V50H3UKE78ODTVB" localSheetId="8" hidden="1">#REF!</definedName>
    <definedName name="BExJ0MY8SY5J5V50H3UKE78ODTVB" hidden="1">#REF!</definedName>
    <definedName name="BExJ0YC98G37ML4N8FLP8D95EFRF" localSheetId="8" hidden="1">#REF!</definedName>
    <definedName name="BExJ0YC98G37ML4N8FLP8D95EFRF" hidden="1">#REF!</definedName>
    <definedName name="BExKCDYKAEV45AFXHVHZZ62E5BM3" localSheetId="8" hidden="1">#REF!</definedName>
    <definedName name="BExKCDYKAEV45AFXHVHZZ62E5BM3" hidden="1">#REF!</definedName>
    <definedName name="BExKCYXU0W2VQVDI3N3N37K2598P" localSheetId="8" hidden="1">#REF!</definedName>
    <definedName name="BExKCYXU0W2VQVDI3N3N37K2598P" hidden="1">#REF!</definedName>
    <definedName name="BExKDJX3Z1TS0WFDD9EAO42JHL9G" localSheetId="8" hidden="1">#REF!</definedName>
    <definedName name="BExKDJX3Z1TS0WFDD9EAO42JHL9G" hidden="1">#REF!</definedName>
    <definedName name="BExKDK7WVA5I2WBACAZHAHN35D0I" localSheetId="8" hidden="1">#REF!</definedName>
    <definedName name="BExKDK7WVA5I2WBACAZHAHN35D0I" hidden="1">#REF!</definedName>
    <definedName name="BExKDKO0W4AGQO1V7K6Q4VM750FT" localSheetId="8" hidden="1">#REF!</definedName>
    <definedName name="BExKDKO0W4AGQO1V7K6Q4VM750FT" hidden="1">#REF!</definedName>
    <definedName name="BExKDLF10G7W77J87QWH3ZGLUCLW" localSheetId="8" hidden="1">#REF!</definedName>
    <definedName name="BExKDLF10G7W77J87QWH3ZGLUCLW" hidden="1">#REF!</definedName>
    <definedName name="BExKE2NDBQ14HOJH945N4W9ZZFJO" localSheetId="8" hidden="1">#REF!</definedName>
    <definedName name="BExKE2NDBQ14HOJH945N4W9ZZFJO" hidden="1">#REF!</definedName>
    <definedName name="BExKEFE0I3MT6ZLC4T1L9465HKTN" localSheetId="8" hidden="1">#REF!</definedName>
    <definedName name="BExKEFE0I3MT6ZLC4T1L9465HKTN" hidden="1">#REF!</definedName>
    <definedName name="BExKEK6O5BVJP4VY02FY7JNAZ6BT" localSheetId="8" hidden="1">#REF!</definedName>
    <definedName name="BExKEK6O5BVJP4VY02FY7JNAZ6BT" hidden="1">#REF!</definedName>
    <definedName name="BExKEKXK6E6QX339ELPXDIRZSJE0" localSheetId="8" hidden="1">#REF!</definedName>
    <definedName name="BExKEKXK6E6QX339ELPXDIRZSJE0" hidden="1">#REF!</definedName>
    <definedName name="BExKEMFI35R0D4WN4A59V9QH7I5S" localSheetId="8" hidden="1">#REF!</definedName>
    <definedName name="BExKEMFI35R0D4WN4A59V9QH7I5S" hidden="1">#REF!</definedName>
    <definedName name="BExKEOOIBMP7N8033EY2CJYCBX6H" localSheetId="8" hidden="1">#REF!</definedName>
    <definedName name="BExKEOOIBMP7N8033EY2CJYCBX6H" hidden="1">#REF!</definedName>
    <definedName name="BExKEW0RR5LA3VC46A2BEOOMQE56" localSheetId="8" hidden="1">#REF!</definedName>
    <definedName name="BExKEW0RR5LA3VC46A2BEOOMQE56" hidden="1">#REF!</definedName>
    <definedName name="BExKF37PTJB4PE1PUQWG20ASBX4E" localSheetId="8" hidden="1">#REF!</definedName>
    <definedName name="BExKF37PTJB4PE1PUQWG20ASBX4E" hidden="1">#REF!</definedName>
    <definedName name="BExKFA3VI1CZK21SM0N3LZWT9LA1" localSheetId="8" hidden="1">#REF!</definedName>
    <definedName name="BExKFA3VI1CZK21SM0N3LZWT9LA1" hidden="1">#REF!</definedName>
    <definedName name="BExKFBB29XXT9A2LVUXYSIVKPWGB" localSheetId="8" hidden="1">#REF!</definedName>
    <definedName name="BExKFBB29XXT9A2LVUXYSIVKPWGB" hidden="1">#REF!</definedName>
    <definedName name="BExKFINBFV5J2NFRCL4YUO3YF0ZE" localSheetId="8" hidden="1">#REF!</definedName>
    <definedName name="BExKFINBFV5J2NFRCL4YUO3YF0ZE" hidden="1">#REF!</definedName>
    <definedName name="BExKFISRBFACTAMJSALEYMY66F6X" localSheetId="8" hidden="1">#REF!</definedName>
    <definedName name="BExKFISRBFACTAMJSALEYMY66F6X" hidden="1">#REF!</definedName>
    <definedName name="BExKFOSK5DJ151C4E8544UWMYTOC" localSheetId="8" hidden="1">#REF!</definedName>
    <definedName name="BExKFOSK5DJ151C4E8544UWMYTOC" hidden="1">#REF!</definedName>
    <definedName name="BExKFWL3DE1V1VOVHAFYBE85QUB7" localSheetId="8" hidden="1">#REF!</definedName>
    <definedName name="BExKFWL3DE1V1VOVHAFYBE85QUB7" hidden="1">#REF!</definedName>
    <definedName name="BExKFXS9NDEWPZDVGLTMOM3CFO7N" localSheetId="8" hidden="1">#REF!</definedName>
    <definedName name="BExKFXS9NDEWPZDVGLTMOM3CFO7N" hidden="1">#REF!</definedName>
    <definedName name="BExKFYJC4EVEV54F82K6VKP7Q3OU" localSheetId="8" hidden="1">#REF!</definedName>
    <definedName name="BExKFYJC4EVEV54F82K6VKP7Q3OU" hidden="1">#REF!</definedName>
    <definedName name="BExKG4IYHBKQQ8J8FN10GB2IKO33" localSheetId="8" hidden="1">#REF!</definedName>
    <definedName name="BExKG4IYHBKQQ8J8FN10GB2IKO33" hidden="1">#REF!</definedName>
    <definedName name="BExKGBVDO2JNJUFOFQMF0RJG03ZK" localSheetId="8" hidden="1">#REF!</definedName>
    <definedName name="BExKGBVDO2JNJUFOFQMF0RJG03ZK" hidden="1">#REF!</definedName>
    <definedName name="BExKGF0L44S78D33WMQ1A75TRKB9" localSheetId="8" hidden="1">#REF!</definedName>
    <definedName name="BExKGF0L44S78D33WMQ1A75TRKB9" hidden="1">#REF!</definedName>
    <definedName name="BExKGFRN31B3G20LMQ4LRF879J68" localSheetId="8" hidden="1">#REF!</definedName>
    <definedName name="BExKGFRN31B3G20LMQ4LRF879J68" hidden="1">#REF!</definedName>
    <definedName name="BExKGJD3U3ADZILP20U3EURP0UQP" localSheetId="8" hidden="1">#REF!</definedName>
    <definedName name="BExKGJD3U3ADZILP20U3EURP0UQP" hidden="1">#REF!</definedName>
    <definedName name="BExKGNK5YGKP0YHHTAAOV17Z9EIM" localSheetId="8" hidden="1">#REF!</definedName>
    <definedName name="BExKGNK5YGKP0YHHTAAOV17Z9EIM" hidden="1">#REF!</definedName>
    <definedName name="BExKGV77YH9YXIQTRKK2331QGYKF" localSheetId="8" hidden="1">#REF!</definedName>
    <definedName name="BExKGV77YH9YXIQTRKK2331QGYKF" hidden="1">#REF!</definedName>
    <definedName name="BExKH3FTZ5VGTB86W9M4AB39R0G8" localSheetId="8" hidden="1">#REF!</definedName>
    <definedName name="BExKH3FTZ5VGTB86W9M4AB39R0G8" hidden="1">#REF!</definedName>
    <definedName name="BExKH3FV5U5O6XZM7STS3NZKQFGJ" localSheetId="8" hidden="1">#REF!</definedName>
    <definedName name="BExKH3FV5U5O6XZM7STS3NZKQFGJ" hidden="1">#REF!</definedName>
    <definedName name="BExKH3W5435VN8DZ68OCKI93SEO4" localSheetId="8" hidden="1">#REF!</definedName>
    <definedName name="BExKH3W5435VN8DZ68OCKI93SEO4" hidden="1">#REF!</definedName>
    <definedName name="BExKH9L4L5ZUAA98QAZ7DB7YH4QE" localSheetId="8" hidden="1">#REF!</definedName>
    <definedName name="BExKH9L4L5ZUAA98QAZ7DB7YH4QE" hidden="1">#REF!</definedName>
    <definedName name="BExKHAMUH8NR3HRV0V6FHJE3ROLN" localSheetId="8" hidden="1">#REF!</definedName>
    <definedName name="BExKHAMUH8NR3HRV0V6FHJE3ROLN" hidden="1">#REF!</definedName>
    <definedName name="BExKHCFKOWFHO2WW0N7Y5XDXEWAO" localSheetId="8" hidden="1">#REF!</definedName>
    <definedName name="BExKHCFKOWFHO2WW0N7Y5XDXEWAO" hidden="1">#REF!</definedName>
    <definedName name="BExKHIVLONZ46HLMR50DEXKEUNEP" localSheetId="8" hidden="1">#REF!</definedName>
    <definedName name="BExKHIVLONZ46HLMR50DEXKEUNEP" hidden="1">#REF!</definedName>
    <definedName name="BExKHPM9XA0ADDK7TUR0N38EXWEP" localSheetId="8" hidden="1">#REF!</definedName>
    <definedName name="BExKHPM9XA0ADDK7TUR0N38EXWEP" hidden="1">#REF!</definedName>
    <definedName name="BExKHQYXEM47TMIQRQVHE4T5LT8K" localSheetId="8" hidden="1">#REF!</definedName>
    <definedName name="BExKHQYXEM47TMIQRQVHE4T5LT8K" hidden="1">#REF!</definedName>
    <definedName name="BExKI4076KXCDE5KXL79KT36OKLO" localSheetId="8" hidden="1">#REF!</definedName>
    <definedName name="BExKI4076KXCDE5KXL79KT36OKLO" hidden="1">#REF!</definedName>
    <definedName name="BExKI7AUWXBP1WBLFRIYSNQZDWCY" localSheetId="8" hidden="1">#REF!</definedName>
    <definedName name="BExKI7AUWXBP1WBLFRIYSNQZDWCY" hidden="1">#REF!</definedName>
    <definedName name="BExKI7LO70WYISR7Q0Y1ZDWO9M3B" localSheetId="8" hidden="1">#REF!</definedName>
    <definedName name="BExKI7LO70WYISR7Q0Y1ZDWO9M3B" hidden="1">#REF!</definedName>
    <definedName name="BExKIF3EIT434ZQKMDXUBJCRLMK8" localSheetId="8" hidden="1">#REF!</definedName>
    <definedName name="BExKIF3EIT434ZQKMDXUBJCRLMK8" hidden="1">#REF!</definedName>
    <definedName name="BExKIGQV6TXIZG039HBOJU62WP2U" localSheetId="8" hidden="1">#REF!</definedName>
    <definedName name="BExKIGQV6TXIZG039HBOJU62WP2U" hidden="1">#REF!</definedName>
    <definedName name="BExKILE008SF3KTAN8WML3XKI1NZ" localSheetId="8" hidden="1">#REF!</definedName>
    <definedName name="BExKILE008SF3KTAN8WML3XKI1NZ" hidden="1">#REF!</definedName>
    <definedName name="BExKINSBB6RS7I489QHMCOMU4Z2X" localSheetId="8" hidden="1">#REF!</definedName>
    <definedName name="BExKINSBB6RS7I489QHMCOMU4Z2X" hidden="1">#REF!</definedName>
    <definedName name="BExKINXMPEA03CETGL1VOW1XRJIR" localSheetId="8" hidden="1">#REF!</definedName>
    <definedName name="BExKINXMPEA03CETGL1VOW1XRJIR" hidden="1">#REF!</definedName>
    <definedName name="BExKITBU5LXLZYDJS3D3BAVWEY3U" localSheetId="8" hidden="1">#REF!</definedName>
    <definedName name="BExKITBU5LXLZYDJS3D3BAVWEY3U" hidden="1">#REF!</definedName>
    <definedName name="BExKIU87ZKSOC2DYZWFK6SAK9I8E" localSheetId="8" hidden="1">#REF!</definedName>
    <definedName name="BExKIU87ZKSOC2DYZWFK6SAK9I8E" hidden="1">#REF!</definedName>
    <definedName name="BExKJ449HLYX2DJ9UF0H9GTPSQ73" localSheetId="8" hidden="1">#REF!</definedName>
    <definedName name="BExKJ449HLYX2DJ9UF0H9GTPSQ73" hidden="1">#REF!</definedName>
    <definedName name="BExKJ5649R9IC0GKQD6QI2G7C99Q" localSheetId="8" hidden="1">#REF!</definedName>
    <definedName name="BExKJ5649R9IC0GKQD6QI2G7C99Q" hidden="1">#REF!</definedName>
    <definedName name="BExKJEB4FXIMV2AAE9S3FCGRK1R0" localSheetId="8" hidden="1">#REF!</definedName>
    <definedName name="BExKJEB4FXIMV2AAE9S3FCGRK1R0" hidden="1">#REF!</definedName>
    <definedName name="BExKJELX2RUC8UEC56IZPYYZXHA7" localSheetId="8" hidden="1">#REF!</definedName>
    <definedName name="BExKJELX2RUC8UEC56IZPYYZXHA7" hidden="1">#REF!</definedName>
    <definedName name="BExKJI7CV9I6ILFIZ3SVO4DGK64J" localSheetId="8" hidden="1">#REF!</definedName>
    <definedName name="BExKJI7CV9I6ILFIZ3SVO4DGK64J" hidden="1">#REF!</definedName>
    <definedName name="BExKJINMXS61G2TZEXCJAWVV4F57" localSheetId="8" hidden="1">#REF!</definedName>
    <definedName name="BExKJINMXS61G2TZEXCJAWVV4F57" hidden="1">#REF!</definedName>
    <definedName name="BExKJK5ME8KB7HA0180L7OUZDDGV" localSheetId="8" hidden="1">#REF!</definedName>
    <definedName name="BExKJK5ME8KB7HA0180L7OUZDDGV" hidden="1">#REF!</definedName>
    <definedName name="BExKJLY652HI5GNEEWQXOB08K2C1" localSheetId="8" hidden="1">#REF!</definedName>
    <definedName name="BExKJLY652HI5GNEEWQXOB08K2C1" hidden="1">#REF!</definedName>
    <definedName name="BExKJN5IF0VMDILJ5K8ZENF2QYV1" localSheetId="8" hidden="1">#REF!</definedName>
    <definedName name="BExKJN5IF0VMDILJ5K8ZENF2QYV1" hidden="1">#REF!</definedName>
    <definedName name="BExKJUSJPFUIK20FTVAFJWR2OUYX" localSheetId="8" hidden="1">#REF!</definedName>
    <definedName name="BExKJUSJPFUIK20FTVAFJWR2OUYX" hidden="1">#REF!</definedName>
    <definedName name="BExKJXHNZTE5OMRQ1KTVM1DIQE9I" localSheetId="8" hidden="1">#REF!</definedName>
    <definedName name="BExKJXHNZTE5OMRQ1KTVM1DIQE9I" hidden="1">#REF!</definedName>
    <definedName name="BExKK8VP5RS3D0UXZVKA37C4SYBP" localSheetId="8" hidden="1">#REF!</definedName>
    <definedName name="BExKK8VP5RS3D0UXZVKA37C4SYBP" hidden="1">#REF!</definedName>
    <definedName name="BExKKIM9NPF6B3SPMPIQB27HQME4" localSheetId="8" hidden="1">#REF!</definedName>
    <definedName name="BExKKIM9NPF6B3SPMPIQB27HQME4" hidden="1">#REF!</definedName>
    <definedName name="BExKKIX1BCBQ4R3K41QD8NTV0OV0" localSheetId="8" hidden="1">#REF!</definedName>
    <definedName name="BExKKIX1BCBQ4R3K41QD8NTV0OV0" hidden="1">#REF!</definedName>
    <definedName name="BExKKJ2IHMOO66DQ0V2YABR4GV05" localSheetId="8" hidden="1">#REF!</definedName>
    <definedName name="BExKKJ2IHMOO66DQ0V2YABR4GV05" hidden="1">#REF!</definedName>
    <definedName name="BExKKQ3ZWADYV03YHMXDOAMU90EB" localSheetId="8" hidden="1">#REF!</definedName>
    <definedName name="BExKKQ3ZWADYV03YHMXDOAMU90EB" hidden="1">#REF!</definedName>
    <definedName name="BExKKUGD2HMJWQEYZ8H3X1BMXFS9" localSheetId="8" hidden="1">#REF!</definedName>
    <definedName name="BExKKUGD2HMJWQEYZ8H3X1BMXFS9" hidden="1">#REF!</definedName>
    <definedName name="BExKKX05KCZZZPKOR1NE5A8RGVT4" localSheetId="8" hidden="1">#REF!</definedName>
    <definedName name="BExKKX05KCZZZPKOR1NE5A8RGVT4" hidden="1">#REF!</definedName>
    <definedName name="BExKL3QUCLQLECGZM555PRF8EN56" localSheetId="8" hidden="1">#REF!</definedName>
    <definedName name="BExKL3QUCLQLECGZM555PRF8EN56" hidden="1">#REF!</definedName>
    <definedName name="BExKL7CGLA62V9UQH9ZDEHIK8W4O" localSheetId="8" hidden="1">#REF!</definedName>
    <definedName name="BExKL7CGLA62V9UQH9ZDEHIK8W4O" hidden="1">#REF!</definedName>
    <definedName name="BExKLD6S9L66QYREYHBE5J44OK7X" localSheetId="8" hidden="1">#REF!</definedName>
    <definedName name="BExKLD6S9L66QYREYHBE5J44OK7X" hidden="1">#REF!</definedName>
    <definedName name="BExKLEZK32L28GYJWVO63BZ5E1JD" localSheetId="8" hidden="1">#REF!</definedName>
    <definedName name="BExKLEZK32L28GYJWVO63BZ5E1JD" hidden="1">#REF!</definedName>
    <definedName name="BExKLLKVVHT06LA55JB2FC871DC5" localSheetId="8" hidden="1">#REF!</definedName>
    <definedName name="BExKLLKVVHT06LA55JB2FC871DC5" hidden="1">#REF!</definedName>
    <definedName name="BExKMKNALVJRCZS69GFJA4M1J08O" localSheetId="8" hidden="1">#REF!</definedName>
    <definedName name="BExKMKNALVJRCZS69GFJA4M1J08O" hidden="1">#REF!</definedName>
    <definedName name="BExKMMFZIDRFNSBCWVADJ4S2JE52" localSheetId="8" hidden="1">#REF!</definedName>
    <definedName name="BExKMMFZIDRFNSBCWVADJ4S2JE52" hidden="1">#REF!</definedName>
    <definedName name="BExKMRZJS845FERFW6HUXLFAOMYD" localSheetId="8" hidden="1">#REF!</definedName>
    <definedName name="BExKMRZJS845FERFW6HUXLFAOMYD" hidden="1">#REF!</definedName>
    <definedName name="BExKMS514WWPGUGRYGTH6XU97T8B" localSheetId="8" hidden="1">#REF!</definedName>
    <definedName name="BExKMS514WWPGUGRYGTH6XU97T8B" hidden="1">#REF!</definedName>
    <definedName name="BExKMUDV8AH8HQAD5HJVUW7GFDWU" localSheetId="8" hidden="1">#REF!</definedName>
    <definedName name="BExKMUDV8AH8HQAD5HJVUW7GFDWU" hidden="1">#REF!</definedName>
    <definedName name="BExKMWBX4EH3EYJ07UFEM08NB40Z" localSheetId="8" hidden="1">#REF!</definedName>
    <definedName name="BExKMWBX4EH3EYJ07UFEM08NB40Z" hidden="1">#REF!</definedName>
    <definedName name="BExKN4Q70IU9OY91QRUSK3044MQD" localSheetId="8" hidden="1">#REF!</definedName>
    <definedName name="BExKN4Q70IU9OY91QRUSK3044MQD" hidden="1">#REF!</definedName>
    <definedName name="BExKNBGV2IR3S7M0BX4810KZB4V3" localSheetId="8" hidden="1">#REF!</definedName>
    <definedName name="BExKNBGV2IR3S7M0BX4810KZB4V3" hidden="1">#REF!</definedName>
    <definedName name="BExKNCTBZTSY3MO42VU5PLV6YUHZ" localSheetId="8" hidden="1">#REF!</definedName>
    <definedName name="BExKNCTBZTSY3MO42VU5PLV6YUHZ" hidden="1">#REF!</definedName>
    <definedName name="BExKNGV2YY749C42AQ2T9QNIE5C3" localSheetId="8" hidden="1">#REF!</definedName>
    <definedName name="BExKNGV2YY749C42AQ2T9QNIE5C3" hidden="1">#REF!</definedName>
    <definedName name="BExKNH0F1WPNUEQITIUN5T4NDX9H" localSheetId="8" hidden="1">#REF!</definedName>
    <definedName name="BExKNH0F1WPNUEQITIUN5T4NDX9H" hidden="1">#REF!</definedName>
    <definedName name="BExKNV8UOHVWEHDJWI2WMJ9X6QHZ" localSheetId="8" hidden="1">#REF!</definedName>
    <definedName name="BExKNV8UOHVWEHDJWI2WMJ9X6QHZ" hidden="1">#REF!</definedName>
    <definedName name="BExKNZLD7UATC1MYRNJD8H2NH4KU" localSheetId="8" hidden="1">#REF!</definedName>
    <definedName name="BExKNZLD7UATC1MYRNJD8H2NH4KU" hidden="1">#REF!</definedName>
    <definedName name="BExKNZQUKQQG2Y97R74G4O4BJP1L" localSheetId="8" hidden="1">#REF!</definedName>
    <definedName name="BExKNZQUKQQG2Y97R74G4O4BJP1L" hidden="1">#REF!</definedName>
    <definedName name="BExKO06X0EAD3ABEG1E8PWLDWHBA" localSheetId="8" hidden="1">#REF!</definedName>
    <definedName name="BExKO06X0EAD3ABEG1E8PWLDWHBA" hidden="1">#REF!</definedName>
    <definedName name="BExKO2AHHSGNI1AZOIOW21KPXKPE" localSheetId="8" hidden="1">#REF!</definedName>
    <definedName name="BExKO2AHHSGNI1AZOIOW21KPXKPE" hidden="1">#REF!</definedName>
    <definedName name="BExKO2FXWJWC5IZLDN8JHYILQJ2N" localSheetId="8" hidden="1">#REF!</definedName>
    <definedName name="BExKO2FXWJWC5IZLDN8JHYILQJ2N" hidden="1">#REF!</definedName>
    <definedName name="BExKO438WZ8FKOU00NURGFMOYXWN" localSheetId="8" hidden="1">#REF!</definedName>
    <definedName name="BExKO438WZ8FKOU00NURGFMOYXWN" hidden="1">#REF!</definedName>
    <definedName name="BExKO551EZ73M80UFHBQE7BQVU4L" localSheetId="8" hidden="1">#REF!</definedName>
    <definedName name="BExKO551EZ73M80UFHBQE7BQVU4L" hidden="1">#REF!</definedName>
    <definedName name="BExKOBA4VTRV9YG31IM1PDDO3J9M" localSheetId="8" hidden="1">#REF!</definedName>
    <definedName name="BExKOBA4VTRV9YG31IM1PDDO3J9M" hidden="1">#REF!</definedName>
    <definedName name="BExKODIZGWW2EQD0FEYW6WK6XLCM" localSheetId="8" hidden="1">#REF!</definedName>
    <definedName name="BExKODIZGWW2EQD0FEYW6WK6XLCM" hidden="1">#REF!</definedName>
    <definedName name="BExKOPO2HPWVQGAKW8LOZMPIDEFG" localSheetId="8" hidden="1">#REF!</definedName>
    <definedName name="BExKOPO2HPWVQGAKW8LOZMPIDEFG" hidden="1">#REF!</definedName>
    <definedName name="BExKP7SRQ3MN5BDYXV2XMBQNUH23" localSheetId="8" hidden="1">#REF!</definedName>
    <definedName name="BExKP7SRQ3MN5BDYXV2XMBQNUH23" hidden="1">#REF!</definedName>
    <definedName name="BExKPEZP0QTKOTLIMMIFSVTHQEEK" localSheetId="8" hidden="1">#REF!</definedName>
    <definedName name="BExKPEZP0QTKOTLIMMIFSVTHQEEK" hidden="1">#REF!</definedName>
    <definedName name="BExKPFFSVTL757PNITV8R9RN4452" localSheetId="8" hidden="1">#REF!</definedName>
    <definedName name="BExKPFFSVTL757PNITV8R9RN4452" hidden="1">#REF!</definedName>
    <definedName name="BExKPJHKPVROP9QX9BMBZMU2HEZ1" localSheetId="8" hidden="1">#REF!</definedName>
    <definedName name="BExKPJHKPVROP9QX9BMBZMU2HEZ1" hidden="1">#REF!</definedName>
    <definedName name="BExKPLQJX0HJ8OTXBXH9IC9J2V0W" localSheetId="8" hidden="1">#REF!</definedName>
    <definedName name="BExKPLQJX0HJ8OTXBXH9IC9J2V0W" hidden="1">#REF!</definedName>
    <definedName name="BExKPN8C7GN36ZJZHLOB74LU6KT0" localSheetId="8" hidden="1">#REF!</definedName>
    <definedName name="BExKPN8C7GN36ZJZHLOB74LU6KT0" hidden="1">#REF!</definedName>
    <definedName name="BExKPX9VZ1J5021Q98K60HMPJU58" localSheetId="8" hidden="1">#REF!</definedName>
    <definedName name="BExKPX9VZ1J5021Q98K60HMPJU58" hidden="1">#REF!</definedName>
    <definedName name="BExKQGGEP203MUWSJVORTY7RFOFT" localSheetId="8" hidden="1">#REF!</definedName>
    <definedName name="BExKQGGEP203MUWSJVORTY7RFOFT" hidden="1">#REF!</definedName>
    <definedName name="BExKQJGAAWNM3NT19E9I0CQDBTU0" localSheetId="8" hidden="1">#REF!</definedName>
    <definedName name="BExKQJGAAWNM3NT19E9I0CQDBTU0" hidden="1">#REF!</definedName>
    <definedName name="BExKQM5GJ1ZN5REKFE7YVBQ0KXWF" localSheetId="8" hidden="1">#REF!</definedName>
    <definedName name="BExKQM5GJ1ZN5REKFE7YVBQ0KXWF" hidden="1">#REF!</definedName>
    <definedName name="BExKQQ71278061G7ZFYGPWOMOMY2" localSheetId="8" hidden="1">#REF!</definedName>
    <definedName name="BExKQQ71278061G7ZFYGPWOMOMY2" hidden="1">#REF!</definedName>
    <definedName name="BExKQTXRG3ECU8NT47UR7643LO5G" localSheetId="8" hidden="1">#REF!</definedName>
    <definedName name="BExKQTXRG3ECU8NT47UR7643LO5G" hidden="1">#REF!</definedName>
    <definedName name="BExKQVL7HPOIZ4FHANDFMVOJLEPR" localSheetId="8" hidden="1">#REF!</definedName>
    <definedName name="BExKQVL7HPOIZ4FHANDFMVOJLEPR" hidden="1">#REF!</definedName>
    <definedName name="BExKR3ZAJRYXZB4M7XZPK0I7E55W" localSheetId="8" hidden="1">#REF!</definedName>
    <definedName name="BExKR3ZAJRYXZB4M7XZPK0I7E55W" hidden="1">#REF!</definedName>
    <definedName name="BExKR8RZSEHW184G0Z56B4EGNU72" localSheetId="8" hidden="1">#REF!</definedName>
    <definedName name="BExKR8RZSEHW184G0Z56B4EGNU72" hidden="1">#REF!</definedName>
    <definedName name="BExKRHM60KUPM7RGAAFRSKX4TMS5" localSheetId="8" hidden="1">#REF!</definedName>
    <definedName name="BExKRHM60KUPM7RGAAFRSKX4TMS5" hidden="1">#REF!</definedName>
    <definedName name="BExKRQB2LX164R610N3VXJPD3C1W" localSheetId="8" hidden="1">#REF!</definedName>
    <definedName name="BExKRQB2LX164R610N3VXJPD3C1W" hidden="1">#REF!</definedName>
    <definedName name="BExKRVUSQ6PA7ZYQSTEQL3X7PB9P" localSheetId="8" hidden="1">#REF!</definedName>
    <definedName name="BExKRVUSQ6PA7ZYQSTEQL3X7PB9P" hidden="1">#REF!</definedName>
    <definedName name="BExKRY3KZ7F7RB2KH8HXSQ85IEQO" localSheetId="8" hidden="1">#REF!</definedName>
    <definedName name="BExKRY3KZ7F7RB2KH8HXSQ85IEQO" hidden="1">#REF!</definedName>
    <definedName name="BExKS91CCVW1YKNE1EQ4MCE1E9JX" localSheetId="8" hidden="1">#REF!</definedName>
    <definedName name="BExKS91CCVW1YKNE1EQ4MCE1E9JX" hidden="1">#REF!</definedName>
    <definedName name="BExKSA37DZTCK6H13HPIKR0ZFVL8" localSheetId="8" hidden="1">#REF!</definedName>
    <definedName name="BExKSA37DZTCK6H13HPIKR0ZFVL8" hidden="1">#REF!</definedName>
    <definedName name="BExKSB51O073JLM4PEU353GBBSMI" localSheetId="8" hidden="1">#REF!</definedName>
    <definedName name="BExKSB51O073JLM4PEU353GBBSMI" hidden="1">#REF!</definedName>
    <definedName name="BExKSC1EDUXA6RM44LZV6HMMHKLX" localSheetId="8" hidden="1">#REF!</definedName>
    <definedName name="BExKSC1EDUXA6RM44LZV6HMMHKLX" hidden="1">#REF!</definedName>
    <definedName name="BExKSFMOMSZYDE0WNC94F40S6636" localSheetId="8" hidden="1">#REF!</definedName>
    <definedName name="BExKSFMOMSZYDE0WNC94F40S6636" hidden="1">#REF!</definedName>
    <definedName name="BExKSHQ9K79S8KYUWIV5M5LAHHF1" localSheetId="8" hidden="1">#REF!</definedName>
    <definedName name="BExKSHQ9K79S8KYUWIV5M5LAHHF1" hidden="1">#REF!</definedName>
    <definedName name="BExKSJTWG9L3FCX8FLK4EMUJMF27" localSheetId="8" hidden="1">#REF!</definedName>
    <definedName name="BExKSJTWG9L3FCX8FLK4EMUJMF27" hidden="1">#REF!</definedName>
    <definedName name="BExKSU0MKNAVZYYPKCYTZDWQX4R8" localSheetId="8" hidden="1">#REF!</definedName>
    <definedName name="BExKSU0MKNAVZYYPKCYTZDWQX4R8" hidden="1">#REF!</definedName>
    <definedName name="BExKSX60G1MUS689FXIGYP2F7C62" localSheetId="8" hidden="1">#REF!</definedName>
    <definedName name="BExKSX60G1MUS689FXIGYP2F7C62" hidden="1">#REF!</definedName>
    <definedName name="BExKT2UZ7Y2VWF5NQE18SJRLD2RN" localSheetId="8" hidden="1">#REF!</definedName>
    <definedName name="BExKT2UZ7Y2VWF5NQE18SJRLD2RN" hidden="1">#REF!</definedName>
    <definedName name="BExKT3GJFNGAM09H5F615E36A38C" localSheetId="8" hidden="1">#REF!</definedName>
    <definedName name="BExKT3GJFNGAM09H5F615E36A38C" hidden="1">#REF!</definedName>
    <definedName name="BExKTD1UM9PTLYETG1RM502XDNC0" localSheetId="8" hidden="1">#REF!</definedName>
    <definedName name="BExKTD1UM9PTLYETG1RM502XDNC0" hidden="1">#REF!</definedName>
    <definedName name="BExKTJN26AY45CE6JUAX3OIL48F7" localSheetId="8" hidden="1">#REF!</definedName>
    <definedName name="BExKTJN26AY45CE6JUAX3OIL48F7" hidden="1">#REF!</definedName>
    <definedName name="BExKTQZGN8GI3XGSEXMPCCA3S19H" localSheetId="8" hidden="1">#REF!</definedName>
    <definedName name="BExKTQZGN8GI3XGSEXMPCCA3S19H" hidden="1">#REF!</definedName>
    <definedName name="BExKTUKYYU0F6TUW1RXV24LRAZFE" localSheetId="8" hidden="1">#REF!</definedName>
    <definedName name="BExKTUKYYU0F6TUW1RXV24LRAZFE" hidden="1">#REF!</definedName>
    <definedName name="BExKU3FBLHQBIUTN6XEZW5GC9OG1" localSheetId="8" hidden="1">#REF!</definedName>
    <definedName name="BExKU3FBLHQBIUTN6XEZW5GC9OG1" hidden="1">#REF!</definedName>
    <definedName name="BExKU82I99FEUIZLODXJDOJC96CQ" localSheetId="8" hidden="1">#REF!</definedName>
    <definedName name="BExKU82I99FEUIZLODXJDOJC96CQ" hidden="1">#REF!</definedName>
    <definedName name="BExKUDM0DFSCM3D91SH0XLXJSL18" localSheetId="8" hidden="1">#REF!</definedName>
    <definedName name="BExKUDM0DFSCM3D91SH0XLXJSL18" hidden="1">#REF!</definedName>
    <definedName name="BExKUHYKD9TJTMQOOBS4EX04FCEZ" localSheetId="8" hidden="1">#REF!</definedName>
    <definedName name="BExKUHYKD9TJTMQOOBS4EX04FCEZ" hidden="1">#REF!</definedName>
    <definedName name="BExKULEKJLA77AUQPDUHSM94Y76Z" localSheetId="8" hidden="1">#REF!</definedName>
    <definedName name="BExKULEKJLA77AUQPDUHSM94Y76Z" hidden="1">#REF!</definedName>
    <definedName name="BExKUXE506JSYMR4CV866RHRDYR9" localSheetId="8" hidden="1">#REF!</definedName>
    <definedName name="BExKUXE506JSYMR4CV866RHRDYR9" hidden="1">#REF!</definedName>
    <definedName name="BExKV08R85MKI3MAX9E2HERNQUNL" localSheetId="8" hidden="1">#REF!</definedName>
    <definedName name="BExKV08R85MKI3MAX9E2HERNQUNL" hidden="1">#REF!</definedName>
    <definedName name="BExKV4AAUNNJL5JWD7PX6BFKVS6O" localSheetId="8" hidden="1">#REF!</definedName>
    <definedName name="BExKV4AAUNNJL5JWD7PX6BFKVS6O" hidden="1">#REF!</definedName>
    <definedName name="BExKVDVK6HN74GQPTXICP9BFC8CF" localSheetId="8" hidden="1">#REF!</definedName>
    <definedName name="BExKVDVK6HN74GQPTXICP9BFC8CF" hidden="1">#REF!</definedName>
    <definedName name="BExKVFZ3ZZGIC1QI8XN6BYFWN0ZY" localSheetId="8" hidden="1">#REF!</definedName>
    <definedName name="BExKVFZ3ZZGIC1QI8XN6BYFWN0ZY" hidden="1">#REF!</definedName>
    <definedName name="BExKVG4KGO28KPGTAFL1R8TTZ10N" localSheetId="8" hidden="1">#REF!</definedName>
    <definedName name="BExKVG4KGO28KPGTAFL1R8TTZ10N" hidden="1">#REF!</definedName>
    <definedName name="BExKW0CSH7DA02YSNV64PSEIXB2P" localSheetId="8" hidden="1">#REF!</definedName>
    <definedName name="BExKW0CSH7DA02YSNV64PSEIXB2P" hidden="1">#REF!</definedName>
    <definedName name="BExM9NUG3Q31X01AI9ZJCZIX25CS" localSheetId="8" hidden="1">#REF!</definedName>
    <definedName name="BExM9NUG3Q31X01AI9ZJCZIX25CS" hidden="1">#REF!</definedName>
    <definedName name="BExM9OG182RP30MY23PG49LVPZ1C" localSheetId="8" hidden="1">#REF!</definedName>
    <definedName name="BExM9OG182RP30MY23PG49LVPZ1C" hidden="1">#REF!</definedName>
    <definedName name="BExMA64MW1S18NH8DCKPCCEI5KCB" localSheetId="8" hidden="1">#REF!</definedName>
    <definedName name="BExMA64MW1S18NH8DCKPCCEI5KCB" hidden="1">#REF!</definedName>
    <definedName name="BExMALEWFUEM8Y686IT03ECURUBR" localSheetId="8" hidden="1">#REF!</definedName>
    <definedName name="BExMALEWFUEM8Y686IT03ECURUBR" hidden="1">#REF!</definedName>
    <definedName name="BExMAS0AQY7KMMTBTBPK0SWWDITB" localSheetId="8" hidden="1">#REF!</definedName>
    <definedName name="BExMAS0AQY7KMMTBTBPK0SWWDITB" hidden="1">#REF!</definedName>
    <definedName name="BExMAXJS82ZJ8RS22VLE0V0LDUII" localSheetId="8" hidden="1">#REF!</definedName>
    <definedName name="BExMAXJS82ZJ8RS22VLE0V0LDUII" hidden="1">#REF!</definedName>
    <definedName name="BExMB4QRS0R3MTB4CMUHFZ84LNZQ" localSheetId="8" hidden="1">#REF!</definedName>
    <definedName name="BExMB4QRS0R3MTB4CMUHFZ84LNZQ" hidden="1">#REF!</definedName>
    <definedName name="BExMB7AICZ233JKSCEUSR9RQXRS0" localSheetId="8" hidden="1">#REF!</definedName>
    <definedName name="BExMB7AICZ233JKSCEUSR9RQXRS0" hidden="1">#REF!</definedName>
    <definedName name="BExMBC35WKQY5CWQJLV4D05O6971" localSheetId="8" hidden="1">#REF!</definedName>
    <definedName name="BExMBC35WKQY5CWQJLV4D05O6971" hidden="1">#REF!</definedName>
    <definedName name="BExMBFTZV4Q1A5KG25C1N9PHQNSW" localSheetId="8" hidden="1">#REF!</definedName>
    <definedName name="BExMBFTZV4Q1A5KG25C1N9PHQNSW" hidden="1">#REF!</definedName>
    <definedName name="BExMBFZFXQDH3H55R89930TFTU36" localSheetId="8" hidden="1">#REF!</definedName>
    <definedName name="BExMBFZFXQDH3H55R89930TFTU36" hidden="1">#REF!</definedName>
    <definedName name="BExMBK6ISK3U7KHZKUJXIDKGF6VW" localSheetId="8" hidden="1">#REF!</definedName>
    <definedName name="BExMBK6ISK3U7KHZKUJXIDKGF6VW" hidden="1">#REF!</definedName>
    <definedName name="BExMBYPQDG9AYDQ5E8IECVFREPO6" localSheetId="8" hidden="1">#REF!</definedName>
    <definedName name="BExMBYPQDG9AYDQ5E8IECVFREPO6" hidden="1">#REF!</definedName>
    <definedName name="BExMC8AZUTX8LG89K2JJR7ZG62XX" localSheetId="8" hidden="1">#REF!</definedName>
    <definedName name="BExMC8AZUTX8LG89K2JJR7ZG62XX" hidden="1">#REF!</definedName>
    <definedName name="BExMCA96YR10V72G2R0SCIKPZLIZ" localSheetId="8" hidden="1">#REF!</definedName>
    <definedName name="BExMCA96YR10V72G2R0SCIKPZLIZ" hidden="1">#REF!</definedName>
    <definedName name="BExMCB5JU5I2VQDUBS4O42BTEVKI" localSheetId="8" hidden="1">#REF!</definedName>
    <definedName name="BExMCB5JU5I2VQDUBS4O42BTEVKI" hidden="1">#REF!</definedName>
    <definedName name="BExMCFSQFSEMPY5IXDIRKZDASDBR" localSheetId="8" hidden="1">#REF!</definedName>
    <definedName name="BExMCFSQFSEMPY5IXDIRKZDASDBR" hidden="1">#REF!</definedName>
    <definedName name="BExMCH58I9XOLK7WEE6VSJGYPJGL" localSheetId="8" hidden="1">#REF!</definedName>
    <definedName name="BExMCH58I9XOLK7WEE6VSJGYPJGL" hidden="1">#REF!</definedName>
    <definedName name="BExMCMZOEYWVOOJ98TBHTTCS7XB8" localSheetId="8" hidden="1">#REF!</definedName>
    <definedName name="BExMCMZOEYWVOOJ98TBHTTCS7XB8" hidden="1">#REF!</definedName>
    <definedName name="BExMCS8EF2W3FS9QADNKREYSI8P0" localSheetId="8" hidden="1">#REF!</definedName>
    <definedName name="BExMCS8EF2W3FS9QADNKREYSI8P0" hidden="1">#REF!</definedName>
    <definedName name="BExMCSU0KZGHALEL7N5DJBVL94K7" localSheetId="8" hidden="1">#REF!</definedName>
    <definedName name="BExMCSU0KZGHALEL7N5DJBVL94K7" hidden="1">#REF!</definedName>
    <definedName name="BExMCUS7GSOM96J0HJ7EH0FFM2AC" localSheetId="8" hidden="1">#REF!</definedName>
    <definedName name="BExMCUS7GSOM96J0HJ7EH0FFM2AC" hidden="1">#REF!</definedName>
    <definedName name="BExMCYTT6TVDWMJXO1NZANRTVNAN" localSheetId="8" hidden="1">#REF!</definedName>
    <definedName name="BExMCYTT6TVDWMJXO1NZANRTVNAN" hidden="1">#REF!</definedName>
    <definedName name="BExMD54CT1VTE5YGBM90H90NF28M" localSheetId="8" hidden="1">#REF!</definedName>
    <definedName name="BExMD54CT1VTE5YGBM90H90NF28M" hidden="1">#REF!</definedName>
    <definedName name="BExMD5F6IAV108XYJLXUO9HD0IT6" localSheetId="8" hidden="1">#REF!</definedName>
    <definedName name="BExMD5F6IAV108XYJLXUO9HD0IT6" hidden="1">#REF!</definedName>
    <definedName name="BExMDANV66W9T3XAXID40XFJ0J93" localSheetId="8" hidden="1">#REF!</definedName>
    <definedName name="BExMDANV66W9T3XAXID40XFJ0J93" hidden="1">#REF!</definedName>
    <definedName name="BExMDGD1KQP7NNR78X2ZX4FCBQ1S" localSheetId="8" hidden="1">#REF!</definedName>
    <definedName name="BExMDGD1KQP7NNR78X2ZX4FCBQ1S" hidden="1">#REF!</definedName>
    <definedName name="BExMDIRDK0DI8P86HB7WPH8QWLSQ" localSheetId="8" hidden="1">#REF!</definedName>
    <definedName name="BExMDIRDK0DI8P86HB7WPH8QWLSQ" hidden="1">#REF!</definedName>
    <definedName name="BExMDOWGDLP3BZZB4ZPI31VS10FP" localSheetId="8" hidden="1">#REF!</definedName>
    <definedName name="BExMDOWGDLP3BZZB4ZPI31VS10FP" hidden="1">#REF!</definedName>
    <definedName name="BExMDPI2FVMORSWDDCVAJ85WYAYO" localSheetId="8" hidden="1">#REF!</definedName>
    <definedName name="BExMDPI2FVMORSWDDCVAJ85WYAYO" hidden="1">#REF!</definedName>
    <definedName name="BExMDUWB7VWHFFR266QXO46BNV2S" localSheetId="8" hidden="1">#REF!</definedName>
    <definedName name="BExMDUWB7VWHFFR266QXO46BNV2S" hidden="1">#REF!</definedName>
    <definedName name="BExME2U47N8LZG0BPJ49ANY5QVV2" localSheetId="8" hidden="1">#REF!</definedName>
    <definedName name="BExME2U47N8LZG0BPJ49ANY5QVV2" hidden="1">#REF!</definedName>
    <definedName name="BExME88DH5DUKMUFI9FNVECXFD2E" localSheetId="8" hidden="1">#REF!</definedName>
    <definedName name="BExME88DH5DUKMUFI9FNVECXFD2E" hidden="1">#REF!</definedName>
    <definedName name="BExME9A7MOGAK7YTTQYXP5DL6VYA" localSheetId="8" hidden="1">#REF!</definedName>
    <definedName name="BExME9A7MOGAK7YTTQYXP5DL6VYA" hidden="1">#REF!</definedName>
    <definedName name="BExMEOV9YFRY5C3GDLU60GIX10BY" localSheetId="8" hidden="1">#REF!</definedName>
    <definedName name="BExMEOV9YFRY5C3GDLU60GIX10BY" hidden="1">#REF!</definedName>
    <definedName name="BExMEUK2Q5GZGZFZ77Z2IYUKOOYW" localSheetId="8" hidden="1">#REF!</definedName>
    <definedName name="BExMEUK2Q5GZGZFZ77Z2IYUKOOYW" hidden="1">#REF!</definedName>
    <definedName name="BExMEWT36INWIP0VNS94NEP3WZ4U" localSheetId="8" hidden="1">#REF!</definedName>
    <definedName name="BExMEWT36INWIP0VNS94NEP3WZ4U" hidden="1">#REF!</definedName>
    <definedName name="BExMEY09ESM4H2YGKEQQRYUD114R" localSheetId="8" hidden="1">#REF!</definedName>
    <definedName name="BExMEY09ESM4H2YGKEQQRYUD114R" hidden="1">#REF!</definedName>
    <definedName name="BExMF0UU4SBJHOJ4SG09QMF1TC7H" localSheetId="8" hidden="1">#REF!</definedName>
    <definedName name="BExMF0UU4SBJHOJ4SG09QMF1TC7H" hidden="1">#REF!</definedName>
    <definedName name="BExMF2YDPQWGK3CSN8LJG16MLFQZ" localSheetId="8" hidden="1">#REF!</definedName>
    <definedName name="BExMF2YDPQWGK3CSN8LJG16MLFQZ" hidden="1">#REF!</definedName>
    <definedName name="BExMF4G4IUPQY1Y5GEY5N3E04CL6" localSheetId="8" hidden="1">#REF!</definedName>
    <definedName name="BExMF4G4IUPQY1Y5GEY5N3E04CL6" hidden="1">#REF!</definedName>
    <definedName name="BExMF9UIGYMOAQK0ELUWP0S0HZZY" localSheetId="8" hidden="1">#REF!</definedName>
    <definedName name="BExMF9UIGYMOAQK0ELUWP0S0HZZY" hidden="1">#REF!</definedName>
    <definedName name="BExMFDLBSWFMRDYJ2DZETI3EXKN2" localSheetId="8" hidden="1">#REF!</definedName>
    <definedName name="BExMFDLBSWFMRDYJ2DZETI3EXKN2" hidden="1">#REF!</definedName>
    <definedName name="BExMFLDTMRTCHKA37LQW67BG8D5C" localSheetId="8" hidden="1">#REF!</definedName>
    <definedName name="BExMFLDTMRTCHKA37LQW67BG8D5C" hidden="1">#REF!</definedName>
    <definedName name="BExMFTH63LTWA2JYJTJYMT5K2OF2" localSheetId="8" hidden="1">#REF!</definedName>
    <definedName name="BExMFTH63LTWA2JYJTJYMT5K2OF2" hidden="1">#REF!</definedName>
    <definedName name="BExMFY4AG5T27EVMCCNE00GOAR66" localSheetId="8" hidden="1">#REF!</definedName>
    <definedName name="BExMFY4AG5T27EVMCCNE00GOAR66" hidden="1">#REF!</definedName>
    <definedName name="BExMGQQNOFER1MEVQ961XARTRIOB" localSheetId="8" hidden="1">#REF!</definedName>
    <definedName name="BExMGQQNOFER1MEVQ961XARTRIOB" hidden="1">#REF!</definedName>
    <definedName name="BExMH189E60TZBQFN2UWVA1UZA7X" localSheetId="8" hidden="1">#REF!</definedName>
    <definedName name="BExMH189E60TZBQFN2UWVA1UZA7X" hidden="1">#REF!</definedName>
    <definedName name="BExMH3H9TW5TJCNU5Z1EWXP3BAEP" localSheetId="8" hidden="1">#REF!</definedName>
    <definedName name="BExMH3H9TW5TJCNU5Z1EWXP3BAEP" hidden="1">#REF!</definedName>
    <definedName name="BExMH5A1B01SYXROP70DOKTQ5D6Z" localSheetId="8" hidden="1">#REF!</definedName>
    <definedName name="BExMH5A1B01SYXROP70DOKTQ5D6Z" hidden="1">#REF!</definedName>
    <definedName name="BExMHCGUJ8A3L31NU0XU0FGXE4P3" localSheetId="8" hidden="1">#REF!</definedName>
    <definedName name="BExMHCGUJ8A3L31NU0XU0FGXE4P3" hidden="1">#REF!</definedName>
    <definedName name="BExMHOWPB34KPZ76M2KIX2C9R2VB" localSheetId="8" hidden="1">#REF!</definedName>
    <definedName name="BExMHOWPB34KPZ76M2KIX2C9R2VB" hidden="1">#REF!</definedName>
    <definedName name="BExMHSSYC6KVHA3QDTSYPN92TWMI" localSheetId="8" hidden="1">#REF!</definedName>
    <definedName name="BExMHSSYC6KVHA3QDTSYPN92TWMI" hidden="1">#REF!</definedName>
    <definedName name="BExMI3AJ9477KDL4T9DHET4LJJTW" localSheetId="8" hidden="1">#REF!</definedName>
    <definedName name="BExMI3AJ9477KDL4T9DHET4LJJTW" hidden="1">#REF!</definedName>
    <definedName name="BExMI6QQ20XHD0NWJUN741B37182" localSheetId="8" hidden="1">#REF!</definedName>
    <definedName name="BExMI6QQ20XHD0NWJUN741B37182" hidden="1">#REF!</definedName>
    <definedName name="BExMI7MYDIMC9K16SBAFUY33RHK6" localSheetId="8" hidden="1">#REF!</definedName>
    <definedName name="BExMI7MYDIMC9K16SBAFUY33RHK6" hidden="1">#REF!</definedName>
    <definedName name="BExMI8JB94SBD9EMNJEK7Y2T6GYU" localSheetId="8" hidden="1">#REF!</definedName>
    <definedName name="BExMI8JB94SBD9EMNJEK7Y2T6GYU" hidden="1">#REF!</definedName>
    <definedName name="BExMI8OS85YTW3KYVE4YD0R7Z6UV" localSheetId="8" hidden="1">#REF!</definedName>
    <definedName name="BExMI8OS85YTW3KYVE4YD0R7Z6UV" hidden="1">#REF!</definedName>
    <definedName name="BExMI9QNOMVZ44I3BFMGU1EL1RSY" localSheetId="8" hidden="1">#REF!</definedName>
    <definedName name="BExMI9QNOMVZ44I3BFMGU1EL1RSY" hidden="1">#REF!</definedName>
    <definedName name="BExMIBOOZU40JS3F89OMPSRCE9MM" localSheetId="8" hidden="1">#REF!</definedName>
    <definedName name="BExMIBOOZU40JS3F89OMPSRCE9MM" hidden="1">#REF!</definedName>
    <definedName name="BExMIIQ5MBWSIHTFWAQADXMZC22Q" localSheetId="8" hidden="1">#REF!</definedName>
    <definedName name="BExMIIQ5MBWSIHTFWAQADXMZC22Q" hidden="1">#REF!</definedName>
    <definedName name="BExMIL4I2GE866I25CR5JBLJWJ6A" localSheetId="8" hidden="1">#REF!</definedName>
    <definedName name="BExMIL4I2GE866I25CR5JBLJWJ6A" hidden="1">#REF!</definedName>
    <definedName name="BExMIRKIPF27SNO82SPFSB3T5U17" localSheetId="8" hidden="1">#REF!</definedName>
    <definedName name="BExMIRKIPF27SNO82SPFSB3T5U17" hidden="1">#REF!</definedName>
    <definedName name="BExMIV0KC8555D5E42ZGWG15Y0MO" localSheetId="8" hidden="1">#REF!</definedName>
    <definedName name="BExMIV0KC8555D5E42ZGWG15Y0MO" hidden="1">#REF!</definedName>
    <definedName name="BExMIZT6AN7E6YMW2S87CTCN2UXH" localSheetId="8" hidden="1">#REF!</definedName>
    <definedName name="BExMIZT6AN7E6YMW2S87CTCN2UXH" hidden="1">#REF!</definedName>
    <definedName name="BExMJB76UESLVRD81AJBOB78JDTT" localSheetId="8" hidden="1">#REF!</definedName>
    <definedName name="BExMJB76UESLVRD81AJBOB78JDTT" hidden="1">#REF!</definedName>
    <definedName name="BExMJI8OLFZQCGOW3F99ETW8A21E" localSheetId="8" hidden="1">#REF!</definedName>
    <definedName name="BExMJI8OLFZQCGOW3F99ETW8A21E" hidden="1">#REF!</definedName>
    <definedName name="BExMJNC8ZFB9DRFOJ961ZAJ8U3A8" localSheetId="8" hidden="1">#REF!</definedName>
    <definedName name="BExMJNC8ZFB9DRFOJ961ZAJ8U3A8" hidden="1">#REF!</definedName>
    <definedName name="BExMJTBV8A3D31W2IQHP9RDFPPHQ" localSheetId="8" hidden="1">#REF!</definedName>
    <definedName name="BExMJTBV8A3D31W2IQHP9RDFPPHQ" hidden="1">#REF!</definedName>
    <definedName name="BExMK2RTXN4QJWEUNX002XK8VQP8" localSheetId="8" hidden="1">#REF!</definedName>
    <definedName name="BExMK2RTXN4QJWEUNX002XK8VQP8" hidden="1">#REF!</definedName>
    <definedName name="BExMKBGQDUZ8AWXYHA3QVMSDVZ3D" localSheetId="8" hidden="1">#REF!</definedName>
    <definedName name="BExMKBGQDUZ8AWXYHA3QVMSDVZ3D" hidden="1">#REF!</definedName>
    <definedName name="BExMKBM1467553LDFZRRKVSHN374" localSheetId="8" hidden="1">#REF!</definedName>
    <definedName name="BExMKBM1467553LDFZRRKVSHN374" hidden="1">#REF!</definedName>
    <definedName name="BExMKGK5FJUC0AU8MABRGDC5ZM70" localSheetId="8" hidden="1">#REF!</definedName>
    <definedName name="BExMKGK5FJUC0AU8MABRGDC5ZM70" hidden="1">#REF!</definedName>
    <definedName name="BExMKP92JGBM5BJO174H9A4HQIB9" localSheetId="8" hidden="1">#REF!</definedName>
    <definedName name="BExMKP92JGBM5BJO174H9A4HQIB9" hidden="1">#REF!</definedName>
    <definedName name="BExMKTW7R5SOV4PHAFGHU3W73DYE" localSheetId="8" hidden="1">#REF!</definedName>
    <definedName name="BExMKTW7R5SOV4PHAFGHU3W73DYE" hidden="1">#REF!</definedName>
    <definedName name="BExMKU7051J2W1RQXGZGE62NBRUZ" localSheetId="8" hidden="1">#REF!</definedName>
    <definedName name="BExMKU7051J2W1RQXGZGE62NBRUZ" hidden="1">#REF!</definedName>
    <definedName name="BExMKUN3WPECJR2XRID2R7GZRGNX" localSheetId="8" hidden="1">#REF!</definedName>
    <definedName name="BExMKUN3WPECJR2XRID2R7GZRGNX" hidden="1">#REF!</definedName>
    <definedName name="BExMKZ535P011X4TNV16GCOH4H21" localSheetId="8" hidden="1">#REF!</definedName>
    <definedName name="BExMKZ535P011X4TNV16GCOH4H21" hidden="1">#REF!</definedName>
    <definedName name="BExML3XQNDIMX55ZCHHXKUV3D6E6" localSheetId="8" hidden="1">#REF!</definedName>
    <definedName name="BExML3XQNDIMX55ZCHHXKUV3D6E6" hidden="1">#REF!</definedName>
    <definedName name="BExML5QGSWHLI18BGY4CGOTD3UWH" localSheetId="8" hidden="1">#REF!</definedName>
    <definedName name="BExML5QGSWHLI18BGY4CGOTD3UWH" hidden="1">#REF!</definedName>
    <definedName name="BExML6BVFCV80776USR7X70HVRZT" localSheetId="8" hidden="1">#REF!</definedName>
    <definedName name="BExML6BVFCV80776USR7X70HVRZT" hidden="1">#REF!</definedName>
    <definedName name="BExMLO5Z61RE85X8HHX2G4IU3AZW" localSheetId="8" hidden="1">#REF!</definedName>
    <definedName name="BExMLO5Z61RE85X8HHX2G4IU3AZW" hidden="1">#REF!</definedName>
    <definedName name="BExMLVI7UORSHM9FMO8S2EI0TMTS" localSheetId="8" hidden="1">#REF!</definedName>
    <definedName name="BExMLVI7UORSHM9FMO8S2EI0TMTS" hidden="1">#REF!</definedName>
    <definedName name="BExMM5UCOT2HSSN0ZIPZW55GSOVO" localSheetId="8" hidden="1">#REF!</definedName>
    <definedName name="BExMM5UCOT2HSSN0ZIPZW55GSOVO" hidden="1">#REF!</definedName>
    <definedName name="BExMM8ZRS5RQ8H1H55RVPVTDL5NL" localSheetId="8" hidden="1">#REF!</definedName>
    <definedName name="BExMM8ZRS5RQ8H1H55RVPVTDL5NL" hidden="1">#REF!</definedName>
    <definedName name="BExMMH8EAZB09XXQ5X4LR0P4NHG9" localSheetId="8" hidden="1">#REF!</definedName>
    <definedName name="BExMMH8EAZB09XXQ5X4LR0P4NHG9" hidden="1">#REF!</definedName>
    <definedName name="BExMMIQH5BABNZVCIQ7TBCQ10AY5" localSheetId="8" hidden="1">#REF!</definedName>
    <definedName name="BExMMIQH5BABNZVCIQ7TBCQ10AY5" hidden="1">#REF!</definedName>
    <definedName name="BExMMNIZ2T7M22WECMUQXEF4NJ71" localSheetId="8" hidden="1">#REF!</definedName>
    <definedName name="BExMMNIZ2T7M22WECMUQXEF4NJ71" hidden="1">#REF!</definedName>
    <definedName name="BExMMPMIOU7BURTV0L1K6ACW9X73" localSheetId="8" hidden="1">#REF!</definedName>
    <definedName name="BExMMPMIOU7BURTV0L1K6ACW9X73" hidden="1">#REF!</definedName>
    <definedName name="BExMMQ835AJDHS4B419SS645P67Q" localSheetId="8" hidden="1">#REF!</definedName>
    <definedName name="BExMMQ835AJDHS4B419SS645P67Q" hidden="1">#REF!</definedName>
    <definedName name="BExMMQIUVPCOBISTEJJYNCCLUCPY" localSheetId="8" hidden="1">#REF!</definedName>
    <definedName name="BExMMQIUVPCOBISTEJJYNCCLUCPY" hidden="1">#REF!</definedName>
    <definedName name="BExMMTIXETA5VAKBSOFDD5SRU887" localSheetId="8" hidden="1">#REF!</definedName>
    <definedName name="BExMMTIXETA5VAKBSOFDD5SRU887" hidden="1">#REF!</definedName>
    <definedName name="BExMMV0P6P5YS3C35G0JYYHI7992" localSheetId="8" hidden="1">#REF!</definedName>
    <definedName name="BExMMV0P6P5YS3C35G0JYYHI7992" hidden="1">#REF!</definedName>
    <definedName name="BExMNJLFWZBRN9PZF1IO9CYWV1B2" localSheetId="8" hidden="1">#REF!</definedName>
    <definedName name="BExMNJLFWZBRN9PZF1IO9CYWV1B2" hidden="1">#REF!</definedName>
    <definedName name="BExMNKCJ0FA57YEUUAJE43U1QN5P" localSheetId="8" hidden="1">#REF!</definedName>
    <definedName name="BExMNKCJ0FA57YEUUAJE43U1QN5P" hidden="1">#REF!</definedName>
    <definedName name="BExMNKN5D1WEF2OOJVP6LZ6DLU3Y" localSheetId="8" hidden="1">#REF!</definedName>
    <definedName name="BExMNKN5D1WEF2OOJVP6LZ6DLU3Y" hidden="1">#REF!</definedName>
    <definedName name="BExMNR38HMPLWAJRQ9MMS3ZAZ9IU" localSheetId="8" hidden="1">#REF!</definedName>
    <definedName name="BExMNR38HMPLWAJRQ9MMS3ZAZ9IU" hidden="1">#REF!</definedName>
    <definedName name="BExMNRDZULKJMVY2VKIIRM2M5A1M" localSheetId="8" hidden="1">#REF!</definedName>
    <definedName name="BExMNRDZULKJMVY2VKIIRM2M5A1M" hidden="1">#REF!</definedName>
    <definedName name="BExMNVFKZIBQSCAH71DIF1CJG89T" localSheetId="8" hidden="1">#REF!</definedName>
    <definedName name="BExMNVFKZIBQSCAH71DIF1CJG89T" hidden="1">#REF!</definedName>
    <definedName name="BExMNVVUQAGQY9SA29FGI7D7R5MN" localSheetId="8" hidden="1">#REF!</definedName>
    <definedName name="BExMNVVUQAGQY9SA29FGI7D7R5MN" hidden="1">#REF!</definedName>
    <definedName name="BExMO9IOWKTWHO8LQJJQI5P3INWY" localSheetId="8" hidden="1">#REF!</definedName>
    <definedName name="BExMO9IOWKTWHO8LQJJQI5P3INWY" hidden="1">#REF!</definedName>
    <definedName name="BExMOI29DOEK5R1A5QZPUDKF7N6T" localSheetId="8" hidden="1">#REF!</definedName>
    <definedName name="BExMOI29DOEK5R1A5QZPUDKF7N6T" hidden="1">#REF!</definedName>
    <definedName name="BExMONRAU0S904NLJHPI47RVQDBH" localSheetId="8" hidden="1">#REF!</definedName>
    <definedName name="BExMONRAU0S904NLJHPI47RVQDBH" hidden="1">#REF!</definedName>
    <definedName name="BExMPAJ5AJAXGKGK3F6H3ODS6RF4" localSheetId="8" hidden="1">#REF!</definedName>
    <definedName name="BExMPAJ5AJAXGKGK3F6H3ODS6RF4" hidden="1">#REF!</definedName>
    <definedName name="BExMPD2X55FFBVJ6CBUKNPROIOEU" localSheetId="8" hidden="1">#REF!</definedName>
    <definedName name="BExMPD2X55FFBVJ6CBUKNPROIOEU" hidden="1">#REF!</definedName>
    <definedName name="BExMPGZ848E38FUH1JBQN97DGWAT" localSheetId="8" hidden="1">#REF!</definedName>
    <definedName name="BExMPGZ848E38FUH1JBQN97DGWAT" hidden="1">#REF!</definedName>
    <definedName name="BExMPMTICOSMQENOFKQ18K0ZT4S8" localSheetId="8" hidden="1">#REF!</definedName>
    <definedName name="BExMPMTICOSMQENOFKQ18K0ZT4S8" hidden="1">#REF!</definedName>
    <definedName name="BExMPMZ07II0R4KGWQQ7PGS3RZS4" localSheetId="8" hidden="1">#REF!</definedName>
    <definedName name="BExMPMZ07II0R4KGWQQ7PGS3RZS4" hidden="1">#REF!</definedName>
    <definedName name="BExMPOBH04JMDO6Z8DMSEJZM4ANN" localSheetId="8" hidden="1">#REF!</definedName>
    <definedName name="BExMPOBH04JMDO6Z8DMSEJZM4ANN" hidden="1">#REF!</definedName>
    <definedName name="BExMPSD77XQ3HA6A4FZOJK8G2JP3" localSheetId="8" hidden="1">#REF!</definedName>
    <definedName name="BExMPSD77XQ3HA6A4FZOJK8G2JP3" hidden="1">#REF!</definedName>
    <definedName name="BExMQ4I3Q7F0BMPHSFMFW9TZ87UD" localSheetId="8" hidden="1">#REF!</definedName>
    <definedName name="BExMQ4I3Q7F0BMPHSFMFW9TZ87UD" hidden="1">#REF!</definedName>
    <definedName name="BExMQ4SWDWI4N16AZ0T5CJ6HH8WC" localSheetId="8" hidden="1">#REF!</definedName>
    <definedName name="BExMQ4SWDWI4N16AZ0T5CJ6HH8WC" hidden="1">#REF!</definedName>
    <definedName name="BExMQ71WHW50GVX45JU951AGPLFQ" localSheetId="8" hidden="1">#REF!</definedName>
    <definedName name="BExMQ71WHW50GVX45JU951AGPLFQ" hidden="1">#REF!</definedName>
    <definedName name="BExMQGXSLPT4A6N47LE6FBVHWBOF" localSheetId="8" hidden="1">#REF!</definedName>
    <definedName name="BExMQGXSLPT4A6N47LE6FBVHWBOF" hidden="1">#REF!</definedName>
    <definedName name="BExMQNZGFHW75W9HWRCR0FEF0XF0" localSheetId="8" hidden="1">#REF!</definedName>
    <definedName name="BExMQNZGFHW75W9HWRCR0FEF0XF0" hidden="1">#REF!</definedName>
    <definedName name="BExMQRKVQPDFPD0WQUA9QND8OV7P" localSheetId="8" hidden="1">#REF!</definedName>
    <definedName name="BExMQRKVQPDFPD0WQUA9QND8OV7P" hidden="1">#REF!</definedName>
    <definedName name="BExMQSBR7PL4KLB1Q4961QO45Y4G" localSheetId="8" hidden="1">#REF!</definedName>
    <definedName name="BExMQSBR7PL4KLB1Q4961QO45Y4G" hidden="1">#REF!</definedName>
    <definedName name="BExMR1MA4I1X77714ZEPUVC8W398" localSheetId="8" hidden="1">#REF!</definedName>
    <definedName name="BExMR1MA4I1X77714ZEPUVC8W398" hidden="1">#REF!</definedName>
    <definedName name="BExMR8YQHA7N77HGHY4Y6R30I3XT" localSheetId="8" hidden="1">#REF!</definedName>
    <definedName name="BExMR8YQHA7N77HGHY4Y6R30I3XT" hidden="1">#REF!</definedName>
    <definedName name="BExMRENOIARWRYOIVPDIEBVNRDO7" localSheetId="8" hidden="1">#REF!</definedName>
    <definedName name="BExMRENOIARWRYOIVPDIEBVNRDO7" hidden="1">#REF!</definedName>
    <definedName name="BExMRF3SCIUZL945WMMDCT29MTLN" localSheetId="8" hidden="1">#REF!</definedName>
    <definedName name="BExMRF3SCIUZL945WMMDCT29MTLN" hidden="1">#REF!</definedName>
    <definedName name="BExMRRJNUMGRSDD5GGKKGEIZ6FTS" localSheetId="8" hidden="1">#REF!</definedName>
    <definedName name="BExMRRJNUMGRSDD5GGKKGEIZ6FTS" hidden="1">#REF!</definedName>
    <definedName name="BExMRU3ACIU0RD2BNWO55LH5U2BR" localSheetId="8" hidden="1">#REF!</definedName>
    <definedName name="BExMRU3ACIU0RD2BNWO55LH5U2BR" hidden="1">#REF!</definedName>
    <definedName name="BExMRWC9LD1LDAVIUQHQWIYMK129" localSheetId="8" hidden="1">#REF!</definedName>
    <definedName name="BExMRWC9LD1LDAVIUQHQWIYMK129" hidden="1">#REF!</definedName>
    <definedName name="BExMSBH3T898ERC4BT51ZURKDCH1" localSheetId="8" hidden="1">#REF!</definedName>
    <definedName name="BExMSBH3T898ERC4BT51ZURKDCH1" hidden="1">#REF!</definedName>
    <definedName name="BExMSQRCC40AP8BDUPL2I2DNC210" localSheetId="8" hidden="1">#REF!</definedName>
    <definedName name="BExMSQRCC40AP8BDUPL2I2DNC210" hidden="1">#REF!</definedName>
    <definedName name="BExO4J9LR712G00TVA82VNTG8O7H" localSheetId="8" hidden="1">#REF!</definedName>
    <definedName name="BExO4J9LR712G00TVA82VNTG8O7H" hidden="1">#REF!</definedName>
    <definedName name="BExO55G2KVZ7MIJ30N827CLH0I2A" localSheetId="8" hidden="1">#REF!</definedName>
    <definedName name="BExO55G2KVZ7MIJ30N827CLH0I2A" hidden="1">#REF!</definedName>
    <definedName name="BExO5A8PZD9EUHC5CMPU6N3SQ15L" localSheetId="8" hidden="1">#REF!</definedName>
    <definedName name="BExO5A8PZD9EUHC5CMPU6N3SQ15L" hidden="1">#REF!</definedName>
    <definedName name="BExO5XMAHL7CY3X0B1OPKZ28DCJ5" localSheetId="8" hidden="1">#REF!</definedName>
    <definedName name="BExO5XMAHL7CY3X0B1OPKZ28DCJ5" hidden="1">#REF!</definedName>
    <definedName name="BExO66LZJKY4PTQVREELI6POS4AY" localSheetId="8" hidden="1">#REF!</definedName>
    <definedName name="BExO66LZJKY4PTQVREELI6POS4AY" hidden="1">#REF!</definedName>
    <definedName name="BExO6LLHCYTF7CIVHKAO0NMET14Q" localSheetId="8" hidden="1">#REF!</definedName>
    <definedName name="BExO6LLHCYTF7CIVHKAO0NMET14Q" hidden="1">#REF!</definedName>
    <definedName name="BExO6NOZIPWELHV0XX25APL9UNOP" localSheetId="8" hidden="1">#REF!</definedName>
    <definedName name="BExO6NOZIPWELHV0XX25APL9UNOP" hidden="1">#REF!</definedName>
    <definedName name="BExO71MMHEBC11LG4HXDEQNHOII2" localSheetId="8" hidden="1">#REF!</definedName>
    <definedName name="BExO71MMHEBC11LG4HXDEQNHOII2" hidden="1">#REF!</definedName>
    <definedName name="BExO71S28H4XYOYYLAXOO93QV4TF" localSheetId="8" hidden="1">#REF!</definedName>
    <definedName name="BExO71S28H4XYOYYLAXOO93QV4TF" hidden="1">#REF!</definedName>
    <definedName name="BExO7BIP1737MIY7S6K4XYMTIO95" localSheetId="8" hidden="1">#REF!</definedName>
    <definedName name="BExO7BIP1737MIY7S6K4XYMTIO95" hidden="1">#REF!</definedName>
    <definedName name="BExO7OUQS3XTUQ2LDKGQ8AAQ3OJJ" localSheetId="8" hidden="1">#REF!</definedName>
    <definedName name="BExO7OUQS3XTUQ2LDKGQ8AAQ3OJJ" hidden="1">#REF!</definedName>
    <definedName name="BExO85HMYXZJ7SONWBKKIAXMCI3C" localSheetId="8" hidden="1">#REF!</definedName>
    <definedName name="BExO85HMYXZJ7SONWBKKIAXMCI3C" hidden="1">#REF!</definedName>
    <definedName name="BExO863922O4PBGQMUNEQKGN3K96" localSheetId="8" hidden="1">#REF!</definedName>
    <definedName name="BExO863922O4PBGQMUNEQKGN3K96" hidden="1">#REF!</definedName>
    <definedName name="BExO89ZIOXN0HOKHY24F7HDZ87UT" localSheetId="8" hidden="1">#REF!</definedName>
    <definedName name="BExO89ZIOXN0HOKHY24F7HDZ87UT" hidden="1">#REF!</definedName>
    <definedName name="BExO8A4SWOKD9WI5E6DITCL3LZZC" localSheetId="8" hidden="1">#REF!</definedName>
    <definedName name="BExO8A4SWOKD9WI5E6DITCL3LZZC" hidden="1">#REF!</definedName>
    <definedName name="BExO8CDTBCABLEUD6PE2UM2EZ6C4" localSheetId="8" hidden="1">#REF!</definedName>
    <definedName name="BExO8CDTBCABLEUD6PE2UM2EZ6C4" hidden="1">#REF!</definedName>
    <definedName name="BExO8UTAGQWDBQZEEF4HUNMLQCVU" localSheetId="8" hidden="1">#REF!</definedName>
    <definedName name="BExO8UTAGQWDBQZEEF4HUNMLQCVU" hidden="1">#REF!</definedName>
    <definedName name="BExO937E20IHMGQOZMECL3VZC7OX" localSheetId="8" hidden="1">#REF!</definedName>
    <definedName name="BExO937E20IHMGQOZMECL3VZC7OX" hidden="1">#REF!</definedName>
    <definedName name="BExO94UTJKQQ7TJTTJRTSR70YVJC" localSheetId="8" hidden="1">#REF!</definedName>
    <definedName name="BExO94UTJKQQ7TJTTJRTSR70YVJC" hidden="1">#REF!</definedName>
    <definedName name="BExO9EALFB2R8VULHML1AVRPHME0" localSheetId="8" hidden="1">#REF!</definedName>
    <definedName name="BExO9EALFB2R8VULHML1AVRPHME0" hidden="1">#REF!</definedName>
    <definedName name="BExO9J3A438976RXIUX5U9SU5T55" localSheetId="8" hidden="1">#REF!</definedName>
    <definedName name="BExO9J3A438976RXIUX5U9SU5T55" hidden="1">#REF!</definedName>
    <definedName name="BExO9RS5RXFJ1911HL3CCK6M74EP" localSheetId="8" hidden="1">#REF!</definedName>
    <definedName name="BExO9RS5RXFJ1911HL3CCK6M74EP" hidden="1">#REF!</definedName>
    <definedName name="BExO9SDRI1M6KMHXSG3AE5L0F2U3" localSheetId="8" hidden="1">#REF!</definedName>
    <definedName name="BExO9SDRI1M6KMHXSG3AE5L0F2U3" hidden="1">#REF!</definedName>
    <definedName name="BExO9US253B9UNAYT7DWLMK2BO44" localSheetId="8" hidden="1">#REF!</definedName>
    <definedName name="BExO9US253B9UNAYT7DWLMK2BO44" hidden="1">#REF!</definedName>
    <definedName name="BExO9V2U2YXAY904GYYGU6TD8Y7M" localSheetId="8" hidden="1">#REF!</definedName>
    <definedName name="BExO9V2U2YXAY904GYYGU6TD8Y7M" hidden="1">#REF!</definedName>
    <definedName name="BExOAAIG18X4V98C7122L5F65P5C" localSheetId="8" hidden="1">#REF!</definedName>
    <definedName name="BExOAAIG18X4V98C7122L5F65P5C" hidden="1">#REF!</definedName>
    <definedName name="BExOAQ3GKCT7YZW1EMVU3EILSZL2" localSheetId="8" hidden="1">#REF!</definedName>
    <definedName name="BExOAQ3GKCT7YZW1EMVU3EILSZL2" hidden="1">#REF!</definedName>
    <definedName name="BExOATZQ6SF8DASYLBQ0Z6D2WPSC" localSheetId="8" hidden="1">#REF!</definedName>
    <definedName name="BExOATZQ6SF8DASYLBQ0Z6D2WPSC" hidden="1">#REF!</definedName>
    <definedName name="BExOB9KT2THGV4SPLDVFTFXS4B14" localSheetId="8" hidden="1">#REF!</definedName>
    <definedName name="BExOB9KT2THGV4SPLDVFTFXS4B14" hidden="1">#REF!</definedName>
    <definedName name="BExOBEZ0IE2WBEYY3D3CMRI72N1K" localSheetId="8" hidden="1">#REF!</definedName>
    <definedName name="BExOBEZ0IE2WBEYY3D3CMRI72N1K" hidden="1">#REF!</definedName>
    <definedName name="BExOBF9TFH4NSBTR7JD2Q1165NIU" localSheetId="8" hidden="1">#REF!</definedName>
    <definedName name="BExOBF9TFH4NSBTR7JD2Q1165NIU" hidden="1">#REF!</definedName>
    <definedName name="BExOBIPU8760ITY0C8N27XZ3KWEF" localSheetId="8" hidden="1">#REF!</definedName>
    <definedName name="BExOBIPU8760ITY0C8N27XZ3KWEF" hidden="1">#REF!</definedName>
    <definedName name="BExOBM0I5L0MZ1G4H9MGMD87SBMZ" localSheetId="8" hidden="1">#REF!</definedName>
    <definedName name="BExOBM0I5L0MZ1G4H9MGMD87SBMZ" hidden="1">#REF!</definedName>
    <definedName name="BExOBOUXMP88KJY2BX2JLUJH5N0K" localSheetId="8" hidden="1">#REF!</definedName>
    <definedName name="BExOBOUXMP88KJY2BX2JLUJH5N0K" hidden="1">#REF!</definedName>
    <definedName name="BExOBP0FKQ4SVR59FB48UNLKCOR6" localSheetId="8" hidden="1">#REF!</definedName>
    <definedName name="BExOBP0FKQ4SVR59FB48UNLKCOR6" hidden="1">#REF!</definedName>
    <definedName name="BExOBTNR0XX9V82O76VVWUQABHT8" localSheetId="8" hidden="1">#REF!</definedName>
    <definedName name="BExOBTNR0XX9V82O76VVWUQABHT8" hidden="1">#REF!</definedName>
    <definedName name="BExOBYAVUCQ0IGM0Y6A75QHP0Q1A" localSheetId="8" hidden="1">#REF!</definedName>
    <definedName name="BExOBYAVUCQ0IGM0Y6A75QHP0Q1A" hidden="1">#REF!</definedName>
    <definedName name="BExOC3UEHB1CZNINSQHZANWJYKR8" localSheetId="8" hidden="1">#REF!</definedName>
    <definedName name="BExOC3UEHB1CZNINSQHZANWJYKR8" hidden="1">#REF!</definedName>
    <definedName name="BExOCBSF3XGO9YJ23LX2H78VOUR7" localSheetId="8" hidden="1">#REF!</definedName>
    <definedName name="BExOCBSF3XGO9YJ23LX2H78VOUR7" hidden="1">#REF!</definedName>
    <definedName name="BExOCEHJCLIUR23CB4TC9OEFJGFX" localSheetId="8" hidden="1">#REF!</definedName>
    <definedName name="BExOCEHJCLIUR23CB4TC9OEFJGFX" hidden="1">#REF!</definedName>
    <definedName name="BExOCKXFMOW6WPFEVX1I7R7FNDSS" localSheetId="8" hidden="1">#REF!</definedName>
    <definedName name="BExOCKXFMOW6WPFEVX1I7R7FNDSS" hidden="1">#REF!</definedName>
    <definedName name="BExOCM4L30L6FV3N2PR4O6X8WY2M" localSheetId="8" hidden="1">#REF!</definedName>
    <definedName name="BExOCM4L30L6FV3N2PR4O6X8WY2M" hidden="1">#REF!</definedName>
    <definedName name="BExOCYEXOB95DH5NOB0M5NOYX398" localSheetId="8" hidden="1">#REF!</definedName>
    <definedName name="BExOCYEXOB95DH5NOB0M5NOYX398" hidden="1">#REF!</definedName>
    <definedName name="BExOD4ERMDMFD8X1016N4EXOUR0S" localSheetId="8" hidden="1">#REF!</definedName>
    <definedName name="BExOD4ERMDMFD8X1016N4EXOUR0S" hidden="1">#REF!</definedName>
    <definedName name="BExOD55RS7BQUHRQ6H3USVGKR0P7" localSheetId="8" hidden="1">#REF!</definedName>
    <definedName name="BExOD55RS7BQUHRQ6H3USVGKR0P7" hidden="1">#REF!</definedName>
    <definedName name="BExODEWDDEABM4ZY3XREJIBZ8IVP" localSheetId="8" hidden="1">#REF!</definedName>
    <definedName name="BExODEWDDEABM4ZY3XREJIBZ8IVP" hidden="1">#REF!</definedName>
    <definedName name="BExODICDVVLFKWA22B3L0CKKTAZA" localSheetId="8" hidden="1">#REF!</definedName>
    <definedName name="BExODICDVVLFKWA22B3L0CKKTAZA" hidden="1">#REF!</definedName>
    <definedName name="BExODZFEIWV26E8RFU7XQYX1J458" localSheetId="8" hidden="1">#REF!</definedName>
    <definedName name="BExODZFEIWV26E8RFU7XQYX1J458" hidden="1">#REF!</definedName>
    <definedName name="BExOE0S111KPTELH26PPXE94J3GJ" localSheetId="8" hidden="1">#REF!</definedName>
    <definedName name="BExOE0S111KPTELH26PPXE94J3GJ" hidden="1">#REF!</definedName>
    <definedName name="BExOE5KH3JKKPZO401YAB3A11G1U" localSheetId="8" hidden="1">#REF!</definedName>
    <definedName name="BExOE5KH3JKKPZO401YAB3A11G1U" hidden="1">#REF!</definedName>
    <definedName name="BExOEBKG55EROA2VL360A06LKASE" localSheetId="8" hidden="1">#REF!</definedName>
    <definedName name="BExOEBKG55EROA2VL360A06LKASE" hidden="1">#REF!</definedName>
    <definedName name="BExOEFWUBETCPIYF89P9SBDOI3X5" localSheetId="8" hidden="1">#REF!</definedName>
    <definedName name="BExOEFWUBETCPIYF89P9SBDOI3X5" hidden="1">#REF!</definedName>
    <definedName name="BExOEL08MN74RQKVY0P43PFHPTVB" localSheetId="8" hidden="1">#REF!</definedName>
    <definedName name="BExOEL08MN74RQKVY0P43PFHPTVB" hidden="1">#REF!</definedName>
    <definedName name="BExOERG5LWXYYEN1DY1H2FWRJS9T" localSheetId="8" hidden="1">#REF!</definedName>
    <definedName name="BExOERG5LWXYYEN1DY1H2FWRJS9T" hidden="1">#REF!</definedName>
    <definedName name="BExOEV1S6JJVO5PP4BZ20SNGZR7D" localSheetId="8" hidden="1">#REF!</definedName>
    <definedName name="BExOEV1S6JJVO5PP4BZ20SNGZR7D" hidden="1">#REF!</definedName>
    <definedName name="BExOEVNDLRXW33RF3AMMCDLTLROJ" localSheetId="8" hidden="1">#REF!</definedName>
    <definedName name="BExOEVNDLRXW33RF3AMMCDLTLROJ" hidden="1">#REF!</definedName>
    <definedName name="BExOEZOXV3VXUB6VGSS85GXATYAC" localSheetId="8" hidden="1">#REF!</definedName>
    <definedName name="BExOEZOXV3VXUB6VGSS85GXATYAC" hidden="1">#REF!</definedName>
    <definedName name="BExOFDBSAZV60157PIDWCSSUN3MJ" localSheetId="8" hidden="1">#REF!</definedName>
    <definedName name="BExOFDBSAZV60157PIDWCSSUN3MJ" hidden="1">#REF!</definedName>
    <definedName name="BExOFEDNCYI2TPTMQ8SJN3AW4YMF" localSheetId="8" hidden="1">#REF!</definedName>
    <definedName name="BExOFEDNCYI2TPTMQ8SJN3AW4YMF" hidden="1">#REF!</definedName>
    <definedName name="BExOFVLXVD6RVHSQO8KZOOACSV24" localSheetId="8" hidden="1">#REF!</definedName>
    <definedName name="BExOFVLXVD6RVHSQO8KZOOACSV24" hidden="1">#REF!</definedName>
    <definedName name="BExOG2SW3XOGP9VAPQ3THV3VWV12" localSheetId="8" hidden="1">#REF!</definedName>
    <definedName name="BExOG2SW3XOGP9VAPQ3THV3VWV12" hidden="1">#REF!</definedName>
    <definedName name="BExOG45J81K4OPA40KW5VQU54KY3" localSheetId="8" hidden="1">#REF!</definedName>
    <definedName name="BExOG45J81K4OPA40KW5VQU54KY3" hidden="1">#REF!</definedName>
    <definedName name="BExOGFE2SCL8HHT4DFAXKLUTJZOG" localSheetId="8" hidden="1">#REF!</definedName>
    <definedName name="BExOGFE2SCL8HHT4DFAXKLUTJZOG" hidden="1">#REF!</definedName>
    <definedName name="BExOGH1IMADJCZMFDE6NMBBKO558" localSheetId="8" hidden="1">#REF!</definedName>
    <definedName name="BExOGH1IMADJCZMFDE6NMBBKO558" hidden="1">#REF!</definedName>
    <definedName name="BExOGT6D0LJ3C22RDW8COECKB1J5" localSheetId="8" hidden="1">#REF!</definedName>
    <definedName name="BExOGT6D0LJ3C22RDW8COECKB1J5" hidden="1">#REF!</definedName>
    <definedName name="BExOGTMI1HT31M1RGWVRAVHAK7DE" localSheetId="8" hidden="1">#REF!</definedName>
    <definedName name="BExOGTMI1HT31M1RGWVRAVHAK7DE" hidden="1">#REF!</definedName>
    <definedName name="BExOGXO9JE5XSE9GC3I6O21UEKAO" localSheetId="8" hidden="1">#REF!</definedName>
    <definedName name="BExOGXO9JE5XSE9GC3I6O21UEKAO" hidden="1">#REF!</definedName>
    <definedName name="BExOH9ICQA5WPLVJIKJVPWUPKSYO" localSheetId="8" hidden="1">#REF!</definedName>
    <definedName name="BExOH9ICQA5WPLVJIKJVPWUPKSYO" hidden="1">#REF!</definedName>
    <definedName name="BExOH9ICZ13C1LAW8OTYTR9S7ZP3" localSheetId="8" hidden="1">#REF!</definedName>
    <definedName name="BExOH9ICZ13C1LAW8OTYTR9S7ZP3" hidden="1">#REF!</definedName>
    <definedName name="BExOHGEJ8V8OXT32FSU173XLXBDH" localSheetId="8" hidden="1">#REF!</definedName>
    <definedName name="BExOHGEJ8V8OXT32FSU173XLXBDH" hidden="1">#REF!</definedName>
    <definedName name="BExOHL75H3OT4WAKKPUXIVXWFVDS" localSheetId="8" hidden="1">#REF!</definedName>
    <definedName name="BExOHL75H3OT4WAKKPUXIVXWFVDS" hidden="1">#REF!</definedName>
    <definedName name="BExOHLHXXJL6363CC082M9M5VVXQ" localSheetId="8" hidden="1">#REF!</definedName>
    <definedName name="BExOHLHXXJL6363CC082M9M5VVXQ" hidden="1">#REF!</definedName>
    <definedName name="BExOHNAO5UDXSO73BK2ARHWKS90Y" localSheetId="8" hidden="1">#REF!</definedName>
    <definedName name="BExOHNAO5UDXSO73BK2ARHWKS90Y" hidden="1">#REF!</definedName>
    <definedName name="BExOHR1G1I9A9CI1HG94EWBLWNM2" localSheetId="8" hidden="1">#REF!</definedName>
    <definedName name="BExOHR1G1I9A9CI1HG94EWBLWNM2" hidden="1">#REF!</definedName>
    <definedName name="BExOHTQPP8LQ98L6PYUI6QW08YID" localSheetId="8" hidden="1">#REF!</definedName>
    <definedName name="BExOHTQPP8LQ98L6PYUI6QW08YID" hidden="1">#REF!</definedName>
    <definedName name="BExOHUHN7UXHYAJFJJFU805UZ0NB" localSheetId="8" hidden="1">#REF!</definedName>
    <definedName name="BExOHUHN7UXHYAJFJJFU805UZ0NB" hidden="1">#REF!</definedName>
    <definedName name="BExOHX6Q6NJI793PGX59O5EKTP4G" localSheetId="8" hidden="1">#REF!</definedName>
    <definedName name="BExOHX6Q6NJI793PGX59O5EKTP4G" hidden="1">#REF!</definedName>
    <definedName name="BExOI5VMTHH7Y8MQQ1N635CHYI0P" localSheetId="8" hidden="1">#REF!</definedName>
    <definedName name="BExOI5VMTHH7Y8MQQ1N635CHYI0P" hidden="1">#REF!</definedName>
    <definedName name="BExOIEVCP4Y6VDS23AK84MCYYHRT" localSheetId="8" hidden="1">#REF!</definedName>
    <definedName name="BExOIEVCP4Y6VDS23AK84MCYYHRT" hidden="1">#REF!</definedName>
    <definedName name="BExOIFRP0HEHF5D7JSZ0X8ADJ79U" localSheetId="8" hidden="1">#REF!</definedName>
    <definedName name="BExOIFRP0HEHF5D7JSZ0X8ADJ79U" hidden="1">#REF!</definedName>
    <definedName name="BExOIHPQIXR0NDR5WD01BZKPKEO3" localSheetId="8" hidden="1">#REF!</definedName>
    <definedName name="BExOIHPQIXR0NDR5WD01BZKPKEO3" hidden="1">#REF!</definedName>
    <definedName name="BExOIM7L0Z3LSII9P7ZTV4KJ8RMA" localSheetId="8" hidden="1">#REF!</definedName>
    <definedName name="BExOIM7L0Z3LSII9P7ZTV4KJ8RMA" hidden="1">#REF!</definedName>
    <definedName name="BExOIWJVMJ6MG6JC4SPD1L00OHU1" localSheetId="8" hidden="1">#REF!</definedName>
    <definedName name="BExOIWJVMJ6MG6JC4SPD1L00OHU1" hidden="1">#REF!</definedName>
    <definedName name="BExOIYCN8Z4JK3OOG86KYUCV0ME8" localSheetId="8" hidden="1">#REF!</definedName>
    <definedName name="BExOIYCN8Z4JK3OOG86KYUCV0ME8" hidden="1">#REF!</definedName>
    <definedName name="BExOJ3AKZ9BCBZT3KD8WMSLK6MN2" localSheetId="8" hidden="1">#REF!</definedName>
    <definedName name="BExOJ3AKZ9BCBZT3KD8WMSLK6MN2" hidden="1">#REF!</definedName>
    <definedName name="BExOJ7XQK71I4YZDD29AKOOWZ47E" localSheetId="8" hidden="1">#REF!</definedName>
    <definedName name="BExOJ7XQK71I4YZDD29AKOOWZ47E" hidden="1">#REF!</definedName>
    <definedName name="BExOJAXS2THXXIJMV2F2LZKMI589" localSheetId="8" hidden="1">#REF!</definedName>
    <definedName name="BExOJAXS2THXXIJMV2F2LZKMI589" hidden="1">#REF!</definedName>
    <definedName name="BExOJDXKJ43BMD5CFWEMSU5R1BP9" localSheetId="8" hidden="1">#REF!</definedName>
    <definedName name="BExOJDXKJ43BMD5CFWEMSU5R1BP9" hidden="1">#REF!</definedName>
    <definedName name="BExOJHZ9KOD9LEP7ES426LHOCXEY" localSheetId="8" hidden="1">#REF!</definedName>
    <definedName name="BExOJHZ9KOD9LEP7ES426LHOCXEY" hidden="1">#REF!</definedName>
    <definedName name="BExOJM0W6XGSW5MXPTTX0GNF6SFT" localSheetId="8" hidden="1">#REF!</definedName>
    <definedName name="BExOJM0W6XGSW5MXPTTX0GNF6SFT" hidden="1">#REF!</definedName>
    <definedName name="BExOJQ7XL1X94G2GP88DSU6OTRKY" localSheetId="8" hidden="1">#REF!</definedName>
    <definedName name="BExOJQ7XL1X94G2GP88DSU6OTRKY" hidden="1">#REF!</definedName>
    <definedName name="BExOJXEUJJ9SYRJXKYYV2NCCDT2R" localSheetId="8" hidden="1">#REF!</definedName>
    <definedName name="BExOJXEUJJ9SYRJXKYYV2NCCDT2R" hidden="1">#REF!</definedName>
    <definedName name="BExOK0EQYM9JUMAGWOUN7QDH7VMZ" localSheetId="8" hidden="1">#REF!</definedName>
    <definedName name="BExOK0EQYM9JUMAGWOUN7QDH7VMZ" hidden="1">#REF!</definedName>
    <definedName name="BExOK10DBCM0O0CLRF8BB6EEWGB2" localSheetId="8" hidden="1">#REF!</definedName>
    <definedName name="BExOK10DBCM0O0CLRF8BB6EEWGB2" hidden="1">#REF!</definedName>
    <definedName name="BExOK45QZPFPJ08Z5BZOFLNGPHCZ" localSheetId="8" hidden="1">#REF!</definedName>
    <definedName name="BExOK45QZPFPJ08Z5BZOFLNGPHCZ" hidden="1">#REF!</definedName>
    <definedName name="BExOK4WM9O7QNG6O57FOASI5QSN1" localSheetId="8" hidden="1">#REF!</definedName>
    <definedName name="BExOK4WM9O7QNG6O57FOASI5QSN1" hidden="1">#REF!</definedName>
    <definedName name="BExOK57E3HXBUDOQB4M87JK9OPNE" localSheetId="8" hidden="1">#REF!</definedName>
    <definedName name="BExOK57E3HXBUDOQB4M87JK9OPNE" hidden="1">#REF!</definedName>
    <definedName name="BExOKJLBFD15HACQ01HQLY1U5SE2" localSheetId="8" hidden="1">#REF!</definedName>
    <definedName name="BExOKJLBFD15HACQ01HQLY1U5SE2" hidden="1">#REF!</definedName>
    <definedName name="BExOKTXMJP351VXKH8VT6SXUNIMF" localSheetId="8" hidden="1">#REF!</definedName>
    <definedName name="BExOKTXMJP351VXKH8VT6SXUNIMF" hidden="1">#REF!</definedName>
    <definedName name="BExOKU8GMLOCNVORDE329819XN67" localSheetId="8" hidden="1">#REF!</definedName>
    <definedName name="BExOKU8GMLOCNVORDE329819XN67" hidden="1">#REF!</definedName>
    <definedName name="BExOL0Z3Z7IAMHPB91EO2MF49U57" localSheetId="8" hidden="1">#REF!</definedName>
    <definedName name="BExOL0Z3Z7IAMHPB91EO2MF49U57" hidden="1">#REF!</definedName>
    <definedName name="BExOL7KH12VAR0LG741SIOJTLWFD" localSheetId="8" hidden="1">#REF!</definedName>
    <definedName name="BExOL7KH12VAR0LG741SIOJTLWFD" hidden="1">#REF!</definedName>
    <definedName name="BExOLGUYDBS2V3UOK4DVPUW5JZN7" localSheetId="8" hidden="1">#REF!</definedName>
    <definedName name="BExOLGUYDBS2V3UOK4DVPUW5JZN7" hidden="1">#REF!</definedName>
    <definedName name="BExOLICXFHJLILCJVFMJE5MGGWKR" localSheetId="8" hidden="1">#REF!</definedName>
    <definedName name="BExOLICXFHJLILCJVFMJE5MGGWKR" hidden="1">#REF!</definedName>
    <definedName name="BExOLOI0WJS3QC12I3ISL0D9AWOF" localSheetId="8" hidden="1">#REF!</definedName>
    <definedName name="BExOLOI0WJS3QC12I3ISL0D9AWOF" hidden="1">#REF!</definedName>
    <definedName name="BExOLQ5A7IWI0W12J7315E7LBI0O" localSheetId="8" hidden="1">#REF!</definedName>
    <definedName name="BExOLQ5A7IWI0W12J7315E7LBI0O" hidden="1">#REF!</definedName>
    <definedName name="BExOLYZNG5RBD0BTS1OEZJNU92Q5" localSheetId="8" hidden="1">#REF!</definedName>
    <definedName name="BExOLYZNG5RBD0BTS1OEZJNU92Q5" hidden="1">#REF!</definedName>
    <definedName name="BExOM136CSOYSV2NE3NAU04Z4414" localSheetId="8" hidden="1">#REF!</definedName>
    <definedName name="BExOM136CSOYSV2NE3NAU04Z4414" hidden="1">#REF!</definedName>
    <definedName name="BExOM3HIJ3UZPOKJI68KPBJAHPDC" localSheetId="8" hidden="1">#REF!</definedName>
    <definedName name="BExOM3HIJ3UZPOKJI68KPBJAHPDC" hidden="1">#REF!</definedName>
    <definedName name="BExOM5QC0I90GVJG1G7NFAIINKAQ" localSheetId="8" hidden="1">#REF!</definedName>
    <definedName name="BExOM5QC0I90GVJG1G7NFAIINKAQ" hidden="1">#REF!</definedName>
    <definedName name="BExOMKPURE33YQ3K1JG9NVQD4W49" localSheetId="8" hidden="1">#REF!</definedName>
    <definedName name="BExOMKPURE33YQ3K1JG9NVQD4W49" hidden="1">#REF!</definedName>
    <definedName name="BExOMP7NGCLUNFK50QD2LPKRG078" localSheetId="8" hidden="1">#REF!</definedName>
    <definedName name="BExOMP7NGCLUNFK50QD2LPKRG078" hidden="1">#REF!</definedName>
    <definedName name="BExOMPNX2853XA8AUM0BLA7CS86A" localSheetId="8" hidden="1">#REF!</definedName>
    <definedName name="BExOMPNX2853XA8AUM0BLA7CS86A" hidden="1">#REF!</definedName>
    <definedName name="BExOMU0A6XMY48SZRYL4WQZD13BI" localSheetId="8" hidden="1">#REF!</definedName>
    <definedName name="BExOMU0A6XMY48SZRYL4WQZD13BI" hidden="1">#REF!</definedName>
    <definedName name="BExOMVT0HSNC59DJP4CLISASGHKL" localSheetId="8" hidden="1">#REF!</definedName>
    <definedName name="BExOMVT0HSNC59DJP4CLISASGHKL" hidden="1">#REF!</definedName>
    <definedName name="BExON0AX35F2SI0UCVMGWGVIUNI3" localSheetId="8" hidden="1">#REF!</definedName>
    <definedName name="BExON0AX35F2SI0UCVMGWGVIUNI3" hidden="1">#REF!</definedName>
    <definedName name="BExON1I19LN0T10YIIYC5NE9UGMR" localSheetId="8" hidden="1">#REF!</definedName>
    <definedName name="BExON1I19LN0T10YIIYC5NE9UGMR" hidden="1">#REF!</definedName>
    <definedName name="BExON41U4296DV3DPG6I5EF3OEYF" localSheetId="8" hidden="1">#REF!</definedName>
    <definedName name="BExON41U4296DV3DPG6I5EF3OEYF" hidden="1">#REF!</definedName>
    <definedName name="BExONB3A7CO4YD8RB41PHC93BQ9M" localSheetId="8" hidden="1">#REF!</definedName>
    <definedName name="BExONB3A7CO4YD8RB41PHC93BQ9M" hidden="1">#REF!</definedName>
    <definedName name="BExONFQH6UUXF8V0GI4BRIST9RFO" localSheetId="8" hidden="1">#REF!</definedName>
    <definedName name="BExONFQH6UUXF8V0GI4BRIST9RFO" hidden="1">#REF!</definedName>
    <definedName name="BExONIL31DZWU7IFVN3VV0XTXJA1" localSheetId="8" hidden="1">#REF!</definedName>
    <definedName name="BExONIL31DZWU7IFVN3VV0XTXJA1" hidden="1">#REF!</definedName>
    <definedName name="BExONJ1BU17R0F5A2UP1UGJBOGKS" localSheetId="8" hidden="1">#REF!</definedName>
    <definedName name="BExONJ1BU17R0F5A2UP1UGJBOGKS" hidden="1">#REF!</definedName>
    <definedName name="BExONKZDHE8SS0P4YRLGEQR9KYHF" localSheetId="8" hidden="1">#REF!</definedName>
    <definedName name="BExONKZDHE8SS0P4YRLGEQR9KYHF" hidden="1">#REF!</definedName>
    <definedName name="BExONNZ9VMHVX3J6NLNJY7KZA61O" localSheetId="8" hidden="1">#REF!</definedName>
    <definedName name="BExONNZ9VMHVX3J6NLNJY7KZA61O" hidden="1">#REF!</definedName>
    <definedName name="BExONRQ1BAA4F3TXP2MYQ4YCZ09S" localSheetId="8" hidden="1">#REF!</definedName>
    <definedName name="BExONRQ1BAA4F3TXP2MYQ4YCZ09S" hidden="1">#REF!</definedName>
    <definedName name="BExONU4ENMND8RLZX0L5EHPYQQSB" localSheetId="8" hidden="1">#REF!</definedName>
    <definedName name="BExONU4ENMND8RLZX0L5EHPYQQSB" hidden="1">#REF!</definedName>
    <definedName name="BExONXPUEU6ZRSIX4PDJ1DXY679I" localSheetId="8" hidden="1">#REF!</definedName>
    <definedName name="BExONXPUEU6ZRSIX4PDJ1DXY679I" hidden="1">#REF!</definedName>
    <definedName name="BExOO0KEG2WL5WKKMHN0S2UTIUNG" localSheetId="8" hidden="1">#REF!</definedName>
    <definedName name="BExOO0KEG2WL5WKKMHN0S2UTIUNG" hidden="1">#REF!</definedName>
    <definedName name="BExOO1WWIZSGB0YTGKESB45TSVMZ" localSheetId="8" hidden="1">#REF!</definedName>
    <definedName name="BExOO1WWIZSGB0YTGKESB45TSVMZ" hidden="1">#REF!</definedName>
    <definedName name="BExOO4B8FPAFYPHCTYTX37P1TQM5" localSheetId="8" hidden="1">#REF!</definedName>
    <definedName name="BExOO4B8FPAFYPHCTYTX37P1TQM5" hidden="1">#REF!</definedName>
    <definedName name="BExOOIULUDOJRMYABWV5CCL906X6" localSheetId="8" hidden="1">#REF!</definedName>
    <definedName name="BExOOIULUDOJRMYABWV5CCL906X6" hidden="1">#REF!</definedName>
    <definedName name="BExOOJLIWKJW5S7XWJXD8TYV5HQ9" localSheetId="8" hidden="1">#REF!</definedName>
    <definedName name="BExOOJLIWKJW5S7XWJXD8TYV5HQ9" hidden="1">#REF!</definedName>
    <definedName name="BExOOQ1JVWQ9LYXD0V94BRXKTA1I" localSheetId="8" hidden="1">#REF!</definedName>
    <definedName name="BExOOQ1JVWQ9LYXD0V94BRXKTA1I" hidden="1">#REF!</definedName>
    <definedName name="BExOOTN0KTXJCL7E476XBN1CJ553" localSheetId="8" hidden="1">#REF!</definedName>
    <definedName name="BExOOTN0KTXJCL7E476XBN1CJ553" hidden="1">#REF!</definedName>
    <definedName name="BExOOVVUJIJNAYDICUUQQ9O7O3TW" localSheetId="8" hidden="1">#REF!</definedName>
    <definedName name="BExOOVVUJIJNAYDICUUQQ9O7O3TW" hidden="1">#REF!</definedName>
    <definedName name="BExOP9DDU5MZJKWGFT0MKL44YKIV" localSheetId="8" hidden="1">#REF!</definedName>
    <definedName name="BExOP9DDU5MZJKWGFT0MKL44YKIV" hidden="1">#REF!</definedName>
    <definedName name="BExOP9DEBV5W5P4Q25J3XCJBP5S9" localSheetId="8" hidden="1">#REF!</definedName>
    <definedName name="BExOP9DEBV5W5P4Q25J3XCJBP5S9" hidden="1">#REF!</definedName>
    <definedName name="BExOPFNYRBL0BFM23LZBJTADNOE4" localSheetId="8" hidden="1">#REF!</definedName>
    <definedName name="BExOPFNYRBL0BFM23LZBJTADNOE4" hidden="1">#REF!</definedName>
    <definedName name="BExOPINVFSIZMCVT9YGT2AODVCX3" localSheetId="8" hidden="1">#REF!</definedName>
    <definedName name="BExOPINVFSIZMCVT9YGT2AODVCX3" hidden="1">#REF!</definedName>
    <definedName name="BExOQ1JN4SAC44RTMZIGHSW023WA" localSheetId="8" hidden="1">#REF!</definedName>
    <definedName name="BExOQ1JN4SAC44RTMZIGHSW023WA" hidden="1">#REF!</definedName>
    <definedName name="BExOQ256YMF115DJL3KBPNKABJ90" localSheetId="8" hidden="1">#REF!</definedName>
    <definedName name="BExOQ256YMF115DJL3KBPNKABJ90" hidden="1">#REF!</definedName>
    <definedName name="BExQ19DEUOLC11IW32E2AMVZLFF1" localSheetId="8" hidden="1">#REF!</definedName>
    <definedName name="BExQ19DEUOLC11IW32E2AMVZLFF1" hidden="1">#REF!</definedName>
    <definedName name="BExQ1OCW3L24TN0BYVRE2NE3IK1O" localSheetId="8" hidden="1">#REF!</definedName>
    <definedName name="BExQ1OCW3L24TN0BYVRE2NE3IK1O" hidden="1">#REF!</definedName>
    <definedName name="BExQ29C73XR33S3668YYSYZAIHTG" localSheetId="8" hidden="1">#REF!</definedName>
    <definedName name="BExQ29C73XR33S3668YYSYZAIHTG" hidden="1">#REF!</definedName>
    <definedName name="BExQ2FS228IUDUP2023RA1D4AO4C" localSheetId="8" hidden="1">#REF!</definedName>
    <definedName name="BExQ2FS228IUDUP2023RA1D4AO4C" hidden="1">#REF!</definedName>
    <definedName name="BExQ2L0XYWLY9VPZWXYYFRIRQRJ1" localSheetId="8" hidden="1">#REF!</definedName>
    <definedName name="BExQ2L0XYWLY9VPZWXYYFRIRQRJ1" hidden="1">#REF!</definedName>
    <definedName name="BExQ2M841F5Z1BQYR8DG5FKK0LIU" localSheetId="8" hidden="1">#REF!</definedName>
    <definedName name="BExQ2M841F5Z1BQYR8DG5FKK0LIU" hidden="1">#REF!</definedName>
    <definedName name="BExQ2STHO7AXYTS1VPPHQMX1WT30" localSheetId="8" hidden="1">#REF!</definedName>
    <definedName name="BExQ2STHO7AXYTS1VPPHQMX1WT30" hidden="1">#REF!</definedName>
    <definedName name="BExQ2XWXHMQMQ99FF9293AEQHABB" localSheetId="8" hidden="1">#REF!</definedName>
    <definedName name="BExQ2XWXHMQMQ99FF9293AEQHABB" hidden="1">#REF!</definedName>
    <definedName name="BExQ300G8I8TK45A0MVHV15422EU" localSheetId="8" hidden="1">#REF!</definedName>
    <definedName name="BExQ300G8I8TK45A0MVHV15422EU" hidden="1">#REF!</definedName>
    <definedName name="BExQ305RBEODGNAETZ0EZQLLDZZD" localSheetId="8" hidden="1">#REF!</definedName>
    <definedName name="BExQ305RBEODGNAETZ0EZQLLDZZD" hidden="1">#REF!</definedName>
    <definedName name="BExQ37SZQJSC2C73FY2IJY852LVP" localSheetId="8" hidden="1">#REF!</definedName>
    <definedName name="BExQ37SZQJSC2C73FY2IJY852LVP" hidden="1">#REF!</definedName>
    <definedName name="BExQ39R28MXSG2SEV956F0KZ20AN" localSheetId="8" hidden="1">#REF!</definedName>
    <definedName name="BExQ39R28MXSG2SEV956F0KZ20AN" hidden="1">#REF!</definedName>
    <definedName name="BExQ3D1P3M5Z3HLMEZ17E0BLEE4U" localSheetId="8" hidden="1">#REF!</definedName>
    <definedName name="BExQ3D1P3M5Z3HLMEZ17E0BLEE4U" hidden="1">#REF!</definedName>
    <definedName name="BExQ3EZX6BA2WHKI84SG78UPRTSE" localSheetId="8" hidden="1">#REF!</definedName>
    <definedName name="BExQ3EZX6BA2WHKI84SG78UPRTSE" hidden="1">#REF!</definedName>
    <definedName name="BExQ3KOX6620WUSBG7PGACNC936P" localSheetId="8" hidden="1">#REF!</definedName>
    <definedName name="BExQ3KOX6620WUSBG7PGACNC936P" hidden="1">#REF!</definedName>
    <definedName name="BExQ3O4W7QF8BOXTUT4IOGF6YKUD" localSheetId="8" hidden="1">#REF!</definedName>
    <definedName name="BExQ3O4W7QF8BOXTUT4IOGF6YKUD" hidden="1">#REF!</definedName>
    <definedName name="BExQ3PXOWSN8561ZR8IEY8ZASI3B" localSheetId="8" hidden="1">#REF!</definedName>
    <definedName name="BExQ3PXOWSN8561ZR8IEY8ZASI3B" hidden="1">#REF!</definedName>
    <definedName name="BExQ3TZF04IPY0B0UG9CQQ5736UA" localSheetId="8" hidden="1">#REF!</definedName>
    <definedName name="BExQ3TZF04IPY0B0UG9CQQ5736UA" hidden="1">#REF!</definedName>
    <definedName name="BExQ42IU9MNDYLODP41DL6YTZMAR" localSheetId="8" hidden="1">#REF!</definedName>
    <definedName name="BExQ42IU9MNDYLODP41DL6YTZMAR" hidden="1">#REF!</definedName>
    <definedName name="BExQ42O4PHH156IHXSW0JAYAC0NJ" localSheetId="8" hidden="1">#REF!</definedName>
    <definedName name="BExQ42O4PHH156IHXSW0JAYAC0NJ" hidden="1">#REF!</definedName>
    <definedName name="BExQ452HF7N1HYPXJXQ8WD6SOWUV" localSheetId="8" hidden="1">#REF!</definedName>
    <definedName name="BExQ452HF7N1HYPXJXQ8WD6SOWUV" hidden="1">#REF!</definedName>
    <definedName name="BExQ4BTBSHPHVEDRCXC2ROW8PLFC" localSheetId="8" hidden="1">#REF!</definedName>
    <definedName name="BExQ4BTBSHPHVEDRCXC2ROW8PLFC" hidden="1">#REF!</definedName>
    <definedName name="BExQ4DGKF54SRKQUTUT4B1CZSS62" localSheetId="8" hidden="1">#REF!</definedName>
    <definedName name="BExQ4DGKF54SRKQUTUT4B1CZSS62" hidden="1">#REF!</definedName>
    <definedName name="BExQ4T74LQ5PYTV1MUQUW75A4BDY" localSheetId="8" hidden="1">#REF!</definedName>
    <definedName name="BExQ4T74LQ5PYTV1MUQUW75A4BDY" hidden="1">#REF!</definedName>
    <definedName name="BExQ4XJHD7EJCNH7S1MJDZJ2MNWG" localSheetId="8" hidden="1">#REF!</definedName>
    <definedName name="BExQ4XJHD7EJCNH7S1MJDZJ2MNWG" hidden="1">#REF!</definedName>
    <definedName name="BExQ5039ZCEWBUJHU682G4S89J03" localSheetId="8" hidden="1">#REF!</definedName>
    <definedName name="BExQ5039ZCEWBUJHU682G4S89J03" hidden="1">#REF!</definedName>
    <definedName name="BExQ56Z9W6YHZHRXOFFI8EFA7CDI" localSheetId="8" hidden="1">#REF!</definedName>
    <definedName name="BExQ56Z9W6YHZHRXOFFI8EFA7CDI" hidden="1">#REF!</definedName>
    <definedName name="BExQ58MP5FO5Q5CIXVMMYWWPEFW3" localSheetId="8" hidden="1">#REF!</definedName>
    <definedName name="BExQ58MP5FO5Q5CIXVMMYWWPEFW3" hidden="1">#REF!</definedName>
    <definedName name="BExQ5KX3Z668H1KUCKZ9J24HUQ1F" localSheetId="8" hidden="1">#REF!</definedName>
    <definedName name="BExQ5KX3Z668H1KUCKZ9J24HUQ1F" hidden="1">#REF!</definedName>
    <definedName name="BExQ5SPMSOCJYLAY20NB5A6O32RE" localSheetId="8" hidden="1">#REF!</definedName>
    <definedName name="BExQ5SPMSOCJYLAY20NB5A6O32RE" hidden="1">#REF!</definedName>
    <definedName name="BExQ5UICMGTMK790KTLK49MAGXRC" localSheetId="8" hidden="1">#REF!</definedName>
    <definedName name="BExQ5UICMGTMK790KTLK49MAGXRC" hidden="1">#REF!</definedName>
    <definedName name="BExQ5YUUK9FD0QGTY4WD0W90O7OL" localSheetId="8" hidden="1">#REF!</definedName>
    <definedName name="BExQ5YUUK9FD0QGTY4WD0W90O7OL" hidden="1">#REF!</definedName>
    <definedName name="BExQ62WGBSDPG7ZU34W0N8X45R3X" localSheetId="8" hidden="1">#REF!</definedName>
    <definedName name="BExQ62WGBSDPG7ZU34W0N8X45R3X" hidden="1">#REF!</definedName>
    <definedName name="BExQ63793YQ9BH7JLCNRIATIGTRG" localSheetId="8" hidden="1">#REF!</definedName>
    <definedName name="BExQ63793YQ9BH7JLCNRIATIGTRG" hidden="1">#REF!</definedName>
    <definedName name="BExQ6CN1EF2UPZ57ZYMGK8TUJQSS" localSheetId="8" hidden="1">#REF!</definedName>
    <definedName name="BExQ6CN1EF2UPZ57ZYMGK8TUJQSS" hidden="1">#REF!</definedName>
    <definedName name="BExQ6FSF8BMWVLJI7Y7MKPG9SU5O" localSheetId="8" hidden="1">#REF!</definedName>
    <definedName name="BExQ6FSF8BMWVLJI7Y7MKPG9SU5O" hidden="1">#REF!</definedName>
    <definedName name="BExQ6M2YXJ8AMRJF3QGHC40ADAHZ" localSheetId="8" hidden="1">#REF!</definedName>
    <definedName name="BExQ6M2YXJ8AMRJF3QGHC40ADAHZ" hidden="1">#REF!</definedName>
    <definedName name="BExQ6M8B0X44N9TV56ATUVHGDI00" localSheetId="8" hidden="1">#REF!</definedName>
    <definedName name="BExQ6M8B0X44N9TV56ATUVHGDI00" hidden="1">#REF!</definedName>
    <definedName name="BExQ6POH065GV0I74XXVD0VUPBJW" localSheetId="8" hidden="1">#REF!</definedName>
    <definedName name="BExQ6POH065GV0I74XXVD0VUPBJW" hidden="1">#REF!</definedName>
    <definedName name="BExQ6WV9KPSMXPPLGZ3KK4WNYTHU" localSheetId="8" hidden="1">#REF!</definedName>
    <definedName name="BExQ6WV9KPSMXPPLGZ3KK4WNYTHU" hidden="1">#REF!</definedName>
    <definedName name="BExQ7541G92R52ECOIYO6UXIWJJ4" localSheetId="8" hidden="1">#REF!</definedName>
    <definedName name="BExQ7541G92R52ECOIYO6UXIWJJ4" hidden="1">#REF!</definedName>
    <definedName name="BExQ783XTMM2A9I3UKCFWJH1PP2N" localSheetId="8" hidden="1">#REF!</definedName>
    <definedName name="BExQ783XTMM2A9I3UKCFWJH1PP2N" hidden="1">#REF!</definedName>
    <definedName name="BExQ79LX01ZPQB8EGD1ZHR2VK2H3" localSheetId="8" hidden="1">#REF!</definedName>
    <definedName name="BExQ79LX01ZPQB8EGD1ZHR2VK2H3" hidden="1">#REF!</definedName>
    <definedName name="BExQ7B3V9MGDK2OIJ61XXFBFLJFZ" localSheetId="8" hidden="1">#REF!</definedName>
    <definedName name="BExQ7B3V9MGDK2OIJ61XXFBFLJFZ" hidden="1">#REF!</definedName>
    <definedName name="BExQ7CB046NVPF9ZXDGA7OXOLSLX" localSheetId="8" hidden="1">#REF!</definedName>
    <definedName name="BExQ7CB046NVPF9ZXDGA7OXOLSLX" hidden="1">#REF!</definedName>
    <definedName name="BExQ7IWDCGGOO1HTJ97YGO1CK3R9" localSheetId="8" hidden="1">#REF!</definedName>
    <definedName name="BExQ7IWDCGGOO1HTJ97YGO1CK3R9" hidden="1">#REF!</definedName>
    <definedName name="BExQ7JNFIEGS2HKNBALH3Q2N5G7Z" localSheetId="8" hidden="1">#REF!</definedName>
    <definedName name="BExQ7JNFIEGS2HKNBALH3Q2N5G7Z" hidden="1">#REF!</definedName>
    <definedName name="BExQ7MY3U2Z1IZ71U5LJUD00VVB4" localSheetId="8" hidden="1">#REF!</definedName>
    <definedName name="BExQ7MY3U2Z1IZ71U5LJUD00VVB4" hidden="1">#REF!</definedName>
    <definedName name="BExQ7XL2Q1GVUFL1F9KK0K0EXMWG" localSheetId="8" hidden="1">#REF!</definedName>
    <definedName name="BExQ7XL2Q1GVUFL1F9KK0K0EXMWG" hidden="1">#REF!</definedName>
    <definedName name="BExQ8469L3ZRZ3KYZPYMSJIDL7Y5" localSheetId="8" hidden="1">#REF!</definedName>
    <definedName name="BExQ8469L3ZRZ3KYZPYMSJIDL7Y5" hidden="1">#REF!</definedName>
    <definedName name="BExQ84MJB94HL3BWRN50M4NCB6Z0" localSheetId="8" hidden="1">#REF!</definedName>
    <definedName name="BExQ84MJB94HL3BWRN50M4NCB6Z0" hidden="1">#REF!</definedName>
    <definedName name="BExQ8583ZE00NW7T9OF11OT9IA14" localSheetId="8" hidden="1">#REF!</definedName>
    <definedName name="BExQ8583ZE00NW7T9OF11OT9IA14" hidden="1">#REF!</definedName>
    <definedName name="BExQ8A0RPE3IMIFIZLUE7KD2N21W" localSheetId="8" hidden="1">#REF!</definedName>
    <definedName name="BExQ8A0RPE3IMIFIZLUE7KD2N21W" hidden="1">#REF!</definedName>
    <definedName name="BExQ8ABK6H1ADV2R2OYT8NFFYG2N" localSheetId="8" hidden="1">#REF!</definedName>
    <definedName name="BExQ8ABK6H1ADV2R2OYT8NFFYG2N" hidden="1">#REF!</definedName>
    <definedName name="BExQ8DM90XJ6GCJIK9LC5O82I2TJ" localSheetId="8" hidden="1">#REF!</definedName>
    <definedName name="BExQ8DM90XJ6GCJIK9LC5O82I2TJ" hidden="1">#REF!</definedName>
    <definedName name="BExQ8G0K46ZORA0QVQTDI7Z8LXGF" localSheetId="8" hidden="1">#REF!</definedName>
    <definedName name="BExQ8G0K46ZORA0QVQTDI7Z8LXGF" hidden="1">#REF!</definedName>
    <definedName name="BExQ8O3WEU8HNTTGKTW5T0QSKCLP" localSheetId="8" hidden="1">#REF!</definedName>
    <definedName name="BExQ8O3WEU8HNTTGKTW5T0QSKCLP" hidden="1">#REF!</definedName>
    <definedName name="BExQ8ZCEDBOBJA3D9LDP5TU2WYGR" localSheetId="8" hidden="1">#REF!</definedName>
    <definedName name="BExQ8ZCEDBOBJA3D9LDP5TU2WYGR" hidden="1">#REF!</definedName>
    <definedName name="BExQ94LAW6MAQBWY25WTBFV5PPZJ" localSheetId="8" hidden="1">#REF!</definedName>
    <definedName name="BExQ94LAW6MAQBWY25WTBFV5PPZJ" hidden="1">#REF!</definedName>
    <definedName name="BExQ968K8V66L55PCVI3B4VR4FW6" localSheetId="8" hidden="1">#REF!</definedName>
    <definedName name="BExQ968K8V66L55PCVI3B4VR4FW6" hidden="1">#REF!</definedName>
    <definedName name="BExQ97QIPOSSRK978N8P234Y1XA4" localSheetId="8" hidden="1">#REF!</definedName>
    <definedName name="BExQ97QIPOSSRK978N8P234Y1XA4" hidden="1">#REF!</definedName>
    <definedName name="BExQ9DFHXLBKBS9DWH05G83SL12Z" localSheetId="8" hidden="1">#REF!</definedName>
    <definedName name="BExQ9DFHXLBKBS9DWH05G83SL12Z" hidden="1">#REF!</definedName>
    <definedName name="BExQ9E6FBAXTHGF3RXANFIA77GXP" localSheetId="8" hidden="1">#REF!</definedName>
    <definedName name="BExQ9E6FBAXTHGF3RXANFIA77GXP" hidden="1">#REF!</definedName>
    <definedName name="BExQ9J4ID0TGFFFJSQ9PFAMXOYZ1" localSheetId="8" hidden="1">#REF!</definedName>
    <definedName name="BExQ9J4ID0TGFFFJSQ9PFAMXOYZ1" hidden="1">#REF!</definedName>
    <definedName name="BExQ9KX9734KIAK7IMRLHCPYDHO2" localSheetId="8" hidden="1">#REF!</definedName>
    <definedName name="BExQ9KX9734KIAK7IMRLHCPYDHO2" hidden="1">#REF!</definedName>
    <definedName name="BExQ9L81FF4I7816VTPFBDWVU4CW" localSheetId="8" hidden="1">#REF!</definedName>
    <definedName name="BExQ9L81FF4I7816VTPFBDWVU4CW" hidden="1">#REF!</definedName>
    <definedName name="BExQ9M4E2ACZOWWWP1JJIQO8AHUM" localSheetId="8" hidden="1">#REF!</definedName>
    <definedName name="BExQ9M4E2ACZOWWWP1JJIQO8AHUM" hidden="1">#REF!</definedName>
    <definedName name="BExQ9TBCP5IJKSQLYEBE6FQLF16I" localSheetId="8" hidden="1">#REF!</definedName>
    <definedName name="BExQ9TBCP5IJKSQLYEBE6FQLF16I" hidden="1">#REF!</definedName>
    <definedName name="BExQ9UTANMJCK7LJ4OQMD6F2Q01L" localSheetId="8" hidden="1">#REF!</definedName>
    <definedName name="BExQ9UTANMJCK7LJ4OQMD6F2Q01L" hidden="1">#REF!</definedName>
    <definedName name="BExQ9ZLYHWABXAA9NJDW8ZS0UQ9P" localSheetId="8" hidden="1">#REF!</definedName>
    <definedName name="BExQ9ZLYHWABXAA9NJDW8ZS0UQ9P" hidden="1">#REF!</definedName>
    <definedName name="BExQ9ZWQ19KSRZNZNPY6ZNWEST1J" localSheetId="8" hidden="1">#REF!</definedName>
    <definedName name="BExQ9ZWQ19KSRZNZNPY6ZNWEST1J" hidden="1">#REF!</definedName>
    <definedName name="BExQA324HSCK40ENJUT9CS9EC71B" localSheetId="8" hidden="1">#REF!</definedName>
    <definedName name="BExQA324HSCK40ENJUT9CS9EC71B" hidden="1">#REF!</definedName>
    <definedName name="BExQA55GY0STSNBWQCWN8E31ZXCS" localSheetId="8" hidden="1">#REF!</definedName>
    <definedName name="BExQA55GY0STSNBWQCWN8E31ZXCS" hidden="1">#REF!</definedName>
    <definedName name="BExQA7URC7M82I0T9RUF90GCS15S" localSheetId="8" hidden="1">#REF!</definedName>
    <definedName name="BExQA7URC7M82I0T9RUF90GCS15S" hidden="1">#REF!</definedName>
    <definedName name="BExQA9HZIN9XEMHEEVHT99UU9Z82" localSheetId="8" hidden="1">#REF!</definedName>
    <definedName name="BExQA9HZIN9XEMHEEVHT99UU9Z82" hidden="1">#REF!</definedName>
    <definedName name="BExQAELFYH92K8CJL155181UDORO" localSheetId="8" hidden="1">#REF!</definedName>
    <definedName name="BExQAELFYH92K8CJL155181UDORO" hidden="1">#REF!</definedName>
    <definedName name="BExQAG8PP8R5NJKNQD1U4QOSD6X5" localSheetId="8" hidden="1">#REF!</definedName>
    <definedName name="BExQAG8PP8R5NJKNQD1U4QOSD6X5" hidden="1">#REF!</definedName>
    <definedName name="BExQAVTR32SDHZQ69KNYF6UXXKS2" localSheetId="8" hidden="1">#REF!</definedName>
    <definedName name="BExQAVTR32SDHZQ69KNYF6UXXKS2" hidden="1">#REF!</definedName>
    <definedName name="BExQBBETZJ7LHJ9CLAL3GEKQFEGR" localSheetId="8" hidden="1">#REF!</definedName>
    <definedName name="BExQBBETZJ7LHJ9CLAL3GEKQFEGR" hidden="1">#REF!</definedName>
    <definedName name="BExQBDICMZTSA1X73TMHNO4JSFLN" localSheetId="8" hidden="1">#REF!</definedName>
    <definedName name="BExQBDICMZTSA1X73TMHNO4JSFLN" hidden="1">#REF!</definedName>
    <definedName name="BExQBEER6CRCRPSSL61S0OMH57ZA" localSheetId="8" hidden="1">#REF!</definedName>
    <definedName name="BExQBEER6CRCRPSSL61S0OMH57ZA" hidden="1">#REF!</definedName>
    <definedName name="BExQBFR753FNBMC27WEQJT8UKANJ" localSheetId="8" hidden="1">#REF!</definedName>
    <definedName name="BExQBFR753FNBMC27WEQJT8UKANJ" hidden="1">#REF!</definedName>
    <definedName name="BExQBIGGY5TXI2FJVVZSLZ0LTZYH" localSheetId="8" hidden="1">#REF!</definedName>
    <definedName name="BExQBIGGY5TXI2FJVVZSLZ0LTZYH" hidden="1">#REF!</definedName>
    <definedName name="BExQBM1RUSIQ85LLMM2159BYDPIP" localSheetId="8" hidden="1">#REF!</definedName>
    <definedName name="BExQBM1RUSIQ85LLMM2159BYDPIP" hidden="1">#REF!</definedName>
    <definedName name="BExQBOWE543K7PGA5S7SVU2QKPM3" localSheetId="8" hidden="1">#REF!</definedName>
    <definedName name="BExQBOWE543K7PGA5S7SVU2QKPM3" hidden="1">#REF!</definedName>
    <definedName name="BExQBPSOZ47V81YAEURP0NQJNTJH" localSheetId="8" hidden="1">#REF!</definedName>
    <definedName name="BExQBPSOZ47V81YAEURP0NQJNTJH" hidden="1">#REF!</definedName>
    <definedName name="BExQC5TWT21CGBKD0IHAXTIN2QB8" localSheetId="8" hidden="1">#REF!</definedName>
    <definedName name="BExQC5TWT21CGBKD0IHAXTIN2QB8" hidden="1">#REF!</definedName>
    <definedName name="BExQC94JL9F5GW4S8DQCAF4WB2DA" localSheetId="8" hidden="1">#REF!</definedName>
    <definedName name="BExQC94JL9F5GW4S8DQCAF4WB2DA" hidden="1">#REF!</definedName>
    <definedName name="BExQCKTD8AT0824LGWREXM1B5D1X" localSheetId="8" hidden="1">#REF!</definedName>
    <definedName name="BExQCKTD8AT0824LGWREXM1B5D1X" hidden="1">#REF!</definedName>
    <definedName name="BExQCQ7KF4HVXSD72FF3DJGNNO3M" localSheetId="8" hidden="1">#REF!</definedName>
    <definedName name="BExQCQ7KF4HVXSD72FF3DJGNNO3M" hidden="1">#REF!</definedName>
    <definedName name="BExQCRPJXI0WNJUFFAC39C0PFUFK" localSheetId="8" hidden="1">#REF!</definedName>
    <definedName name="BExQCRPJXI0WNJUFFAC39C0PFUFK" hidden="1">#REF!</definedName>
    <definedName name="BExQD571YWOXKR2SX85K5MKQ0AO2" localSheetId="8" hidden="1">#REF!</definedName>
    <definedName name="BExQD571YWOXKR2SX85K5MKQ0AO2" hidden="1">#REF!</definedName>
    <definedName name="BExQDB6VCHN8PNX8EA6JNIEQ2JC2" localSheetId="8" hidden="1">#REF!</definedName>
    <definedName name="BExQDB6VCHN8PNX8EA6JNIEQ2JC2" hidden="1">#REF!</definedName>
    <definedName name="BExQDE1B6U2Q9B73KBENABP71YM1" localSheetId="8" hidden="1">#REF!</definedName>
    <definedName name="BExQDE1B6U2Q9B73KBENABP71YM1" hidden="1">#REF!</definedName>
    <definedName name="BExQDGQCN7ZW41QDUHOBJUGQAX40" localSheetId="8" hidden="1">#REF!</definedName>
    <definedName name="BExQDGQCN7ZW41QDUHOBJUGQAX40" hidden="1">#REF!</definedName>
    <definedName name="BExQED8ZZUEH0WRNOHXI7V9TVC8K" localSheetId="8" hidden="1">#REF!</definedName>
    <definedName name="BExQED8ZZUEH0WRNOHXI7V9TVC8K" hidden="1">#REF!</definedName>
    <definedName name="BExQEF1PIJIB9J24OB0M4X1WLBB0" localSheetId="8" hidden="1">#REF!</definedName>
    <definedName name="BExQEF1PIJIB9J24OB0M4X1WLBB0" hidden="1">#REF!</definedName>
    <definedName name="BExQEMUA4HEFM4OVO8M8MA8PIAW1" localSheetId="8" hidden="1">#REF!</definedName>
    <definedName name="BExQEMUA4HEFM4OVO8M8MA8PIAW1" hidden="1">#REF!</definedName>
    <definedName name="BExQEP38QPDKB85WG2WOL17IMB5S" localSheetId="8" hidden="1">#REF!</definedName>
    <definedName name="BExQEP38QPDKB85WG2WOL17IMB5S" hidden="1">#REF!</definedName>
    <definedName name="BExQEQ4XZQFIKUXNU9H7WE7AMZ1U" localSheetId="8" hidden="1">#REF!</definedName>
    <definedName name="BExQEQ4XZQFIKUXNU9H7WE7AMZ1U" hidden="1">#REF!</definedName>
    <definedName name="BExQF1OEB07CRAP6ALNNMJNJ3P2D" localSheetId="8" hidden="1">#REF!</definedName>
    <definedName name="BExQF1OEB07CRAP6ALNNMJNJ3P2D" hidden="1">#REF!</definedName>
    <definedName name="BExQF8KKL224NYD20XYLLM2RE7EW" localSheetId="8" hidden="1">#REF!</definedName>
    <definedName name="BExQF8KKL224NYD20XYLLM2RE7EW" hidden="1">#REF!</definedName>
    <definedName name="BExQF9X2AQPFJZTCHTU5PTTR0JAH" localSheetId="8" hidden="1">#REF!</definedName>
    <definedName name="BExQF9X2AQPFJZTCHTU5PTTR0JAH" hidden="1">#REF!</definedName>
    <definedName name="BExQFAINO9ODQZX6NSM8EBTRD04E" localSheetId="8" hidden="1">#REF!</definedName>
    <definedName name="BExQFAINO9ODQZX6NSM8EBTRD04E" hidden="1">#REF!</definedName>
    <definedName name="BExQFC0M9KKFMQKPLPEO2RQDB7MM" localSheetId="8" hidden="1">#REF!</definedName>
    <definedName name="BExQFC0M9KKFMQKPLPEO2RQDB7MM" hidden="1">#REF!</definedName>
    <definedName name="BExQFEEV7627R8TYZCM28C6V6WHE" localSheetId="8" hidden="1">#REF!</definedName>
    <definedName name="BExQFEEV7627R8TYZCM28C6V6WHE" hidden="1">#REF!</definedName>
    <definedName name="BExQFEK8NUD04X2OBRA275ADPSDL" localSheetId="8" hidden="1">#REF!</definedName>
    <definedName name="BExQFEK8NUD04X2OBRA275ADPSDL" hidden="1">#REF!</definedName>
    <definedName name="BExQFGYIWDR4W0YF7XR6E4EWWJ02" localSheetId="8" hidden="1">#REF!</definedName>
    <definedName name="BExQFGYIWDR4W0YF7XR6E4EWWJ02" hidden="1">#REF!</definedName>
    <definedName name="BExQFPNFKA36IAPS22LAUMBDI4KE" localSheetId="8" hidden="1">#REF!</definedName>
    <definedName name="BExQFPNFKA36IAPS22LAUMBDI4KE" hidden="1">#REF!</definedName>
    <definedName name="BExQFPSWEMA8WBUZ4WK20LR13VSU" localSheetId="8" hidden="1">#REF!</definedName>
    <definedName name="BExQFPSWEMA8WBUZ4WK20LR13VSU" hidden="1">#REF!</definedName>
    <definedName name="BExQFVSPOSCCPF1TLJPIWYWYB8A9" localSheetId="8" hidden="1">#REF!</definedName>
    <definedName name="BExQFVSPOSCCPF1TLJPIWYWYB8A9" hidden="1">#REF!</definedName>
    <definedName name="BExQFWJQXNQAW6LUMOEDS6KMJMYL" localSheetId="8" hidden="1">#REF!</definedName>
    <definedName name="BExQFWJQXNQAW6LUMOEDS6KMJMYL" hidden="1">#REF!</definedName>
    <definedName name="BExQG8TYRD2G42UA5ZPCRLNKUDMX" localSheetId="8" hidden="1">#REF!</definedName>
    <definedName name="BExQG8TYRD2G42UA5ZPCRLNKUDMX" hidden="1">#REF!</definedName>
    <definedName name="BExQGGBQ2CMSPV4NV4RA7NMBQER6" localSheetId="8" hidden="1">#REF!</definedName>
    <definedName name="BExQGGBQ2CMSPV4NV4RA7NMBQER6" hidden="1">#REF!</definedName>
    <definedName name="BExQGO48J9MPCDQ96RBB9UN9AIGT" localSheetId="8" hidden="1">#REF!</definedName>
    <definedName name="BExQGO48J9MPCDQ96RBB9UN9AIGT" hidden="1">#REF!</definedName>
    <definedName name="BExQGSBB6MJWDW7AYWA0MSFTXKRR" localSheetId="8" hidden="1">#REF!</definedName>
    <definedName name="BExQGSBB6MJWDW7AYWA0MSFTXKRR" hidden="1">#REF!</definedName>
    <definedName name="BExQH0UURAJ13AVO5UI04HSRGVYW" localSheetId="8" hidden="1">#REF!</definedName>
    <definedName name="BExQH0UURAJ13AVO5UI04HSRGVYW" hidden="1">#REF!</definedName>
    <definedName name="BExQH5I0FUT0822E2ITR6M5724UF" localSheetId="8" hidden="1">#REF!</definedName>
    <definedName name="BExQH5I0FUT0822E2ITR6M5724UF" hidden="1">#REF!</definedName>
    <definedName name="BExQH6ZZY0NR8SE48PSI9D0CU1TC" localSheetId="8" hidden="1">#REF!</definedName>
    <definedName name="BExQH6ZZY0NR8SE48PSI9D0CU1TC" hidden="1">#REF!</definedName>
    <definedName name="BExQH9P2MCXAJOVEO4GFQT6MNW22" localSheetId="8" hidden="1">#REF!</definedName>
    <definedName name="BExQH9P2MCXAJOVEO4GFQT6MNW22" hidden="1">#REF!</definedName>
    <definedName name="BExQHCZSBYUY8OKKJXFYWKBBM6AH" localSheetId="8" hidden="1">#REF!</definedName>
    <definedName name="BExQHCZSBYUY8OKKJXFYWKBBM6AH" hidden="1">#REF!</definedName>
    <definedName name="BExQHML1J3V7M9VZ3S2S198637RP" localSheetId="8" hidden="1">#REF!</definedName>
    <definedName name="BExQHML1J3V7M9VZ3S2S198637RP" hidden="1">#REF!</definedName>
    <definedName name="BExQHPKXZ1K33V2F90NZIQRZYIAW" localSheetId="8" hidden="1">#REF!</definedName>
    <definedName name="BExQHPKXZ1K33V2F90NZIQRZYIAW" hidden="1">#REF!</definedName>
    <definedName name="BExQHRDNW8YFGT2B35K9CYSS1VAI" localSheetId="8" hidden="1">#REF!</definedName>
    <definedName name="BExQHRDNW8YFGT2B35K9CYSS1VAI" hidden="1">#REF!</definedName>
    <definedName name="BExQHRZ9FBLUG6G6CC88UZA6V39L" localSheetId="8" hidden="1">#REF!</definedName>
    <definedName name="BExQHRZ9FBLUG6G6CC88UZA6V39L" hidden="1">#REF!</definedName>
    <definedName name="BExQHVF9KD06AG2RXUQJ9X4PVGX4" localSheetId="8" hidden="1">#REF!</definedName>
    <definedName name="BExQHVF9KD06AG2RXUQJ9X4PVGX4" hidden="1">#REF!</definedName>
    <definedName name="BExQHZBHVN2L4HC7ACTR73T5OCV0" localSheetId="8" hidden="1">#REF!</definedName>
    <definedName name="BExQHZBHVN2L4HC7ACTR73T5OCV0" hidden="1">#REF!</definedName>
    <definedName name="BExQI3O3BBL6MXZNJD1S3UD8WBUU" localSheetId="8" hidden="1">#REF!</definedName>
    <definedName name="BExQI3O3BBL6MXZNJD1S3UD8WBUU" hidden="1">#REF!</definedName>
    <definedName name="BExQI7431UOEBYKYPVVMNXBZ2ZP2" localSheetId="8" hidden="1">#REF!</definedName>
    <definedName name="BExQI7431UOEBYKYPVVMNXBZ2ZP2" hidden="1">#REF!</definedName>
    <definedName name="BExQI85V9TNLDJT5LTRZS10Y26SG" localSheetId="8" hidden="1">#REF!</definedName>
    <definedName name="BExQI85V9TNLDJT5LTRZS10Y26SG" hidden="1">#REF!</definedName>
    <definedName name="BExQI9ICYVAAXE7L1BQSE1VWSQA9" localSheetId="8" hidden="1">#REF!</definedName>
    <definedName name="BExQI9ICYVAAXE7L1BQSE1VWSQA9" hidden="1">#REF!</definedName>
    <definedName name="BExQIAPKHVEV8CU1L3TTHJW67FJ5" localSheetId="8" hidden="1">#REF!</definedName>
    <definedName name="BExQIAPKHVEV8CU1L3TTHJW67FJ5" hidden="1">#REF!</definedName>
    <definedName name="BExQIAV02RGEQG6AF0CWXU3MS9BZ" localSheetId="8" hidden="1">#REF!</definedName>
    <definedName name="BExQIAV02RGEQG6AF0CWXU3MS9BZ" hidden="1">#REF!</definedName>
    <definedName name="BExQIBB4I3Z6AUU0HYV1DHRS13M4" localSheetId="8" hidden="1">#REF!</definedName>
    <definedName name="BExQIBB4I3Z6AUU0HYV1DHRS13M4" hidden="1">#REF!</definedName>
    <definedName name="BExQIBWPAXU7HJZLKGJZY3EB7MIS" localSheetId="8" hidden="1">#REF!</definedName>
    <definedName name="BExQIBWPAXU7HJZLKGJZY3EB7MIS" hidden="1">#REF!</definedName>
    <definedName name="BExQIHLP9AT969BKBF22IGW76GLI" localSheetId="8" hidden="1">#REF!</definedName>
    <definedName name="BExQIHLP9AT969BKBF22IGW76GLI" hidden="1">#REF!</definedName>
    <definedName name="BExQIS8O6R36CI01XRY9ISM99TW9" localSheetId="8" hidden="1">#REF!</definedName>
    <definedName name="BExQIS8O6R36CI01XRY9ISM99TW9" hidden="1">#REF!</definedName>
    <definedName name="BExQIVJB9MJ25NDUHTCVMSODJY2C" localSheetId="8" hidden="1">#REF!</definedName>
    <definedName name="BExQIVJB9MJ25NDUHTCVMSODJY2C" hidden="1">#REF!</definedName>
    <definedName name="BExQIWAEMVTWAU39DWIXT17K2A9Z" localSheetId="8" hidden="1">#REF!</definedName>
    <definedName name="BExQIWAEMVTWAU39DWIXT17K2A9Z" hidden="1">#REF!</definedName>
    <definedName name="BExQJ72T8UR0U461ZLEGOOEPCDIG" localSheetId="8" hidden="1">#REF!</definedName>
    <definedName name="BExQJ72T8UR0U461ZLEGOOEPCDIG" hidden="1">#REF!</definedName>
    <definedName name="BExQJAZ2QDORCR0K8PR9VHQZ4Y3P" localSheetId="8" hidden="1">#REF!</definedName>
    <definedName name="BExQJAZ2QDORCR0K8PR9VHQZ4Y3P" hidden="1">#REF!</definedName>
    <definedName name="BExQJBF7LAX128WR7VTMJC88ZLPG" localSheetId="8" hidden="1">#REF!</definedName>
    <definedName name="BExQJBF7LAX128WR7VTMJC88ZLPG" hidden="1">#REF!</definedName>
    <definedName name="BExQJEVCKX6KZHNCLYXY7D0MX5KN" localSheetId="8" hidden="1">#REF!</definedName>
    <definedName name="BExQJEVCKX6KZHNCLYXY7D0MX5KN" hidden="1">#REF!</definedName>
    <definedName name="BExQJJYSDX8B0J1QGF2HL071KKA3" localSheetId="8" hidden="1">#REF!</definedName>
    <definedName name="BExQJJYSDX8B0J1QGF2HL071KKA3" hidden="1">#REF!</definedName>
    <definedName name="BExQK1HV6SQQ7CP8H8IUKI9TYXTD" localSheetId="8" hidden="1">#REF!</definedName>
    <definedName name="BExQK1HV6SQQ7CP8H8IUKI9TYXTD" hidden="1">#REF!</definedName>
    <definedName name="BExQK3LE5CSBW1E4H4KHW548FL2R" localSheetId="8" hidden="1">#REF!</definedName>
    <definedName name="BExQK3LE5CSBW1E4H4KHW548FL2R" hidden="1">#REF!</definedName>
    <definedName name="BExQKG6LD6PLNDGNGO9DJXY865BR" localSheetId="8" hidden="1">#REF!</definedName>
    <definedName name="BExQKG6LD6PLNDGNGO9DJXY865BR" hidden="1">#REF!</definedName>
    <definedName name="BExQKUKG8I4CGS9QYSD0H7NHP4JN" localSheetId="8" hidden="1">#REF!</definedName>
    <definedName name="BExQKUKG8I4CGS9QYSD0H7NHP4JN" hidden="1">#REF!</definedName>
    <definedName name="BExQL2NSE8OYZFXQH8A23RMVMFW7" localSheetId="8" hidden="1">#REF!</definedName>
    <definedName name="BExQL2NSE8OYZFXQH8A23RMVMFW7" hidden="1">#REF!</definedName>
    <definedName name="BExQLE1TOW3A287TQB0AVWENT8O1" localSheetId="8" hidden="1">#REF!</definedName>
    <definedName name="BExQLE1TOW3A287TQB0AVWENT8O1" hidden="1">#REF!</definedName>
    <definedName name="BExRYOYB4A3E5F6MTROY69LR0PMG" localSheetId="8" hidden="1">#REF!</definedName>
    <definedName name="BExRYOYB4A3E5F6MTROY69LR0PMG" hidden="1">#REF!</definedName>
    <definedName name="BExRYZLA9EW71H4SXQR525S72LLP" localSheetId="8" hidden="1">#REF!</definedName>
    <definedName name="BExRYZLA9EW71H4SXQR525S72LLP" hidden="1">#REF!</definedName>
    <definedName name="BExRZ66M8G9FQ0VFP077QSZBSOA5" localSheetId="8" hidden="1">#REF!</definedName>
    <definedName name="BExRZ66M8G9FQ0VFP077QSZBSOA5" hidden="1">#REF!</definedName>
    <definedName name="BExRZ8FMQQL46I8AQWU17LRNZD5T" localSheetId="8" hidden="1">#REF!</definedName>
    <definedName name="BExRZ8FMQQL46I8AQWU17LRNZD5T" hidden="1">#REF!</definedName>
    <definedName name="BExRZIRRIXRUMZ5GOO95S7460BMP" localSheetId="8" hidden="1">#REF!</definedName>
    <definedName name="BExRZIRRIXRUMZ5GOO95S7460BMP" hidden="1">#REF!</definedName>
    <definedName name="BExRZJTNBKKPK7SB4LA31O3OH6PO" localSheetId="8" hidden="1">#REF!</definedName>
    <definedName name="BExRZJTNBKKPK7SB4LA31O3OH6PO" hidden="1">#REF!</definedName>
    <definedName name="BExRZK9RAHMM0ZLTNSK7A4LDC42D" localSheetId="8" hidden="1">#REF!</definedName>
    <definedName name="BExRZK9RAHMM0ZLTNSK7A4LDC42D" hidden="1">#REF!</definedName>
    <definedName name="BExRZNF461H0WDF36L3U0UQSJGZB" localSheetId="8" hidden="1">#REF!</definedName>
    <definedName name="BExRZNF461H0WDF36L3U0UQSJGZB" hidden="1">#REF!</definedName>
    <definedName name="BExRZOGSR69INI6GAEPHDWSNK5Q4" localSheetId="8" hidden="1">#REF!</definedName>
    <definedName name="BExRZOGSR69INI6GAEPHDWSNK5Q4" hidden="1">#REF!</definedName>
    <definedName name="BExS0ASQBKRTPDWFK0KUDFOS9LE5" localSheetId="8" hidden="1">#REF!</definedName>
    <definedName name="BExS0ASQBKRTPDWFK0KUDFOS9LE5" hidden="1">#REF!</definedName>
    <definedName name="BExS0GHQUF6YT0RU3TKDEO8CSJYB" localSheetId="8" hidden="1">#REF!</definedName>
    <definedName name="BExS0GHQUF6YT0RU3TKDEO8CSJYB" hidden="1">#REF!</definedName>
    <definedName name="BExS0K8IHC45I78DMZBOJ1P13KQA" localSheetId="8" hidden="1">#REF!</definedName>
    <definedName name="BExS0K8IHC45I78DMZBOJ1P13KQA" hidden="1">#REF!</definedName>
    <definedName name="BExS0L4WP69XXUFHED98XIEPB593" localSheetId="8" hidden="1">#REF!</definedName>
    <definedName name="BExS0L4WP69XXUFHED98XIEPB593" hidden="1">#REF!</definedName>
    <definedName name="BExS0Z2O2N4AJXFEPN87NU9ZGAHG" localSheetId="8" hidden="1">#REF!</definedName>
    <definedName name="BExS0Z2O2N4AJXFEPN87NU9ZGAHG" hidden="1">#REF!</definedName>
    <definedName name="BExS15IJV0WW662NXQUVT3FGP4ST" localSheetId="8" hidden="1">#REF!</definedName>
    <definedName name="BExS15IJV0WW662NXQUVT3FGP4ST" hidden="1">#REF!</definedName>
    <definedName name="BExS18T8TBNEPF4AU1VJ268XLF3L" localSheetId="8" hidden="1">#REF!</definedName>
    <definedName name="BExS18T8TBNEPF4AU1VJ268XLF3L" hidden="1">#REF!</definedName>
    <definedName name="BExS194110MR25BYJI3CJ2EGZ8XT" localSheetId="8" hidden="1">#REF!</definedName>
    <definedName name="BExS194110MR25BYJI3CJ2EGZ8XT" hidden="1">#REF!</definedName>
    <definedName name="BExS1BNVGNSGD4EP90QL8WXYWZ66" localSheetId="8" hidden="1">#REF!</definedName>
    <definedName name="BExS1BNVGNSGD4EP90QL8WXYWZ66" hidden="1">#REF!</definedName>
    <definedName name="BExS1UE39N6NCND7MAARSBWXS6HU" localSheetId="8" hidden="1">#REF!</definedName>
    <definedName name="BExS1UE39N6NCND7MAARSBWXS6HU" hidden="1">#REF!</definedName>
    <definedName name="BExS226HTWL5WVC76MP5A1IBI8WD" localSheetId="8" hidden="1">#REF!</definedName>
    <definedName name="BExS226HTWL5WVC76MP5A1IBI8WD" hidden="1">#REF!</definedName>
    <definedName name="BExS26OI2QNNAH2WMDD95Z400048" localSheetId="8" hidden="1">#REF!</definedName>
    <definedName name="BExS26OI2QNNAH2WMDD95Z400048" hidden="1">#REF!</definedName>
    <definedName name="BExS2D4EI622QRKZKVDPRE66M4XA" localSheetId="8" hidden="1">#REF!</definedName>
    <definedName name="BExS2D4EI622QRKZKVDPRE66M4XA" hidden="1">#REF!</definedName>
    <definedName name="BExS2DF6B4ZUF3VZLI4G6LJ3BF38" localSheetId="8" hidden="1">#REF!</definedName>
    <definedName name="BExS2DF6B4ZUF3VZLI4G6LJ3BF38" hidden="1">#REF!</definedName>
    <definedName name="BExS2GKEA6VM3PDWKD7XI0KRUHTW" localSheetId="8" hidden="1">#REF!</definedName>
    <definedName name="BExS2GKEA6VM3PDWKD7XI0KRUHTW" hidden="1">#REF!</definedName>
    <definedName name="BExS2I2HVU314TXI2DYFRY8XV913" localSheetId="8" hidden="1">#REF!</definedName>
    <definedName name="BExS2I2HVU314TXI2DYFRY8XV913" hidden="1">#REF!</definedName>
    <definedName name="BExS2QB5FS5LYTFYO4BROTWG3OV5" localSheetId="8" hidden="1">#REF!</definedName>
    <definedName name="BExS2QB5FS5LYTFYO4BROTWG3OV5" hidden="1">#REF!</definedName>
    <definedName name="BExS2TLU1HONYV6S3ZD9T12D7CIG" localSheetId="8" hidden="1">#REF!</definedName>
    <definedName name="BExS2TLU1HONYV6S3ZD9T12D7CIG" hidden="1">#REF!</definedName>
    <definedName name="BExS2WLQUVBRZJWQTWUU4CYDY4IN" localSheetId="8" hidden="1">#REF!</definedName>
    <definedName name="BExS2WLQUVBRZJWQTWUU4CYDY4IN" hidden="1">#REF!</definedName>
    <definedName name="BExS2YJQV4NUX6135T90Z1Y5R26Q" localSheetId="8" hidden="1">#REF!</definedName>
    <definedName name="BExS2YJQV4NUX6135T90Z1Y5R26Q" hidden="1">#REF!</definedName>
    <definedName name="BExS318UV9I2FXPQQWUKKX00QLPJ" localSheetId="8" hidden="1">#REF!</definedName>
    <definedName name="BExS318UV9I2FXPQQWUKKX00QLPJ" hidden="1">#REF!</definedName>
    <definedName name="BExS3LBS0SMTHALVM4NRI1BAV1NP" localSheetId="8" hidden="1">#REF!</definedName>
    <definedName name="BExS3LBS0SMTHALVM4NRI1BAV1NP" hidden="1">#REF!</definedName>
    <definedName name="BExS3MTQ75VBXDGEBURP6YT8RROE" localSheetId="8" hidden="1">#REF!</definedName>
    <definedName name="BExS3MTQ75VBXDGEBURP6YT8RROE" hidden="1">#REF!</definedName>
    <definedName name="BExS3OMGYO0DFN5186UFKEXZ2RX3" localSheetId="8" hidden="1">#REF!</definedName>
    <definedName name="BExS3OMGYO0DFN5186UFKEXZ2RX3" hidden="1">#REF!</definedName>
    <definedName name="BExS3SDERJ27OER67TIGOVZU13A2" localSheetId="8" hidden="1">#REF!</definedName>
    <definedName name="BExS3SDERJ27OER67TIGOVZU13A2" hidden="1">#REF!</definedName>
    <definedName name="BExS3STIH9SFG0R6H30P191QZE98" localSheetId="8" hidden="1">#REF!</definedName>
    <definedName name="BExS3STIH9SFG0R6H30P191QZE98" hidden="1">#REF!</definedName>
    <definedName name="BExS46R5WDNU5KL04FKY5LHJUCB8" localSheetId="8" hidden="1">#REF!</definedName>
    <definedName name="BExS46R5WDNU5KL04FKY5LHJUCB8" hidden="1">#REF!</definedName>
    <definedName name="BExS4ASWKM93XA275AXHYP8AG6SU" localSheetId="8" hidden="1">#REF!</definedName>
    <definedName name="BExS4ASWKM93XA275AXHYP8AG6SU" hidden="1">#REF!</definedName>
    <definedName name="BExS4IANBC4RO7HIK0MZZ2RPQU78" localSheetId="8" hidden="1">#REF!</definedName>
    <definedName name="BExS4IANBC4RO7HIK0MZZ2RPQU78" hidden="1">#REF!</definedName>
    <definedName name="BExS4JN3Y6SVBKILQK0R9HS45Y52" localSheetId="8" hidden="1">#REF!</definedName>
    <definedName name="BExS4JN3Y6SVBKILQK0R9HS45Y52" hidden="1">#REF!</definedName>
    <definedName name="BExS4P6S41O6Z6BED77U3GD9PNH1" localSheetId="8" hidden="1">#REF!</definedName>
    <definedName name="BExS4P6S41O6Z6BED77U3GD9PNH1" hidden="1">#REF!</definedName>
    <definedName name="BExS4PXPURUHFBOKYFJD5J1J2RXC" localSheetId="8" hidden="1">#REF!</definedName>
    <definedName name="BExS4PXPURUHFBOKYFJD5J1J2RXC" hidden="1">#REF!</definedName>
    <definedName name="BExS4T32HD3YGJ91HTJ2IGVX6V4O" localSheetId="8" hidden="1">#REF!</definedName>
    <definedName name="BExS4T32HD3YGJ91HTJ2IGVX6V4O" hidden="1">#REF!</definedName>
    <definedName name="BExS51H0N51UT0FZOPZRCF1GU063" localSheetId="8" hidden="1">#REF!</definedName>
    <definedName name="BExS51H0N51UT0FZOPZRCF1GU063" hidden="1">#REF!</definedName>
    <definedName name="BExS54X72TJFC41FJK72MLRR2OO7" localSheetId="8" hidden="1">#REF!</definedName>
    <definedName name="BExS54X72TJFC41FJK72MLRR2OO7" hidden="1">#REF!</definedName>
    <definedName name="BExS59F0PA1V2ZC7S5TN6IT41SXP" localSheetId="8" hidden="1">#REF!</definedName>
    <definedName name="BExS59F0PA1V2ZC7S5TN6IT41SXP" hidden="1">#REF!</definedName>
    <definedName name="BExS5L3TGB8JVW9ROYWTKYTUPW27" localSheetId="8" hidden="1">#REF!</definedName>
    <definedName name="BExS5L3TGB8JVW9ROYWTKYTUPW27" hidden="1">#REF!</definedName>
    <definedName name="BExS6GKQ96EHVLYWNJDWXZXUZW90" localSheetId="8" hidden="1">#REF!</definedName>
    <definedName name="BExS6GKQ96EHVLYWNJDWXZXUZW90" hidden="1">#REF!</definedName>
    <definedName name="BExS6ITKSZFRR01YD5B0F676SYN7" localSheetId="8" hidden="1">#REF!</definedName>
    <definedName name="BExS6ITKSZFRR01YD5B0F676SYN7" hidden="1">#REF!</definedName>
    <definedName name="BExS6N0LI574IAC89EFW6CLTCQ33" localSheetId="8" hidden="1">#REF!</definedName>
    <definedName name="BExS6N0LI574IAC89EFW6CLTCQ33" hidden="1">#REF!</definedName>
    <definedName name="BExS6N0NEF7XCTT5R600QZ71A44O" localSheetId="8" hidden="1">#REF!</definedName>
    <definedName name="BExS6N0NEF7XCTT5R600QZ71A44O" hidden="1">#REF!</definedName>
    <definedName name="BExS6WRDBF3ST86ZOBBUL3GTCR11" localSheetId="8" hidden="1">#REF!</definedName>
    <definedName name="BExS6WRDBF3ST86ZOBBUL3GTCR11" hidden="1">#REF!</definedName>
    <definedName name="BExS6XNRKR0C3MTA0LV5B60UB908" localSheetId="8" hidden="1">#REF!</definedName>
    <definedName name="BExS6XNRKR0C3MTA0LV5B60UB908" hidden="1">#REF!</definedName>
    <definedName name="BExS73NELZEK2MDOLXO2Q7H3EG71" localSheetId="8" hidden="1">#REF!</definedName>
    <definedName name="BExS73NELZEK2MDOLXO2Q7H3EG71" hidden="1">#REF!</definedName>
    <definedName name="BExS7DJF6AXTWAJD7K4ZCD7L6BHV" localSheetId="8" hidden="1">#REF!</definedName>
    <definedName name="BExS7DJF6AXTWAJD7K4ZCD7L6BHV" hidden="1">#REF!</definedName>
    <definedName name="BExS7GOTHHOK287MX2RC853NWQAL" localSheetId="8" hidden="1">#REF!</definedName>
    <definedName name="BExS7GOTHHOK287MX2RC853NWQAL" hidden="1">#REF!</definedName>
    <definedName name="BExS7TKQYLRZGM93UY3ZJZJBQNFJ" localSheetId="8" hidden="1">#REF!</definedName>
    <definedName name="BExS7TKQYLRZGM93UY3ZJZJBQNFJ" hidden="1">#REF!</definedName>
    <definedName name="BExS7Y2LNGVHSIBKC7C3R6X4LDR6" localSheetId="8" hidden="1">#REF!</definedName>
    <definedName name="BExS7Y2LNGVHSIBKC7C3R6X4LDR6" hidden="1">#REF!</definedName>
    <definedName name="BExS81TE0EY44Y3W2M4Z4MGNP5OM" localSheetId="8" hidden="1">#REF!</definedName>
    <definedName name="BExS81TE0EY44Y3W2M4Z4MGNP5OM" hidden="1">#REF!</definedName>
    <definedName name="BExS81YPDZDVJJVS15HV2HDXAC3Y" localSheetId="8" hidden="1">#REF!</definedName>
    <definedName name="BExS81YPDZDVJJVS15HV2HDXAC3Y" hidden="1">#REF!</definedName>
    <definedName name="BExS82PRVNUTEKQZS56YT2DVF6C2" localSheetId="8" hidden="1">#REF!</definedName>
    <definedName name="BExS82PRVNUTEKQZS56YT2DVF6C2" hidden="1">#REF!</definedName>
    <definedName name="BExS83BCNFAV6DRCB1VTUF96491J" localSheetId="8" hidden="1">#REF!</definedName>
    <definedName name="BExS83BCNFAV6DRCB1VTUF96491J" hidden="1">#REF!</definedName>
    <definedName name="BExS86GKM9ISCSNZD15BQ5E5L6A5" localSheetId="8" hidden="1">#REF!</definedName>
    <definedName name="BExS86GKM9ISCSNZD15BQ5E5L6A5" hidden="1">#REF!</definedName>
    <definedName name="BExS89GGRJ55EK546SM31UGE2K8T" localSheetId="8" hidden="1">#REF!</definedName>
    <definedName name="BExS89GGRJ55EK546SM31UGE2K8T" hidden="1">#REF!</definedName>
    <definedName name="BExS8BPG5A0GR5AO1U951NDGGR0L" localSheetId="8" hidden="1">#REF!</definedName>
    <definedName name="BExS8BPG5A0GR5AO1U951NDGGR0L" hidden="1">#REF!</definedName>
    <definedName name="BExS8CGI0JXFUBD41VFLI0SZSV8F" localSheetId="8" hidden="1">#REF!</definedName>
    <definedName name="BExS8CGI0JXFUBD41VFLI0SZSV8F" hidden="1">#REF!</definedName>
    <definedName name="BExS8D22FXVQKOEJP01LT0CDI3PS" localSheetId="8" hidden="1">#REF!</definedName>
    <definedName name="BExS8D22FXVQKOEJP01LT0CDI3PS" hidden="1">#REF!</definedName>
    <definedName name="BExS8EEJOZFBUWZDOM3O25AJRUVU" localSheetId="8" hidden="1">#REF!</definedName>
    <definedName name="BExS8EEJOZFBUWZDOM3O25AJRUVU" hidden="1">#REF!</definedName>
    <definedName name="BExS8GSUS17UY50TEM2AWF36BR9Z" localSheetId="8" hidden="1">#REF!</definedName>
    <definedName name="BExS8GSUS17UY50TEM2AWF36BR9Z" hidden="1">#REF!</definedName>
    <definedName name="BExS8HJRBVG0XI6PWA9KTMJZMQXK" localSheetId="8" hidden="1">#REF!</definedName>
    <definedName name="BExS8HJRBVG0XI6PWA9KTMJZMQXK" hidden="1">#REF!</definedName>
    <definedName name="BExS8NE9HUZJH13OXLREOV1BX0OZ" localSheetId="8" hidden="1">#REF!</definedName>
    <definedName name="BExS8NE9HUZJH13OXLREOV1BX0OZ" hidden="1">#REF!</definedName>
    <definedName name="BExS8R51C8RM2FS6V6IRTYO9GA4A" localSheetId="8" hidden="1">#REF!</definedName>
    <definedName name="BExS8R51C8RM2FS6V6IRTYO9GA4A" hidden="1">#REF!</definedName>
    <definedName name="BExS8WDX408F60MH1X9B9UZ2H4R7" localSheetId="8" hidden="1">#REF!</definedName>
    <definedName name="BExS8WDX408F60MH1X9B9UZ2H4R7" hidden="1">#REF!</definedName>
    <definedName name="BExS8X4UTVOFE2YEVLO8LTKMSI3A" localSheetId="8" hidden="1">#REF!</definedName>
    <definedName name="BExS8X4UTVOFE2YEVLO8LTKMSI3A" hidden="1">#REF!</definedName>
    <definedName name="BExS8Z2W2QEC3MH0BZIYLDFQNUIP" localSheetId="8" hidden="1">#REF!</definedName>
    <definedName name="BExS8Z2W2QEC3MH0BZIYLDFQNUIP" hidden="1">#REF!</definedName>
    <definedName name="BExS92DKGRFFCIA9C0IXDOLO57EP" localSheetId="8" hidden="1">#REF!</definedName>
    <definedName name="BExS92DKGRFFCIA9C0IXDOLO57EP" hidden="1">#REF!</definedName>
    <definedName name="BExS98OB4321YCHLCQ022PXKTT2W" localSheetId="8" hidden="1">#REF!</definedName>
    <definedName name="BExS98OB4321YCHLCQ022PXKTT2W" hidden="1">#REF!</definedName>
    <definedName name="BExS9C9N8GFISC6HUERJ0EI06GB2" localSheetId="8" hidden="1">#REF!</definedName>
    <definedName name="BExS9C9N8GFISC6HUERJ0EI06GB2" hidden="1">#REF!</definedName>
    <definedName name="BExS9D6619QNINF06KHZHYUAH0S9" localSheetId="8" hidden="1">#REF!</definedName>
    <definedName name="BExS9D6619QNINF06KHZHYUAH0S9" hidden="1">#REF!</definedName>
    <definedName name="BExS9DX13CACP3J8JDREK30JB1SQ" localSheetId="8" hidden="1">#REF!</definedName>
    <definedName name="BExS9DX13CACP3J8JDREK30JB1SQ" hidden="1">#REF!</definedName>
    <definedName name="BExS9FPRS2KRRCS33SE6WFNF5GYL" localSheetId="8" hidden="1">#REF!</definedName>
    <definedName name="BExS9FPRS2KRRCS33SE6WFNF5GYL" hidden="1">#REF!</definedName>
    <definedName name="BExS9M5VN3VE822UH6TLACVY24CJ" localSheetId="8" hidden="1">#REF!</definedName>
    <definedName name="BExS9M5VN3VE822UH6TLACVY24CJ" hidden="1">#REF!</definedName>
    <definedName name="BExS9WI0A6PSEB8N9GPXF2Z7MWHM" localSheetId="8" hidden="1">#REF!</definedName>
    <definedName name="BExS9WI0A6PSEB8N9GPXF2Z7MWHM" hidden="1">#REF!</definedName>
    <definedName name="BExS9XJPZ07ND34OHX60QD382FV6" localSheetId="8" hidden="1">#REF!</definedName>
    <definedName name="BExS9XJPZ07ND34OHX60QD382FV6" hidden="1">#REF!</definedName>
    <definedName name="BExSA4AJLEEN4R7HU4FRSMYR17TR" localSheetId="8" hidden="1">#REF!</definedName>
    <definedName name="BExSA4AJLEEN4R7HU4FRSMYR17TR" hidden="1">#REF!</definedName>
    <definedName name="BExSA5HP306TN9XJS0TU619DLRR7" localSheetId="8" hidden="1">#REF!</definedName>
    <definedName name="BExSA5HP306TN9XJS0TU619DLRR7" hidden="1">#REF!</definedName>
    <definedName name="BExSAAVWQOOIA6B3JHQVGP08HFEM" localSheetId="8" hidden="1">#REF!</definedName>
    <definedName name="BExSAAVWQOOIA6B3JHQVGP08HFEM" hidden="1">#REF!</definedName>
    <definedName name="BExSAFJ3IICU2M7QPVE4ARYMXZKX" localSheetId="8" hidden="1">#REF!</definedName>
    <definedName name="BExSAFJ3IICU2M7QPVE4ARYMXZKX" hidden="1">#REF!</definedName>
    <definedName name="BExSAH6ID8OHX379UXVNGFO8J6KQ" localSheetId="8" hidden="1">#REF!</definedName>
    <definedName name="BExSAH6ID8OHX379UXVNGFO8J6KQ" hidden="1">#REF!</definedName>
    <definedName name="BExSAQBHIXGQRNIRGCJMBXUPCZQA" localSheetId="8" hidden="1">#REF!</definedName>
    <definedName name="BExSAQBHIXGQRNIRGCJMBXUPCZQA" hidden="1">#REF!</definedName>
    <definedName name="BExSAUTCT4P7JP57NOR9MTX33QJZ" localSheetId="8" hidden="1">#REF!</definedName>
    <definedName name="BExSAUTCT4P7JP57NOR9MTX33QJZ" hidden="1">#REF!</definedName>
    <definedName name="BExSAY9CA9TFXQ9M9FBJRGJO9T9E" localSheetId="8" hidden="1">#REF!</definedName>
    <definedName name="BExSAY9CA9TFXQ9M9FBJRGJO9T9E" hidden="1">#REF!</definedName>
    <definedName name="BExSB4JYKQ3MINI7RAYK5M8BLJDC" localSheetId="8" hidden="1">#REF!</definedName>
    <definedName name="BExSB4JYKQ3MINI7RAYK5M8BLJDC" hidden="1">#REF!</definedName>
    <definedName name="BExSBCY73CG3Q15P5BDLDT994XRL" localSheetId="8" hidden="1">#REF!</definedName>
    <definedName name="BExSBCY73CG3Q15P5BDLDT994XRL" hidden="1">#REF!</definedName>
    <definedName name="BExSBMOS41ZRLWYLOU29V6Y7YORR" localSheetId="8" hidden="1">#REF!</definedName>
    <definedName name="BExSBMOS41ZRLWYLOU29V6Y7YORR" hidden="1">#REF!</definedName>
    <definedName name="BExSBPZG22WAMZYIF7CZ686E8X80" localSheetId="8" hidden="1">#REF!</definedName>
    <definedName name="BExSBPZG22WAMZYIF7CZ686E8X80" hidden="1">#REF!</definedName>
    <definedName name="BExSBRBXXQMBU1TYDW1BXTEVEPRU" localSheetId="8" hidden="1">#REF!</definedName>
    <definedName name="BExSBRBXXQMBU1TYDW1BXTEVEPRU" hidden="1">#REF!</definedName>
    <definedName name="BExSC54998WTZ21DSL0R8UN0Y9JH" localSheetId="8" hidden="1">#REF!</definedName>
    <definedName name="BExSC54998WTZ21DSL0R8UN0Y9JH" hidden="1">#REF!</definedName>
    <definedName name="BExSC60N7WR9PJSNC9B7ORCX9NGY" localSheetId="8" hidden="1">#REF!</definedName>
    <definedName name="BExSC60N7WR9PJSNC9B7ORCX9NGY" hidden="1">#REF!</definedName>
    <definedName name="BExSCE99EZTILTTCE4NJJF96OYYM" localSheetId="8" hidden="1">#REF!</definedName>
    <definedName name="BExSCE99EZTILTTCE4NJJF96OYYM" hidden="1">#REF!</definedName>
    <definedName name="BExSCFWOMYELUEPWVJIRGIQZH5BV" localSheetId="8" hidden="1">#REF!</definedName>
    <definedName name="BExSCFWOMYELUEPWVJIRGIQZH5BV" hidden="1">#REF!</definedName>
    <definedName name="BExSCHUQZ2HFEWS54X67DIS8OSXZ" localSheetId="8" hidden="1">#REF!</definedName>
    <definedName name="BExSCHUQZ2HFEWS54X67DIS8OSXZ" hidden="1">#REF!</definedName>
    <definedName name="BExSCOG41SKKG4GYU76WRWW1CTE6" localSheetId="8" hidden="1">#REF!</definedName>
    <definedName name="BExSCOG41SKKG4GYU76WRWW1CTE6" hidden="1">#REF!</definedName>
    <definedName name="BExSCVC9P86YVFMRKKUVRV29MZXZ" localSheetId="8" hidden="1">#REF!</definedName>
    <definedName name="BExSCVC9P86YVFMRKKUVRV29MZXZ" hidden="1">#REF!</definedName>
    <definedName name="BExSD233CH4MU9ZMGNRF97ZV7KWU" localSheetId="8" hidden="1">#REF!</definedName>
    <definedName name="BExSD233CH4MU9ZMGNRF97ZV7KWU" hidden="1">#REF!</definedName>
    <definedName name="BExSD2U0F3BN6IN9N4R2DTTJG15H" localSheetId="8" hidden="1">#REF!</definedName>
    <definedName name="BExSD2U0F3BN6IN9N4R2DTTJG15H" hidden="1">#REF!</definedName>
    <definedName name="BExSD6A6NY15YSMFH51ST6XJY429" localSheetId="8" hidden="1">#REF!</definedName>
    <definedName name="BExSD6A6NY15YSMFH51ST6XJY429" hidden="1">#REF!</definedName>
    <definedName name="BExSD9VH6PF6RQ135VOEE08YXPAW" localSheetId="8" hidden="1">#REF!</definedName>
    <definedName name="BExSD9VH6PF6RQ135VOEE08YXPAW" hidden="1">#REF!</definedName>
    <definedName name="BExSDI9QWFD49GEZWZ3KOGM27XRB" localSheetId="8" hidden="1">#REF!</definedName>
    <definedName name="BExSDI9QWFD49GEZWZ3KOGM27XRB" hidden="1">#REF!</definedName>
    <definedName name="BExSDP5Y04WWMX2WWRITWOX8R5I9" localSheetId="8" hidden="1">#REF!</definedName>
    <definedName name="BExSDP5Y04WWMX2WWRITWOX8R5I9" hidden="1">#REF!</definedName>
    <definedName name="BExSDSGM203BJTNS9MKCBX453HMD" localSheetId="8" hidden="1">#REF!</definedName>
    <definedName name="BExSDSGM203BJTNS9MKCBX453HMD" hidden="1">#REF!</definedName>
    <definedName name="BExSDT20XUFXTDM37M148AXAP7HN" localSheetId="8" hidden="1">#REF!</definedName>
    <definedName name="BExSDT20XUFXTDM37M148AXAP7HN" hidden="1">#REF!</definedName>
    <definedName name="BExSDYLOWNTKCY92LFEDAV8LO7D3" localSheetId="8" hidden="1">#REF!</definedName>
    <definedName name="BExSDYLOWNTKCY92LFEDAV8LO7D3" hidden="1">#REF!</definedName>
    <definedName name="BExSE277VXZ807WBUB6A1UGQ1SF9" localSheetId="8" hidden="1">#REF!</definedName>
    <definedName name="BExSE277VXZ807WBUB6A1UGQ1SF9" hidden="1">#REF!</definedName>
    <definedName name="BExSE3EDSP4UL6G0I3DZ5SBHMUBU" localSheetId="8" hidden="1">#REF!</definedName>
    <definedName name="BExSE3EDSP4UL6G0I3DZ5SBHMUBU" hidden="1">#REF!</definedName>
    <definedName name="BExSEEHK1VLWD7JBV9SVVVIKQZ3I" localSheetId="8" hidden="1">#REF!</definedName>
    <definedName name="BExSEEHK1VLWD7JBV9SVVVIKQZ3I" hidden="1">#REF!</definedName>
    <definedName name="BExSEITYG8XAMWJ1C8VKU1MB4TEO" localSheetId="8" hidden="1">#REF!</definedName>
    <definedName name="BExSEITYG8XAMWJ1C8VKU1MB4TEO" hidden="1">#REF!</definedName>
    <definedName name="BExSEJKZLX37P3V33TRTFJ30BFRK" localSheetId="8" hidden="1">#REF!</definedName>
    <definedName name="BExSEJKZLX37P3V33TRTFJ30BFRK" hidden="1">#REF!</definedName>
    <definedName name="BExSEKXG1AW54E28IG5EODEM0JJV" localSheetId="8" hidden="1">#REF!</definedName>
    <definedName name="BExSEKXG1AW54E28IG5EODEM0JJV" hidden="1">#REF!</definedName>
    <definedName name="BExSEO84KVM8R2IV5MFH0XI3IZSN" localSheetId="8" hidden="1">#REF!</definedName>
    <definedName name="BExSEO84KVM8R2IV5MFH0XI3IZSN" hidden="1">#REF!</definedName>
    <definedName name="BExSEP9UVOAI6TMXKNK587PQ3328" localSheetId="8" hidden="1">#REF!</definedName>
    <definedName name="BExSEP9UVOAI6TMXKNK587PQ3328" hidden="1">#REF!</definedName>
    <definedName name="BExSERIU9MUGR4NPZAUJCVXUZ74I" localSheetId="8" hidden="1">#REF!</definedName>
    <definedName name="BExSERIU9MUGR4NPZAUJCVXUZ74I" hidden="1">#REF!</definedName>
    <definedName name="BExSF07QFLZCO4P6K6QF05XG7PH1" localSheetId="8" hidden="1">#REF!</definedName>
    <definedName name="BExSF07QFLZCO4P6K6QF05XG7PH1" hidden="1">#REF!</definedName>
    <definedName name="BExSFJ8ZAGQ63A4MVMZRQWLVRGQ5" localSheetId="8" hidden="1">#REF!</definedName>
    <definedName name="BExSFJ8ZAGQ63A4MVMZRQWLVRGQ5" hidden="1">#REF!</definedName>
    <definedName name="BExSFKQRST2S9KXWWLCXYLKSF4G1" localSheetId="8" hidden="1">#REF!</definedName>
    <definedName name="BExSFKQRST2S9KXWWLCXYLKSF4G1" hidden="1">#REF!</definedName>
    <definedName name="BExSFOHO6VZ5Y463KL3XYTZBVE3P" localSheetId="8" hidden="1">#REF!</definedName>
    <definedName name="BExSFOHO6VZ5Y463KL3XYTZBVE3P" hidden="1">#REF!</definedName>
    <definedName name="BExSFY2ZJOYUEYBX21QZ7AMN2WK1" localSheetId="8" hidden="1">#REF!</definedName>
    <definedName name="BExSFY2ZJOYUEYBX21QZ7AMN2WK1" hidden="1">#REF!</definedName>
    <definedName name="BExSFYDRRTAZVPXRWUF5PDQ97WFF" localSheetId="8" hidden="1">#REF!</definedName>
    <definedName name="BExSFYDRRTAZVPXRWUF5PDQ97WFF" hidden="1">#REF!</definedName>
    <definedName name="BExSFZVPFTXA3F0IJ2NGH1GXX9R7" localSheetId="8" hidden="1">#REF!</definedName>
    <definedName name="BExSFZVPFTXA3F0IJ2NGH1GXX9R7" hidden="1">#REF!</definedName>
    <definedName name="BExSG2Q34XRC1K28H4XG6PQM3FTW" localSheetId="8" hidden="1">#REF!</definedName>
    <definedName name="BExSG2Q34XRC1K28H4XG6PQM3FTW" hidden="1">#REF!</definedName>
    <definedName name="BExSG90Q4ZUU2IPGDYOM169NJV9S" localSheetId="8" hidden="1">#REF!</definedName>
    <definedName name="BExSG90Q4ZUU2IPGDYOM169NJV9S" hidden="1">#REF!</definedName>
    <definedName name="BExSG9X3DU845PNXYJGGLBQY2UHG" localSheetId="8" hidden="1">#REF!</definedName>
    <definedName name="BExSG9X3DU845PNXYJGGLBQY2UHG" hidden="1">#REF!</definedName>
    <definedName name="BExSGE45J27MDUUNXW7Z8Q33UAON" localSheetId="8" hidden="1">#REF!</definedName>
    <definedName name="BExSGE45J27MDUUNXW7Z8Q33UAON" hidden="1">#REF!</definedName>
    <definedName name="BExSGE9LY91Q0URHB4YAMX0UAMYI" localSheetId="8" hidden="1">#REF!</definedName>
    <definedName name="BExSGE9LY91Q0URHB4YAMX0UAMYI" hidden="1">#REF!</definedName>
    <definedName name="BExSGLB2URTLBCKBB4Y885W925F2" localSheetId="8" hidden="1">#REF!</definedName>
    <definedName name="BExSGLB2URTLBCKBB4Y885W925F2" hidden="1">#REF!</definedName>
    <definedName name="BExSGNEL2G0PC04ATVS20W5179EK" localSheetId="8" hidden="1">#REF!</definedName>
    <definedName name="BExSGNEL2G0PC04ATVS20W5179EK" hidden="1">#REF!</definedName>
    <definedName name="BExSGOAYG73SFWOPAQV80P710GID" localSheetId="8" hidden="1">#REF!</definedName>
    <definedName name="BExSGOAYG73SFWOPAQV80P710GID" hidden="1">#REF!</definedName>
    <definedName name="BExSGOWJHRW7FWKLO2EHUOOGHNAF" localSheetId="8" hidden="1">#REF!</definedName>
    <definedName name="BExSGOWJHRW7FWKLO2EHUOOGHNAF" hidden="1">#REF!</definedName>
    <definedName name="BExSGOWJTAP41ZV5Q23H7MI9C76W" localSheetId="8" hidden="1">#REF!</definedName>
    <definedName name="BExSGOWJTAP41ZV5Q23H7MI9C76W" hidden="1">#REF!</definedName>
    <definedName name="BExSGR5JQVX2HQ0PKCGZNSSUM1RV" localSheetId="8" hidden="1">#REF!</definedName>
    <definedName name="BExSGR5JQVX2HQ0PKCGZNSSUM1RV" hidden="1">#REF!</definedName>
    <definedName name="BExSGT3MKX7YVLVP6YLL6KVO8UGV" localSheetId="8" hidden="1">#REF!</definedName>
    <definedName name="BExSGT3MKX7YVLVP6YLL6KVO8UGV" hidden="1">#REF!</definedName>
    <definedName name="BExSGVHX69GJZHD99DKE4RZ042B1" localSheetId="8" hidden="1">#REF!</definedName>
    <definedName name="BExSGVHX69GJZHD99DKE4RZ042B1" hidden="1">#REF!</definedName>
    <definedName name="BExSGZJO4J4ZO04E2N2ECVYS9DEZ" localSheetId="8" hidden="1">#REF!</definedName>
    <definedName name="BExSGZJO4J4ZO04E2N2ECVYS9DEZ" hidden="1">#REF!</definedName>
    <definedName name="BExSHAHFHS7MMNJR8JPVABRGBVIT" localSheetId="8" hidden="1">#REF!</definedName>
    <definedName name="BExSHAHFHS7MMNJR8JPVABRGBVIT" hidden="1">#REF!</definedName>
    <definedName name="BExSHGH88QZWW4RNAX4YKAZ5JEBL" localSheetId="8" hidden="1">#REF!</definedName>
    <definedName name="BExSHGH88QZWW4RNAX4YKAZ5JEBL" hidden="1">#REF!</definedName>
    <definedName name="BExSHOKK1OO3CX9Z28C58E5J1D9W" localSheetId="8" hidden="1">#REF!</definedName>
    <definedName name="BExSHOKK1OO3CX9Z28C58E5J1D9W" hidden="1">#REF!</definedName>
    <definedName name="BExSHQD8KYLTQGDXIRKCHQQ7MKIH" localSheetId="8" hidden="1">#REF!</definedName>
    <definedName name="BExSHQD8KYLTQGDXIRKCHQQ7MKIH" hidden="1">#REF!</definedName>
    <definedName name="BExSHVGPIAHXI97UBLI9G4I4M29F" localSheetId="8" hidden="1">#REF!</definedName>
    <definedName name="BExSHVGPIAHXI97UBLI9G4I4M29F" hidden="1">#REF!</definedName>
    <definedName name="BExSI0K2YL3HTCQAD8A7TR4QCUR6" localSheetId="8" hidden="1">#REF!</definedName>
    <definedName name="BExSI0K2YL3HTCQAD8A7TR4QCUR6" hidden="1">#REF!</definedName>
    <definedName name="BExSIFUDNRWXWIWNGCCFOOD8WIAZ" localSheetId="8" hidden="1">#REF!</definedName>
    <definedName name="BExSIFUDNRWXWIWNGCCFOOD8WIAZ" hidden="1">#REF!</definedName>
    <definedName name="BExTTZNS2PBCR93C9IUW49UZ4I6T" localSheetId="8" hidden="1">#REF!</definedName>
    <definedName name="BExTTZNS2PBCR93C9IUW49UZ4I6T" hidden="1">#REF!</definedName>
    <definedName name="BExTU2YFQ25JQ6MEMRHHN66VLTPJ" localSheetId="8" hidden="1">#REF!</definedName>
    <definedName name="BExTU2YFQ25JQ6MEMRHHN66VLTPJ" hidden="1">#REF!</definedName>
    <definedName name="BExTU75IOII1V5O0C9X2VAYYVJUG" localSheetId="8" hidden="1">#REF!</definedName>
    <definedName name="BExTU75IOII1V5O0C9X2VAYYVJUG" hidden="1">#REF!</definedName>
    <definedName name="BExTUA5F7V4LUIIAM17J3A8XF3JE" localSheetId="8" hidden="1">#REF!</definedName>
    <definedName name="BExTUA5F7V4LUIIAM17J3A8XF3JE" hidden="1">#REF!</definedName>
    <definedName name="BExTUBY3AA9B91YRRWFOT21LUL8Q" localSheetId="8" hidden="1">#REF!</definedName>
    <definedName name="BExTUBY3AA9B91YRRWFOT21LUL8Q" hidden="1">#REF!</definedName>
    <definedName name="BExTUJ53ANGZ3H1KDK4CR4Q0OD6P" localSheetId="8" hidden="1">#REF!</definedName>
    <definedName name="BExTUJ53ANGZ3H1KDK4CR4Q0OD6P" hidden="1">#REF!</definedName>
    <definedName name="BExTUKXSZBM7C57G6NGLWGU4WOHY" localSheetId="8" hidden="1">#REF!</definedName>
    <definedName name="BExTUKXSZBM7C57G6NGLWGU4WOHY" hidden="1">#REF!</definedName>
    <definedName name="BExTUNC5INBE8Y5OA5GQUTXX6QJW" localSheetId="8" hidden="1">#REF!</definedName>
    <definedName name="BExTUNC5INBE8Y5OA5GQUTXX6QJW" hidden="1">#REF!</definedName>
    <definedName name="BExTUSQCFFYZCDNHWHADBC2E1ZP1" localSheetId="8" hidden="1">#REF!</definedName>
    <definedName name="BExTUSQCFFYZCDNHWHADBC2E1ZP1" hidden="1">#REF!</definedName>
    <definedName name="BExTUV4NQDZVAENZPSZGF7A3DDFN" localSheetId="8" hidden="1">#REF!</definedName>
    <definedName name="BExTUV4NQDZVAENZPSZGF7A3DDFN" hidden="1">#REF!</definedName>
    <definedName name="BExTUVFGOJEYS28JURA5KHQFDU5J" localSheetId="8" hidden="1">#REF!</definedName>
    <definedName name="BExTUVFGOJEYS28JURA5KHQFDU5J" hidden="1">#REF!</definedName>
    <definedName name="BExTUW10U40QCYGHM5NJ3YR1O5SP" localSheetId="8" hidden="1">#REF!</definedName>
    <definedName name="BExTUW10U40QCYGHM5NJ3YR1O5SP" hidden="1">#REF!</definedName>
    <definedName name="BExTUWXFQHINU66YG82BI20ATMB5" localSheetId="8" hidden="1">#REF!</definedName>
    <definedName name="BExTUWXFQHINU66YG82BI20ATMB5" hidden="1">#REF!</definedName>
    <definedName name="BExTUY9WNSJ91GV8CP0SKJTEIV82" localSheetId="8" hidden="1">#REF!</definedName>
    <definedName name="BExTUY9WNSJ91GV8CP0SKJTEIV82" hidden="1">#REF!</definedName>
    <definedName name="BExTV67VIM8PV6KO253M4DUBJQLC" localSheetId="8" hidden="1">#REF!</definedName>
    <definedName name="BExTV67VIM8PV6KO253M4DUBJQLC" hidden="1">#REF!</definedName>
    <definedName name="BExTVELZCF2YA5L6F23BYZZR6WHF" localSheetId="8" hidden="1">#REF!</definedName>
    <definedName name="BExTVELZCF2YA5L6F23BYZZR6WHF" hidden="1">#REF!</definedName>
    <definedName name="BExTVGPIQZ99YFXUC8OONUX5BD42" localSheetId="8" hidden="1">#REF!</definedName>
    <definedName name="BExTVGPIQZ99YFXUC8OONUX5BD42" hidden="1">#REF!</definedName>
    <definedName name="BExTVQG4F5RF0LZXG06AZ6EU1GQ3" localSheetId="8" hidden="1">#REF!</definedName>
    <definedName name="BExTVQG4F5RF0LZXG06AZ6EU1GQ3" hidden="1">#REF!</definedName>
    <definedName name="BExTVZQLP9VFLEYQ9280W13X7E8K" localSheetId="8" hidden="1">#REF!</definedName>
    <definedName name="BExTVZQLP9VFLEYQ9280W13X7E8K" hidden="1">#REF!</definedName>
    <definedName name="BExTWB4LA1PODQOH4LDTHQKBN16K" localSheetId="8" hidden="1">#REF!</definedName>
    <definedName name="BExTWB4LA1PODQOH4LDTHQKBN16K" hidden="1">#REF!</definedName>
    <definedName name="BExTWI0Q8AWXUA3ZN7I5V3QK2KM1" localSheetId="8" hidden="1">#REF!</definedName>
    <definedName name="BExTWI0Q8AWXUA3ZN7I5V3QK2KM1" hidden="1">#REF!</definedName>
    <definedName name="BExTWJTIA3WUW1PUWXAOP9O8NKLZ" localSheetId="8" hidden="1">#REF!</definedName>
    <definedName name="BExTWJTIA3WUW1PUWXAOP9O8NKLZ" hidden="1">#REF!</definedName>
    <definedName name="BExTWW95OX07FNA01WF5MSSSFQLX" localSheetId="8" hidden="1">#REF!</definedName>
    <definedName name="BExTWW95OX07FNA01WF5MSSSFQLX" hidden="1">#REF!</definedName>
    <definedName name="BExTX005F4GLW03J0PLPRPMI1SEG" localSheetId="8" hidden="1">#REF!</definedName>
    <definedName name="BExTX005F4GLW03J0PLPRPMI1SEG" hidden="1">#REF!</definedName>
    <definedName name="BExTX476KI0RNB71XI5TYMANSGBG" localSheetId="8" hidden="1">#REF!</definedName>
    <definedName name="BExTX476KI0RNB71XI5TYMANSGBG" hidden="1">#REF!</definedName>
    <definedName name="BExTXBJFKNSCUO7IOL6CSKERP06D" localSheetId="8" hidden="1">#REF!</definedName>
    <definedName name="BExTXBJFKNSCUO7IOL6CSKERP06D" hidden="1">#REF!</definedName>
    <definedName name="BExTXDMZDQ9U1FD9T7F79J29SYYN" localSheetId="8" hidden="1">#REF!</definedName>
    <definedName name="BExTXDMZDQ9U1FD9T7F79J29SYYN" hidden="1">#REF!</definedName>
    <definedName name="BExTXJ6HBAIXMMWKZTJNFDYVZCAY" localSheetId="8" hidden="1">#REF!</definedName>
    <definedName name="BExTXJ6HBAIXMMWKZTJNFDYVZCAY" hidden="1">#REF!</definedName>
    <definedName name="BExTXT812NQT8GAEGH738U29BI0D" localSheetId="8" hidden="1">#REF!</definedName>
    <definedName name="BExTXT812NQT8GAEGH738U29BI0D" hidden="1">#REF!</definedName>
    <definedName name="BExTXWIP2TFPTQ76NHFOB72NICRZ" localSheetId="8" hidden="1">#REF!</definedName>
    <definedName name="BExTXWIP2TFPTQ76NHFOB72NICRZ" hidden="1">#REF!</definedName>
    <definedName name="BExTY5T62H651VC86QM4X7E28JVA" localSheetId="8" hidden="1">#REF!</definedName>
    <definedName name="BExTY5T62H651VC86QM4X7E28JVA" hidden="1">#REF!</definedName>
    <definedName name="BExTYB7EHGVTJ4RSYOXWSG87U5WI" localSheetId="8" hidden="1">#REF!</definedName>
    <definedName name="BExTYB7EHGVTJ4RSYOXWSG87U5WI" hidden="1">#REF!</definedName>
    <definedName name="BExTYC93RS0KNKFOD35WG37LS9LY" localSheetId="8" hidden="1">#REF!</definedName>
    <definedName name="BExTYC93RS0KNKFOD35WG37LS9LY" hidden="1">#REF!</definedName>
    <definedName name="BExTYKCEFJ83LZM95M1V7CSFQVEA" localSheetId="8" hidden="1">#REF!</definedName>
    <definedName name="BExTYKCEFJ83LZM95M1V7CSFQVEA" hidden="1">#REF!</definedName>
    <definedName name="BExTYPLA9N640MFRJJQPKXT7P88M" localSheetId="8" hidden="1">#REF!</definedName>
    <definedName name="BExTYPLA9N640MFRJJQPKXT7P88M" hidden="1">#REF!</definedName>
    <definedName name="BExTYW1794M1TLJ2QQQCEEUZN18F" localSheetId="8" hidden="1">#REF!</definedName>
    <definedName name="BExTYW1794M1TLJ2QQQCEEUZN18F" hidden="1">#REF!</definedName>
    <definedName name="BExTZ7F71SNTOX4LLZCK5R9VUMIJ" localSheetId="8" hidden="1">#REF!</definedName>
    <definedName name="BExTZ7F71SNTOX4LLZCK5R9VUMIJ" hidden="1">#REF!</definedName>
    <definedName name="BExTZ80SWE36T1QSIIPJU7NJ65JL" localSheetId="8" hidden="1">#REF!</definedName>
    <definedName name="BExTZ80SWE36T1QSIIPJU7NJ65JL" hidden="1">#REF!</definedName>
    <definedName name="BExTZ869RSO739T4Q78JLOVO7G0C" localSheetId="8" hidden="1">#REF!</definedName>
    <definedName name="BExTZ869RSO739T4Q78JLOVO7G0C" hidden="1">#REF!</definedName>
    <definedName name="BExTZ8X5G9S3PA4FPSNK7T69W7QT" localSheetId="8" hidden="1">#REF!</definedName>
    <definedName name="BExTZ8X5G9S3PA4FPSNK7T69W7QT" hidden="1">#REF!</definedName>
    <definedName name="BExTZ97Y0RMR8V5BI9F2H4MFB77O" localSheetId="8" hidden="1">#REF!</definedName>
    <definedName name="BExTZ97Y0RMR8V5BI9F2H4MFB77O" hidden="1">#REF!</definedName>
    <definedName name="BExTZK5PMCAXJL4DUIGL6H9Y8U4C" localSheetId="8" hidden="1">#REF!</definedName>
    <definedName name="BExTZK5PMCAXJL4DUIGL6H9Y8U4C" hidden="1">#REF!</definedName>
    <definedName name="BExTZKB6L5SXV5UN71YVTCBEIGWY" localSheetId="8" hidden="1">#REF!</definedName>
    <definedName name="BExTZKB6L5SXV5UN71YVTCBEIGWY" hidden="1">#REF!</definedName>
    <definedName name="BExTZLICVKK4NBJFEGL270GJ2VQO" localSheetId="8" hidden="1">#REF!</definedName>
    <definedName name="BExTZLICVKK4NBJFEGL270GJ2VQO" hidden="1">#REF!</definedName>
    <definedName name="BExTZO2596CBZKPI7YNA1QQNPAIJ" localSheetId="8" hidden="1">#REF!</definedName>
    <definedName name="BExTZO2596CBZKPI7YNA1QQNPAIJ" hidden="1">#REF!</definedName>
    <definedName name="BExTZY8TDV4U7FQL7O10G6VKWKPJ" localSheetId="8" hidden="1">#REF!</definedName>
    <definedName name="BExTZY8TDV4U7FQL7O10G6VKWKPJ" hidden="1">#REF!</definedName>
    <definedName name="BExU02QNT4LT7H9JPUC4FXTLVGZT" localSheetId="8" hidden="1">#REF!</definedName>
    <definedName name="BExU02QNT4LT7H9JPUC4FXTLVGZT" hidden="1">#REF!</definedName>
    <definedName name="BExU0BFJJQO1HJZKI14QGOQ6JROO" localSheetId="8" hidden="1">#REF!</definedName>
    <definedName name="BExU0BFJJQO1HJZKI14QGOQ6JROO" hidden="1">#REF!</definedName>
    <definedName name="BExU0FH5WTGW8MRFUFMDDSMJ6YQ5" localSheetId="8" hidden="1">#REF!</definedName>
    <definedName name="BExU0FH5WTGW8MRFUFMDDSMJ6YQ5" hidden="1">#REF!</definedName>
    <definedName name="BExU0GDOIL9U33QGU9ZU3YX3V1I4" localSheetId="8" hidden="1">#REF!</definedName>
    <definedName name="BExU0GDOIL9U33QGU9ZU3YX3V1I4" hidden="1">#REF!</definedName>
    <definedName name="BExU0HKTO8WJDQDWRTUK5TETM3HS" localSheetId="8" hidden="1">#REF!</definedName>
    <definedName name="BExU0HKTO8WJDQDWRTUK5TETM3HS" hidden="1">#REF!</definedName>
    <definedName name="BExU0MTJQPE041ZN7H8UKGV6MZT7" localSheetId="8" hidden="1">#REF!</definedName>
    <definedName name="BExU0MTJQPE041ZN7H8UKGV6MZT7" hidden="1">#REF!</definedName>
    <definedName name="BExU0ZUUFYHLUK4M4E8GLGIBBNT0" localSheetId="8" hidden="1">#REF!</definedName>
    <definedName name="BExU0ZUUFYHLUK4M4E8GLGIBBNT0" hidden="1">#REF!</definedName>
    <definedName name="BExU147D6RPG6ZVTSXRKFSVRHSBG" localSheetId="8" hidden="1">#REF!</definedName>
    <definedName name="BExU147D6RPG6ZVTSXRKFSVRHSBG" hidden="1">#REF!</definedName>
    <definedName name="BExU16R10W1SOAPNG4CDJ01T7JRE" localSheetId="8" hidden="1">#REF!</definedName>
    <definedName name="BExU16R10W1SOAPNG4CDJ01T7JRE" hidden="1">#REF!</definedName>
    <definedName name="BExU17CKOR3GNIHDNVLH9L1IOJS9" localSheetId="8" hidden="1">#REF!</definedName>
    <definedName name="BExU17CKOR3GNIHDNVLH9L1IOJS9" hidden="1">#REF!</definedName>
    <definedName name="BExU1DXYI5DAD9DSFIEAUOB5XFZ9" localSheetId="8" hidden="1">#REF!</definedName>
    <definedName name="BExU1DXYI5DAD9DSFIEAUOB5XFZ9" hidden="1">#REF!</definedName>
    <definedName name="BExU1GXUTLRPJN4MRINLAPHSZQFG" localSheetId="8" hidden="1">#REF!</definedName>
    <definedName name="BExU1GXUTLRPJN4MRINLAPHSZQFG" hidden="1">#REF!</definedName>
    <definedName name="BExU1IL9AOHFO85BZB6S60DK3N8H" localSheetId="8" hidden="1">#REF!</definedName>
    <definedName name="BExU1IL9AOHFO85BZB6S60DK3N8H" hidden="1">#REF!</definedName>
    <definedName name="BExU1LAEKWJ0U6NP9G2AC9CTBYH6" localSheetId="8" hidden="1">#REF!</definedName>
    <definedName name="BExU1LAEKWJ0U6NP9G2AC9CTBYH6" hidden="1">#REF!</definedName>
    <definedName name="BExU1NOPS09CLFZL1O31RAF9BQNQ" localSheetId="8" hidden="1">#REF!</definedName>
    <definedName name="BExU1NOPS09CLFZL1O31RAF9BQNQ" hidden="1">#REF!</definedName>
    <definedName name="BExU1PH9MOEX1JZVZ3D5M9DXB191" localSheetId="8" hidden="1">#REF!</definedName>
    <definedName name="BExU1PH9MOEX1JZVZ3D5M9DXB191" hidden="1">#REF!</definedName>
    <definedName name="BExU1QZEEKJA35IMEOLOJ3ODX0ZA" localSheetId="8" hidden="1">#REF!</definedName>
    <definedName name="BExU1QZEEKJA35IMEOLOJ3ODX0ZA" hidden="1">#REF!</definedName>
    <definedName name="BExU1VRURIWWVJ95O40WA23LMTJD" localSheetId="8" hidden="1">#REF!</definedName>
    <definedName name="BExU1VRURIWWVJ95O40WA23LMTJD" hidden="1">#REF!</definedName>
    <definedName name="BExU2A0FXVBDX9LO3VWEXB4TLFT0" localSheetId="8" hidden="1">#REF!</definedName>
    <definedName name="BExU2A0FXVBDX9LO3VWEXB4TLFT0" hidden="1">#REF!</definedName>
    <definedName name="BExU2LEH667H33V81XVEZUP2O0UQ" localSheetId="8" hidden="1">#REF!</definedName>
    <definedName name="BExU2LEH667H33V81XVEZUP2O0UQ" hidden="1">#REF!</definedName>
    <definedName name="BExU2M5CK6XK55UIHDVYRXJJJRI4" localSheetId="8" hidden="1">#REF!</definedName>
    <definedName name="BExU2M5CK6XK55UIHDVYRXJJJRI4" hidden="1">#REF!</definedName>
    <definedName name="BExU2TXVT25ZTOFQAF6CM53Z1RLF" localSheetId="8" hidden="1">#REF!</definedName>
    <definedName name="BExU2TXVT25ZTOFQAF6CM53Z1RLF" hidden="1">#REF!</definedName>
    <definedName name="BExU2XZLYIU19G7358W5T9E87AFR" localSheetId="8" hidden="1">#REF!</definedName>
    <definedName name="BExU2XZLYIU19G7358W5T9E87AFR" hidden="1">#REF!</definedName>
    <definedName name="BExU2ZXMKRBQEX0CT3ZPZ3UFZP1G" localSheetId="8" hidden="1">#REF!</definedName>
    <definedName name="BExU2ZXMKRBQEX0CT3ZPZ3UFZP1G" hidden="1">#REF!</definedName>
    <definedName name="BExU35XHF1K1XEQUSZ292S5T61YA" localSheetId="8" hidden="1">#REF!</definedName>
    <definedName name="BExU35XHF1K1XEQUSZ292S5T61YA" hidden="1">#REF!</definedName>
    <definedName name="BExU38S1U5IC1T5A3P2TZU5OV0LN" localSheetId="8" hidden="1">#REF!</definedName>
    <definedName name="BExU38S1U5IC1T5A3P2TZU5OV0LN" hidden="1">#REF!</definedName>
    <definedName name="BExU3B66MCKJFSKT3HL8B5EJGVX0" localSheetId="8" hidden="1">#REF!</definedName>
    <definedName name="BExU3B66MCKJFSKT3HL8B5EJGVX0" hidden="1">#REF!</definedName>
    <definedName name="BExU3FDFDB2NVPYUR5V7OA3HF474" localSheetId="8" hidden="1">#REF!</definedName>
    <definedName name="BExU3FDFDB2NVPYUR5V7OA3HF474" hidden="1">#REF!</definedName>
    <definedName name="BExU3R7J076KUCCEUGKAYMANTUT5" localSheetId="8" hidden="1">#REF!</definedName>
    <definedName name="BExU3R7J076KUCCEUGKAYMANTUT5" hidden="1">#REF!</definedName>
    <definedName name="BExU3UNI9NR1RNZR07NSLSZMDOQQ" localSheetId="8" hidden="1">#REF!</definedName>
    <definedName name="BExU3UNI9NR1RNZR07NSLSZMDOQQ" hidden="1">#REF!</definedName>
    <definedName name="BExU401R18N6XKZKL7CNFOZQCM14" localSheetId="8" hidden="1">#REF!</definedName>
    <definedName name="BExU401R18N6XKZKL7CNFOZQCM14" hidden="1">#REF!</definedName>
    <definedName name="BExU42QVGY7TK39W1BIN6CDRG2OE" localSheetId="8" hidden="1">#REF!</definedName>
    <definedName name="BExU42QVGY7TK39W1BIN6CDRG2OE" hidden="1">#REF!</definedName>
    <definedName name="BExU431LXP7LIUNGJB9OSXEANFGX" localSheetId="8" hidden="1">#REF!</definedName>
    <definedName name="BExU431LXP7LIUNGJB9OSXEANFGX" hidden="1">#REF!</definedName>
    <definedName name="BExU47OZMS6TCWMEHHF0UCSFLLPI" localSheetId="8" hidden="1">#REF!</definedName>
    <definedName name="BExU47OZMS6TCWMEHHF0UCSFLLPI" hidden="1">#REF!</definedName>
    <definedName name="BExU4D36E8TXN0M8KSNGEAFYP4DQ" localSheetId="8" hidden="1">#REF!</definedName>
    <definedName name="BExU4D36E8TXN0M8KSNGEAFYP4DQ" hidden="1">#REF!</definedName>
    <definedName name="BExU4G31RRVLJ3AC6E1FNEFMXM3O" localSheetId="8" hidden="1">#REF!</definedName>
    <definedName name="BExU4G31RRVLJ3AC6E1FNEFMXM3O" hidden="1">#REF!</definedName>
    <definedName name="BExU4GDVLPUEWBA4MRYRTQAUNO7B" localSheetId="8" hidden="1">#REF!</definedName>
    <definedName name="BExU4GDVLPUEWBA4MRYRTQAUNO7B" hidden="1">#REF!</definedName>
    <definedName name="BExU4H4RAMAX0XVAWT5WFYQNPAL3" localSheetId="8" hidden="1">#REF!</definedName>
    <definedName name="BExU4H4RAMAX0XVAWT5WFYQNPAL3" hidden="1">#REF!</definedName>
    <definedName name="BExU4I148DA7PRCCISLWQ6ABXFK6" localSheetId="8" hidden="1">#REF!</definedName>
    <definedName name="BExU4I148DA7PRCCISLWQ6ABXFK6" hidden="1">#REF!</definedName>
    <definedName name="BExU4L101H2KQHVKCKQ4PBAWZV6K" localSheetId="8" hidden="1">#REF!</definedName>
    <definedName name="BExU4L101H2KQHVKCKQ4PBAWZV6K" hidden="1">#REF!</definedName>
    <definedName name="BExU4LML14Q7KDTYIKJWXF68W7X1" localSheetId="8" hidden="1">#REF!</definedName>
    <definedName name="BExU4LML14Q7KDTYIKJWXF68W7X1" hidden="1">#REF!</definedName>
    <definedName name="BExU4NA00RRRBGRT6TOB0MXZRCRZ" localSheetId="8" hidden="1">#REF!</definedName>
    <definedName name="BExU4NA00RRRBGRT6TOB0MXZRCRZ" hidden="1">#REF!</definedName>
    <definedName name="BExU529I6YHVOG83TJHWSILIQU1S" localSheetId="8" hidden="1">#REF!</definedName>
    <definedName name="BExU529I6YHVOG83TJHWSILIQU1S" hidden="1">#REF!</definedName>
    <definedName name="BExU57YCIKPRD8QWL6EU0YR3NG3J" localSheetId="8" hidden="1">#REF!</definedName>
    <definedName name="BExU57YCIKPRD8QWL6EU0YR3NG3J" hidden="1">#REF!</definedName>
    <definedName name="BExU5DSTBWXLN6E59B757KRWRI6E" localSheetId="8" hidden="1">#REF!</definedName>
    <definedName name="BExU5DSTBWXLN6E59B757KRWRI6E" hidden="1">#REF!</definedName>
    <definedName name="BExU5JSMO03X9M4WIRPP8JPSMQKJ" localSheetId="8" hidden="1">#REF!</definedName>
    <definedName name="BExU5JSMO03X9M4WIRPP8JPSMQKJ" hidden="1">#REF!</definedName>
    <definedName name="BExU5TDWM8NNDHYPQ7OQODTQ368A" localSheetId="8" hidden="1">#REF!</definedName>
    <definedName name="BExU5TDWM8NNDHYPQ7OQODTQ368A" hidden="1">#REF!</definedName>
    <definedName name="BExU5X4OX1V1XHS6WSSORVQPP6Z3" localSheetId="8" hidden="1">#REF!</definedName>
    <definedName name="BExU5X4OX1V1XHS6WSSORVQPP6Z3" hidden="1">#REF!</definedName>
    <definedName name="BExU5XVPARTFMRYHNUTBKDIL4UJN" localSheetId="8" hidden="1">#REF!</definedName>
    <definedName name="BExU5XVPARTFMRYHNUTBKDIL4UJN" hidden="1">#REF!</definedName>
    <definedName name="BExU66KMFBAP8JCVG9VM1RD1TNFF" localSheetId="8" hidden="1">#REF!</definedName>
    <definedName name="BExU66KMFBAP8JCVG9VM1RD1TNFF" hidden="1">#REF!</definedName>
    <definedName name="BExU68IOM3CB3TACNAE9565TW7SH" localSheetId="8" hidden="1">#REF!</definedName>
    <definedName name="BExU68IOM3CB3TACNAE9565TW7SH" hidden="1">#REF!</definedName>
    <definedName name="BExU6AM82KN21E82HMWVP3LWP9IL" localSheetId="8" hidden="1">#REF!</definedName>
    <definedName name="BExU6AM82KN21E82HMWVP3LWP9IL" hidden="1">#REF!</definedName>
    <definedName name="BExU6FEU1MRHU98R9YOJC5OKUJ6L" localSheetId="8" hidden="1">#REF!</definedName>
    <definedName name="BExU6FEU1MRHU98R9YOJC5OKUJ6L" hidden="1">#REF!</definedName>
    <definedName name="BExU6KIAJ663Y8W8QMU4HCF183DF" localSheetId="8" hidden="1">#REF!</definedName>
    <definedName name="BExU6KIAJ663Y8W8QMU4HCF183DF" hidden="1">#REF!</definedName>
    <definedName name="BExU6KT19B4PG6SHXFBGBPLM66KT" localSheetId="8" hidden="1">#REF!</definedName>
    <definedName name="BExU6KT19B4PG6SHXFBGBPLM66KT" hidden="1">#REF!</definedName>
    <definedName name="BExU6PAVKIOAIMQ9XQIHHF1SUAGO" localSheetId="8" hidden="1">#REF!</definedName>
    <definedName name="BExU6PAVKIOAIMQ9XQIHHF1SUAGO" hidden="1">#REF!</definedName>
    <definedName name="BExU6SLKTWV0YINVLTI6BCG9ANZM" localSheetId="8" hidden="1">#REF!</definedName>
    <definedName name="BExU6SLKTWV0YINVLTI6BCG9ANZM" hidden="1">#REF!</definedName>
    <definedName name="BExU6WXXC7SSQDMHSLUN5C2V4IYX" localSheetId="8" hidden="1">#REF!</definedName>
    <definedName name="BExU6WXXC7SSQDMHSLUN5C2V4IYX" hidden="1">#REF!</definedName>
    <definedName name="BExU73387E74XE8A9UKZLZNJYY65" localSheetId="8" hidden="1">#REF!</definedName>
    <definedName name="BExU73387E74XE8A9UKZLZNJYY65" hidden="1">#REF!</definedName>
    <definedName name="BExU76ZHCJM8I7VSICCMSTC33O6U" localSheetId="8" hidden="1">#REF!</definedName>
    <definedName name="BExU76ZHCJM8I7VSICCMSTC33O6U" hidden="1">#REF!</definedName>
    <definedName name="BExU7BBTUF8BQ42DSGM94X5TG5GF" localSheetId="8" hidden="1">#REF!</definedName>
    <definedName name="BExU7BBTUF8BQ42DSGM94X5TG5GF" hidden="1">#REF!</definedName>
    <definedName name="BExU7HH4EAHFQHT4AXKGWAWZP3I0" localSheetId="8" hidden="1">#REF!</definedName>
    <definedName name="BExU7HH4EAHFQHT4AXKGWAWZP3I0" hidden="1">#REF!</definedName>
    <definedName name="BExU7L7WPQSA0ELXZ0I86V33QCCJ" localSheetId="8" hidden="1">#REF!</definedName>
    <definedName name="BExU7L7WPQSA0ELXZ0I86V33QCCJ" hidden="1">#REF!</definedName>
    <definedName name="BExU7MF1ZVPDHOSMCAXOSYICHZ4I" localSheetId="8" hidden="1">#REF!</definedName>
    <definedName name="BExU7MF1ZVPDHOSMCAXOSYICHZ4I" hidden="1">#REF!</definedName>
    <definedName name="BExU7O2BJ6D5YCKEL6FD2EFCWYRX" localSheetId="8" hidden="1">#REF!</definedName>
    <definedName name="BExU7O2BJ6D5YCKEL6FD2EFCWYRX" hidden="1">#REF!</definedName>
    <definedName name="BExU7Q0JS9YIUKUPNSSAIDK2KJAV" localSheetId="8" hidden="1">#REF!</definedName>
    <definedName name="BExU7Q0JS9YIUKUPNSSAIDK2KJAV" hidden="1">#REF!</definedName>
    <definedName name="BExU80I6AE5OU7P7F5V7HWIZBJ4P" localSheetId="8" hidden="1">#REF!</definedName>
    <definedName name="BExU80I6AE5OU7P7F5V7HWIZBJ4P" hidden="1">#REF!</definedName>
    <definedName name="BExU86NB26MCPYIISZ36HADONGT2" localSheetId="8" hidden="1">#REF!</definedName>
    <definedName name="BExU86NB26MCPYIISZ36HADONGT2" hidden="1">#REF!</definedName>
    <definedName name="BExU885EZZNSZV3GP298UJ8LB7OL" localSheetId="8" hidden="1">#REF!</definedName>
    <definedName name="BExU885EZZNSZV3GP298UJ8LB7OL" hidden="1">#REF!</definedName>
    <definedName name="BExU8FSAUP9TUZ1NO9WXK80QPHWV" localSheetId="8" hidden="1">#REF!</definedName>
    <definedName name="BExU8FSAUP9TUZ1NO9WXK80QPHWV" hidden="1">#REF!</definedName>
    <definedName name="BExU8KFLAN778MBN93NYZB0FV30G" localSheetId="8" hidden="1">#REF!</definedName>
    <definedName name="BExU8KFLAN778MBN93NYZB0FV30G" hidden="1">#REF!</definedName>
    <definedName name="BExU8PZC6845UUDFG9M8FTC3P3DK" localSheetId="8" hidden="1">#REF!</definedName>
    <definedName name="BExU8PZC6845UUDFG9M8FTC3P3DK" hidden="1">#REF!</definedName>
    <definedName name="BExU8UX9JX3XLB47YZ8GFXE0V7R2" localSheetId="8" hidden="1">#REF!</definedName>
    <definedName name="BExU8UX9JX3XLB47YZ8GFXE0V7R2" hidden="1">#REF!</definedName>
    <definedName name="BExU8WVGMRSFNWCNHODQ9JQCMZB0" localSheetId="8" hidden="1">#REF!</definedName>
    <definedName name="BExU8WVGMRSFNWCNHODQ9JQCMZB0" hidden="1">#REF!</definedName>
    <definedName name="BExU96M1J7P9DZQ3S9H0C12KGYTW" localSheetId="8" hidden="1">#REF!</definedName>
    <definedName name="BExU96M1J7P9DZQ3S9H0C12KGYTW" hidden="1">#REF!</definedName>
    <definedName name="BExU9F05OR1GZ3057R6UL3WPEIYI" localSheetId="8" hidden="1">#REF!</definedName>
    <definedName name="BExU9F05OR1GZ3057R6UL3WPEIYI" hidden="1">#REF!</definedName>
    <definedName name="BExU9GCSO5YILIKG6VAHN13DL75K" localSheetId="8" hidden="1">#REF!</definedName>
    <definedName name="BExU9GCSO5YILIKG6VAHN13DL75K" hidden="1">#REF!</definedName>
    <definedName name="BExU9KJOZLO15N11MJVN782NFGJ0" localSheetId="8" hidden="1">#REF!</definedName>
    <definedName name="BExU9KJOZLO15N11MJVN782NFGJ0" hidden="1">#REF!</definedName>
    <definedName name="BExU9LG29XU2K1GNKRO4438JYQZE" localSheetId="8" hidden="1">#REF!</definedName>
    <definedName name="BExU9LG29XU2K1GNKRO4438JYQZE" hidden="1">#REF!</definedName>
    <definedName name="BExU9RW36I5Z6JIXUIUB3PJH86LT" localSheetId="8" hidden="1">#REF!</definedName>
    <definedName name="BExU9RW36I5Z6JIXUIUB3PJH86LT" hidden="1">#REF!</definedName>
    <definedName name="BExU9WU19DJ2VAGISPFEGDWWOO4V" localSheetId="8" hidden="1">#REF!</definedName>
    <definedName name="BExU9WU19DJ2VAGISPFEGDWWOO4V" hidden="1">#REF!</definedName>
    <definedName name="BExUA28AO7OWDG3H23Q0CL4B7BHW" localSheetId="8" hidden="1">#REF!</definedName>
    <definedName name="BExUA28AO7OWDG3H23Q0CL4B7BHW" hidden="1">#REF!</definedName>
    <definedName name="BExUA34N2C083NSTAHQGZZ3BCYGK" localSheetId="8" hidden="1">#REF!</definedName>
    <definedName name="BExUA34N2C083NSTAHQGZZ3BCYGK" hidden="1">#REF!</definedName>
    <definedName name="BExUA5O923FFNEBY8BPO1TU3QGBM" localSheetId="8" hidden="1">#REF!</definedName>
    <definedName name="BExUA5O923FFNEBY8BPO1TU3QGBM" hidden="1">#REF!</definedName>
    <definedName name="BExUA6Q4K25VH452AQ3ZIRBCMS61" localSheetId="8" hidden="1">#REF!</definedName>
    <definedName name="BExUA6Q4K25VH452AQ3ZIRBCMS61" hidden="1">#REF!</definedName>
    <definedName name="BExUAFV4JMBSM2SKBQL9NHL0NIBS" localSheetId="8" hidden="1">#REF!</definedName>
    <definedName name="BExUAFV4JMBSM2SKBQL9NHL0NIBS" hidden="1">#REF!</definedName>
    <definedName name="BExUAMWQODKBXMRH1QCMJLJBF8M7" localSheetId="8" hidden="1">#REF!</definedName>
    <definedName name="BExUAMWQODKBXMRH1QCMJLJBF8M7" hidden="1">#REF!</definedName>
    <definedName name="BExUARUP0MX710TNZSAA01HUEAVC" localSheetId="8" hidden="1">#REF!</definedName>
    <definedName name="BExUARUP0MX710TNZSAA01HUEAVC" hidden="1">#REF!</definedName>
    <definedName name="BExUAX8WS5OPVLCDXRGKTU2QMTFO" localSheetId="8" hidden="1">#REF!</definedName>
    <definedName name="BExUAX8WS5OPVLCDXRGKTU2QMTFO" hidden="1">#REF!</definedName>
    <definedName name="BExUB1FYAZ433NX9GD7WGACX5IZD" localSheetId="8" hidden="1">#REF!</definedName>
    <definedName name="BExUB1FYAZ433NX9GD7WGACX5IZD" hidden="1">#REF!</definedName>
    <definedName name="BExUB8HLEXSBVPZ5AXNQEK96F1N4" localSheetId="8" hidden="1">#REF!</definedName>
    <definedName name="BExUB8HLEXSBVPZ5AXNQEK96F1N4" hidden="1">#REF!</definedName>
    <definedName name="BExUBCDVZIEA7YT0LPSMHL5ZSERQ" localSheetId="8" hidden="1">#REF!</definedName>
    <definedName name="BExUBCDVZIEA7YT0LPSMHL5ZSERQ" hidden="1">#REF!</definedName>
    <definedName name="BExUBDA8WU087BUIMXC1U1CKA2RA" localSheetId="8" hidden="1">#REF!</definedName>
    <definedName name="BExUBDA8WU087BUIMXC1U1CKA2RA" hidden="1">#REF!</definedName>
    <definedName name="BExUBKXBUCN760QYU7Q8GESBWOQH" localSheetId="8" hidden="1">#REF!</definedName>
    <definedName name="BExUBKXBUCN760QYU7Q8GESBWOQH" hidden="1">#REF!</definedName>
    <definedName name="BExUBL83ED0P076RN9RJ8P1MZ299" localSheetId="8" hidden="1">#REF!</definedName>
    <definedName name="BExUBL83ED0P076RN9RJ8P1MZ299" hidden="1">#REF!</definedName>
    <definedName name="BExUC1EPS2CZ5CKFA0AQRIVRSHS8" localSheetId="8" hidden="1">#REF!</definedName>
    <definedName name="BExUC1EPS2CZ5CKFA0AQRIVRSHS8" hidden="1">#REF!</definedName>
    <definedName name="BExUC623BDYEODBN0N4DO6PJQ7NU" localSheetId="8" hidden="1">#REF!</definedName>
    <definedName name="BExUC623BDYEODBN0N4DO6PJQ7NU" hidden="1">#REF!</definedName>
    <definedName name="BExUC8WH8TCKBB5313JGYYQ1WFLT" localSheetId="8" hidden="1">#REF!</definedName>
    <definedName name="BExUC8WH8TCKBB5313JGYYQ1WFLT" hidden="1">#REF!</definedName>
    <definedName name="BExUCAP7GOSYPHMQKK6719YLSDIQ" localSheetId="8" hidden="1">#REF!</definedName>
    <definedName name="BExUCAP7GOSYPHMQKK6719YLSDIQ" hidden="1">#REF!</definedName>
    <definedName name="BExUCFCDK6SPH86I6STXX8X3WMC4" localSheetId="8" hidden="1">#REF!</definedName>
    <definedName name="BExUCFCDK6SPH86I6STXX8X3WMC4" hidden="1">#REF!</definedName>
    <definedName name="BExUCKL98JB87L3I6T6IFSWJNYAB" localSheetId="8" hidden="1">#REF!</definedName>
    <definedName name="BExUCKL98JB87L3I6T6IFSWJNYAB" hidden="1">#REF!</definedName>
    <definedName name="BExUCLC6AQ5KR6LXSAXV4QQ8ASVG" localSheetId="8" hidden="1">#REF!</definedName>
    <definedName name="BExUCLC6AQ5KR6LXSAXV4QQ8ASVG" hidden="1">#REF!</definedName>
    <definedName name="BExUD4IOJ12X3PJG5WXNNGDRCKAP" localSheetId="8" hidden="1">#REF!</definedName>
    <definedName name="BExUD4IOJ12X3PJG5WXNNGDRCKAP" hidden="1">#REF!</definedName>
    <definedName name="BExUD9WX9BWK72UWVSLYZJLAY5VY" localSheetId="8" hidden="1">#REF!</definedName>
    <definedName name="BExUD9WX9BWK72UWVSLYZJLAY5VY" hidden="1">#REF!</definedName>
    <definedName name="BExUDEV0CYVO7Y5IQQBEJ6FUY9S6" localSheetId="8" hidden="1">#REF!</definedName>
    <definedName name="BExUDEV0CYVO7Y5IQQBEJ6FUY9S6" hidden="1">#REF!</definedName>
    <definedName name="BExUDWOXQGIZW0EAIIYLQUPXF8YV" localSheetId="8" hidden="1">#REF!</definedName>
    <definedName name="BExUDWOXQGIZW0EAIIYLQUPXF8YV" hidden="1">#REF!</definedName>
    <definedName name="BExUDXAIC17W1FUU8Z10XUAVB7CS" localSheetId="8" hidden="1">#REF!</definedName>
    <definedName name="BExUDXAIC17W1FUU8Z10XUAVB7CS" hidden="1">#REF!</definedName>
    <definedName name="BExUE5OMY7OAJQ9WR8C8HG311ORP" localSheetId="8" hidden="1">#REF!</definedName>
    <definedName name="BExUE5OMY7OAJQ9WR8C8HG311ORP" hidden="1">#REF!</definedName>
    <definedName name="BExUEFKOQWXXGRNLAOJV2BJ66UB8" localSheetId="8" hidden="1">#REF!</definedName>
    <definedName name="BExUEFKOQWXXGRNLAOJV2BJ66UB8" hidden="1">#REF!</definedName>
    <definedName name="BExUEJGX3OQQP5KFRJSRCZ70EI9V" localSheetId="8" hidden="1">#REF!</definedName>
    <definedName name="BExUEJGX3OQQP5KFRJSRCZ70EI9V" hidden="1">#REF!</definedName>
    <definedName name="BExUEKDB2RWXF3WMTZ6JSBCHNSDT" localSheetId="8" hidden="1">#REF!</definedName>
    <definedName name="BExUEKDB2RWXF3WMTZ6JSBCHNSDT" hidden="1">#REF!</definedName>
    <definedName name="BExUEYR71COFS2X8PDNU21IPMQEU" localSheetId="8" hidden="1">#REF!</definedName>
    <definedName name="BExUEYR71COFS2X8PDNU21IPMQEU" hidden="1">#REF!</definedName>
    <definedName name="BExVPRLJ9I6RX45EDVFSQGCPJSOK" localSheetId="8" hidden="1">#REF!</definedName>
    <definedName name="BExVPRLJ9I6RX45EDVFSQGCPJSOK" hidden="1">#REF!</definedName>
    <definedName name="BExVRFU8RWFT8A80ZVAW185SG2G6" localSheetId="8" hidden="1">#REF!</definedName>
    <definedName name="BExVRFU8RWFT8A80ZVAW185SG2G6" hidden="1">#REF!</definedName>
    <definedName name="BExVSJ3NHETBAIZTZQSM8LAVT76V" localSheetId="8" hidden="1">#REF!</definedName>
    <definedName name="BExVSJ3NHETBAIZTZQSM8LAVT76V" hidden="1">#REF!</definedName>
    <definedName name="BExVSL787C8E4HFQZ2NVLT35I2XV" localSheetId="8" hidden="1">#REF!</definedName>
    <definedName name="BExVSL787C8E4HFQZ2NVLT35I2XV" hidden="1">#REF!</definedName>
    <definedName name="BExVSTFTVV14SFGHQUOJL5SQ5TX9" localSheetId="8" hidden="1">#REF!</definedName>
    <definedName name="BExVSTFTVV14SFGHQUOJL5SQ5TX9" hidden="1">#REF!</definedName>
    <definedName name="BExVT017S14M5X928ARKQ2GNUFE0" localSheetId="8" hidden="1">#REF!</definedName>
    <definedName name="BExVT017S14M5X928ARKQ2GNUFE0" hidden="1">#REF!</definedName>
    <definedName name="BExVT3MPE8LQ5JFN3HQIFKSQ80U4" localSheetId="8" hidden="1">#REF!</definedName>
    <definedName name="BExVT3MPE8LQ5JFN3HQIFKSQ80U4" hidden="1">#REF!</definedName>
    <definedName name="BExVT7TRK3NZHPME2TFBXOF1WBR9" localSheetId="8" hidden="1">#REF!</definedName>
    <definedName name="BExVT7TRK3NZHPME2TFBXOF1WBR9" hidden="1">#REF!</definedName>
    <definedName name="BExVT9H0R0T7WGQAAC0HABMG54YM" localSheetId="8" hidden="1">#REF!</definedName>
    <definedName name="BExVT9H0R0T7WGQAAC0HABMG54YM" hidden="1">#REF!</definedName>
    <definedName name="BExVTAO57POUXSZQJQ6MABMZQA13" localSheetId="8" hidden="1">#REF!</definedName>
    <definedName name="BExVTAO57POUXSZQJQ6MABMZQA13" hidden="1">#REF!</definedName>
    <definedName name="BExVTCMDDEDGLUIMUU6BSFHEWTOP" localSheetId="8" hidden="1">#REF!</definedName>
    <definedName name="BExVTCMDDEDGLUIMUU6BSFHEWTOP" hidden="1">#REF!</definedName>
    <definedName name="BExVTCMDQMLKRA2NQR72XU6Y54IK" localSheetId="8" hidden="1">#REF!</definedName>
    <definedName name="BExVTCMDQMLKRA2NQR72XU6Y54IK" hidden="1">#REF!</definedName>
    <definedName name="BExVTCRV8FQ5U9OYWWL44N6KFNHU" localSheetId="8" hidden="1">#REF!</definedName>
    <definedName name="BExVTCRV8FQ5U9OYWWL44N6KFNHU" hidden="1">#REF!</definedName>
    <definedName name="BExVTNESHPVG0A0KZ7BRX26MS0PF" localSheetId="8" hidden="1">#REF!</definedName>
    <definedName name="BExVTNESHPVG0A0KZ7BRX26MS0PF" hidden="1">#REF!</definedName>
    <definedName name="BExVTTJVTNRSBHBTUZ78WG2JM5MK" localSheetId="8" hidden="1">#REF!</definedName>
    <definedName name="BExVTTJVTNRSBHBTUZ78WG2JM5MK" hidden="1">#REF!</definedName>
    <definedName name="BExVTXLMYR87BC04D1ERALPUFVPG" localSheetId="8" hidden="1">#REF!</definedName>
    <definedName name="BExVTXLMYR87BC04D1ERALPUFVPG" hidden="1">#REF!</definedName>
    <definedName name="BExVUL9V3H8ZF6Y72LQBBN639YAA" localSheetId="8" hidden="1">#REF!</definedName>
    <definedName name="BExVUL9V3H8ZF6Y72LQBBN639YAA" hidden="1">#REF!</definedName>
    <definedName name="BExVUZT95UAU8XG5X9XSE25CHQGA" localSheetId="8" hidden="1">#REF!</definedName>
    <definedName name="BExVUZT95UAU8XG5X9XSE25CHQGA" hidden="1">#REF!</definedName>
    <definedName name="BExVV5T14N2HZIK7HQ4P2KG09U0J" localSheetId="8" hidden="1">#REF!</definedName>
    <definedName name="BExVV5T14N2HZIK7HQ4P2KG09U0J" hidden="1">#REF!</definedName>
    <definedName name="BExVV7R410VYLADLX9LNG63ID6H1" localSheetId="8" hidden="1">#REF!</definedName>
    <definedName name="BExVV7R410VYLADLX9LNG63ID6H1" hidden="1">#REF!</definedName>
    <definedName name="BExVVAAVDXGWAVI6J2W0BCU58MBM" localSheetId="8" hidden="1">#REF!</definedName>
    <definedName name="BExVVAAVDXGWAVI6J2W0BCU58MBM" hidden="1">#REF!</definedName>
    <definedName name="BExVVCEED4JEKF59OV0G3T4XFMFO" localSheetId="8" hidden="1">#REF!</definedName>
    <definedName name="BExVVCEED4JEKF59OV0G3T4XFMFO" hidden="1">#REF!</definedName>
    <definedName name="BExVVPFO2J7FMSRPD36909HN4BZJ" localSheetId="8" hidden="1">#REF!</definedName>
    <definedName name="BExVVPFO2J7FMSRPD36909HN4BZJ" hidden="1">#REF!</definedName>
    <definedName name="BExVVQ19AQ3VCARJOC38SF7OYE9Y" localSheetId="8" hidden="1">#REF!</definedName>
    <definedName name="BExVVQ19AQ3VCARJOC38SF7OYE9Y" hidden="1">#REF!</definedName>
    <definedName name="BExVVQ19TAECID45CS4HXT1RD3AQ" localSheetId="8" hidden="1">#REF!</definedName>
    <definedName name="BExVVQ19TAECID45CS4HXT1RD3AQ" hidden="1">#REF!</definedName>
    <definedName name="BExVVYKOYB7OX8Y0B4UIUF79PVDO" localSheetId="8" hidden="1">#REF!</definedName>
    <definedName name="BExVVYKOYB7OX8Y0B4UIUF79PVDO" hidden="1">#REF!</definedName>
    <definedName name="BExVW3YV5XGIVJ97UUPDJGJ2P15B" localSheetId="8" hidden="1">#REF!</definedName>
    <definedName name="BExVW3YV5XGIVJ97UUPDJGJ2P15B" hidden="1">#REF!</definedName>
    <definedName name="BExVW5X571GEYR5SCU1Z2DHKWM79" localSheetId="8" hidden="1">#REF!</definedName>
    <definedName name="BExVW5X571GEYR5SCU1Z2DHKWM79" hidden="1">#REF!</definedName>
    <definedName name="BExVW6YTKA098AF57M4PHNQ54XMH" localSheetId="8" hidden="1">#REF!</definedName>
    <definedName name="BExVW6YTKA098AF57M4PHNQ54XMH" hidden="1">#REF!</definedName>
    <definedName name="BExVWHRDIJBRFANMKJFY05BHP7RS" localSheetId="8" hidden="1">#REF!</definedName>
    <definedName name="BExVWHRDIJBRFANMKJFY05BHP7RS" hidden="1">#REF!</definedName>
    <definedName name="BExVWINKCH0V0NUWH363SMXAZE62" localSheetId="8" hidden="1">#REF!</definedName>
    <definedName name="BExVWINKCH0V0NUWH363SMXAZE62" hidden="1">#REF!</definedName>
    <definedName name="BExVWYU8EK669NP172GEIGCTVPPA" localSheetId="8" hidden="1">#REF!</definedName>
    <definedName name="BExVWYU8EK669NP172GEIGCTVPPA" hidden="1">#REF!</definedName>
    <definedName name="BExVX3XN2DRJKL8EDBIG58RYQ36R" localSheetId="8" hidden="1">#REF!</definedName>
    <definedName name="BExVX3XN2DRJKL8EDBIG58RYQ36R" hidden="1">#REF!</definedName>
    <definedName name="BExVXBA38Z5WNQUH39HHZ2SAMC1T" localSheetId="8" hidden="1">#REF!</definedName>
    <definedName name="BExVXBA38Z5WNQUH39HHZ2SAMC1T" hidden="1">#REF!</definedName>
    <definedName name="BExVXDZ63PUART77BBR5SI63TPC6" localSheetId="8" hidden="1">#REF!</definedName>
    <definedName name="BExVXDZ63PUART77BBR5SI63TPC6" hidden="1">#REF!</definedName>
    <definedName name="BExVXHKI6LFYMGWISMPACMO247HL" localSheetId="8" hidden="1">#REF!</definedName>
    <definedName name="BExVXHKI6LFYMGWISMPACMO247HL" hidden="1">#REF!</definedName>
    <definedName name="BExVXK9SK580O7MYHVNJ3V911ALP" localSheetId="8" hidden="1">#REF!</definedName>
    <definedName name="BExVXK9SK580O7MYHVNJ3V911ALP" hidden="1">#REF!</definedName>
    <definedName name="BExVXLX2BZ5EF2X6R41BTKRJR1NM" localSheetId="8" hidden="1">#REF!</definedName>
    <definedName name="BExVXLX2BZ5EF2X6R41BTKRJR1NM" hidden="1">#REF!</definedName>
    <definedName name="BExVXYT01U5IPYA7E44FWS6KCEFC" localSheetId="8" hidden="1">#REF!</definedName>
    <definedName name="BExVXYT01U5IPYA7E44FWS6KCEFC" hidden="1">#REF!</definedName>
    <definedName name="BExVY11V7U1SAY4QKYE0PBSPD7LW" localSheetId="8" hidden="1">#REF!</definedName>
    <definedName name="BExVY11V7U1SAY4QKYE0PBSPD7LW" hidden="1">#REF!</definedName>
    <definedName name="BExVY1SV37DL5YU59HS4IG3VBCP4" localSheetId="8" hidden="1">#REF!</definedName>
    <definedName name="BExVY1SV37DL5YU59HS4IG3VBCP4" hidden="1">#REF!</definedName>
    <definedName name="BExVY3WFGJKSQA08UF9NCMST928Y" localSheetId="8" hidden="1">#REF!</definedName>
    <definedName name="BExVY3WFGJKSQA08UF9NCMST928Y" hidden="1">#REF!</definedName>
    <definedName name="BExVY954UOEVQEIC5OFO4NEWVKAQ" localSheetId="8" hidden="1">#REF!</definedName>
    <definedName name="BExVY954UOEVQEIC5OFO4NEWVKAQ" hidden="1">#REF!</definedName>
    <definedName name="BExVYHDYIV5397LC02V4FEP8VD6W" localSheetId="8" hidden="1">#REF!</definedName>
    <definedName name="BExVYHDYIV5397LC02V4FEP8VD6W" hidden="1">#REF!</definedName>
    <definedName name="BExVYO4NFDGC4ZOGHANQWX5CH4BT" localSheetId="8" hidden="1">#REF!</definedName>
    <definedName name="BExVYO4NFDGC4ZOGHANQWX5CH4BT" hidden="1">#REF!</definedName>
    <definedName name="BExVYOVIZDA18YIQ0A30Q052PCAK" localSheetId="8" hidden="1">#REF!</definedName>
    <definedName name="BExVYOVIZDA18YIQ0A30Q052PCAK" hidden="1">#REF!</definedName>
    <definedName name="BExVYPS2R6B75R1EFIUJ6G5TE4Q4" localSheetId="8" hidden="1">#REF!</definedName>
    <definedName name="BExVYPS2R6B75R1EFIUJ6G5TE4Q4" hidden="1">#REF!</definedName>
    <definedName name="BExVYQIXPEM6J4JVP78BRHIC05PV" localSheetId="8" hidden="1">#REF!</definedName>
    <definedName name="BExVYQIXPEM6J4JVP78BRHIC05PV" hidden="1">#REF!</definedName>
    <definedName name="BExVYVGWN7SONLVDH9WJ2F1JS264" localSheetId="8" hidden="1">#REF!</definedName>
    <definedName name="BExVYVGWN7SONLVDH9WJ2F1JS264" hidden="1">#REF!</definedName>
    <definedName name="BExVZ40HNAZRM8JHYYNQ7F6A4GU0" localSheetId="8" hidden="1">#REF!</definedName>
    <definedName name="BExVZ40HNAZRM8JHYYNQ7F6A4GU0" hidden="1">#REF!</definedName>
    <definedName name="BExVZ7WRO17PYILJEJGPQCO5IL66" localSheetId="8" hidden="1">#REF!</definedName>
    <definedName name="BExVZ7WRO17PYILJEJGPQCO5IL66" hidden="1">#REF!</definedName>
    <definedName name="BExVZ9EO732IK6MNMG17Y1EFTJQC" localSheetId="8" hidden="1">#REF!</definedName>
    <definedName name="BExVZ9EO732IK6MNMG17Y1EFTJQC" hidden="1">#REF!</definedName>
    <definedName name="BExVZB1Y5J4UL2LKK0363EU7GIJ1" localSheetId="8" hidden="1">#REF!</definedName>
    <definedName name="BExVZB1Y5J4UL2LKK0363EU7GIJ1" hidden="1">#REF!</definedName>
    <definedName name="BExVZGQXYK2ICC9JSNFPRHBD5KNU" localSheetId="8" hidden="1">#REF!</definedName>
    <definedName name="BExVZGQXYK2ICC9JSNFPRHBD5KNU" hidden="1">#REF!</definedName>
    <definedName name="BExVZJQVO5LQ0BJH5JEN5NOBIAF6" localSheetId="8" hidden="1">#REF!</definedName>
    <definedName name="BExVZJQVO5LQ0BJH5JEN5NOBIAF6" hidden="1">#REF!</definedName>
    <definedName name="BExVZNXWS91RD7NXV5NE2R3C8WW7" localSheetId="8" hidden="1">#REF!</definedName>
    <definedName name="BExVZNXWS91RD7NXV5NE2R3C8WW7" hidden="1">#REF!</definedName>
    <definedName name="BExW008AGT1ZRN5DFG4YOH5F7G47" localSheetId="8" hidden="1">#REF!</definedName>
    <definedName name="BExW008AGT1ZRN5DFG4YOH5F7G47" hidden="1">#REF!</definedName>
    <definedName name="BExW0386REQRCQCVT9BCX80UPTRY" localSheetId="8" hidden="1">#REF!</definedName>
    <definedName name="BExW0386REQRCQCVT9BCX80UPTRY" hidden="1">#REF!</definedName>
    <definedName name="BExW0FYP4WXY71CYUG40SUBG9UWU" localSheetId="8" hidden="1">#REF!</definedName>
    <definedName name="BExW0FYP4WXY71CYUG40SUBG9UWU" hidden="1">#REF!</definedName>
    <definedName name="BExW0MPJNQOJ7D6U780WU5XBL97X" localSheetId="8" hidden="1">#REF!</definedName>
    <definedName name="BExW0MPJNQOJ7D6U780WU5XBL97X" hidden="1">#REF!</definedName>
    <definedName name="BExW0RI61B4VV0ARXTFVBAWRA1C5" localSheetId="8" hidden="1">#REF!</definedName>
    <definedName name="BExW0RI61B4VV0ARXTFVBAWRA1C5" hidden="1">#REF!</definedName>
    <definedName name="BExW0Y8T85LBE0WS6FPX6ILTX9ON" localSheetId="8" hidden="1">#REF!</definedName>
    <definedName name="BExW0Y8T85LBE0WS6FPX6ILTX9ON" hidden="1">#REF!</definedName>
    <definedName name="BExW1BVUYQTKMOR56MW7RVRX4L1L" localSheetId="8" hidden="1">#REF!</definedName>
    <definedName name="BExW1BVUYQTKMOR56MW7RVRX4L1L" hidden="1">#REF!</definedName>
    <definedName name="BExW1F1220628FOMTW5UAATHRJHK" localSheetId="8" hidden="1">#REF!</definedName>
    <definedName name="BExW1F1220628FOMTW5UAATHRJHK" hidden="1">#REF!</definedName>
    <definedName name="BExW1PTHB0NZUF0GTD2J1UUL693E" localSheetId="8" hidden="1">#REF!</definedName>
    <definedName name="BExW1PTHB0NZUF0GTD2J1UUL693E" hidden="1">#REF!</definedName>
    <definedName name="BExW1TKA0Z9OP2DTG50GZR5EG8C7" localSheetId="8" hidden="1">#REF!</definedName>
    <definedName name="BExW1TKA0Z9OP2DTG50GZR5EG8C7" hidden="1">#REF!</definedName>
    <definedName name="BExW1U0JLKQ094DW5MMOI8UHO09V" localSheetId="8" hidden="1">#REF!</definedName>
    <definedName name="BExW1U0JLKQ094DW5MMOI8UHO09V" hidden="1">#REF!</definedName>
    <definedName name="BExW1WK6J1TDP29S3QDPTYZJBLIW" localSheetId="8" hidden="1">#REF!</definedName>
    <definedName name="BExW1WK6J1TDP29S3QDPTYZJBLIW" hidden="1">#REF!</definedName>
    <definedName name="BExW283NP9D366XFPXLGSCI5UB0L" localSheetId="8" hidden="1">#REF!</definedName>
    <definedName name="BExW283NP9D366XFPXLGSCI5UB0L" hidden="1">#REF!</definedName>
    <definedName name="BExW2H3C8WJSBW5FGTFKVDVJC4CL" localSheetId="8" hidden="1">#REF!</definedName>
    <definedName name="BExW2H3C8WJSBW5FGTFKVDVJC4CL" hidden="1">#REF!</definedName>
    <definedName name="BExW2MSCKPGF5K3I7TL4KF5ISUOL" localSheetId="8" hidden="1">#REF!</definedName>
    <definedName name="BExW2MSCKPGF5K3I7TL4KF5ISUOL" hidden="1">#REF!</definedName>
    <definedName name="BExW2SMO90FU9W8DVVES6Q4E6BZR" localSheetId="8" hidden="1">#REF!</definedName>
    <definedName name="BExW2SMO90FU9W8DVVES6Q4E6BZR" hidden="1">#REF!</definedName>
    <definedName name="BExW36V9N91OHCUMGWJQL3I5P4JK" localSheetId="8" hidden="1">#REF!</definedName>
    <definedName name="BExW36V9N91OHCUMGWJQL3I5P4JK" hidden="1">#REF!</definedName>
    <definedName name="BExW39V04HTFFQE7DAW9MAJT0NNF" localSheetId="8" hidden="1">#REF!</definedName>
    <definedName name="BExW39V04HTFFQE7DAW9MAJT0NNF" hidden="1">#REF!</definedName>
    <definedName name="BExW3ECU6QPMV99AITCPHAG0CGYK" localSheetId="8" hidden="1">#REF!</definedName>
    <definedName name="BExW3ECU6QPMV99AITCPHAG0CGYK" hidden="1">#REF!</definedName>
    <definedName name="BExW3EIBA1J9Q9NA9VCGZGRS8WV7" localSheetId="8" hidden="1">#REF!</definedName>
    <definedName name="BExW3EIBA1J9Q9NA9VCGZGRS8WV7" hidden="1">#REF!</definedName>
    <definedName name="BExW3FEO8FI8N6AGQKYEG4SQVJWB" localSheetId="8" hidden="1">#REF!</definedName>
    <definedName name="BExW3FEO8FI8N6AGQKYEG4SQVJWB" hidden="1">#REF!</definedName>
    <definedName name="BExW3GB28STOMJUSZEIA7YKYNS4Y" localSheetId="8" hidden="1">#REF!</definedName>
    <definedName name="BExW3GB28STOMJUSZEIA7YKYNS4Y" hidden="1">#REF!</definedName>
    <definedName name="BExW3T1K638HT5E0Y8MMK108P5JT" localSheetId="8" hidden="1">#REF!</definedName>
    <definedName name="BExW3T1K638HT5E0Y8MMK108P5JT" hidden="1">#REF!</definedName>
    <definedName name="BExW3U3D6FTAFTK3Q7DSA9FY454Q" localSheetId="8" hidden="1">#REF!</definedName>
    <definedName name="BExW3U3D6FTAFTK3Q7DSA9FY454Q" hidden="1">#REF!</definedName>
    <definedName name="BExW4217ZHL9VO39POSTJOD090WU" localSheetId="8" hidden="1">#REF!</definedName>
    <definedName name="BExW4217ZHL9VO39POSTJOD090WU" hidden="1">#REF!</definedName>
    <definedName name="BExW4GPW71EBF8XPS2QGVQHBCDX3" localSheetId="8" hidden="1">#REF!</definedName>
    <definedName name="BExW4GPW71EBF8XPS2QGVQHBCDX3" hidden="1">#REF!</definedName>
    <definedName name="BExW4JKC5837JBPCOJV337ZVYYY3" localSheetId="8" hidden="1">#REF!</definedName>
    <definedName name="BExW4JKC5837JBPCOJV337ZVYYY3" hidden="1">#REF!</definedName>
    <definedName name="BExW4O2DBZGV8KGBO9EB4BAXIH4Y" localSheetId="8" hidden="1">#REF!</definedName>
    <definedName name="BExW4O2DBZGV8KGBO9EB4BAXIH4Y" hidden="1">#REF!</definedName>
    <definedName name="BExW4QR9FV9MP5K610THBSM51RYO" localSheetId="8" hidden="1">#REF!</definedName>
    <definedName name="BExW4QR9FV9MP5K610THBSM51RYO" hidden="1">#REF!</definedName>
    <definedName name="BExW4Z029R9E19ZENN3WEA3VDAD1" localSheetId="8" hidden="1">#REF!</definedName>
    <definedName name="BExW4Z029R9E19ZENN3WEA3VDAD1" hidden="1">#REF!</definedName>
    <definedName name="BExW53SPLW3K0Y0ZVTM4NYF1B2YH" localSheetId="8" hidden="1">#REF!</definedName>
    <definedName name="BExW53SPLW3K0Y0ZVTM4NYF1B2YH" hidden="1">#REF!</definedName>
    <definedName name="BExW591F7X34FVKJ2OUT09PFUW1B" localSheetId="8" hidden="1">#REF!</definedName>
    <definedName name="BExW591F7X34FVKJ2OUT09PFUW1B" hidden="1">#REF!</definedName>
    <definedName name="BExW5AZNT6IAZGNF2C879ODHY1B8" localSheetId="8" hidden="1">#REF!</definedName>
    <definedName name="BExW5AZNT6IAZGNF2C879ODHY1B8" hidden="1">#REF!</definedName>
    <definedName name="BExW5F6OUXHEWQU5VYE7W7P8DD78" localSheetId="8" hidden="1">#REF!</definedName>
    <definedName name="BExW5F6OUXHEWQU5VYE7W7P8DD78" hidden="1">#REF!</definedName>
    <definedName name="BExW5WPU27WD4NWZOT0ZEJIDLX5J" localSheetId="8" hidden="1">#REF!</definedName>
    <definedName name="BExW5WPU27WD4NWZOT0ZEJIDLX5J" hidden="1">#REF!</definedName>
    <definedName name="BExW5YD97EMSUYC4KDEFH1FB4FY3" localSheetId="8" hidden="1">#REF!</definedName>
    <definedName name="BExW5YD97EMSUYC4KDEFH1FB4FY3" hidden="1">#REF!</definedName>
    <definedName name="BExW5Z469DSRWTA6T0KVLA7SMIPL" localSheetId="8" hidden="1">#REF!</definedName>
    <definedName name="BExW5Z469DSRWTA6T0KVLA7SMIPL" hidden="1">#REF!</definedName>
    <definedName name="BExW62ETJAPBX5X53FTGUCHZXI2K" localSheetId="8" hidden="1">#REF!</definedName>
    <definedName name="BExW62ETJAPBX5X53FTGUCHZXI2K" hidden="1">#REF!</definedName>
    <definedName name="BExW660AV1TUV2XNUPD65RZR3QOO" localSheetId="8" hidden="1">#REF!</definedName>
    <definedName name="BExW660AV1TUV2XNUPD65RZR3QOO" hidden="1">#REF!</definedName>
    <definedName name="BExW66LVVZK656PQY1257QMHP2AY" localSheetId="8" hidden="1">#REF!</definedName>
    <definedName name="BExW66LVVZK656PQY1257QMHP2AY" hidden="1">#REF!</definedName>
    <definedName name="BExW6EJPHAP1TWT380AZLXNHR22P" localSheetId="8" hidden="1">#REF!</definedName>
    <definedName name="BExW6EJPHAP1TWT380AZLXNHR22P" hidden="1">#REF!</definedName>
    <definedName name="BExW6G1PJ38H10DVLL8WPQ736OEB" localSheetId="8" hidden="1">#REF!</definedName>
    <definedName name="BExW6G1PJ38H10DVLL8WPQ736OEB" hidden="1">#REF!</definedName>
    <definedName name="BExW794A74Z5F2K8LVQLD6VSKXUE" localSheetId="8" hidden="1">#REF!</definedName>
    <definedName name="BExW794A74Z5F2K8LVQLD6VSKXUE" hidden="1">#REF!</definedName>
    <definedName name="BExW7Q1TQ8E6G4WYYNSOMV43S95R" localSheetId="8" hidden="1">#REF!</definedName>
    <definedName name="BExW7Q1TQ8E6G4WYYNSOMV43S95R" hidden="1">#REF!</definedName>
    <definedName name="BExW7XZTFZV0N9YM9S4PM74A5X2O" localSheetId="8" hidden="1">#REF!</definedName>
    <definedName name="BExW7XZTFZV0N9YM9S4PM74A5X2O" hidden="1">#REF!</definedName>
    <definedName name="BExW8K0SSIPSKBVP06IJ71600HJZ" localSheetId="8" hidden="1">#REF!</definedName>
    <definedName name="BExW8K0SSIPSKBVP06IJ71600HJZ" hidden="1">#REF!</definedName>
    <definedName name="BExW8T0GVY3ZYO4ACSBLHS8SH895" localSheetId="8" hidden="1">#REF!</definedName>
    <definedName name="BExW8T0GVY3ZYO4ACSBLHS8SH895" hidden="1">#REF!</definedName>
    <definedName name="BExW8YEP73JMMU9HZ08PM4WHJQZ4" localSheetId="8" hidden="1">#REF!</definedName>
    <definedName name="BExW8YEP73JMMU9HZ08PM4WHJQZ4" hidden="1">#REF!</definedName>
    <definedName name="BExW937AT53OZQRHNWQZ5BVH24IE" localSheetId="8" hidden="1">#REF!</definedName>
    <definedName name="BExW937AT53OZQRHNWQZ5BVH24IE" hidden="1">#REF!</definedName>
    <definedName name="BExW95LN5N0LYFFVP7GJEGDVDLF0" localSheetId="8" hidden="1">#REF!</definedName>
    <definedName name="BExW95LN5N0LYFFVP7GJEGDVDLF0" hidden="1">#REF!</definedName>
    <definedName name="BExW967733Q8RAJOHR2GJ3HO8JIW" localSheetId="8" hidden="1">#REF!</definedName>
    <definedName name="BExW967733Q8RAJOHR2GJ3HO8JIW" hidden="1">#REF!</definedName>
    <definedName name="BExW9POK1KIOI0ALS5MZIKTDIYMA" localSheetId="8" hidden="1">#REF!</definedName>
    <definedName name="BExW9POK1KIOI0ALS5MZIKTDIYMA" hidden="1">#REF!</definedName>
    <definedName name="BExXLDE6PN4ESWT3LXJNQCY94NE4" localSheetId="8" hidden="1">#REF!</definedName>
    <definedName name="BExXLDE6PN4ESWT3LXJNQCY94NE4" hidden="1">#REF!</definedName>
    <definedName name="BExXLQVPK2H3IF0NDDA5CT612EUK" localSheetId="8" hidden="1">#REF!</definedName>
    <definedName name="BExXLQVPK2H3IF0NDDA5CT612EUK" hidden="1">#REF!</definedName>
    <definedName name="BExXLR6IO70TYTACKQH9M5PGV24J" localSheetId="8" hidden="1">#REF!</definedName>
    <definedName name="BExXLR6IO70TYTACKQH9M5PGV24J" hidden="1">#REF!</definedName>
    <definedName name="BExXM065WOLYRYHGHOJE0OOFXA4M" localSheetId="8" hidden="1">#REF!</definedName>
    <definedName name="BExXM065WOLYRYHGHOJE0OOFXA4M" hidden="1">#REF!</definedName>
    <definedName name="BExXM3GUNXVDM82KUR17NNUMQCNI" localSheetId="8" hidden="1">#REF!</definedName>
    <definedName name="BExXM3GUNXVDM82KUR17NNUMQCNI" hidden="1">#REF!</definedName>
    <definedName name="BExXMA28M8SH7MKIGETSDA72WUIZ" localSheetId="8" hidden="1">#REF!</definedName>
    <definedName name="BExXMA28M8SH7MKIGETSDA72WUIZ" hidden="1">#REF!</definedName>
    <definedName name="BExXMOLHIAHDLFSA31PUB36SC3I9" localSheetId="8" hidden="1">#REF!</definedName>
    <definedName name="BExXMOLHIAHDLFSA31PUB36SC3I9" hidden="1">#REF!</definedName>
    <definedName name="BExXMT8T5Z3M2JBQN65X2LKH0YQI" localSheetId="8" hidden="1">#REF!</definedName>
    <definedName name="BExXMT8T5Z3M2JBQN65X2LKH0YQI" hidden="1">#REF!</definedName>
    <definedName name="BExXN1XNO7H60M9X1E7EVWFJDM5N" localSheetId="8" hidden="1">#REF!</definedName>
    <definedName name="BExXN1XNO7H60M9X1E7EVWFJDM5N" hidden="1">#REF!</definedName>
    <definedName name="BExXN1XOOOY51EZQ6II0LWEU2OYT" localSheetId="8" hidden="1">#REF!</definedName>
    <definedName name="BExXN1XOOOY51EZQ6II0LWEU2OYT" hidden="1">#REF!</definedName>
    <definedName name="BExXN22ZOTIW49GPLWFYKVM90FNZ" localSheetId="8" hidden="1">#REF!</definedName>
    <definedName name="BExXN22ZOTIW49GPLWFYKVM90FNZ" hidden="1">#REF!</definedName>
    <definedName name="BExXN6QAP8UJQVN4R4BQKPP4QK35" localSheetId="8" hidden="1">#REF!</definedName>
    <definedName name="BExXN6QAP8UJQVN4R4BQKPP4QK35" hidden="1">#REF!</definedName>
    <definedName name="BExXNBOA39T2X6Y5Y5GZ5DDNA1AX" localSheetId="8" hidden="1">#REF!</definedName>
    <definedName name="BExXNBOA39T2X6Y5Y5GZ5DDNA1AX" hidden="1">#REF!</definedName>
    <definedName name="BExXNBZ1BRDK73S9XPRR1645KLVB" localSheetId="8" hidden="1">#REF!</definedName>
    <definedName name="BExXNBZ1BRDK73S9XPRR1645KLVB" hidden="1">#REF!</definedName>
    <definedName name="BExXND6872VJ3M2PGT056WQMWBHD" localSheetId="8" hidden="1">#REF!</definedName>
    <definedName name="BExXND6872VJ3M2PGT056WQMWBHD" hidden="1">#REF!</definedName>
    <definedName name="BExXNPM24UN2PGVL9D1TUBFRIKR4" localSheetId="8" hidden="1">#REF!</definedName>
    <definedName name="BExXNPM24UN2PGVL9D1TUBFRIKR4" hidden="1">#REF!</definedName>
    <definedName name="BExXNWCR6WOY5G3VTC96QCIFQE0E" localSheetId="8" hidden="1">#REF!</definedName>
    <definedName name="BExXNWCR6WOY5G3VTC96QCIFQE0E" hidden="1">#REF!</definedName>
    <definedName name="BExXNWYB165VO9MHARCL5WLCHWS0" localSheetId="8" hidden="1">#REF!</definedName>
    <definedName name="BExXNWYB165VO9MHARCL5WLCHWS0" hidden="1">#REF!</definedName>
    <definedName name="BExXO278QHQN8JDK5425EJ615ECC" localSheetId="8" hidden="1">#REF!</definedName>
    <definedName name="BExXO278QHQN8JDK5425EJ615ECC" hidden="1">#REF!</definedName>
    <definedName name="BExXOBHOP0WGFHI2Y9AO4L440UVQ" localSheetId="8" hidden="1">#REF!</definedName>
    <definedName name="BExXOBHOP0WGFHI2Y9AO4L440UVQ" hidden="1">#REF!</definedName>
    <definedName name="BExXOHHHX25B8F97636QMXFUDZQK" localSheetId="8" hidden="1">#REF!</definedName>
    <definedName name="BExXOHHHX25B8F97636QMXFUDZQK" hidden="1">#REF!</definedName>
    <definedName name="BExXOHSAD2NSHOLLMZ2JWA4I3I1R" localSheetId="8" hidden="1">#REF!</definedName>
    <definedName name="BExXOHSAD2NSHOLLMZ2JWA4I3I1R" hidden="1">#REF!</definedName>
    <definedName name="BExXOJKWIJ6IFTV1RHIWHR91EZMW" localSheetId="8" hidden="1">#REF!</definedName>
    <definedName name="BExXOJKWIJ6IFTV1RHIWHR91EZMW" hidden="1">#REF!</definedName>
    <definedName name="BExXP80B5FGA00JCM7UXKPI3PB7Y" localSheetId="8" hidden="1">#REF!</definedName>
    <definedName name="BExXP80B5FGA00JCM7UXKPI3PB7Y" hidden="1">#REF!</definedName>
    <definedName name="BExXP85M4WXYVN1UVHUTOEKEG5XS" localSheetId="8" hidden="1">#REF!</definedName>
    <definedName name="BExXP85M4WXYVN1UVHUTOEKEG5XS" hidden="1">#REF!</definedName>
    <definedName name="BExXPELOTHOAG0OWILLAH94OZV5J" localSheetId="8" hidden="1">#REF!</definedName>
    <definedName name="BExXPELOTHOAG0OWILLAH94OZV5J" hidden="1">#REF!</definedName>
    <definedName name="BExXPOSJRLJNYPU01QNNQ5URXP2U" localSheetId="8" hidden="1">#REF!</definedName>
    <definedName name="BExXPOSJRLJNYPU01QNNQ5URXP2U" hidden="1">#REF!</definedName>
    <definedName name="BExXPS31W1VD2NMIE4E37LHVDF0L" localSheetId="8" hidden="1">#REF!</definedName>
    <definedName name="BExXPS31W1VD2NMIE4E37LHVDF0L" hidden="1">#REF!</definedName>
    <definedName name="BExXPZKYEMVF5JOC14HYOOYQK6JK" localSheetId="8" hidden="1">#REF!</definedName>
    <definedName name="BExXPZKYEMVF5JOC14HYOOYQK6JK" hidden="1">#REF!</definedName>
    <definedName name="BExXQ89PA10X79WBWOEP1AJX1OQM" localSheetId="8" hidden="1">#REF!</definedName>
    <definedName name="BExXQ89PA10X79WBWOEP1AJX1OQM" hidden="1">#REF!</definedName>
    <definedName name="BExXQCGQGGYSI0LTRVR73MUO50AW" localSheetId="8" hidden="1">#REF!</definedName>
    <definedName name="BExXQCGQGGYSI0LTRVR73MUO50AW" hidden="1">#REF!</definedName>
    <definedName name="BExXQEEXFHDQ8DSRAJSB5ET6J004" localSheetId="8" hidden="1">#REF!</definedName>
    <definedName name="BExXQEEXFHDQ8DSRAJSB5ET6J004" hidden="1">#REF!</definedName>
    <definedName name="BExXQH41O5HZAH8BO6HCFY8YC3TU" localSheetId="8" hidden="1">#REF!</definedName>
    <definedName name="BExXQH41O5HZAH8BO6HCFY8YC3TU" hidden="1">#REF!</definedName>
    <definedName name="BExXQJIEF5R3QQ6D8HO3NGPU0IQC" localSheetId="8" hidden="1">#REF!</definedName>
    <definedName name="BExXQJIEF5R3QQ6D8HO3NGPU0IQC" hidden="1">#REF!</definedName>
    <definedName name="BExXQRAVW0KPQXIJ59NG6UGTZB59" localSheetId="8" hidden="1">#REF!</definedName>
    <definedName name="BExXQRAVW0KPQXIJ59NG6UGTZB59" hidden="1">#REF!</definedName>
    <definedName name="BExXQU00K9ER4I1WM7T9J0W1E7ZC" localSheetId="8" hidden="1">#REF!</definedName>
    <definedName name="BExXQU00K9ER4I1WM7T9J0W1E7ZC" hidden="1">#REF!</definedName>
    <definedName name="BExXQU00KOR7XLM8B13DGJ1MIQDY" localSheetId="8" hidden="1">#REF!</definedName>
    <definedName name="BExXQU00KOR7XLM8B13DGJ1MIQDY" hidden="1">#REF!</definedName>
    <definedName name="BExXQUG48Q1ISN53FE4MRROM0HSJ" localSheetId="8" hidden="1">#REF!</definedName>
    <definedName name="BExXQUG48Q1ISN53FE4MRROM0HSJ" hidden="1">#REF!</definedName>
    <definedName name="BExXQXG18PS8HGBOS03OSTQ0KEYC" localSheetId="8" hidden="1">#REF!</definedName>
    <definedName name="BExXQXG18PS8HGBOS03OSTQ0KEYC" hidden="1">#REF!</definedName>
    <definedName name="BExXQXQT4OAFQT5B0YB3USDJOJOB" localSheetId="8" hidden="1">#REF!</definedName>
    <definedName name="BExXQXQT4OAFQT5B0YB3USDJOJOB" hidden="1">#REF!</definedName>
    <definedName name="BExXR3FSEXAHSXEQNJORWFCPX86N" localSheetId="8" hidden="1">#REF!</definedName>
    <definedName name="BExXR3FSEXAHSXEQNJORWFCPX86N" hidden="1">#REF!</definedName>
    <definedName name="BExXR3W3FKYQBLR299HO9RZ70C43" localSheetId="8" hidden="1">#REF!</definedName>
    <definedName name="BExXR3W3FKYQBLR299HO9RZ70C43" hidden="1">#REF!</definedName>
    <definedName name="BExXR46U23CRRBV6IZT982MAEQKI" localSheetId="8" hidden="1">#REF!</definedName>
    <definedName name="BExXR46U23CRRBV6IZT982MAEQKI" hidden="1">#REF!</definedName>
    <definedName name="BExXR6A8W3ND3XDZXBMQZ1VCAXHG" localSheetId="8" hidden="1">#REF!</definedName>
    <definedName name="BExXR6A8W3ND3XDZXBMQZ1VCAXHG" hidden="1">#REF!</definedName>
    <definedName name="BExXR7HKNHT37B4OOA9K9191PP22" localSheetId="8" hidden="1">#REF!</definedName>
    <definedName name="BExXR7HKNHT37B4OOA9K9191PP22" hidden="1">#REF!</definedName>
    <definedName name="BExXR8OKAVX7O70V5IYG2PRKXSTI" localSheetId="8" hidden="1">#REF!</definedName>
    <definedName name="BExXR8OKAVX7O70V5IYG2PRKXSTI" hidden="1">#REF!</definedName>
    <definedName name="BExXRA6N6XCLQM6XDV724ZIH6G93" localSheetId="8" hidden="1">#REF!</definedName>
    <definedName name="BExXRA6N6XCLQM6XDV724ZIH6G93" hidden="1">#REF!</definedName>
    <definedName name="BExXRABZ1CNKCG6K1MR6OUFHF7J9" localSheetId="8" hidden="1">#REF!</definedName>
    <definedName name="BExXRABZ1CNKCG6K1MR6OUFHF7J9" hidden="1">#REF!</definedName>
    <definedName name="BExXRBOFETC0OTJ6WY3VPMFH03VB" localSheetId="8" hidden="1">#REF!</definedName>
    <definedName name="BExXRBOFETC0OTJ6WY3VPMFH03VB" hidden="1">#REF!</definedName>
    <definedName name="BExXRD13K1S9Y3JGR7CXSONT7RJZ" localSheetId="8" hidden="1">#REF!</definedName>
    <definedName name="BExXRD13K1S9Y3JGR7CXSONT7RJZ" hidden="1">#REF!</definedName>
    <definedName name="BExXRIFB4QQ87QIGA9AG0NXP577K" localSheetId="8" hidden="1">#REF!</definedName>
    <definedName name="BExXRIFB4QQ87QIGA9AG0NXP577K" hidden="1">#REF!</definedName>
    <definedName name="BExXRIQ2JF2CVTRDQX2D9SPH7FTN" localSheetId="8" hidden="1">#REF!</definedName>
    <definedName name="BExXRIQ2JF2CVTRDQX2D9SPH7FTN" hidden="1">#REF!</definedName>
    <definedName name="BExXRO4A6VUH1F4XV8N1BRJ4896W" localSheetId="8" hidden="1">#REF!</definedName>
    <definedName name="BExXRO4A6VUH1F4XV8N1BRJ4896W" hidden="1">#REF!</definedName>
    <definedName name="BExXRO9N1SNJZGKD90P4K7FU1J0P" localSheetId="8" hidden="1">#REF!</definedName>
    <definedName name="BExXRO9N1SNJZGKD90P4K7FU1J0P" hidden="1">#REF!</definedName>
    <definedName name="BExXROF2MWDZ7IFXX27XOJ79Q86E" localSheetId="8" hidden="1">#REF!</definedName>
    <definedName name="BExXROF2MWDZ7IFXX27XOJ79Q86E" hidden="1">#REF!</definedName>
    <definedName name="BExXRV5QP3Z0KAQ1EQT9JYT2FV0L" localSheetId="8" hidden="1">#REF!</definedName>
    <definedName name="BExXRV5QP3Z0KAQ1EQT9JYT2FV0L" hidden="1">#REF!</definedName>
    <definedName name="BExXRZ20LZZCW8LVGDK0XETOTSAI" localSheetId="8" hidden="1">#REF!</definedName>
    <definedName name="BExXRZ20LZZCW8LVGDK0XETOTSAI" hidden="1">#REF!</definedName>
    <definedName name="BExXS4R1GKUJQX6MHUIUN4S3SCAS" localSheetId="8" hidden="1">#REF!</definedName>
    <definedName name="BExXS4R1GKUJQX6MHUIUN4S3SCAS" hidden="1">#REF!</definedName>
    <definedName name="BExXS63O4OMWMNXXAODZQFSDG33N" localSheetId="8" hidden="1">#REF!</definedName>
    <definedName name="BExXS63O4OMWMNXXAODZQFSDG33N" hidden="1">#REF!</definedName>
    <definedName name="BExXSBSP1TOY051HSPEPM0AEIO2M" localSheetId="8" hidden="1">#REF!</definedName>
    <definedName name="BExXSBSP1TOY051HSPEPM0AEIO2M" hidden="1">#REF!</definedName>
    <definedName name="BExXSC8RFK5D68FJD2HI4K66SA6I" localSheetId="8" hidden="1">#REF!</definedName>
    <definedName name="BExXSC8RFK5D68FJD2HI4K66SA6I" hidden="1">#REF!</definedName>
    <definedName name="BExXSCP0AZ5MYCC2UFG2GLBCV1CC" localSheetId="8" hidden="1">#REF!</definedName>
    <definedName name="BExXSCP0AZ5MYCC2UFG2GLBCV1CC" hidden="1">#REF!</definedName>
    <definedName name="BExXSNHC88W4UMXEOIOOATJAIKZO" localSheetId="8" hidden="1">#REF!</definedName>
    <definedName name="BExXSNHC88W4UMXEOIOOATJAIKZO" hidden="1">#REF!</definedName>
    <definedName name="BExXSTBS08WIA9TLALV3UQ2Z3MRG" localSheetId="8" hidden="1">#REF!</definedName>
    <definedName name="BExXSTBS08WIA9TLALV3UQ2Z3MRG" hidden="1">#REF!</definedName>
    <definedName name="BExXSVQ2WOJJ73YEO8Q2FK60V4G8" localSheetId="8" hidden="1">#REF!</definedName>
    <definedName name="BExXSVQ2WOJJ73YEO8Q2FK60V4G8" hidden="1">#REF!</definedName>
    <definedName name="BExXTER5A2EQ14KN6J0MVATIHVKN" localSheetId="8" hidden="1">#REF!</definedName>
    <definedName name="BExXTER5A2EQ14KN6J0MVATIHVKN" hidden="1">#REF!</definedName>
    <definedName name="BExXTHLRNL82GN7KZY3TOLO508N7" localSheetId="8" hidden="1">#REF!</definedName>
    <definedName name="BExXTHLRNL82GN7KZY3TOLO508N7" hidden="1">#REF!</definedName>
    <definedName name="BExXTL72MKEQSQH9L2OTFLU8DM2B" localSheetId="8" hidden="1">#REF!</definedName>
    <definedName name="BExXTL72MKEQSQH9L2OTFLU8DM2B" hidden="1">#REF!</definedName>
    <definedName name="BExXTM3M4RTCRSX7VGAXGQNPP668" localSheetId="8" hidden="1">#REF!</definedName>
    <definedName name="BExXTM3M4RTCRSX7VGAXGQNPP668" hidden="1">#REF!</definedName>
    <definedName name="BExXTOCF78J7WY6FOVBRY1N2RBBR" localSheetId="8" hidden="1">#REF!</definedName>
    <definedName name="BExXTOCF78J7WY6FOVBRY1N2RBBR" hidden="1">#REF!</definedName>
    <definedName name="BExXTP3GYO6Z9RTKKT10XA0UTV3T" localSheetId="8" hidden="1">#REF!</definedName>
    <definedName name="BExXTP3GYO6Z9RTKKT10XA0UTV3T" hidden="1">#REF!</definedName>
    <definedName name="BExXTRN4AFX9QW6YC4HNGBBD5R08" localSheetId="8" hidden="1">#REF!</definedName>
    <definedName name="BExXTRN4AFX9QW6YC4HNGBBD5R08" hidden="1">#REF!</definedName>
    <definedName name="BExXTV8M7YIG5C64O046DN613ZRO" localSheetId="8" hidden="1">#REF!</definedName>
    <definedName name="BExXTV8M7YIG5C64O046DN613ZRO" hidden="1">#REF!</definedName>
    <definedName name="BExXTVDXQ7ZX3THNLFJXFAONW0AI" localSheetId="8" hidden="1">#REF!</definedName>
    <definedName name="BExXTVDXQ7ZX3THNLFJXFAONW0AI" hidden="1">#REF!</definedName>
    <definedName name="BExXTZKZ4CG92ZQLIRKEXXH9BFIR" localSheetId="8" hidden="1">#REF!</definedName>
    <definedName name="BExXTZKZ4CG92ZQLIRKEXXH9BFIR" hidden="1">#REF!</definedName>
    <definedName name="BExXU4J2BM2964GD5UZHM752Q4NS" localSheetId="8" hidden="1">#REF!</definedName>
    <definedName name="BExXU4J2BM2964GD5UZHM752Q4NS" hidden="1">#REF!</definedName>
    <definedName name="BExXU6XDTT7RM93KILIDEYPA9XKF" localSheetId="8" hidden="1">#REF!</definedName>
    <definedName name="BExXU6XDTT7RM93KILIDEYPA9XKF" hidden="1">#REF!</definedName>
    <definedName name="BExXU8VLZA7WLPZ3RAQZGNERUD26" localSheetId="8" hidden="1">#REF!</definedName>
    <definedName name="BExXU8VLZA7WLPZ3RAQZGNERUD26" hidden="1">#REF!</definedName>
    <definedName name="BExXUB9RSLSCNN5ETLXY72DAPZZM" localSheetId="8" hidden="1">#REF!</definedName>
    <definedName name="BExXUB9RSLSCNN5ETLXY72DAPZZM" hidden="1">#REF!</definedName>
    <definedName name="BExXUFRM82XQIN2T8KGLDQL1IBQW" localSheetId="8" hidden="1">#REF!</definedName>
    <definedName name="BExXUFRM82XQIN2T8KGLDQL1IBQW" hidden="1">#REF!</definedName>
    <definedName name="BExXUQEQBF6FI240ZGIF9YXZSRAU" localSheetId="8" hidden="1">#REF!</definedName>
    <definedName name="BExXUQEQBF6FI240ZGIF9YXZSRAU" hidden="1">#REF!</definedName>
    <definedName name="BExXUX02UQ8LJPBZ4YBORILFR0W0" localSheetId="8" hidden="1">#REF!</definedName>
    <definedName name="BExXUX02UQ8LJPBZ4YBORILFR0W0" hidden="1">#REF!</definedName>
    <definedName name="BExXUYND6EJO7CJ5KRICV4O1JNWK" localSheetId="8" hidden="1">#REF!</definedName>
    <definedName name="BExXUYND6EJO7CJ5KRICV4O1JNWK" hidden="1">#REF!</definedName>
    <definedName name="BExXV6FWG4H3S2QEUJZYIXILNGJ7" localSheetId="8" hidden="1">#REF!</definedName>
    <definedName name="BExXV6FWG4H3S2QEUJZYIXILNGJ7" hidden="1">#REF!</definedName>
    <definedName name="BExXVK87BMMO6LHKV0CFDNIQVIBS" localSheetId="8" hidden="1">#REF!</definedName>
    <definedName name="BExXVK87BMMO6LHKV0CFDNIQVIBS" hidden="1">#REF!</definedName>
    <definedName name="BExXVKZ9WXPGL6IVY6T61IDD771I" localSheetId="8" hidden="1">#REF!</definedName>
    <definedName name="BExXVKZ9WXPGL6IVY6T61IDD771I" hidden="1">#REF!</definedName>
    <definedName name="BExXVLA319WCSEOVHB05KDUSU054" localSheetId="8" hidden="1">#REF!</definedName>
    <definedName name="BExXVLA319WCSEOVHB05KDUSU054" hidden="1">#REF!</definedName>
    <definedName name="BExXVTTG5YRCSTI0UL141BKR36SU" localSheetId="8" hidden="1">#REF!</definedName>
    <definedName name="BExXVTTG5YRCSTI0UL141BKR36SU" hidden="1">#REF!</definedName>
    <definedName name="BExXVYWX74VKI8BDDSX9U85460MB" localSheetId="8" hidden="1">#REF!</definedName>
    <definedName name="BExXVYWX74VKI8BDDSX9U85460MB" hidden="1">#REF!</definedName>
    <definedName name="BExXW27MMXHXUXX78SDTBE1JYTHT" localSheetId="8" hidden="1">#REF!</definedName>
    <definedName name="BExXW27MMXHXUXX78SDTBE1JYTHT" hidden="1">#REF!</definedName>
    <definedName name="BExXW2YIM2MYBSHRIX0RP9D4PRMN" localSheetId="8" hidden="1">#REF!</definedName>
    <definedName name="BExXW2YIM2MYBSHRIX0RP9D4PRMN" hidden="1">#REF!</definedName>
    <definedName name="BExXWBNE4KTFSXKVSRF6WX039WPB" localSheetId="8" hidden="1">#REF!</definedName>
    <definedName name="BExXWBNE4KTFSXKVSRF6WX039WPB" hidden="1">#REF!</definedName>
    <definedName name="BExXWFP5AYE7EHYTJWBZSQ8PQ0YX" localSheetId="8" hidden="1">#REF!</definedName>
    <definedName name="BExXWFP5AYE7EHYTJWBZSQ8PQ0YX" hidden="1">#REF!</definedName>
    <definedName name="BExXWIUCR0LXM58OVKZT2APLVTIA" localSheetId="8" hidden="1">#REF!</definedName>
    <definedName name="BExXWIUCR0LXM58OVKZT2APLVTIA" hidden="1">#REF!</definedName>
    <definedName name="BExXWTXJEA32DLC6QKN10QB955JT" localSheetId="8" hidden="1">#REF!</definedName>
    <definedName name="BExXWTXJEA32DLC6QKN10QB955JT" hidden="1">#REF!</definedName>
    <definedName name="BExXWVFIBQT8OY1O41FRFPFGXQHK" localSheetId="8" hidden="1">#REF!</definedName>
    <definedName name="BExXWVFIBQT8OY1O41FRFPFGXQHK" hidden="1">#REF!</definedName>
    <definedName name="BExXWWXHBZHA9J3N8K47F84X0M0L" localSheetId="8" hidden="1">#REF!</definedName>
    <definedName name="BExXWWXHBZHA9J3N8K47F84X0M0L" hidden="1">#REF!</definedName>
    <definedName name="BExXXBM521DL8R4ZX7NZ3DBCUOR5" localSheetId="8" hidden="1">#REF!</definedName>
    <definedName name="BExXXBM521DL8R4ZX7NZ3DBCUOR5" hidden="1">#REF!</definedName>
    <definedName name="BExXXC7OZI33XZ03NRMEP7VRLQK4" localSheetId="8" hidden="1">#REF!</definedName>
    <definedName name="BExXXC7OZI33XZ03NRMEP7VRLQK4" hidden="1">#REF!</definedName>
    <definedName name="BExXXH5N3NKBQ7BCJPJTBF8CYM2Q" localSheetId="8" hidden="1">#REF!</definedName>
    <definedName name="BExXXH5N3NKBQ7BCJPJTBF8CYM2Q" hidden="1">#REF!</definedName>
    <definedName name="BExXXI7HHXLBLUEW7EQ73TALJF48" localSheetId="8" hidden="1">#REF!</definedName>
    <definedName name="BExXXI7HHXLBLUEW7EQ73TALJF48" hidden="1">#REF!</definedName>
    <definedName name="BExXXKWLM4D541BH6O8GOJMHFHMW" localSheetId="8" hidden="1">#REF!</definedName>
    <definedName name="BExXXKWLM4D541BH6O8GOJMHFHMW" hidden="1">#REF!</definedName>
    <definedName name="BExXXNR17I6P4FQZPQF2ZXDFYB6C" localSheetId="8" hidden="1">#REF!</definedName>
    <definedName name="BExXXNR17I6P4FQZPQF2ZXDFYB6C" hidden="1">#REF!</definedName>
    <definedName name="BExXXPPA1Q87XPI97X0OXCPBPDON" localSheetId="8" hidden="1">#REF!</definedName>
    <definedName name="BExXXPPA1Q87XPI97X0OXCPBPDON" hidden="1">#REF!</definedName>
    <definedName name="BExXXVUDA98IZTQ6MANKU4MTTDVR" localSheetId="8" hidden="1">#REF!</definedName>
    <definedName name="BExXXVUDA98IZTQ6MANKU4MTTDVR" hidden="1">#REF!</definedName>
    <definedName name="BExXXZQNZY6IZI45DJXJK0MQZWA7" localSheetId="8" hidden="1">#REF!</definedName>
    <definedName name="BExXXZQNZY6IZI45DJXJK0MQZWA7" hidden="1">#REF!</definedName>
    <definedName name="BExXY5QFG6QP94SFT3935OBM8Y4K" localSheetId="8" hidden="1">#REF!</definedName>
    <definedName name="BExXY5QFG6QP94SFT3935OBM8Y4K" hidden="1">#REF!</definedName>
    <definedName name="BExXY7TYEBFXRYUYIFHTN65RJ8EW" localSheetId="8" hidden="1">#REF!</definedName>
    <definedName name="BExXY7TYEBFXRYUYIFHTN65RJ8EW" hidden="1">#REF!</definedName>
    <definedName name="BExXYLBHANUXC5FCTDDTGOVD3GQS" localSheetId="8" hidden="1">#REF!</definedName>
    <definedName name="BExXYLBHANUXC5FCTDDTGOVD3GQS" hidden="1">#REF!</definedName>
    <definedName name="BExXYMNYAYH3WA2ZCFAYKZID9ZCI" localSheetId="8" hidden="1">#REF!</definedName>
    <definedName name="BExXYMNYAYH3WA2ZCFAYKZID9ZCI" hidden="1">#REF!</definedName>
    <definedName name="BExXYYT12SVN2VDMLVNV4P3ISD8T" localSheetId="8" hidden="1">#REF!</definedName>
    <definedName name="BExXYYT12SVN2VDMLVNV4P3ISD8T" hidden="1">#REF!</definedName>
    <definedName name="BExXYZ3SPSRCWM4YHTPZDCOLZPHR" localSheetId="8" hidden="1">#REF!</definedName>
    <definedName name="BExXYZ3SPSRCWM4YHTPZDCOLZPHR" hidden="1">#REF!</definedName>
    <definedName name="BExXZFVV4YB42AZ3H1I40YG3JAPU" localSheetId="8" hidden="1">#REF!</definedName>
    <definedName name="BExXZFVV4YB42AZ3H1I40YG3JAPU" hidden="1">#REF!</definedName>
    <definedName name="BExXZG1CQE1M9TDJ99253H6JVGIH" localSheetId="8" hidden="1">#REF!</definedName>
    <definedName name="BExXZG1CQE1M9TDJ99253H6JVGIH" hidden="1">#REF!</definedName>
    <definedName name="BExXZHJ9T2JELF12CHHGD54J1B0C" localSheetId="8" hidden="1">#REF!</definedName>
    <definedName name="BExXZHJ9T2JELF12CHHGD54J1B0C" hidden="1">#REF!</definedName>
    <definedName name="BExXZNJ2X1TK2LRK5ZY3MX49H5T7" localSheetId="8" hidden="1">#REF!</definedName>
    <definedName name="BExXZNJ2X1TK2LRK5ZY3MX49H5T7" hidden="1">#REF!</definedName>
    <definedName name="BExXZOVPCEP495TQSON6PSRQ8XCY" localSheetId="8" hidden="1">#REF!</definedName>
    <definedName name="BExXZOVPCEP495TQSON6PSRQ8XCY" hidden="1">#REF!</definedName>
    <definedName name="BExXZXKH7NBARQQAZM69Z57IH1MM" localSheetId="8" hidden="1">#REF!</definedName>
    <definedName name="BExXZXKH7NBARQQAZM69Z57IH1MM" hidden="1">#REF!</definedName>
    <definedName name="BExY07WSDH5QEVM7BJXJK2ZRAI1O" localSheetId="8" hidden="1">#REF!</definedName>
    <definedName name="BExY07WSDH5QEVM7BJXJK2ZRAI1O" hidden="1">#REF!</definedName>
    <definedName name="BExY09PJJWYWGWWLX3YT8EVK0YV4" localSheetId="8" hidden="1">#REF!</definedName>
    <definedName name="BExY09PJJWYWGWWLX3YT8EVK0YV4" hidden="1">#REF!</definedName>
    <definedName name="BExY0C3UBVC4M59JIRXVQ8OWAJC1" localSheetId="8" hidden="1">#REF!</definedName>
    <definedName name="BExY0C3UBVC4M59JIRXVQ8OWAJC1" hidden="1">#REF!</definedName>
    <definedName name="BExY0ENH6ZXHW155XIGS0F46T43M" localSheetId="8" hidden="1">#REF!</definedName>
    <definedName name="BExY0ENH6ZXHW155XIGS0F46T43M" hidden="1">#REF!</definedName>
    <definedName name="BExY0IEEUB9SRGD9I14IDCPO5GV4" localSheetId="8" hidden="1">#REF!</definedName>
    <definedName name="BExY0IEEUB9SRGD9I14IDCPO5GV4" hidden="1">#REF!</definedName>
    <definedName name="BExY0LEAAM7MUGBRLXD6KXBOHZ6S" localSheetId="8" hidden="1">#REF!</definedName>
    <definedName name="BExY0LEAAM7MUGBRLXD6KXBOHZ6S" hidden="1">#REF!</definedName>
    <definedName name="BExY0OE8GFHMLLTEAFIOQTOPEVPB" localSheetId="8" hidden="1">#REF!</definedName>
    <definedName name="BExY0OE8GFHMLLTEAFIOQTOPEVPB" hidden="1">#REF!</definedName>
    <definedName name="BExY0OJHW85S0VKBA8T4HTYPYBOS" localSheetId="8" hidden="1">#REF!</definedName>
    <definedName name="BExY0OJHW85S0VKBA8T4HTYPYBOS" hidden="1">#REF!</definedName>
    <definedName name="BExY0T1E034D7XAXNC6F7540LLIE" localSheetId="8" hidden="1">#REF!</definedName>
    <definedName name="BExY0T1E034D7XAXNC6F7540LLIE" hidden="1">#REF!</definedName>
    <definedName name="BExY0XTZLHN49J2JH94BYTKBJLT3" localSheetId="8" hidden="1">#REF!</definedName>
    <definedName name="BExY0XTZLHN49J2JH94BYTKBJLT3" hidden="1">#REF!</definedName>
    <definedName name="BExY11FH9TXHERUYGG8FE50U7H7J" localSheetId="8" hidden="1">#REF!</definedName>
    <definedName name="BExY11FH9TXHERUYGG8FE50U7H7J" hidden="1">#REF!</definedName>
    <definedName name="BExY180UKNW5NIAWD6ZUYTFEH8QS" localSheetId="8" hidden="1">#REF!</definedName>
    <definedName name="BExY180UKNW5NIAWD6ZUYTFEH8QS" hidden="1">#REF!</definedName>
    <definedName name="BExY1DPTV4LSY9MEOUGXF8X052NA" localSheetId="8" hidden="1">#REF!</definedName>
    <definedName name="BExY1DPTV4LSY9MEOUGXF8X052NA" hidden="1">#REF!</definedName>
    <definedName name="BExY1GK9ELBEKDD7O6HR6DUO8YGO" localSheetId="8" hidden="1">#REF!</definedName>
    <definedName name="BExY1GK9ELBEKDD7O6HR6DUO8YGO" hidden="1">#REF!</definedName>
    <definedName name="BExY1NWOXXFV9GGZ3PX444LZ8TVX" localSheetId="8" hidden="1">#REF!</definedName>
    <definedName name="BExY1NWOXXFV9GGZ3PX444LZ8TVX" hidden="1">#REF!</definedName>
    <definedName name="BExY1UCL0RND63LLSM9X5SFRG117" localSheetId="8" hidden="1">#REF!</definedName>
    <definedName name="BExY1UCL0RND63LLSM9X5SFRG117" hidden="1">#REF!</definedName>
    <definedName name="BExY1WAT3937L08HLHIRQHMP2A3H" localSheetId="8" hidden="1">#REF!</definedName>
    <definedName name="BExY1WAT3937L08HLHIRQHMP2A3H" hidden="1">#REF!</definedName>
    <definedName name="BExY1YEBOSLMID7LURP8QB46AI91" localSheetId="8" hidden="1">#REF!</definedName>
    <definedName name="BExY1YEBOSLMID7LURP8QB46AI91" hidden="1">#REF!</definedName>
    <definedName name="BExY236UB98PA9PNCHMCSZYCHJBD" localSheetId="8" hidden="1">#REF!</definedName>
    <definedName name="BExY236UB98PA9PNCHMCSZYCHJBD" hidden="1">#REF!</definedName>
    <definedName name="BExY2FS4LFX9OHOTQT7SJ2PXAC25" localSheetId="8" hidden="1">#REF!</definedName>
    <definedName name="BExY2FS4LFX9OHOTQT7SJ2PXAC25" hidden="1">#REF!</definedName>
    <definedName name="BExY2GDPCZPVU0IQ6IJIB1YQQRQ6" localSheetId="8" hidden="1">#REF!</definedName>
    <definedName name="BExY2GDPCZPVU0IQ6IJIB1YQQRQ6" hidden="1">#REF!</definedName>
    <definedName name="BExY2GTSZ3VA9TXLY7KW1LIAKJ61" localSheetId="8" hidden="1">#REF!</definedName>
    <definedName name="BExY2GTSZ3VA9TXLY7KW1LIAKJ61" hidden="1">#REF!</definedName>
    <definedName name="BExY2IXBR1SGYZH08T7QHKEFS8HA" localSheetId="8" hidden="1">#REF!</definedName>
    <definedName name="BExY2IXBR1SGYZH08T7QHKEFS8HA" hidden="1">#REF!</definedName>
    <definedName name="BExY2Q4B5FUDA5VU4VRUHX327QN0" localSheetId="8" hidden="1">#REF!</definedName>
    <definedName name="BExY2Q4B5FUDA5VU4VRUHX327QN0" hidden="1">#REF!</definedName>
    <definedName name="BExY2S7TM2NG7A1NFYPWIFAIKUCO" localSheetId="8" hidden="1">#REF!</definedName>
    <definedName name="BExY2S7TM2NG7A1NFYPWIFAIKUCO" hidden="1">#REF!</definedName>
    <definedName name="BExY2Z3ZGRGD12RWANJZ8DFQO776" localSheetId="8" hidden="1">#REF!</definedName>
    <definedName name="BExY2Z3ZGRGD12RWANJZ8DFQO776" hidden="1">#REF!</definedName>
    <definedName name="BExY30WPXLJ01P42XKBSUF8KNOOK" localSheetId="8" hidden="1">#REF!</definedName>
    <definedName name="BExY30WPXLJ01P42XKBSUF8KNOOK" hidden="1">#REF!</definedName>
    <definedName name="BExY3297KIB0C8Z1G99OS1MCEGTO" localSheetId="8" hidden="1">#REF!</definedName>
    <definedName name="BExY3297KIB0C8Z1G99OS1MCEGTO" hidden="1">#REF!</definedName>
    <definedName name="BExY3HOSK7YI364K15OX70AVR6F1" localSheetId="8" hidden="1">#REF!</definedName>
    <definedName name="BExY3HOSK7YI364K15OX70AVR6F1" hidden="1">#REF!</definedName>
    <definedName name="BExY3I526B4VA8JBTKXWE3FGVT0D" localSheetId="8" hidden="1">#REF!</definedName>
    <definedName name="BExY3I526B4VA8JBTKXWE3FGVT0D" hidden="1">#REF!</definedName>
    <definedName name="BExY3I52TZR3GXQ9HDVDNIYLIGEH" localSheetId="8" hidden="1">#REF!</definedName>
    <definedName name="BExY3I52TZR3GXQ9HDVDNIYLIGEH" hidden="1">#REF!</definedName>
    <definedName name="BExY3T89AUR83SOAZZ3OMDEJDQ39" localSheetId="8" hidden="1">#REF!</definedName>
    <definedName name="BExY3T89AUR83SOAZZ3OMDEJDQ39" hidden="1">#REF!</definedName>
    <definedName name="BExY3WZ7VO2K6TYCHDY754FY24AA" localSheetId="8" hidden="1">#REF!</definedName>
    <definedName name="BExY3WZ7VO2K6TYCHDY754FY24AA" hidden="1">#REF!</definedName>
    <definedName name="BExY4BIG95HDDO6MY6WBUSWJIOLR" localSheetId="8" hidden="1">#REF!</definedName>
    <definedName name="BExY4BIG95HDDO6MY6WBUSWJIOLR" hidden="1">#REF!</definedName>
    <definedName name="BExY4MG771JQ84EMIVB6HQGGHZY7" localSheetId="8" hidden="1">#REF!</definedName>
    <definedName name="BExY4MG771JQ84EMIVB6HQGGHZY7" hidden="1">#REF!</definedName>
    <definedName name="BExY4PWCSFB8P3J3TBQB2MD67263" localSheetId="8" hidden="1">#REF!</definedName>
    <definedName name="BExY4PWCSFB8P3J3TBQB2MD67263" hidden="1">#REF!</definedName>
    <definedName name="BExY4RP3BE6KYZDIKQZO4U4DIT33" localSheetId="8" hidden="1">#REF!</definedName>
    <definedName name="BExY4RP3BE6KYZDIKQZO4U4DIT33" hidden="1">#REF!</definedName>
    <definedName name="BExY4RZW3KK11JLYBA4DWZ92M6LQ" localSheetId="8" hidden="1">#REF!</definedName>
    <definedName name="BExY4RZW3KK11JLYBA4DWZ92M6LQ" hidden="1">#REF!</definedName>
    <definedName name="BExY4XOVTTNVZ577RLIEC7NZQFIX" localSheetId="8" hidden="1">#REF!</definedName>
    <definedName name="BExY4XOVTTNVZ577RLIEC7NZQFIX" hidden="1">#REF!</definedName>
    <definedName name="BExY50JAF5CG01GTHAUS7I4ZLUDC" localSheetId="8" hidden="1">#REF!</definedName>
    <definedName name="BExY50JAF5CG01GTHAUS7I4ZLUDC" hidden="1">#REF!</definedName>
    <definedName name="BExY53J7EXFEOFTRNAHLK7IH3ACB" localSheetId="8" hidden="1">#REF!</definedName>
    <definedName name="BExY53J7EXFEOFTRNAHLK7IH3ACB" hidden="1">#REF!</definedName>
    <definedName name="BExY5515SJTJS3VM80M3YYR0WF37" localSheetId="8" hidden="1">#REF!</definedName>
    <definedName name="BExY5515SJTJS3VM80M3YYR0WF37" hidden="1">#REF!</definedName>
    <definedName name="BExY5515WE39FQ3EG5QHG67V9C0O" localSheetId="8" hidden="1">#REF!</definedName>
    <definedName name="BExY5515WE39FQ3EG5QHG67V9C0O" hidden="1">#REF!</definedName>
    <definedName name="BExY5986WNAD8NFCPXC9TVLBU4FG" localSheetId="8" hidden="1">#REF!</definedName>
    <definedName name="BExY5986WNAD8NFCPXC9TVLBU4FG" hidden="1">#REF!</definedName>
    <definedName name="BExY5DF9MS25IFNWGJ1YAS5MDN8R" localSheetId="8" hidden="1">#REF!</definedName>
    <definedName name="BExY5DF9MS25IFNWGJ1YAS5MDN8R" hidden="1">#REF!</definedName>
    <definedName name="BExY5ERVGL3UM2MGT8LJ0XPKTZEK" localSheetId="8" hidden="1">#REF!</definedName>
    <definedName name="BExY5ERVGL3UM2MGT8LJ0XPKTZEK" hidden="1">#REF!</definedName>
    <definedName name="BExY5EX6NJFK8W754ZVZDN5DS04K" localSheetId="8" hidden="1">#REF!</definedName>
    <definedName name="BExY5EX6NJFK8W754ZVZDN5DS04K" hidden="1">#REF!</definedName>
    <definedName name="BExY5S3XD1NJT109CV54IFOHVLQ6" localSheetId="8" hidden="1">#REF!</definedName>
    <definedName name="BExY5S3XD1NJT109CV54IFOHVLQ6" hidden="1">#REF!</definedName>
    <definedName name="BExY5W088PPAPLSMR2P7FV2CRDCT" localSheetId="8" hidden="1">#REF!</definedName>
    <definedName name="BExY5W088PPAPLSMR2P7FV2CRDCT" hidden="1">#REF!</definedName>
    <definedName name="BExY6KA6BQ6H4SH5EMJBVF8UR4ZY" localSheetId="8" hidden="1">#REF!</definedName>
    <definedName name="BExY6KA6BQ6H4SH5EMJBVF8UR4ZY" hidden="1">#REF!</definedName>
    <definedName name="BExY6KVS1MMZ2R34PGEFR2BMTU9W" localSheetId="8" hidden="1">#REF!</definedName>
    <definedName name="BExY6KVS1MMZ2R34PGEFR2BMTU9W" hidden="1">#REF!</definedName>
    <definedName name="BExY6Q9YY7LW745GP7CYOGGSPHGE" localSheetId="8" hidden="1">#REF!</definedName>
    <definedName name="BExY6Q9YY7LW745GP7CYOGGSPHGE" hidden="1">#REF!</definedName>
    <definedName name="BExY6R6BYIQZ4OR1E7YI0OVOC08W" localSheetId="8" hidden="1">#REF!</definedName>
    <definedName name="BExY6R6BYIQZ4OR1E7YI0OVOC08W" hidden="1">#REF!</definedName>
    <definedName name="BExZIA3C8LKJTEH3MKQ57KJH5TA2" localSheetId="8" hidden="1">#REF!</definedName>
    <definedName name="BExZIA3C8LKJTEH3MKQ57KJH5TA2" hidden="1">#REF!</definedName>
    <definedName name="BExZIGDWFIOPMMVCRWX45OIJ5AP3" localSheetId="8" hidden="1">#REF!</definedName>
    <definedName name="BExZIGDWFIOPMMVCRWX45OIJ5AP3" hidden="1">#REF!</definedName>
    <definedName name="BExZIIHH3QNQE3GFMHEE4UMHY6WQ" localSheetId="8" hidden="1">#REF!</definedName>
    <definedName name="BExZIIHH3QNQE3GFMHEE4UMHY6WQ" hidden="1">#REF!</definedName>
    <definedName name="BExZIYO22G5UXOB42GDLYGVRJ6U7" localSheetId="8" hidden="1">#REF!</definedName>
    <definedName name="BExZIYO22G5UXOB42GDLYGVRJ6U7" hidden="1">#REF!</definedName>
    <definedName name="BExZJ7I9T8XU4MZRKJ1VVU76V2LZ" localSheetId="8" hidden="1">#REF!</definedName>
    <definedName name="BExZJ7I9T8XU4MZRKJ1VVU76V2LZ" hidden="1">#REF!</definedName>
    <definedName name="BExZJMY170JCUU1RWASNZ1HJPRTA" localSheetId="8" hidden="1">#REF!</definedName>
    <definedName name="BExZJMY170JCUU1RWASNZ1HJPRTA" hidden="1">#REF!</definedName>
    <definedName name="BExZJOQR77H0P4SUKVYACDCFBBXO" localSheetId="8" hidden="1">#REF!</definedName>
    <definedName name="BExZJOQR77H0P4SUKVYACDCFBBXO" hidden="1">#REF!</definedName>
    <definedName name="BExZJS6RG34ODDY9HMZ0O34MEMSB" localSheetId="8" hidden="1">#REF!</definedName>
    <definedName name="BExZJS6RG34ODDY9HMZ0O34MEMSB" hidden="1">#REF!</definedName>
    <definedName name="BExZK34NR4BAD7HJAP7SQ926UQP3" localSheetId="8" hidden="1">#REF!</definedName>
    <definedName name="BExZK34NR4BAD7HJAP7SQ926UQP3" hidden="1">#REF!</definedName>
    <definedName name="BExZK3FGPHH5H771U7D5XY7XBS6E" localSheetId="8" hidden="1">#REF!</definedName>
    <definedName name="BExZK3FGPHH5H771U7D5XY7XBS6E" hidden="1">#REF!</definedName>
    <definedName name="BExZK46CVVS9X1BZ6LLL71016ENT" localSheetId="8" hidden="1">#REF!</definedName>
    <definedName name="BExZK46CVVS9X1BZ6LLL71016ENT" hidden="1">#REF!</definedName>
    <definedName name="BExZK52PZLTP1F04T09MP30BVT7H" localSheetId="8" hidden="1">#REF!</definedName>
    <definedName name="BExZK52PZLTP1F04T09MP30BVT7H" hidden="1">#REF!</definedName>
    <definedName name="BExZKHYORG3O8C772XPFHM1N8T80" localSheetId="8" hidden="1">#REF!</definedName>
    <definedName name="BExZKHYORG3O8C772XPFHM1N8T80" hidden="1">#REF!</definedName>
    <definedName name="BExZKJRF2IRR57DG9CLC7MSHWNNN" localSheetId="8" hidden="1">#REF!</definedName>
    <definedName name="BExZKJRF2IRR57DG9CLC7MSHWNNN" hidden="1">#REF!</definedName>
    <definedName name="BExZKV5GYXO0X760SBD9TWTIQHGI" localSheetId="8" hidden="1">#REF!</definedName>
    <definedName name="BExZKV5GYXO0X760SBD9TWTIQHGI" hidden="1">#REF!</definedName>
    <definedName name="BExZKZCGNEA9IPON37A91L4H4H17" localSheetId="8" hidden="1">#REF!</definedName>
    <definedName name="BExZKZCGNEA9IPON37A91L4H4H17" hidden="1">#REF!</definedName>
    <definedName name="BExZL6E4YVXRUN7ZGF2BIGIXFR8K" localSheetId="8" hidden="1">#REF!</definedName>
    <definedName name="BExZL6E4YVXRUN7ZGF2BIGIXFR8K" hidden="1">#REF!</definedName>
    <definedName name="BExZLF2ZTA4EPN0GHO7C5O8DZ1SN" localSheetId="8" hidden="1">#REF!</definedName>
    <definedName name="BExZLF2ZTA4EPN0GHO7C5O8DZ1SN" hidden="1">#REF!</definedName>
    <definedName name="BExZLGVLMKTPFXG42QYT0PO81G7F" localSheetId="8" hidden="1">#REF!</definedName>
    <definedName name="BExZLGVLMKTPFXG42QYT0PO81G7F" hidden="1">#REF!</definedName>
    <definedName name="BExZLHRYQQ7BYD3VQWHVTZGYGRCT" localSheetId="8" hidden="1">#REF!</definedName>
    <definedName name="BExZLHRYQQ7BYD3VQWHVTZGYGRCT" hidden="1">#REF!</definedName>
    <definedName name="BExZLKMK7LRK14S09WLMH7MXSQXM" localSheetId="8" hidden="1">#REF!</definedName>
    <definedName name="BExZLKMK7LRK14S09WLMH7MXSQXM" hidden="1">#REF!</definedName>
    <definedName name="BExZM503X0NZBS0FF22LK2RGG6GP" localSheetId="8" hidden="1">#REF!</definedName>
    <definedName name="BExZM503X0NZBS0FF22LK2RGG6GP" hidden="1">#REF!</definedName>
    <definedName name="BExZM7JVLG0W8EG5RBU915U3SKBY" localSheetId="8" hidden="1">#REF!</definedName>
    <definedName name="BExZM7JVLG0W8EG5RBU915U3SKBY" hidden="1">#REF!</definedName>
    <definedName name="BExZM85FOVUFF110XMQ9O2ODSJUK" localSheetId="8" hidden="1">#REF!</definedName>
    <definedName name="BExZM85FOVUFF110XMQ9O2ODSJUK" hidden="1">#REF!</definedName>
    <definedName name="BExZMF1MMTZ1TA14PZ8ASSU2CBSP" localSheetId="8" hidden="1">#REF!</definedName>
    <definedName name="BExZMF1MMTZ1TA14PZ8ASSU2CBSP" hidden="1">#REF!</definedName>
    <definedName name="BExZMH54ZU6X4KM0375X9K5VJDZN" localSheetId="8" hidden="1">#REF!</definedName>
    <definedName name="BExZMH54ZU6X4KM0375X9K5VJDZN" hidden="1">#REF!</definedName>
    <definedName name="BExZMKL5YQZD7F0FUCSVFGLPFK52" localSheetId="8" hidden="1">#REF!</definedName>
    <definedName name="BExZMKL5YQZD7F0FUCSVFGLPFK52" hidden="1">#REF!</definedName>
    <definedName name="BExZMOC3VNZALJM71X2T6FV91GTB" localSheetId="8" hidden="1">#REF!</definedName>
    <definedName name="BExZMOC3VNZALJM71X2T6FV91GTB" hidden="1">#REF!</definedName>
    <definedName name="BExZMRHA7TTR9QKJOMONHRVY3YOF" localSheetId="8" hidden="1">#REF!</definedName>
    <definedName name="BExZMRHA7TTR9QKJOMONHRVY3YOF" hidden="1">#REF!</definedName>
    <definedName name="BExZMXH39OB0I43XEL3K11U3G9PM" localSheetId="8" hidden="1">#REF!</definedName>
    <definedName name="BExZMXH39OB0I43XEL3K11U3G9PM" hidden="1">#REF!</definedName>
    <definedName name="BExZMZQ3RBKDHT5GLFNLS52OSJA0" localSheetId="8" hidden="1">#REF!</definedName>
    <definedName name="BExZMZQ3RBKDHT5GLFNLS52OSJA0" hidden="1">#REF!</definedName>
    <definedName name="BExZN2F7Y2J2L2LN5WZRG949MS4A" localSheetId="8" hidden="1">#REF!</definedName>
    <definedName name="BExZN2F7Y2J2L2LN5WZRG949MS4A" hidden="1">#REF!</definedName>
    <definedName name="BExZN847WUWKRYTZWG9TCQZJS3OL" localSheetId="8" hidden="1">#REF!</definedName>
    <definedName name="BExZN847WUWKRYTZWG9TCQZJS3OL" hidden="1">#REF!</definedName>
    <definedName name="BExZNA2ALK6RDWFAXZQCL9TWRDCF" localSheetId="8" hidden="1">#REF!</definedName>
    <definedName name="BExZNA2ALK6RDWFAXZQCL9TWRDCF" hidden="1">#REF!</definedName>
    <definedName name="BExZNH3VISFF4NQI11BZDP5IQ7VG" localSheetId="8" hidden="1">#REF!</definedName>
    <definedName name="BExZNH3VISFF4NQI11BZDP5IQ7VG" hidden="1">#REF!</definedName>
    <definedName name="BExZNJYCFYVMAOI62GB2BABK1ELE" localSheetId="8" hidden="1">#REF!</definedName>
    <definedName name="BExZNJYCFYVMAOI62GB2BABK1ELE" hidden="1">#REF!</definedName>
    <definedName name="BExZNLGAA6ATMJW0Y28J4OI5W27I" localSheetId="8" hidden="1">#REF!</definedName>
    <definedName name="BExZNLGAA6ATMJW0Y28J4OI5W27I" hidden="1">#REF!</definedName>
    <definedName name="BExZNP7916CH3QP4VCZEULUIKKS5" localSheetId="8" hidden="1">#REF!</definedName>
    <definedName name="BExZNP7916CH3QP4VCZEULUIKKS5" hidden="1">#REF!</definedName>
    <definedName name="BExZNV707LIU6Z5H6QI6H67LHTI1" localSheetId="8" hidden="1">#REF!</definedName>
    <definedName name="BExZNV707LIU6Z5H6QI6H67LHTI1" hidden="1">#REF!</definedName>
    <definedName name="BExZNVCBKB930QQ9QW7KSGOZ0V1M" localSheetId="8" hidden="1">#REF!</definedName>
    <definedName name="BExZNVCBKB930QQ9QW7KSGOZ0V1M" hidden="1">#REF!</definedName>
    <definedName name="BExZNW8QJ18X0RSGFDWAE9ZSDX39" localSheetId="8" hidden="1">#REF!</definedName>
    <definedName name="BExZNW8QJ18X0RSGFDWAE9ZSDX39" hidden="1">#REF!</definedName>
    <definedName name="BExZNZDWRS6Q40L8OCWFEIVI0A1O" localSheetId="8" hidden="1">#REF!</definedName>
    <definedName name="BExZNZDWRS6Q40L8OCWFEIVI0A1O" hidden="1">#REF!</definedName>
    <definedName name="BExZOBO9NYLGVJQ31LVQ9XS2ZT4N" localSheetId="8" hidden="1">#REF!</definedName>
    <definedName name="BExZOBO9NYLGVJQ31LVQ9XS2ZT4N" hidden="1">#REF!</definedName>
    <definedName name="BExZOETNB1CJ3Y2RKLI1ZK0S8Z6H" localSheetId="8" hidden="1">#REF!</definedName>
    <definedName name="BExZOETNB1CJ3Y2RKLI1ZK0S8Z6H" hidden="1">#REF!</definedName>
    <definedName name="BExZOREMVSK4E5VSWM838KHUB8AI" localSheetId="8" hidden="1">#REF!</definedName>
    <definedName name="BExZOREMVSK4E5VSWM838KHUB8AI" hidden="1">#REF!</definedName>
    <definedName name="BExZOVR745T5P1KS9NV2PXZPZVRG" localSheetId="8" hidden="1">#REF!</definedName>
    <definedName name="BExZOVR745T5P1KS9NV2PXZPZVRG" hidden="1">#REF!</definedName>
    <definedName name="BExZOZSWGLSY2XYVRIS6VSNJDSGD" localSheetId="8" hidden="1">#REF!</definedName>
    <definedName name="BExZOZSWGLSY2XYVRIS6VSNJDSGD" hidden="1">#REF!</definedName>
    <definedName name="BExZP7AIJKLM6C6CSUIIFAHFBNX2" localSheetId="8" hidden="1">#REF!</definedName>
    <definedName name="BExZP7AIJKLM6C6CSUIIFAHFBNX2" hidden="1">#REF!</definedName>
    <definedName name="BExZPALCPOH27L4MUPX2RFT3F8OM" localSheetId="8" hidden="1">#REF!</definedName>
    <definedName name="BExZPALCPOH27L4MUPX2RFT3F8OM" hidden="1">#REF!</definedName>
    <definedName name="BExZPQ0XY507N8FJMVPKCTK8HC9H" localSheetId="8" hidden="1">#REF!</definedName>
    <definedName name="BExZPQ0XY507N8FJMVPKCTK8HC9H" hidden="1">#REF!</definedName>
    <definedName name="BExZPXTHEWEN48J9E5ARSA8IGRBI" localSheetId="8" hidden="1">#REF!</definedName>
    <definedName name="BExZPXTHEWEN48J9E5ARSA8IGRBI" hidden="1">#REF!</definedName>
    <definedName name="BExZQ37OVBR25U32CO2YYVPZOMR5" localSheetId="8" hidden="1">#REF!</definedName>
    <definedName name="BExZQ37OVBR25U32CO2YYVPZOMR5" hidden="1">#REF!</definedName>
    <definedName name="BExZQ3NT7H06VO0AR48WHZULZB93" localSheetId="8" hidden="1">#REF!</definedName>
    <definedName name="BExZQ3NT7H06VO0AR48WHZULZB93" hidden="1">#REF!</definedName>
    <definedName name="BExZQ5RCYU1R0DUT1MFN99S1C408" localSheetId="8" hidden="1">#REF!</definedName>
    <definedName name="BExZQ5RCYU1R0DUT1MFN99S1C408" hidden="1">#REF!</definedName>
    <definedName name="BExZQ7PJU07SEJMDX18U9YVDC2GU" localSheetId="8" hidden="1">#REF!</definedName>
    <definedName name="BExZQ7PJU07SEJMDX18U9YVDC2GU" hidden="1">#REF!</definedName>
    <definedName name="BExZQAJXQ5IJ5RB71EDSPGTRO5HC" localSheetId="8" hidden="1">#REF!</definedName>
    <definedName name="BExZQAJXQ5IJ5RB71EDSPGTRO5HC" hidden="1">#REF!</definedName>
    <definedName name="BExZQBLTKPF3O4MCH6L4LE544FQB" localSheetId="8" hidden="1">#REF!</definedName>
    <definedName name="BExZQBLTKPF3O4MCH6L4LE544FQB" hidden="1">#REF!</definedName>
    <definedName name="BExZQIHTGHK7OOI2Y2PN3JYBY82I" localSheetId="8" hidden="1">#REF!</definedName>
    <definedName name="BExZQIHTGHK7OOI2Y2PN3JYBY82I" hidden="1">#REF!</definedName>
    <definedName name="BExZQJJMGU5MHQOILGXGJPAQI5XI" localSheetId="8" hidden="1">#REF!</definedName>
    <definedName name="BExZQJJMGU5MHQOILGXGJPAQI5XI" hidden="1">#REF!</definedName>
    <definedName name="BExZQL1M2EX5YEQBMNQKVD747N3I" localSheetId="8" hidden="1">#REF!</definedName>
    <definedName name="BExZQL1M2EX5YEQBMNQKVD747N3I" hidden="1">#REF!</definedName>
    <definedName name="BExZQPDYUBJL0C1OME996KHU23N5" localSheetId="8" hidden="1">#REF!</definedName>
    <definedName name="BExZQPDYUBJL0C1OME996KHU23N5" hidden="1">#REF!</definedName>
    <definedName name="BExZQXBYEBN28QUH1KOVW6KKA5UM" localSheetId="8" hidden="1">#REF!</definedName>
    <definedName name="BExZQXBYEBN28QUH1KOVW6KKA5UM" hidden="1">#REF!</definedName>
    <definedName name="BExZQZKT146WEN8FTVZ7Y5TSB8L5" localSheetId="8" hidden="1">#REF!</definedName>
    <definedName name="BExZQZKT146WEN8FTVZ7Y5TSB8L5" hidden="1">#REF!</definedName>
    <definedName name="BExZR485AKBH93YZ08CMUC3WROED" localSheetId="8" hidden="1">#REF!</definedName>
    <definedName name="BExZR485AKBH93YZ08CMUC3WROED" hidden="1">#REF!</definedName>
    <definedName name="BExZR7TL98P2PPUVGIZYR5873DWW" localSheetId="8" hidden="1">#REF!</definedName>
    <definedName name="BExZR7TL98P2PPUVGIZYR5873DWW" hidden="1">#REF!</definedName>
    <definedName name="BExZRAYSYOXAM1PBW1EF6YAZ9RU3" localSheetId="8" hidden="1">#REF!</definedName>
    <definedName name="BExZRAYSYOXAM1PBW1EF6YAZ9RU3" hidden="1">#REF!</definedName>
    <definedName name="BExZRGD1603X5ACFALUUDKCD7X48" localSheetId="8" hidden="1">#REF!</definedName>
    <definedName name="BExZRGD1603X5ACFALUUDKCD7X48" hidden="1">#REF!</definedName>
    <definedName name="BExZRMSYHFOP8FFWKKUSBHU85J81" localSheetId="8" hidden="1">#REF!</definedName>
    <definedName name="BExZRMSYHFOP8FFWKKUSBHU85J81" hidden="1">#REF!</definedName>
    <definedName name="BExZRP1X6UVLN1UOLHH5VF4STP1O" localSheetId="8" hidden="1">#REF!</definedName>
    <definedName name="BExZRP1X6UVLN1UOLHH5VF4STP1O" hidden="1">#REF!</definedName>
    <definedName name="BExZRQ930U6OCYNV00CH5I0Q4LPE" localSheetId="8" hidden="1">#REF!</definedName>
    <definedName name="BExZRQ930U6OCYNV00CH5I0Q4LPE" hidden="1">#REF!</definedName>
    <definedName name="BExZRQP7JLKS45QOGATXS7MK5GUZ" localSheetId="8" hidden="1">#REF!</definedName>
    <definedName name="BExZRQP7JLKS45QOGATXS7MK5GUZ" hidden="1">#REF!</definedName>
    <definedName name="BExZRW8W514W8OZ72YBONYJ64GXF" localSheetId="8" hidden="1">#REF!</definedName>
    <definedName name="BExZRW8W514W8OZ72YBONYJ64GXF" hidden="1">#REF!</definedName>
    <definedName name="BExZRWJP2BUVFJPO8U8ATQEP0LZU" localSheetId="8" hidden="1">#REF!</definedName>
    <definedName name="BExZRWJP2BUVFJPO8U8ATQEP0LZU" hidden="1">#REF!</definedName>
    <definedName name="BExZSI9USDLZAN8LI8M4YYQL24GZ" localSheetId="8" hidden="1">#REF!</definedName>
    <definedName name="BExZSI9USDLZAN8LI8M4YYQL24GZ" hidden="1">#REF!</definedName>
    <definedName name="BExZSLKO175YAM0RMMZH1FPXL4V2" localSheetId="8" hidden="1">#REF!</definedName>
    <definedName name="BExZSLKO175YAM0RMMZH1FPXL4V2" hidden="1">#REF!</definedName>
    <definedName name="BExZSS0LA2JY4ZLJ1Z5YCMLJJZCH" localSheetId="8" hidden="1">#REF!</definedName>
    <definedName name="BExZSS0LA2JY4ZLJ1Z5YCMLJJZCH" hidden="1">#REF!</definedName>
    <definedName name="BExZSTNUWCRNCL22SMKXKFSLCJ0O" localSheetId="8" hidden="1">#REF!</definedName>
    <definedName name="BExZSTNUWCRNCL22SMKXKFSLCJ0O" hidden="1">#REF!</definedName>
    <definedName name="BExZT6JSZ8CBS0SB3T07N3LMAX7M" localSheetId="8" hidden="1">#REF!</definedName>
    <definedName name="BExZT6JSZ8CBS0SB3T07N3LMAX7M" hidden="1">#REF!</definedName>
    <definedName name="BExZTAQV2QVSZY5Y3VCCWUBSBW9P" localSheetId="8" hidden="1">#REF!</definedName>
    <definedName name="BExZTAQV2QVSZY5Y3VCCWUBSBW9P" hidden="1">#REF!</definedName>
    <definedName name="BExZTHSI2FX56PWRSNX9H5EWTZFO" localSheetId="8" hidden="1">#REF!</definedName>
    <definedName name="BExZTHSI2FX56PWRSNX9H5EWTZFO" hidden="1">#REF!</definedName>
    <definedName name="BExZTJL3HVBFY139H6CJHEQCT1EL" localSheetId="8" hidden="1">#REF!</definedName>
    <definedName name="BExZTJL3HVBFY139H6CJHEQCT1EL" hidden="1">#REF!</definedName>
    <definedName name="BExZTLOL8OPABZI453E0KVNA1GJS" localSheetId="8" hidden="1">#REF!</definedName>
    <definedName name="BExZTLOL8OPABZI453E0KVNA1GJS" hidden="1">#REF!</definedName>
    <definedName name="BExZTOTZ9F2ZI18DZM8GW39VDF1N" localSheetId="8" hidden="1">#REF!</definedName>
    <definedName name="BExZTOTZ9F2ZI18DZM8GW39VDF1N" hidden="1">#REF!</definedName>
    <definedName name="BExZTT6J3X0TOX0ZY6YPLUVMCW9X" localSheetId="8" hidden="1">#REF!</definedName>
    <definedName name="BExZTT6J3X0TOX0ZY6YPLUVMCW9X" hidden="1">#REF!</definedName>
    <definedName name="BExZTW6ECBRA0BBITWBQ8R93RMCL" localSheetId="8" hidden="1">#REF!</definedName>
    <definedName name="BExZTW6ECBRA0BBITWBQ8R93RMCL" hidden="1">#REF!</definedName>
    <definedName name="BExZU2BHYAOKSCBM3C5014ZF6IXS" localSheetId="8" hidden="1">#REF!</definedName>
    <definedName name="BExZU2BHYAOKSCBM3C5014ZF6IXS" hidden="1">#REF!</definedName>
    <definedName name="BExZU2RMJTXOCS0ROPMYPE6WTD87" localSheetId="8" hidden="1">#REF!</definedName>
    <definedName name="BExZU2RMJTXOCS0ROPMYPE6WTD87" hidden="1">#REF!</definedName>
    <definedName name="BExZUBRAHA9DNEGONEZEB2TDVFC2" localSheetId="8" hidden="1">#REF!</definedName>
    <definedName name="BExZUBRAHA9DNEGONEZEB2TDVFC2" hidden="1">#REF!</definedName>
    <definedName name="BExZUF7G8FENTJKH9R1XUWXM6CWD" localSheetId="8" hidden="1">#REF!</definedName>
    <definedName name="BExZUF7G8FENTJKH9R1XUWXM6CWD" hidden="1">#REF!</definedName>
    <definedName name="BExZUNARUJBIZ08VCAV3GEVBIR3D" localSheetId="8" hidden="1">#REF!</definedName>
    <definedName name="BExZUNARUJBIZ08VCAV3GEVBIR3D" hidden="1">#REF!</definedName>
    <definedName name="BExZUSZT5496UMBP4LFSLTR1GVEW" localSheetId="8" hidden="1">#REF!</definedName>
    <definedName name="BExZUSZT5496UMBP4LFSLTR1GVEW" hidden="1">#REF!</definedName>
    <definedName name="BExZUT54340I38GVCV79EL116WR0" localSheetId="8" hidden="1">#REF!</definedName>
    <definedName name="BExZUT54340I38GVCV79EL116WR0" hidden="1">#REF!</definedName>
    <definedName name="BExZUXC66MK2SXPXCLD8ZSU0BMTY" localSheetId="8" hidden="1">#REF!</definedName>
    <definedName name="BExZUXC66MK2SXPXCLD8ZSU0BMTY" hidden="1">#REF!</definedName>
    <definedName name="BExZUYDULCX65H9OZ9JHPBNKF3MI" localSheetId="8" hidden="1">#REF!</definedName>
    <definedName name="BExZUYDULCX65H9OZ9JHPBNKF3MI" hidden="1">#REF!</definedName>
    <definedName name="BExZV2QD5ZDK3AGDRULLA7JB46C3" localSheetId="8" hidden="1">#REF!</definedName>
    <definedName name="BExZV2QD5ZDK3AGDRULLA7JB46C3" hidden="1">#REF!</definedName>
    <definedName name="BExZVBQ29OM0V8XAL3HL0JIM0MMU" localSheetId="8" hidden="1">#REF!</definedName>
    <definedName name="BExZVBQ29OM0V8XAL3HL0JIM0MMU" hidden="1">#REF!</definedName>
    <definedName name="BExZVKV2XCPCINW1KP8Q1FI6KDNG" localSheetId="8" hidden="1">#REF!</definedName>
    <definedName name="BExZVKV2XCPCINW1KP8Q1FI6KDNG" hidden="1">#REF!</definedName>
    <definedName name="BExZVLM4T9ORS4ZWHME46U4Q103C" localSheetId="8" hidden="1">#REF!</definedName>
    <definedName name="BExZVLM4T9ORS4ZWHME46U4Q103C" hidden="1">#REF!</definedName>
    <definedName name="BExZVM7OZWPPRH5YQW50EYMMIW1A" localSheetId="8" hidden="1">#REF!</definedName>
    <definedName name="BExZVM7OZWPPRH5YQW50EYMMIW1A" hidden="1">#REF!</definedName>
    <definedName name="BExZVMYK7BAH6AGIAEXBE1NXDZ5Z" localSheetId="8" hidden="1">#REF!</definedName>
    <definedName name="BExZVMYK7BAH6AGIAEXBE1NXDZ5Z" hidden="1">#REF!</definedName>
    <definedName name="BExZVPYGX2C5OSHMZ6F0KBKZ6B1S" localSheetId="8" hidden="1">#REF!</definedName>
    <definedName name="BExZVPYGX2C5OSHMZ6F0KBKZ6B1S" hidden="1">#REF!</definedName>
    <definedName name="BExZW3LHTS7PFBNTYM95N8J5AFYQ" localSheetId="8" hidden="1">#REF!</definedName>
    <definedName name="BExZW3LHTS7PFBNTYM95N8J5AFYQ" hidden="1">#REF!</definedName>
    <definedName name="BExZW472V5ADKCFHIKAJ6D4R8MU4" localSheetId="8" hidden="1">#REF!</definedName>
    <definedName name="BExZW472V5ADKCFHIKAJ6D4R8MU4" hidden="1">#REF!</definedName>
    <definedName name="BExZW5UARC8W9AQNLJX2I5WQWS5F" localSheetId="8" hidden="1">#REF!</definedName>
    <definedName name="BExZW5UARC8W9AQNLJX2I5WQWS5F" hidden="1">#REF!</definedName>
    <definedName name="BExZW7HRGN6A9YS41KI2B2UUMJ7X" localSheetId="8" hidden="1">#REF!</definedName>
    <definedName name="BExZW7HRGN6A9YS41KI2B2UUMJ7X" hidden="1">#REF!</definedName>
    <definedName name="BExZW8ZPNV43UXGOT98FDNIBQHZY" localSheetId="8" hidden="1">#REF!</definedName>
    <definedName name="BExZW8ZPNV43UXGOT98FDNIBQHZY" hidden="1">#REF!</definedName>
    <definedName name="BExZWKZ5N3RDXU8MZ8HQVYYD8O0F" localSheetId="8" hidden="1">#REF!</definedName>
    <definedName name="BExZWKZ5N3RDXU8MZ8HQVYYD8O0F" hidden="1">#REF!</definedName>
    <definedName name="BExZWMBRUCPO6F4QT5FNX8JRFL7V" localSheetId="8" hidden="1">#REF!</definedName>
    <definedName name="BExZWMBRUCPO6F4QT5FNX8JRFL7V" hidden="1">#REF!</definedName>
    <definedName name="BExZWQO5171HT1OZ6D6JZBHEW4JG" localSheetId="8" hidden="1">#REF!</definedName>
    <definedName name="BExZWQO5171HT1OZ6D6JZBHEW4JG" hidden="1">#REF!</definedName>
    <definedName name="BExZWSMC9T48W74GFGQCIUJ8ZPP3" localSheetId="8" hidden="1">#REF!</definedName>
    <definedName name="BExZWSMC9T48W74GFGQCIUJ8ZPP3" hidden="1">#REF!</definedName>
    <definedName name="BExZWUF2V4HY3HI8JN9ZVPRWK1H3" localSheetId="8" hidden="1">#REF!</definedName>
    <definedName name="BExZWUF2V4HY3HI8JN9ZVPRWK1H3" hidden="1">#REF!</definedName>
    <definedName name="BExZWX45URTK9KYDJHEXL1OTZ833" localSheetId="8" hidden="1">#REF!</definedName>
    <definedName name="BExZWX45URTK9KYDJHEXL1OTZ833" hidden="1">#REF!</definedName>
    <definedName name="BExZX0EWQEZO86WDAD9A4EAEZ012" localSheetId="8" hidden="1">#REF!</definedName>
    <definedName name="BExZX0EWQEZO86WDAD9A4EAEZ012" hidden="1">#REF!</definedName>
    <definedName name="BExZX2T6ZT2DZLYSDJJBPVIT5OK2" localSheetId="8" hidden="1">#REF!</definedName>
    <definedName name="BExZX2T6ZT2DZLYSDJJBPVIT5OK2" hidden="1">#REF!</definedName>
    <definedName name="BExZXOJDELULNLEH7WG0OYJT0NJ4" localSheetId="8" hidden="1">#REF!</definedName>
    <definedName name="BExZXOJDELULNLEH7WG0OYJT0NJ4" hidden="1">#REF!</definedName>
    <definedName name="BExZXOOTRNUK8LGEAZ8ZCFW9KXQ1" localSheetId="8" hidden="1">#REF!</definedName>
    <definedName name="BExZXOOTRNUK8LGEAZ8ZCFW9KXQ1" hidden="1">#REF!</definedName>
    <definedName name="BExZXT6JOXNKEDU23DKL8XZAJZIH" localSheetId="8" hidden="1">#REF!</definedName>
    <definedName name="BExZXT6JOXNKEDU23DKL8XZAJZIH" hidden="1">#REF!</definedName>
    <definedName name="BExZXUTYW1HWEEZ1LIX4OQWC7HL1" localSheetId="8" hidden="1">#REF!</definedName>
    <definedName name="BExZXUTYW1HWEEZ1LIX4OQWC7HL1" hidden="1">#REF!</definedName>
    <definedName name="BExZXY4NKQL9QD76YMQJ15U1C2G8" localSheetId="8" hidden="1">#REF!</definedName>
    <definedName name="BExZXY4NKQL9QD76YMQJ15U1C2G8" hidden="1">#REF!</definedName>
    <definedName name="BExZXYQ7U5G08FQGUIGYT14QCBOF" localSheetId="8" hidden="1">#REF!</definedName>
    <definedName name="BExZXYQ7U5G08FQGUIGYT14QCBOF" hidden="1">#REF!</definedName>
    <definedName name="BExZY02V77YJBMODJSWZOYCMPS5X" localSheetId="8" hidden="1">#REF!</definedName>
    <definedName name="BExZY02V77YJBMODJSWZOYCMPS5X" hidden="1">#REF!</definedName>
    <definedName name="BExZY3DEOYNIHRV56IY5LJXZK8RU" localSheetId="8" hidden="1">#REF!</definedName>
    <definedName name="BExZY3DEOYNIHRV56IY5LJXZK8RU" hidden="1">#REF!</definedName>
    <definedName name="BExZY49QRZIR6CA41LFA9LM6EULU" localSheetId="8" hidden="1">#REF!</definedName>
    <definedName name="BExZY49QRZIR6CA41LFA9LM6EULU" hidden="1">#REF!</definedName>
    <definedName name="BExZYTG2G7W27YATTETFDDCZ0C4U" localSheetId="8" hidden="1">#REF!</definedName>
    <definedName name="BExZYTG2G7W27YATTETFDDCZ0C4U" hidden="1">#REF!</definedName>
    <definedName name="BExZYYOZMC36ROQDWLR5Z17WKHCR" localSheetId="8" hidden="1">#REF!</definedName>
    <definedName name="BExZYYOZMC36ROQDWLR5Z17WKHCR" hidden="1">#REF!</definedName>
    <definedName name="BExZZ2FQA9A8C7CJKMEFQ9VPSLCE" localSheetId="8" hidden="1">#REF!</definedName>
    <definedName name="BExZZ2FQA9A8C7CJKMEFQ9VPSLCE" hidden="1">#REF!</definedName>
    <definedName name="BExZZ7ZGXIMA3OVYAWY3YQSK64LF" localSheetId="8" hidden="1">#REF!</definedName>
    <definedName name="BExZZ7ZGXIMA3OVYAWY3YQSK64LF" hidden="1">#REF!</definedName>
    <definedName name="BExZZ8FKEIFG203MU6SEJ69MINCD" localSheetId="8" hidden="1">#REF!</definedName>
    <definedName name="BExZZ8FKEIFG203MU6SEJ69MINCD" hidden="1">#REF!</definedName>
    <definedName name="BExZZCHAVHW8C2H649KRGVQ0WVRT" localSheetId="8" hidden="1">#REF!</definedName>
    <definedName name="BExZZCHAVHW8C2H649KRGVQ0WVRT" hidden="1">#REF!</definedName>
    <definedName name="BExZZTK54OTLF2YB68BHGOS27GEN" localSheetId="8" hidden="1">#REF!</definedName>
    <definedName name="BExZZTK54OTLF2YB68BHGOS27GEN" hidden="1">#REF!</definedName>
    <definedName name="BExZZXB3JQQG4SIZS4MRU6NNW7HI" localSheetId="8" hidden="1">#REF!</definedName>
    <definedName name="BExZZXB3JQQG4SIZS4MRU6NNW7HI" hidden="1">#REF!</definedName>
    <definedName name="BExZZZEMIIFKMLLV4DJKX5TB9R5V" localSheetId="8" hidden="1">#REF!</definedName>
    <definedName name="BExZZZEMIIFKMLLV4DJKX5TB9R5V" hidden="1">#REF!</definedName>
    <definedName name="CBWorkbookPriority" localSheetId="4" hidden="1">-2060790043</definedName>
    <definedName name="CBWorkbookPriority" localSheetId="3" hidden="1">-2060790043</definedName>
    <definedName name="CBWorkbookPriority" hidden="1">-863272131</definedName>
    <definedName name="de" hidden="1">#REF!</definedName>
    <definedName name="DELETE01" localSheetId="4" hidden="1">{#N/A,#N/A,FALSE,"Coversheet";#N/A,#N/A,FALSE,"QA"}</definedName>
    <definedName name="DELETE01" localSheetId="8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8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8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localSheetId="8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localSheetId="8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localSheetId="8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localSheetId="8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localSheetId="8" hidden="1">{#N/A,#N/A,FALSE,"Coversheet";#N/A,#N/A,FALSE,"QA"}</definedName>
    <definedName name="DFIT" hidden="1">{#N/A,#N/A,FALSE,"Coversheet";#N/A,#N/A,FALSE,"QA"}</definedName>
    <definedName name="ee" localSheetId="4" hidden="1">{#N/A,#N/A,FALSE,"Month ";#N/A,#N/A,FALSE,"YTD";#N/A,#N/A,FALSE,"12 mo ended"}</definedName>
    <definedName name="ee" localSheetId="8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4" hidden="1">{#N/A,#N/A,FALSE,"Summ";#N/A,#N/A,FALSE,"General"}</definedName>
    <definedName name="Estimate" localSheetId="8" hidden="1">{#N/A,#N/A,FALSE,"Summ";#N/A,#N/A,FALSE,"General"}</definedName>
    <definedName name="Estimate" hidden="1">{#N/A,#N/A,FALSE,"Summ";#N/A,#N/A,FALSE,"General"}</definedName>
    <definedName name="ex" localSheetId="4" hidden="1">{#N/A,#N/A,FALSE,"Summ";#N/A,#N/A,FALSE,"General"}</definedName>
    <definedName name="ex" localSheetId="8" hidden="1">{#N/A,#N/A,FALSE,"Summ";#N/A,#N/A,FALSE,"General"}</definedName>
    <definedName name="ex" hidden="1">{#N/A,#N/A,FALSE,"Summ";#N/A,#N/A,FALSE,"General"}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4" hidden="1">{#N/A,#N/A,FALSE,"Month ";#N/A,#N/A,FALSE,"YTD";#N/A,#N/A,FALSE,"12 mo ended"}</definedName>
    <definedName name="fdsafdasfdsa" localSheetId="8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4" hidden="1">{#N/A,#N/A,FALSE,"Coversheet";#N/A,#N/A,FALSE,"QA"}</definedName>
    <definedName name="ffff" localSheetId="8" hidden="1">{#N/A,#N/A,FALSE,"Coversheet";#N/A,#N/A,FALSE,"QA"}</definedName>
    <definedName name="ffff" hidden="1">{#N/A,#N/A,FALSE,"Coversheet";#N/A,#N/A,FALSE,"QA"}</definedName>
    <definedName name="fffgf" localSheetId="4" hidden="1">{#N/A,#N/A,FALSE,"Coversheet";#N/A,#N/A,FALSE,"QA"}</definedName>
    <definedName name="fffgf" localSheetId="8" hidden="1">{#N/A,#N/A,FALSE,"Coversheet";#N/A,#N/A,FALSE,"QA"}</definedName>
    <definedName name="fffgf" hidden="1">{#N/A,#N/A,FALSE,"Coversheet";#N/A,#N/A,FALSE,"QA"}</definedName>
    <definedName name="helllo" localSheetId="4" hidden="1">{#N/A,#N/A,FALSE,"Pg 6b CustCount_Gas";#N/A,#N/A,FALSE,"QA";#N/A,#N/A,FALSE,"Report";#N/A,#N/A,FALSE,"forecast"}</definedName>
    <definedName name="helllo" localSheetId="8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4" hidden="1">{#N/A,#N/A,FALSE,"Coversheet";#N/A,#N/A,FALSE,"QA"}</definedName>
    <definedName name="HELP" localSheetId="8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 localSheetId="4" hidden="1">{"'Sheet1'!$A$1:$J$121"}</definedName>
    <definedName name="HTML_Control" localSheetId="8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4" hidden="1">{#N/A,#N/A,FALSE,"Summ";#N/A,#N/A,FALSE,"General"}</definedName>
    <definedName name="jfkljsdkljiejgr" localSheetId="8" hidden="1">{#N/A,#N/A,FALSE,"Summ";#N/A,#N/A,FALSE,"General"}</definedName>
    <definedName name="jfkljsdkljiejgr" hidden="1">{#N/A,#N/A,FALSE,"Summ";#N/A,#N/A,FALSE,"General"}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4" hidden="1">{#N/A,#N/A,FALSE,"Coversheet";#N/A,#N/A,FALSE,"QA"}</definedName>
    <definedName name="lookup" localSheetId="8" hidden="1">{#N/A,#N/A,FALSE,"Coversheet";#N/A,#N/A,FALSE,"QA"}</definedName>
    <definedName name="lookup" hidden="1">{#N/A,#N/A,FALSE,"Coversheet";#N/A,#N/A,FALSE,"QA"}</definedName>
    <definedName name="Miller" localSheetId="4" hidden="1">{#N/A,#N/A,FALSE,"Expenditures";#N/A,#N/A,FALSE,"Property Placed In-Service";#N/A,#N/A,FALSE,"CWIP Balances"}</definedName>
    <definedName name="Miller" localSheetId="8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4" hidden="1">{#N/A,#N/A,FALSE,"Summ";#N/A,#N/A,FALSE,"General"}</definedName>
    <definedName name="new" localSheetId="8" hidden="1">{#N/A,#N/A,FALSE,"Summ";#N/A,#N/A,FALSE,"General"}</definedName>
    <definedName name="new" hidden="1">{#N/A,#N/A,FALSE,"Summ";#N/A,#N/A,FALSE,"General"}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4" hidden="1">{#N/A,#N/A,FALSE,"schA"}</definedName>
    <definedName name="qqq" localSheetId="8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localSheetId="4" hidden="1">{#N/A,#N/A,FALSE,"Summ";#N/A,#N/A,FALSE,"General"}</definedName>
    <definedName name="sdlfhsdlhfkl" localSheetId="8" hidden="1">{#N/A,#N/A,FALSE,"Summ";#N/A,#N/A,FALSE,"General"}</definedName>
    <definedName name="sdlfhsdlhfkl" hidden="1">{#N/A,#N/A,FALSE,"Summ";#N/A,#N/A,FALSE,"General"}</definedName>
    <definedName name="seven" localSheetId="4" hidden="1">{#N/A,#N/A,FALSE,"CRPT";#N/A,#N/A,FALSE,"TREND";#N/A,#N/A,FALSE,"%Curve"}</definedName>
    <definedName name="seven" localSheetId="8" hidden="1">{#N/A,#N/A,FALSE,"CRPT";#N/A,#N/A,FALSE,"TREND";#N/A,#N/A,FALSE,"%Curve"}</definedName>
    <definedName name="seven" hidden="1">{#N/A,#N/A,FALSE,"CRPT";#N/A,#N/A,FALSE,"TREND";#N/A,#N/A,FALSE,"%Curve"}</definedName>
    <definedName name="six" localSheetId="4" hidden="1">{#N/A,#N/A,FALSE,"Drill Sites";"WP 212",#N/A,FALSE,"MWAG EOR";"WP 213",#N/A,FALSE,"MWAG EOR";#N/A,#N/A,FALSE,"Misc. Facility";#N/A,#N/A,FALSE,"WWTP"}</definedName>
    <definedName name="six" localSheetId="8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ummary" localSheetId="8" hidden="1">{"Plat Summary",#N/A,FALSE,"PLAT DESIGN"}</definedName>
    <definedName name="summary" hidden="1">{"Plat Summary",#N/A,FALSE,"PLAT DESIGN"}</definedName>
    <definedName name="t" localSheetId="4" hidden="1">{#N/A,#N/A,FALSE,"CESTSUM";#N/A,#N/A,FALSE,"est sum A";#N/A,#N/A,FALSE,"est detail A"}</definedName>
    <definedName name="t" localSheetId="8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4" hidden="1">{#N/A,#N/A,FALSE,"Summ";#N/A,#N/A,FALSE,"General"}</definedName>
    <definedName name="tem" localSheetId="8" hidden="1">{#N/A,#N/A,FALSE,"Summ";#N/A,#N/A,FALSE,"General"}</definedName>
    <definedName name="tem" hidden="1">{#N/A,#N/A,FALSE,"Summ";#N/A,#N/A,FALSE,"General"}</definedName>
    <definedName name="TEMP" localSheetId="4" hidden="1">{#N/A,#N/A,FALSE,"Summ";#N/A,#N/A,FALSE,"General"}</definedName>
    <definedName name="TEMP" localSheetId="8" hidden="1">{#N/A,#N/A,FALSE,"Summ";#N/A,#N/A,FALSE,"General"}</definedName>
    <definedName name="TEMP" hidden="1">{#N/A,#N/A,FALSE,"Summ";#N/A,#N/A,FALSE,"General"}</definedName>
    <definedName name="Temp1" localSheetId="4" hidden="1">{#N/A,#N/A,FALSE,"CESTSUM";#N/A,#N/A,FALSE,"est sum A";#N/A,#N/A,FALSE,"est detail A"}</definedName>
    <definedName name="Temp1" localSheetId="8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4" hidden="1">{#N/A,#N/A,FALSE,"CESTSUM";#N/A,#N/A,FALSE,"est sum A";#N/A,#N/A,FALSE,"est detail A"}</definedName>
    <definedName name="temp2" localSheetId="8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4" hidden="1">{#N/A,#N/A,FALSE,"CESTSUM";#N/A,#N/A,FALSE,"est sum A";#N/A,#N/A,FALSE,"est detail A"}</definedName>
    <definedName name="tr" localSheetId="8" hidden="1">{#N/A,#N/A,FALSE,"CESTSUM";#N/A,#N/A,FALSE,"est sum A";#N/A,#N/A,FALSE,"est detail A"}</definedName>
    <definedName name="tr" hidden="1">{#N/A,#N/A,FALSE,"CESTSUM";#N/A,#N/A,FALSE,"est sum A";#N/A,#N/A,FALSE,"est detail A"}</definedName>
    <definedName name="u" localSheetId="4" hidden="1">{#N/A,#N/A,FALSE,"Summ";#N/A,#N/A,FALSE,"General"}</definedName>
    <definedName name="u" localSheetId="8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4" hidden="1">{#N/A,#N/A,FALSE,"Coversheet";#N/A,#N/A,FALSE,"QA"}</definedName>
    <definedName name="v" localSheetId="8" hidden="1">{#N/A,#N/A,FALSE,"Coversheet";#N/A,#N/A,FALSE,"QA"}</definedName>
    <definedName name="v" hidden="1">{#N/A,#N/A,FALSE,"Coversheet";#N/A,#N/A,FALSE,"QA"}</definedName>
    <definedName name="Value" localSheetId="4" hidden="1">{#N/A,#N/A,FALSE,"Summ";#N/A,#N/A,FALSE,"General"}</definedName>
    <definedName name="Value" localSheetId="8" hidden="1">{#N/A,#N/A,FALSE,"Summ";#N/A,#N/A,FALSE,"General"}</definedName>
    <definedName name="Value" hidden="1">{#N/A,#N/A,FALSE,"Summ";#N/A,#N/A,FALSE,"General"}</definedName>
    <definedName name="w" localSheetId="4" hidden="1">{#N/A,#N/A,FALSE,"Schedule F";#N/A,#N/A,FALSE,"Schedule G"}</definedName>
    <definedName name="w" localSheetId="8" hidden="1">{#N/A,#N/A,FALSE,"Schedule F";#N/A,#N/A,FALSE,"Schedule G"}</definedName>
    <definedName name="w" hidden="1">{#N/A,#N/A,FALSE,"Schedule F";#N/A,#N/A,FALSE,"Schedule G"}</definedName>
    <definedName name="we" localSheetId="4" hidden="1">{#N/A,#N/A,FALSE,"Pg 6b CustCount_Gas";#N/A,#N/A,FALSE,"QA";#N/A,#N/A,FALSE,"Report";#N/A,#N/A,FALSE,"forecast"}</definedName>
    <definedName name="we" localSheetId="8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4" hidden="1">{#N/A,#N/A,FALSE,"Coversheet";#N/A,#N/A,FALSE,"QA"}</definedName>
    <definedName name="WH" localSheetId="8" hidden="1">{#N/A,#N/A,FALSE,"Coversheet";#N/A,#N/A,FALSE,"QA"}</definedName>
    <definedName name="WH" hidden="1">{#N/A,#N/A,FALSE,"Coversheet";#N/A,#N/A,FALSE,"QA"}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localSheetId="8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8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4" hidden="1">{#N/A,#N/A,FALSE,"CRPT";#N/A,#N/A,FALSE,"TREND";#N/A,#N/A,FALSE,"%Curve"}</definedName>
    <definedName name="wrn.AAI." localSheetId="8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4" hidden="1">{#N/A,#N/A,FALSE,"CRPT";#N/A,#N/A,FALSE,"TREND";#N/A,#N/A,FALSE,"% CURVE"}</definedName>
    <definedName name="wrn.AAI._.Report." localSheetId="8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8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8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4" hidden="1">{#N/A,#N/A,FALSE,"schA"}</definedName>
    <definedName name="wrn.ECR." localSheetId="8" hidden="1">{#N/A,#N/A,FALSE,"schA"}</definedName>
    <definedName name="wrn.ECR." hidden="1">{#N/A,#N/A,FALSE,"schA"}</definedName>
    <definedName name="wrn.ESTIMATE." localSheetId="4" hidden="1">{#N/A,#N/A,FALSE,"CESTSUM";#N/A,#N/A,FALSE,"est sum A";#N/A,#N/A,FALSE,"est detail A"}</definedName>
    <definedName name="wrn.ESTIMATE." localSheetId="8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4" hidden="1">{#N/A,#N/A,TRUE,"CoverPage";#N/A,#N/A,TRUE,"Gas";#N/A,#N/A,TRUE,"Power";#N/A,#N/A,TRUE,"Historical DJ Mthly Prices"}</definedName>
    <definedName name="wrn.Fundamental." localSheetId="8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4" hidden="1">{#N/A,#N/A,FALSE,"SUMMARY";#N/A,#N/A,FALSE,"AE7616";#N/A,#N/A,FALSE,"AE7617";#N/A,#N/A,FALSE,"AE7618";#N/A,#N/A,FALSE,"AE7619"}</definedName>
    <definedName name="wrn.IEO." localSheetId="8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4" hidden="1">{#N/A,#N/A,FALSE,"Coversheet";#N/A,#N/A,FALSE,"QA"}</definedName>
    <definedName name="wrn.Incentive._.Overhead." localSheetId="8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8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8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4" hidden="1">{#N/A,#N/A,FALSE,"BASE";#N/A,#N/A,FALSE,"LOOPS";#N/A,#N/A,FALSE,"PLC"}</definedName>
    <definedName name="wrn.Project._.Services." localSheetId="8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4" hidden="1">{#N/A,#N/A,FALSE,"7617 Fab";#N/A,#N/A,FALSE,"7617 NSK"}</definedName>
    <definedName name="wrn.SCHEDULE." localSheetId="8" hidden="1">{#N/A,#N/A,FALSE,"7617 Fab";#N/A,#N/A,FALSE,"7617 NSK"}</definedName>
    <definedName name="wrn.SCHEDULE." hidden="1">{#N/A,#N/A,FALSE,"7617 Fab";#N/A,#N/A,FALSE,"7617 NSK"}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localSheetId="8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4" hidden="1">{#N/A,#N/A,FALSE,"2002 Small Tool OH";#N/A,#N/A,FALSE,"QA"}</definedName>
    <definedName name="wrn.Small._.Tools._.Overhead." localSheetId="8" hidden="1">{#N/A,#N/A,FALSE,"2002 Small Tool OH";#N/A,#N/A,FALSE,"QA"}</definedName>
    <definedName name="wrn.Small._.Tools._.Overhead." hidden="1">{#N/A,#N/A,FALSE,"2002 Small Tool OH";#N/A,#N/A,FALSE,"QA"}</definedName>
    <definedName name="wrn.Summary." localSheetId="4" hidden="1">{#N/A,#N/A,FALSE,"Summ";#N/A,#N/A,FALSE,"General"}</definedName>
    <definedName name="wrn.Summary." localSheetId="8" hidden="1">{#N/A,#N/A,FALSE,"Summ";#N/A,#N/A,FALSE,"General"}</definedName>
    <definedName name="wrn.Summary." hidden="1">{#N/A,#N/A,FALSE,"Summ";#N/A,#N/A,FALSE,"General"}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8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4" hidden="1">{#N/A,#N/A,FALSE,"Expenditures";#N/A,#N/A,FALSE,"Property Placed In-Service";#N/A,#N/A,FALSE,"CWIP Balances"}</definedName>
    <definedName name="wrn.USIM_Data_Abbrev3." localSheetId="8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8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4" hidden="1">{#N/A,#N/A,FALSE,"schA"}</definedName>
    <definedName name="www" localSheetId="8" hidden="1">{#N/A,#N/A,FALSE,"schA"}</definedName>
    <definedName name="www" hidden="1">{#N/A,#N/A,FALSE,"schA"}</definedName>
    <definedName name="x" localSheetId="4" hidden="1">{#N/A,#N/A,FALSE,"Coversheet";#N/A,#N/A,FALSE,"QA"}</definedName>
    <definedName name="x" localSheetId="8" hidden="1">{#N/A,#N/A,FALSE,"Coversheet";#N/A,#N/A,FALSE,"QA"}</definedName>
    <definedName name="x" hidden="1">{#N/A,#N/A,FALSE,"Coversheet";#N/A,#N/A,FALSE,"QA"}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localSheetId="8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4" hidden="1">{#N/A,#N/A,FALSE,"Summ";#N/A,#N/A,FALSE,"General"}</definedName>
    <definedName name="yuf" localSheetId="8" hidden="1">{#N/A,#N/A,FALSE,"Summ";#N/A,#N/A,FALSE,"General"}</definedName>
    <definedName name="yuf" hidden="1">{#N/A,#N/A,FALSE,"Summ";#N/A,#N/A,FALSE,"General"}</definedName>
    <definedName name="z" localSheetId="4" hidden="1">{#N/A,#N/A,FALSE,"Coversheet";#N/A,#N/A,FALSE,"QA"}</definedName>
    <definedName name="z" localSheetId="8" hidden="1">{#N/A,#N/A,FALSE,"Coversheet";#N/A,#N/A,FALSE,"QA"}</definedName>
    <definedName name="z" hidden="1">{#N/A,#N/A,FALSE,"Coversheet";#N/A,#N/A,FALSE,"QA"}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D26" i="46" l="1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G30" i="46"/>
  <c r="D30" i="46"/>
  <c r="C30" i="46"/>
  <c r="G17" i="46"/>
  <c r="C17" i="46"/>
  <c r="G16" i="46"/>
  <c r="C16" i="46"/>
  <c r="G13" i="46"/>
  <c r="C13" i="46"/>
  <c r="G12" i="46"/>
  <c r="C12" i="46"/>
  <c r="G11" i="46"/>
  <c r="C11" i="46"/>
  <c r="G8" i="46"/>
  <c r="D8" i="46"/>
  <c r="C8" i="46"/>
  <c r="D28" i="49" l="1"/>
  <c r="C28" i="49"/>
  <c r="E26" i="49"/>
  <c r="E25" i="49"/>
  <c r="E28" i="49" s="1"/>
  <c r="E20" i="49"/>
  <c r="D18" i="49"/>
  <c r="D22" i="49" s="1"/>
  <c r="C18" i="49"/>
  <c r="E16" i="49"/>
  <c r="E18" i="49" s="1"/>
  <c r="E15" i="49"/>
  <c r="D12" i="49"/>
  <c r="E10" i="49"/>
  <c r="E9" i="49"/>
  <c r="E12" i="49" s="1"/>
  <c r="E22" i="49" s="1"/>
  <c r="C12" i="49" l="1"/>
  <c r="C22" i="49" s="1"/>
  <c r="AE6" i="45" l="1"/>
  <c r="AE7" i="45"/>
  <c r="AE8" i="45"/>
  <c r="AE9" i="45"/>
  <c r="AE10" i="45"/>
  <c r="AE11" i="45"/>
  <c r="AE12" i="45"/>
  <c r="AE13" i="45"/>
  <c r="AE14" i="45"/>
  <c r="AE15" i="45"/>
  <c r="AE16" i="45"/>
  <c r="AE17" i="45"/>
  <c r="AE18" i="45"/>
  <c r="AE19" i="45"/>
  <c r="AE20" i="45"/>
  <c r="AE21" i="45"/>
  <c r="AE22" i="45"/>
  <c r="AE23" i="45"/>
  <c r="AE24" i="45"/>
  <c r="AE25" i="45"/>
  <c r="AE26" i="45"/>
  <c r="AE27" i="45"/>
  <c r="AE28" i="45"/>
  <c r="AE29" i="45"/>
  <c r="AE30" i="45"/>
  <c r="AE31" i="45"/>
  <c r="AE32" i="45"/>
  <c r="AE33" i="45"/>
  <c r="AE34" i="45"/>
  <c r="AE35" i="45"/>
  <c r="AE5" i="45"/>
  <c r="R6" i="45"/>
  <c r="R7" i="45"/>
  <c r="R8" i="45"/>
  <c r="R9" i="45"/>
  <c r="R10" i="45"/>
  <c r="R11" i="45"/>
  <c r="R12" i="45"/>
  <c r="R13" i="45"/>
  <c r="R14" i="45"/>
  <c r="R15" i="45"/>
  <c r="R16" i="45"/>
  <c r="R17" i="45"/>
  <c r="R18" i="45"/>
  <c r="R19" i="45"/>
  <c r="R20" i="45"/>
  <c r="R21" i="45"/>
  <c r="R22" i="45"/>
  <c r="R23" i="45"/>
  <c r="R24" i="45"/>
  <c r="R25" i="45"/>
  <c r="R26" i="45"/>
  <c r="R27" i="45"/>
  <c r="R28" i="45"/>
  <c r="R29" i="45"/>
  <c r="R30" i="45"/>
  <c r="R31" i="45"/>
  <c r="R32" i="45"/>
  <c r="R33" i="45"/>
  <c r="R34" i="45"/>
  <c r="R35" i="45"/>
  <c r="R5" i="45"/>
  <c r="G27" i="34" l="1"/>
  <c r="G26" i="34"/>
  <c r="G25" i="34"/>
  <c r="G24" i="34"/>
  <c r="G23" i="34"/>
  <c r="G22" i="34"/>
  <c r="E27" i="34"/>
  <c r="E26" i="34"/>
  <c r="E25" i="34"/>
  <c r="E24" i="34"/>
  <c r="E23" i="34"/>
  <c r="E22" i="34"/>
  <c r="C27" i="34"/>
  <c r="C26" i="34"/>
  <c r="C25" i="34"/>
  <c r="C24" i="34"/>
  <c r="C23" i="34"/>
  <c r="C22" i="34"/>
  <c r="G27" i="37"/>
  <c r="G26" i="37"/>
  <c r="G25" i="37"/>
  <c r="G24" i="37"/>
  <c r="G23" i="37"/>
  <c r="G22" i="37"/>
  <c r="E27" i="37"/>
  <c r="E26" i="37"/>
  <c r="E25" i="37"/>
  <c r="E24" i="37"/>
  <c r="E23" i="37"/>
  <c r="E22" i="37"/>
  <c r="C27" i="37"/>
  <c r="C26" i="37"/>
  <c r="C25" i="37"/>
  <c r="C24" i="37"/>
  <c r="C23" i="37"/>
  <c r="C22" i="37"/>
  <c r="G14" i="47" l="1"/>
  <c r="G20" i="47"/>
  <c r="H5" i="47"/>
  <c r="G5" i="47"/>
  <c r="D29" i="47" l="1"/>
  <c r="F30" i="46"/>
  <c r="F26" i="46"/>
  <c r="F25" i="46"/>
  <c r="F24" i="46"/>
  <c r="F23" i="46"/>
  <c r="F22" i="46"/>
  <c r="F21" i="46"/>
  <c r="F20" i="46"/>
  <c r="F19" i="46"/>
  <c r="F18" i="46"/>
  <c r="F17" i="46"/>
  <c r="F16" i="46"/>
  <c r="G14" i="46"/>
  <c r="F12" i="46"/>
  <c r="F11" i="46"/>
  <c r="D32" i="47"/>
  <c r="F8" i="46"/>
  <c r="C27" i="46" l="1"/>
  <c r="H30" i="46"/>
  <c r="I30" i="46" s="1"/>
  <c r="J30" i="46" s="1"/>
  <c r="H12" i="46"/>
  <c r="I12" i="46" s="1"/>
  <c r="J12" i="46" s="1"/>
  <c r="H8" i="46"/>
  <c r="I8" i="46" s="1"/>
  <c r="J8" i="46" s="1"/>
  <c r="H16" i="46"/>
  <c r="I16" i="46" s="1"/>
  <c r="J16" i="46" s="1"/>
  <c r="H11" i="46"/>
  <c r="I11" i="46" s="1"/>
  <c r="H17" i="46"/>
  <c r="I17" i="46" s="1"/>
  <c r="J17" i="46" s="1"/>
  <c r="G15" i="46"/>
  <c r="H15" i="46" s="1"/>
  <c r="I15" i="46" s="1"/>
  <c r="J15" i="46" s="1"/>
  <c r="H14" i="46"/>
  <c r="I14" i="46" s="1"/>
  <c r="J14" i="46" s="1"/>
  <c r="G18" i="46"/>
  <c r="H13" i="46"/>
  <c r="I13" i="46" s="1"/>
  <c r="J13" i="46" s="1"/>
  <c r="J11" i="46" l="1"/>
  <c r="G19" i="46"/>
  <c r="H18" i="46"/>
  <c r="I18" i="46" s="1"/>
  <c r="J18" i="46" s="1"/>
  <c r="H19" i="46" l="1"/>
  <c r="I19" i="46" s="1"/>
  <c r="J19" i="46" s="1"/>
  <c r="G20" i="46"/>
  <c r="G21" i="46" l="1"/>
  <c r="H20" i="46"/>
  <c r="I20" i="46" s="1"/>
  <c r="J20" i="46" l="1"/>
  <c r="H21" i="46"/>
  <c r="I21" i="46" s="1"/>
  <c r="G22" i="46"/>
  <c r="G23" i="46" l="1"/>
  <c r="H22" i="46"/>
  <c r="I22" i="46" s="1"/>
  <c r="J22" i="46" s="1"/>
  <c r="J21" i="46"/>
  <c r="H23" i="46" l="1"/>
  <c r="I23" i="46" s="1"/>
  <c r="G24" i="46"/>
  <c r="J23" i="46" l="1"/>
  <c r="G25" i="46"/>
  <c r="H24" i="46"/>
  <c r="I24" i="46" s="1"/>
  <c r="J24" i="46" s="1"/>
  <c r="H25" i="46" l="1"/>
  <c r="I25" i="46" s="1"/>
  <c r="J25" i="46" s="1"/>
  <c r="G26" i="46"/>
  <c r="H26" i="46" s="1"/>
  <c r="I26" i="46" s="1"/>
  <c r="I27" i="46" l="1"/>
  <c r="G27" i="46" s="1"/>
  <c r="D28" i="47" s="1"/>
  <c r="J26" i="46"/>
  <c r="G6" i="47" l="1"/>
  <c r="C29" i="47" s="1"/>
  <c r="C28" i="47"/>
  <c r="G4" i="47"/>
  <c r="C32" i="47" s="1"/>
  <c r="C17" i="47"/>
  <c r="D17" i="47"/>
  <c r="E17" i="47"/>
  <c r="B17" i="47"/>
  <c r="B11" i="47" s="1"/>
  <c r="F5" i="47"/>
  <c r="E5" i="47"/>
  <c r="D5" i="47"/>
  <c r="C5" i="47"/>
  <c r="B5" i="47"/>
  <c r="G18" i="47"/>
  <c r="F18" i="47"/>
  <c r="E18" i="47"/>
  <c r="D18" i="47"/>
  <c r="C18" i="47"/>
  <c r="B18" i="47"/>
  <c r="B12" i="47" s="1"/>
  <c r="C12" i="47" s="1"/>
  <c r="G16" i="47"/>
  <c r="F16" i="47"/>
  <c r="E16" i="47"/>
  <c r="D16" i="47"/>
  <c r="C16" i="47"/>
  <c r="B16" i="47"/>
  <c r="F6" i="47"/>
  <c r="E6" i="47"/>
  <c r="D6" i="47"/>
  <c r="C6" i="47"/>
  <c r="B6" i="47"/>
  <c r="F4" i="47"/>
  <c r="E4" i="47"/>
  <c r="D4" i="47"/>
  <c r="C4" i="47"/>
  <c r="B4" i="47"/>
  <c r="E32" i="47" l="1"/>
  <c r="F32" i="47" s="1"/>
  <c r="E10" i="34" s="1"/>
  <c r="C30" i="47"/>
  <c r="E28" i="47"/>
  <c r="E24" i="47"/>
  <c r="E25" i="47" s="1"/>
  <c r="E9" i="34" s="1"/>
  <c r="E29" i="47"/>
  <c r="D12" i="47"/>
  <c r="E12" i="47" s="1"/>
  <c r="F12" i="47" s="1"/>
  <c r="G12" i="47" s="1"/>
  <c r="F17" i="47"/>
  <c r="F19" i="47" s="1"/>
  <c r="G17" i="47"/>
  <c r="E22" i="47" s="1"/>
  <c r="E23" i="47" s="1"/>
  <c r="E9" i="37" s="1"/>
  <c r="C11" i="47"/>
  <c r="D11" i="47" s="1"/>
  <c r="E11" i="47" s="1"/>
  <c r="B19" i="47"/>
  <c r="C19" i="47"/>
  <c r="D19" i="47"/>
  <c r="B10" i="47"/>
  <c r="B13" i="47" s="1"/>
  <c r="E19" i="47"/>
  <c r="G7" i="47"/>
  <c r="F7" i="47"/>
  <c r="E7" i="47"/>
  <c r="D7" i="47"/>
  <c r="C7" i="47"/>
  <c r="B7" i="47"/>
  <c r="C36" i="47" l="1"/>
  <c r="E36" i="47"/>
  <c r="D36" i="47"/>
  <c r="G36" i="47"/>
  <c r="F36" i="47"/>
  <c r="B36" i="47"/>
  <c r="E30" i="47"/>
  <c r="F30" i="47" s="1"/>
  <c r="E10" i="37" s="1"/>
  <c r="G19" i="47"/>
  <c r="F11" i="47"/>
  <c r="G11" i="47" s="1"/>
  <c r="C10" i="47"/>
  <c r="D38" i="47" l="1"/>
  <c r="D37" i="47"/>
  <c r="G37" i="47"/>
  <c r="E38" i="47"/>
  <c r="C38" i="47"/>
  <c r="C37" i="47"/>
  <c r="B38" i="47"/>
  <c r="F37" i="47"/>
  <c r="F38" i="47"/>
  <c r="E37" i="47"/>
  <c r="B37" i="47"/>
  <c r="G38" i="47"/>
  <c r="C13" i="47"/>
  <c r="D10" i="47"/>
  <c r="E10" i="47" s="1"/>
  <c r="B39" i="47" l="1"/>
  <c r="B43" i="47" s="1"/>
  <c r="C39" i="47"/>
  <c r="D39" i="47"/>
  <c r="F39" i="47"/>
  <c r="G39" i="47"/>
  <c r="E39" i="47"/>
  <c r="D13" i="47"/>
  <c r="E13" i="47"/>
  <c r="F10" i="47"/>
  <c r="C43" i="47" l="1"/>
  <c r="D43" i="47" s="1"/>
  <c r="E43" i="47" s="1"/>
  <c r="F43" i="47" s="1"/>
  <c r="G44" i="47" s="1"/>
  <c r="G45" i="47" s="1"/>
  <c r="G47" i="47" s="1"/>
  <c r="G40" i="47"/>
  <c r="G41" i="47" s="1"/>
  <c r="C24" i="33" s="1"/>
  <c r="F13" i="47"/>
  <c r="G10" i="47"/>
  <c r="G43" i="47" l="1"/>
  <c r="C19" i="33"/>
  <c r="C17" i="33"/>
  <c r="G13" i="47"/>
  <c r="M75" i="45" l="1"/>
  <c r="N75" i="45"/>
  <c r="O75" i="45"/>
  <c r="P75" i="45"/>
  <c r="Q75" i="45"/>
  <c r="R75" i="45"/>
  <c r="L75" i="45"/>
  <c r="AB37" i="45"/>
  <c r="AC37" i="45" s="1"/>
  <c r="AD37" i="45" s="1"/>
  <c r="AA37" i="45"/>
  <c r="Z37" i="45"/>
  <c r="Z36" i="45"/>
  <c r="AA36" i="45"/>
  <c r="AB36" i="45"/>
  <c r="AC36" i="45"/>
  <c r="AD36" i="45"/>
  <c r="Y36" i="45"/>
  <c r="M36" i="45"/>
  <c r="N36" i="45"/>
  <c r="O36" i="45"/>
  <c r="P36" i="45"/>
  <c r="Q36" i="45"/>
  <c r="L36" i="45"/>
  <c r="S75" i="45"/>
  <c r="T74" i="45"/>
  <c r="R74" i="45"/>
  <c r="T73" i="45"/>
  <c r="R73" i="45"/>
  <c r="T72" i="45"/>
  <c r="R72" i="45"/>
  <c r="T71" i="45"/>
  <c r="R71" i="45"/>
  <c r="T70" i="45"/>
  <c r="R70" i="45"/>
  <c r="T69" i="45"/>
  <c r="R69" i="45"/>
  <c r="T68" i="45"/>
  <c r="R68" i="45"/>
  <c r="T67" i="45"/>
  <c r="R67" i="45"/>
  <c r="Q66" i="45"/>
  <c r="R66" i="45" s="1"/>
  <c r="R65" i="45"/>
  <c r="C27" i="45" s="1"/>
  <c r="Q65" i="45"/>
  <c r="Q64" i="45"/>
  <c r="R64" i="45" s="1"/>
  <c r="R63" i="45"/>
  <c r="T63" i="45" s="1"/>
  <c r="Q63" i="45"/>
  <c r="T62" i="45"/>
  <c r="R62" i="45"/>
  <c r="H62" i="45"/>
  <c r="H24" i="45" s="1"/>
  <c r="U24" i="45" s="1"/>
  <c r="G62" i="45"/>
  <c r="T61" i="45"/>
  <c r="R61" i="45"/>
  <c r="J61" i="45"/>
  <c r="K23" i="45" s="1"/>
  <c r="X23" i="45" s="1"/>
  <c r="G61" i="45"/>
  <c r="H61" i="45" s="1"/>
  <c r="R60" i="45"/>
  <c r="T60" i="45" s="1"/>
  <c r="J60" i="45"/>
  <c r="H60" i="45"/>
  <c r="H22" i="45" s="1"/>
  <c r="U22" i="45" s="1"/>
  <c r="R59" i="45"/>
  <c r="T59" i="45" s="1"/>
  <c r="J59" i="45"/>
  <c r="H59" i="45"/>
  <c r="I21" i="45" s="1"/>
  <c r="V21" i="45" s="1"/>
  <c r="G59" i="45"/>
  <c r="T58" i="45"/>
  <c r="R58" i="45"/>
  <c r="J58" i="45"/>
  <c r="J20" i="45" s="1"/>
  <c r="W20" i="45" s="1"/>
  <c r="G58" i="45"/>
  <c r="H58" i="45" s="1"/>
  <c r="I20" i="45" s="1"/>
  <c r="V20" i="45" s="1"/>
  <c r="R57" i="45"/>
  <c r="C19" i="45" s="1"/>
  <c r="J57" i="45"/>
  <c r="H57" i="45"/>
  <c r="I19" i="45" s="1"/>
  <c r="V19" i="45" s="1"/>
  <c r="G57" i="45"/>
  <c r="T56" i="45"/>
  <c r="R56" i="45"/>
  <c r="T55" i="45"/>
  <c r="R55" i="45"/>
  <c r="T54" i="45"/>
  <c r="R54" i="45"/>
  <c r="T53" i="45"/>
  <c r="R53" i="45"/>
  <c r="T52" i="45"/>
  <c r="R52" i="45"/>
  <c r="T51" i="45"/>
  <c r="R51" i="45"/>
  <c r="T50" i="45"/>
  <c r="R50" i="45"/>
  <c r="T49" i="45"/>
  <c r="R49" i="45"/>
  <c r="T48" i="45"/>
  <c r="R48" i="45"/>
  <c r="T47" i="45"/>
  <c r="R47" i="45"/>
  <c r="Q46" i="45"/>
  <c r="R46" i="45" s="1"/>
  <c r="R45" i="45"/>
  <c r="C7" i="45" s="1"/>
  <c r="P7" i="45" s="1"/>
  <c r="Q45" i="45"/>
  <c r="Q44" i="45"/>
  <c r="R44" i="45" s="1"/>
  <c r="R43" i="45"/>
  <c r="T43" i="45" s="1"/>
  <c r="Q43" i="45"/>
  <c r="C37" i="45"/>
  <c r="AD35" i="45"/>
  <c r="AB35" i="45"/>
  <c r="AA35" i="45"/>
  <c r="Z35" i="45"/>
  <c r="Y35" i="45"/>
  <c r="X35" i="45"/>
  <c r="W35" i="45"/>
  <c r="V35" i="45"/>
  <c r="U35" i="45"/>
  <c r="T35" i="45"/>
  <c r="S35" i="45"/>
  <c r="Q35" i="45"/>
  <c r="P35" i="45"/>
  <c r="C35" i="45"/>
  <c r="AC34" i="45"/>
  <c r="AB34" i="45"/>
  <c r="AA34" i="45"/>
  <c r="Z34" i="45"/>
  <c r="Y34" i="45"/>
  <c r="X34" i="45"/>
  <c r="W34" i="45"/>
  <c r="V34" i="45"/>
  <c r="U34" i="45"/>
  <c r="T34" i="45"/>
  <c r="S34" i="45"/>
  <c r="Q34" i="45"/>
  <c r="AD34" i="45" s="1"/>
  <c r="P34" i="45"/>
  <c r="C34" i="45"/>
  <c r="AD33" i="45"/>
  <c r="AB33" i="45"/>
  <c r="AA33" i="45"/>
  <c r="Z33" i="45"/>
  <c r="Y33" i="45"/>
  <c r="X33" i="45"/>
  <c r="W33" i="45"/>
  <c r="V33" i="45"/>
  <c r="U33" i="45"/>
  <c r="T33" i="45"/>
  <c r="S33" i="45"/>
  <c r="Q33" i="45"/>
  <c r="P33" i="45"/>
  <c r="AC33" i="45" s="1"/>
  <c r="C33" i="45"/>
  <c r="AC32" i="45"/>
  <c r="AB32" i="45"/>
  <c r="AA32" i="45"/>
  <c r="Z32" i="45"/>
  <c r="Y32" i="45"/>
  <c r="X32" i="45"/>
  <c r="W32" i="45"/>
  <c r="V32" i="45"/>
  <c r="U32" i="45"/>
  <c r="T32" i="45"/>
  <c r="S32" i="45"/>
  <c r="Q32" i="45"/>
  <c r="AD32" i="45" s="1"/>
  <c r="P32" i="45"/>
  <c r="C32" i="45"/>
  <c r="AD31" i="45"/>
  <c r="AB31" i="45"/>
  <c r="AA31" i="45"/>
  <c r="Z31" i="45"/>
  <c r="Y31" i="45"/>
  <c r="X31" i="45"/>
  <c r="W31" i="45"/>
  <c r="V31" i="45"/>
  <c r="U31" i="45"/>
  <c r="T31" i="45"/>
  <c r="S31" i="45"/>
  <c r="Q31" i="45"/>
  <c r="P31" i="45"/>
  <c r="C31" i="45"/>
  <c r="AC30" i="45"/>
  <c r="AB30" i="45"/>
  <c r="AA30" i="45"/>
  <c r="Z30" i="45"/>
  <c r="Y30" i="45"/>
  <c r="X30" i="45"/>
  <c r="W30" i="45"/>
  <c r="V30" i="45"/>
  <c r="U30" i="45"/>
  <c r="T30" i="45"/>
  <c r="S30" i="45"/>
  <c r="Q30" i="45"/>
  <c r="AD30" i="45" s="1"/>
  <c r="P30" i="45"/>
  <c r="C30" i="45"/>
  <c r="AD29" i="45"/>
  <c r="AB29" i="45"/>
  <c r="AA29" i="45"/>
  <c r="Z29" i="45"/>
  <c r="Y29" i="45"/>
  <c r="X29" i="45"/>
  <c r="W29" i="45"/>
  <c r="V29" i="45"/>
  <c r="U29" i="45"/>
  <c r="T29" i="45"/>
  <c r="S29" i="45"/>
  <c r="Q29" i="45"/>
  <c r="P29" i="45"/>
  <c r="AC29" i="45" s="1"/>
  <c r="C29" i="45"/>
  <c r="AC28" i="45"/>
  <c r="AB28" i="45"/>
  <c r="AA28" i="45"/>
  <c r="Z28" i="45"/>
  <c r="Y28" i="45"/>
  <c r="X28" i="45"/>
  <c r="W28" i="45"/>
  <c r="V28" i="45"/>
  <c r="U28" i="45"/>
  <c r="T28" i="45"/>
  <c r="S28" i="45"/>
  <c r="Q28" i="45"/>
  <c r="AD28" i="45" s="1"/>
  <c r="P28" i="45"/>
  <c r="AD27" i="45"/>
  <c r="AB27" i="45"/>
  <c r="AA27" i="45"/>
  <c r="Z27" i="45"/>
  <c r="Y27" i="45"/>
  <c r="X27" i="45"/>
  <c r="W27" i="45"/>
  <c r="V27" i="45"/>
  <c r="U27" i="45"/>
  <c r="T27" i="45"/>
  <c r="S27" i="45"/>
  <c r="Q27" i="45"/>
  <c r="P27" i="45"/>
  <c r="AC26" i="45"/>
  <c r="AB26" i="45"/>
  <c r="AA26" i="45"/>
  <c r="Z26" i="45"/>
  <c r="Y26" i="45"/>
  <c r="X26" i="45"/>
  <c r="W26" i="45"/>
  <c r="V26" i="45"/>
  <c r="U26" i="45"/>
  <c r="T26" i="45"/>
  <c r="S26" i="45"/>
  <c r="Q26" i="45"/>
  <c r="AD26" i="45" s="1"/>
  <c r="P26" i="45"/>
  <c r="AD25" i="45"/>
  <c r="AB25" i="45"/>
  <c r="AA25" i="45"/>
  <c r="Z25" i="45"/>
  <c r="Y25" i="45"/>
  <c r="X25" i="45"/>
  <c r="W25" i="45"/>
  <c r="V25" i="45"/>
  <c r="U25" i="45"/>
  <c r="T25" i="45"/>
  <c r="S25" i="45"/>
  <c r="Q25" i="45"/>
  <c r="P25" i="45"/>
  <c r="AC25" i="45" s="1"/>
  <c r="AC24" i="45"/>
  <c r="AA24" i="45"/>
  <c r="Y24" i="45"/>
  <c r="W24" i="45"/>
  <c r="S24" i="45"/>
  <c r="Q24" i="45"/>
  <c r="AD24" i="45" s="1"/>
  <c r="P24" i="45"/>
  <c r="O24" i="45"/>
  <c r="AB24" i="45" s="1"/>
  <c r="N24" i="45"/>
  <c r="M24" i="45"/>
  <c r="Z24" i="45" s="1"/>
  <c r="L24" i="45"/>
  <c r="K24" i="45"/>
  <c r="X24" i="45" s="1"/>
  <c r="J24" i="45"/>
  <c r="I24" i="45"/>
  <c r="V24" i="45" s="1"/>
  <c r="G24" i="45"/>
  <c r="T24" i="45" s="1"/>
  <c r="F24" i="45"/>
  <c r="C24" i="45"/>
  <c r="AD23" i="45"/>
  <c r="AB23" i="45"/>
  <c r="Z23" i="45"/>
  <c r="Q23" i="45"/>
  <c r="P23" i="45"/>
  <c r="AC23" i="45" s="1"/>
  <c r="O23" i="45"/>
  <c r="N23" i="45"/>
  <c r="AA23" i="45" s="1"/>
  <c r="M23" i="45"/>
  <c r="L23" i="45"/>
  <c r="Y23" i="45" s="1"/>
  <c r="J23" i="45"/>
  <c r="W23" i="45" s="1"/>
  <c r="F23" i="45"/>
  <c r="S23" i="45" s="1"/>
  <c r="C23" i="45"/>
  <c r="AC22" i="45"/>
  <c r="AA22" i="45"/>
  <c r="Y22" i="45"/>
  <c r="W22" i="45"/>
  <c r="S22" i="45"/>
  <c r="Q22" i="45"/>
  <c r="AD22" i="45" s="1"/>
  <c r="P22" i="45"/>
  <c r="O22" i="45"/>
  <c r="AB22" i="45" s="1"/>
  <c r="N22" i="45"/>
  <c r="M22" i="45"/>
  <c r="Z22" i="45" s="1"/>
  <c r="L22" i="45"/>
  <c r="K22" i="45"/>
  <c r="X22" i="45" s="1"/>
  <c r="J22" i="45"/>
  <c r="I22" i="45"/>
  <c r="V22" i="45" s="1"/>
  <c r="G22" i="45"/>
  <c r="T22" i="45" s="1"/>
  <c r="F22" i="45"/>
  <c r="C22" i="45"/>
  <c r="AD21" i="45"/>
  <c r="AB21" i="45"/>
  <c r="Z21" i="45"/>
  <c r="X21" i="45"/>
  <c r="T21" i="45"/>
  <c r="Q21" i="45"/>
  <c r="P21" i="45"/>
  <c r="AC21" i="45" s="1"/>
  <c r="O21" i="45"/>
  <c r="N21" i="45"/>
  <c r="AA21" i="45" s="1"/>
  <c r="M21" i="45"/>
  <c r="L21" i="45"/>
  <c r="Y21" i="45" s="1"/>
  <c r="K21" i="45"/>
  <c r="J21" i="45"/>
  <c r="W21" i="45" s="1"/>
  <c r="H21" i="45"/>
  <c r="U21" i="45" s="1"/>
  <c r="G21" i="45"/>
  <c r="F21" i="45"/>
  <c r="S21" i="45" s="1"/>
  <c r="AC20" i="45"/>
  <c r="AA20" i="45"/>
  <c r="Y20" i="45"/>
  <c r="S20" i="45"/>
  <c r="Q20" i="45"/>
  <c r="AD20" i="45" s="1"/>
  <c r="P20" i="45"/>
  <c r="O20" i="45"/>
  <c r="AB20" i="45" s="1"/>
  <c r="N20" i="45"/>
  <c r="M20" i="45"/>
  <c r="Z20" i="45" s="1"/>
  <c r="L20" i="45"/>
  <c r="K20" i="45"/>
  <c r="X20" i="45" s="1"/>
  <c r="G20" i="45"/>
  <c r="T20" i="45" s="1"/>
  <c r="F20" i="45"/>
  <c r="C20" i="45"/>
  <c r="AD19" i="45"/>
  <c r="AB19" i="45"/>
  <c r="Z19" i="45"/>
  <c r="X19" i="45"/>
  <c r="T19" i="45"/>
  <c r="Q19" i="45"/>
  <c r="P19" i="45"/>
  <c r="AC19" i="45" s="1"/>
  <c r="O19" i="45"/>
  <c r="N19" i="45"/>
  <c r="AA19" i="45" s="1"/>
  <c r="M19" i="45"/>
  <c r="L19" i="45"/>
  <c r="Y19" i="45" s="1"/>
  <c r="K19" i="45"/>
  <c r="J19" i="45"/>
  <c r="W19" i="45" s="1"/>
  <c r="H19" i="45"/>
  <c r="U19" i="45" s="1"/>
  <c r="G19" i="45"/>
  <c r="F19" i="45"/>
  <c r="AB18" i="45"/>
  <c r="AA18" i="45"/>
  <c r="Z18" i="45"/>
  <c r="Y18" i="45"/>
  <c r="X18" i="45"/>
  <c r="W18" i="45"/>
  <c r="V18" i="45"/>
  <c r="U18" i="45"/>
  <c r="T18" i="45"/>
  <c r="S18" i="45"/>
  <c r="Q18" i="45"/>
  <c r="AD18" i="45" s="1"/>
  <c r="C18" i="45"/>
  <c r="P18" i="45" s="1"/>
  <c r="AD17" i="45"/>
  <c r="AB17" i="45"/>
  <c r="AA17" i="45"/>
  <c r="Z17" i="45"/>
  <c r="Y17" i="45"/>
  <c r="X17" i="45"/>
  <c r="W17" i="45"/>
  <c r="V17" i="45"/>
  <c r="U17" i="45"/>
  <c r="T17" i="45"/>
  <c r="S17" i="45"/>
  <c r="Q17" i="45"/>
  <c r="P17" i="45"/>
  <c r="AC17" i="45" s="1"/>
  <c r="C17" i="45"/>
  <c r="AB16" i="45"/>
  <c r="AA16" i="45"/>
  <c r="Z16" i="45"/>
  <c r="Y16" i="45"/>
  <c r="X16" i="45"/>
  <c r="W16" i="45"/>
  <c r="V16" i="45"/>
  <c r="U16" i="45"/>
  <c r="T16" i="45"/>
  <c r="S16" i="45"/>
  <c r="Q16" i="45"/>
  <c r="AD16" i="45" s="1"/>
  <c r="C16" i="45"/>
  <c r="P16" i="45" s="1"/>
  <c r="AD15" i="45"/>
  <c r="AB15" i="45"/>
  <c r="Z15" i="45"/>
  <c r="X15" i="45"/>
  <c r="W15" i="45"/>
  <c r="V15" i="45"/>
  <c r="U15" i="45"/>
  <c r="T15" i="45"/>
  <c r="S15" i="45"/>
  <c r="Q15" i="45"/>
  <c r="P15" i="45"/>
  <c r="AC15" i="45" s="1"/>
  <c r="O15" i="45"/>
  <c r="N15" i="45"/>
  <c r="AA15" i="45" s="1"/>
  <c r="M15" i="45"/>
  <c r="L15" i="45"/>
  <c r="C15" i="45"/>
  <c r="AC14" i="45"/>
  <c r="AA14" i="45"/>
  <c r="Y14" i="45"/>
  <c r="X14" i="45"/>
  <c r="W14" i="45"/>
  <c r="V14" i="45"/>
  <c r="U14" i="45"/>
  <c r="T14" i="45"/>
  <c r="S14" i="45"/>
  <c r="Q14" i="45"/>
  <c r="AD14" i="45" s="1"/>
  <c r="P14" i="45"/>
  <c r="O14" i="45"/>
  <c r="AB14" i="45" s="1"/>
  <c r="N14" i="45"/>
  <c r="M14" i="45"/>
  <c r="Z14" i="45" s="1"/>
  <c r="L14" i="45"/>
  <c r="C14" i="45"/>
  <c r="AD13" i="45"/>
  <c r="AB13" i="45"/>
  <c r="Z13" i="45"/>
  <c r="X13" i="45"/>
  <c r="W13" i="45"/>
  <c r="V13" i="45"/>
  <c r="U13" i="45"/>
  <c r="T13" i="45"/>
  <c r="S13" i="45"/>
  <c r="Q13" i="45"/>
  <c r="P13" i="45"/>
  <c r="AC13" i="45" s="1"/>
  <c r="O13" i="45"/>
  <c r="N13" i="45"/>
  <c r="M13" i="45"/>
  <c r="L13" i="45"/>
  <c r="Y13" i="45" s="1"/>
  <c r="C13" i="45"/>
  <c r="AA12" i="45"/>
  <c r="Y12" i="45"/>
  <c r="X12" i="45"/>
  <c r="W12" i="45"/>
  <c r="V12" i="45"/>
  <c r="U12" i="45"/>
  <c r="T12" i="45"/>
  <c r="S12" i="45"/>
  <c r="Q12" i="45"/>
  <c r="AD12" i="45" s="1"/>
  <c r="O12" i="45"/>
  <c r="AB12" i="45" s="1"/>
  <c r="N12" i="45"/>
  <c r="M12" i="45"/>
  <c r="Z12" i="45" s="1"/>
  <c r="L12" i="45"/>
  <c r="C12" i="45"/>
  <c r="P12" i="45" s="1"/>
  <c r="AC12" i="45" s="1"/>
  <c r="AD11" i="45"/>
  <c r="AB11" i="45"/>
  <c r="Z11" i="45"/>
  <c r="X11" i="45"/>
  <c r="W11" i="45"/>
  <c r="V11" i="45"/>
  <c r="U11" i="45"/>
  <c r="T11" i="45"/>
  <c r="S11" i="45"/>
  <c r="Q11" i="45"/>
  <c r="P11" i="45"/>
  <c r="AC11" i="45" s="1"/>
  <c r="O11" i="45"/>
  <c r="N11" i="45"/>
  <c r="AA11" i="45" s="1"/>
  <c r="M11" i="45"/>
  <c r="L11" i="45"/>
  <c r="C11" i="45"/>
  <c r="AC10" i="45"/>
  <c r="AA10" i="45"/>
  <c r="Y10" i="45"/>
  <c r="X10" i="45"/>
  <c r="W10" i="45"/>
  <c r="V10" i="45"/>
  <c r="U10" i="45"/>
  <c r="T10" i="45"/>
  <c r="S10" i="45"/>
  <c r="Q10" i="45"/>
  <c r="AD10" i="45" s="1"/>
  <c r="P10" i="45"/>
  <c r="O10" i="45"/>
  <c r="AB10" i="45" s="1"/>
  <c r="N10" i="45"/>
  <c r="M10" i="45"/>
  <c r="Z10" i="45" s="1"/>
  <c r="L10" i="45"/>
  <c r="C10" i="45"/>
  <c r="AD9" i="45"/>
  <c r="AB9" i="45"/>
  <c r="AA9" i="45"/>
  <c r="Z9" i="45"/>
  <c r="Y9" i="45"/>
  <c r="X9" i="45"/>
  <c r="W9" i="45"/>
  <c r="V9" i="45"/>
  <c r="U9" i="45"/>
  <c r="T9" i="45"/>
  <c r="S9" i="45"/>
  <c r="Q9" i="45"/>
  <c r="P9" i="45"/>
  <c r="AC9" i="45" s="1"/>
  <c r="C9" i="45"/>
  <c r="AB8" i="45"/>
  <c r="AA8" i="45"/>
  <c r="Z8" i="45"/>
  <c r="Y8" i="45"/>
  <c r="X8" i="45"/>
  <c r="W8" i="45"/>
  <c r="V8" i="45"/>
  <c r="U8" i="45"/>
  <c r="T8" i="45"/>
  <c r="S8" i="45"/>
  <c r="Q8" i="45"/>
  <c r="AD8" i="45" s="1"/>
  <c r="AD7" i="45"/>
  <c r="AB7" i="45"/>
  <c r="AA7" i="45"/>
  <c r="Z7" i="45"/>
  <c r="Y7" i="45"/>
  <c r="X7" i="45"/>
  <c r="W7" i="45"/>
  <c r="V7" i="45"/>
  <c r="U7" i="45"/>
  <c r="T7" i="45"/>
  <c r="S7" i="45"/>
  <c r="Q7" i="45"/>
  <c r="AB6" i="45"/>
  <c r="AA6" i="45"/>
  <c r="Z6" i="45"/>
  <c r="Y6" i="45"/>
  <c r="X6" i="45"/>
  <c r="W6" i="45"/>
  <c r="V6" i="45"/>
  <c r="U6" i="45"/>
  <c r="T6" i="45"/>
  <c r="S6" i="45"/>
  <c r="Q6" i="45"/>
  <c r="AD6" i="45" s="1"/>
  <c r="AD5" i="45"/>
  <c r="AB5" i="45"/>
  <c r="AA5" i="45"/>
  <c r="Z5" i="45"/>
  <c r="Y5" i="45"/>
  <c r="X5" i="45"/>
  <c r="W5" i="45"/>
  <c r="V5" i="45"/>
  <c r="U5" i="45"/>
  <c r="T5" i="45"/>
  <c r="S5" i="45"/>
  <c r="Q5" i="45"/>
  <c r="P5" i="45"/>
  <c r="AC5" i="45" s="1"/>
  <c r="C5" i="45"/>
  <c r="AC7" i="45" l="1"/>
  <c r="C8" i="45"/>
  <c r="P8" i="45" s="1"/>
  <c r="T46" i="45"/>
  <c r="I23" i="45"/>
  <c r="V23" i="45" s="1"/>
  <c r="H23" i="45"/>
  <c r="U23" i="45" s="1"/>
  <c r="AC16" i="45"/>
  <c r="AC18" i="45"/>
  <c r="C6" i="45"/>
  <c r="T44" i="45"/>
  <c r="T75" i="45" s="1"/>
  <c r="T77" i="45" s="1"/>
  <c r="T66" i="45"/>
  <c r="C28" i="45"/>
  <c r="T64" i="45"/>
  <c r="C26" i="45"/>
  <c r="Y11" i="45"/>
  <c r="AA13" i="45"/>
  <c r="Y15" i="45"/>
  <c r="S19" i="45"/>
  <c r="H20" i="45"/>
  <c r="U20" i="45" s="1"/>
  <c r="C21" i="45"/>
  <c r="G23" i="45"/>
  <c r="T23" i="45" s="1"/>
  <c r="C25" i="45"/>
  <c r="AC27" i="45"/>
  <c r="AC31" i="45"/>
  <c r="AC35" i="45"/>
  <c r="T45" i="45"/>
  <c r="T57" i="45"/>
  <c r="T65" i="45"/>
  <c r="P6" i="45" l="1"/>
  <c r="C36" i="45"/>
  <c r="C38" i="45" s="1"/>
  <c r="AC8" i="45"/>
  <c r="R36" i="45" l="1"/>
  <c r="AC6" i="45"/>
  <c r="AE36" i="45" s="1"/>
  <c r="E24" i="33" l="1"/>
  <c r="E19" i="33" l="1"/>
  <c r="E17" i="33"/>
  <c r="G6" i="37"/>
  <c r="F6" i="37"/>
  <c r="E6" i="37"/>
  <c r="D6" i="37"/>
  <c r="C6" i="37"/>
  <c r="B6" i="37"/>
  <c r="G6" i="34"/>
  <c r="F6" i="34"/>
  <c r="E6" i="34"/>
  <c r="D6" i="34"/>
  <c r="C6" i="34"/>
  <c r="B6" i="34"/>
  <c r="F5" i="35"/>
  <c r="F6" i="35"/>
  <c r="F7" i="35"/>
  <c r="F8" i="35"/>
  <c r="F9" i="35"/>
  <c r="F4" i="35"/>
  <c r="D10" i="35"/>
  <c r="E10" i="35"/>
  <c r="C10" i="35"/>
  <c r="E5" i="35"/>
  <c r="E6" i="35"/>
  <c r="E7" i="35"/>
  <c r="E8" i="35"/>
  <c r="E9" i="35"/>
  <c r="E4" i="35"/>
  <c r="H6" i="37" l="1"/>
  <c r="H6" i="34"/>
  <c r="F10" i="35"/>
  <c r="B26" i="34" l="1"/>
  <c r="A32" i="38"/>
  <c r="A31" i="38"/>
  <c r="A30" i="38"/>
  <c r="B29" i="38"/>
  <c r="G17" i="38" s="1"/>
  <c r="A29" i="38"/>
  <c r="A28" i="38"/>
  <c r="A27" i="38"/>
  <c r="A26" i="38"/>
  <c r="A25" i="38"/>
  <c r="A24" i="38"/>
  <c r="A23" i="38"/>
  <c r="A22" i="38"/>
  <c r="A21" i="38"/>
  <c r="A20" i="38"/>
  <c r="A19" i="38"/>
  <c r="A18" i="38"/>
  <c r="A17" i="38"/>
  <c r="A16" i="38"/>
  <c r="A15" i="38"/>
  <c r="G18" i="38" l="1"/>
  <c r="F17" i="38"/>
  <c r="B23" i="37"/>
  <c r="B24" i="37"/>
  <c r="D5" i="37"/>
  <c r="E5" i="37" s="1"/>
  <c r="F5" i="37" s="1"/>
  <c r="G5" i="37" s="1"/>
  <c r="C5" i="37"/>
  <c r="E94" i="37" l="1"/>
  <c r="E101" i="37" s="1"/>
  <c r="G19" i="38"/>
  <c r="F18" i="38"/>
  <c r="B22" i="37"/>
  <c r="I22" i="37" l="1"/>
  <c r="G20" i="38"/>
  <c r="F19" i="38"/>
  <c r="I23" i="37"/>
  <c r="B25" i="37"/>
  <c r="G21" i="38" l="1"/>
  <c r="F20" i="38"/>
  <c r="I24" i="37"/>
  <c r="B25" i="34"/>
  <c r="B24" i="34"/>
  <c r="B23" i="34"/>
  <c r="B22" i="34"/>
  <c r="C5" i="34"/>
  <c r="D5" i="34" s="1"/>
  <c r="E5" i="34" s="1"/>
  <c r="F5" i="34" s="1"/>
  <c r="G5" i="34" s="1"/>
  <c r="G22" i="38" l="1"/>
  <c r="F21" i="38"/>
  <c r="I25" i="37"/>
  <c r="I22" i="34"/>
  <c r="C85" i="34"/>
  <c r="C102" i="37" s="1"/>
  <c r="G23" i="38" l="1"/>
  <c r="F22" i="38"/>
  <c r="G95" i="37"/>
  <c r="G101" i="37" s="1"/>
  <c r="B85" i="34"/>
  <c r="I23" i="34"/>
  <c r="E84" i="34"/>
  <c r="E102" i="37" s="1"/>
  <c r="E103" i="37" l="1"/>
  <c r="G24" i="38"/>
  <c r="F23" i="38"/>
  <c r="I24" i="34"/>
  <c r="C23" i="33" l="1"/>
  <c r="G25" i="38"/>
  <c r="F24" i="38"/>
  <c r="I25" i="34"/>
  <c r="C25" i="33" l="1"/>
  <c r="G26" i="38"/>
  <c r="F25" i="38"/>
  <c r="I26" i="34"/>
  <c r="G85" i="34"/>
  <c r="G102" i="37" s="1"/>
  <c r="G103" i="37" s="1"/>
  <c r="C16" i="33" s="1"/>
  <c r="A15" i="33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G27" i="38" l="1"/>
  <c r="F26" i="38"/>
  <c r="I85" i="34"/>
  <c r="G28" i="38" l="1"/>
  <c r="F28" i="38" s="1"/>
  <c r="F27" i="38"/>
  <c r="C95" i="37" l="1"/>
  <c r="C101" i="37" s="1"/>
  <c r="C103" i="37" s="1"/>
  <c r="C15" i="33" s="1"/>
  <c r="B27" i="34" l="1"/>
  <c r="C28" i="34"/>
  <c r="E28" i="34" s="1"/>
  <c r="I26" i="37"/>
  <c r="I95" i="37" s="1"/>
  <c r="B26" i="37"/>
  <c r="B95" i="37" l="1"/>
  <c r="I27" i="34"/>
  <c r="B27" i="37" l="1"/>
  <c r="C28" i="37"/>
  <c r="E28" i="37" s="1"/>
  <c r="I27" i="37"/>
  <c r="C29" i="37" l="1"/>
  <c r="C30" i="37" s="1"/>
  <c r="C31" i="37" s="1"/>
  <c r="C32" i="37" s="1"/>
  <c r="C33" i="37" s="1"/>
  <c r="B28" i="37"/>
  <c r="B28" i="34"/>
  <c r="D27" i="34" s="1"/>
  <c r="B29" i="34" l="1"/>
  <c r="B29" i="37"/>
  <c r="C29" i="34"/>
  <c r="E33" i="37"/>
  <c r="G28" i="37"/>
  <c r="G28" i="34"/>
  <c r="I28" i="34" s="1"/>
  <c r="C34" i="37"/>
  <c r="D27" i="37" l="1"/>
  <c r="D23" i="37"/>
  <c r="D28" i="37"/>
  <c r="D26" i="37"/>
  <c r="D22" i="37"/>
  <c r="D25" i="37"/>
  <c r="D24" i="37"/>
  <c r="D28" i="34"/>
  <c r="D24" i="34"/>
  <c r="D22" i="34"/>
  <c r="D29" i="34"/>
  <c r="D23" i="34"/>
  <c r="D26" i="34"/>
  <c r="D25" i="34"/>
  <c r="B30" i="34"/>
  <c r="B30" i="37"/>
  <c r="D29" i="37"/>
  <c r="I28" i="37"/>
  <c r="E29" i="37"/>
  <c r="G29" i="37" s="1"/>
  <c r="E30" i="37"/>
  <c r="E32" i="37"/>
  <c r="E31" i="37"/>
  <c r="E29" i="34"/>
  <c r="G29" i="34" s="1"/>
  <c r="I29" i="34" s="1"/>
  <c r="C30" i="34"/>
  <c r="E34" i="37"/>
  <c r="C35" i="37"/>
  <c r="D94" i="37" l="1"/>
  <c r="F22" i="37"/>
  <c r="F22" i="34"/>
  <c r="D84" i="34"/>
  <c r="D30" i="34"/>
  <c r="B31" i="34"/>
  <c r="D30" i="37"/>
  <c r="B31" i="37"/>
  <c r="I29" i="37"/>
  <c r="G30" i="37"/>
  <c r="E30" i="34"/>
  <c r="G30" i="34" s="1"/>
  <c r="I30" i="34" s="1"/>
  <c r="C31" i="34"/>
  <c r="E35" i="37"/>
  <c r="C36" i="37"/>
  <c r="H22" i="34" l="1"/>
  <c r="J22" i="34" s="1"/>
  <c r="K22" i="34" s="1"/>
  <c r="L22" i="34" s="1"/>
  <c r="F23" i="34"/>
  <c r="F23" i="37"/>
  <c r="H22" i="37"/>
  <c r="J22" i="37" s="1"/>
  <c r="K22" i="37" s="1"/>
  <c r="L22" i="37" s="1"/>
  <c r="D31" i="34"/>
  <c r="B32" i="34"/>
  <c r="D31" i="37"/>
  <c r="B32" i="37"/>
  <c r="C32" i="34"/>
  <c r="E31" i="34"/>
  <c r="G31" i="34" s="1"/>
  <c r="I31" i="34" s="1"/>
  <c r="I30" i="37"/>
  <c r="G31" i="37"/>
  <c r="C37" i="37"/>
  <c r="E36" i="37"/>
  <c r="F24" i="37" l="1"/>
  <c r="H23" i="37"/>
  <c r="J23" i="37" s="1"/>
  <c r="K23" i="37" s="1"/>
  <c r="L23" i="37" s="1"/>
  <c r="F24" i="34"/>
  <c r="H23" i="34"/>
  <c r="J23" i="34" s="1"/>
  <c r="K23" i="34" s="1"/>
  <c r="L23" i="34" s="1"/>
  <c r="B33" i="34"/>
  <c r="D32" i="34"/>
  <c r="B33" i="37"/>
  <c r="D32" i="37"/>
  <c r="G32" i="37"/>
  <c r="I31" i="37"/>
  <c r="E32" i="34"/>
  <c r="G32" i="34" s="1"/>
  <c r="I32" i="34" s="1"/>
  <c r="C33" i="34"/>
  <c r="E37" i="37"/>
  <c r="C38" i="37"/>
  <c r="H24" i="37" l="1"/>
  <c r="J24" i="37" s="1"/>
  <c r="K24" i="37" s="1"/>
  <c r="L24" i="37" s="1"/>
  <c r="F25" i="37"/>
  <c r="H24" i="34"/>
  <c r="J24" i="34" s="1"/>
  <c r="K24" i="34" s="1"/>
  <c r="L24" i="34" s="1"/>
  <c r="F25" i="34"/>
  <c r="D33" i="34"/>
  <c r="B34" i="34"/>
  <c r="D33" i="37"/>
  <c r="B34" i="37"/>
  <c r="E33" i="34"/>
  <c r="G33" i="34" s="1"/>
  <c r="I33" i="34" s="1"/>
  <c r="C34" i="34"/>
  <c r="G33" i="37"/>
  <c r="I32" i="37"/>
  <c r="E38" i="37"/>
  <c r="C39" i="37"/>
  <c r="H25" i="34" l="1"/>
  <c r="J25" i="34" s="1"/>
  <c r="K25" i="34" s="1"/>
  <c r="L25" i="34" s="1"/>
  <c r="F26" i="34"/>
  <c r="H25" i="37"/>
  <c r="J25" i="37" s="1"/>
  <c r="K25" i="37" s="1"/>
  <c r="L25" i="37" s="1"/>
  <c r="F26" i="37"/>
  <c r="B35" i="34"/>
  <c r="D34" i="34"/>
  <c r="B35" i="37"/>
  <c r="D34" i="37"/>
  <c r="E34" i="34"/>
  <c r="G34" i="34" s="1"/>
  <c r="I34" i="34" s="1"/>
  <c r="C35" i="34"/>
  <c r="I33" i="37"/>
  <c r="G34" i="37"/>
  <c r="E39" i="37"/>
  <c r="C40" i="37"/>
  <c r="H26" i="34" l="1"/>
  <c r="F85" i="34"/>
  <c r="F27" i="34"/>
  <c r="H26" i="37"/>
  <c r="F27" i="37"/>
  <c r="F95" i="37"/>
  <c r="D35" i="34"/>
  <c r="B36" i="34"/>
  <c r="B36" i="37"/>
  <c r="D35" i="37"/>
  <c r="E35" i="34"/>
  <c r="G35" i="34" s="1"/>
  <c r="I35" i="34" s="1"/>
  <c r="C36" i="34"/>
  <c r="I34" i="37"/>
  <c r="G35" i="37"/>
  <c r="E40" i="37"/>
  <c r="C41" i="37"/>
  <c r="F28" i="37" l="1"/>
  <c r="H27" i="37"/>
  <c r="J27" i="37" s="1"/>
  <c r="K27" i="37" s="1"/>
  <c r="H27" i="34"/>
  <c r="J27" i="34" s="1"/>
  <c r="K27" i="34" s="1"/>
  <c r="F28" i="34"/>
  <c r="J26" i="37"/>
  <c r="K26" i="37" s="1"/>
  <c r="H95" i="37"/>
  <c r="H85" i="34"/>
  <c r="J26" i="34"/>
  <c r="K26" i="34" s="1"/>
  <c r="B37" i="34"/>
  <c r="D36" i="34"/>
  <c r="B37" i="37"/>
  <c r="D36" i="37"/>
  <c r="E36" i="34"/>
  <c r="G36" i="34" s="1"/>
  <c r="I36" i="34" s="1"/>
  <c r="C37" i="34"/>
  <c r="G36" i="37"/>
  <c r="I35" i="37"/>
  <c r="E41" i="37"/>
  <c r="C42" i="37"/>
  <c r="E42" i="37" s="1"/>
  <c r="L27" i="34" l="1"/>
  <c r="H28" i="34"/>
  <c r="J28" i="34" s="1"/>
  <c r="K28" i="34" s="1"/>
  <c r="L28" i="34" s="1"/>
  <c r="F29" i="34"/>
  <c r="K95" i="37"/>
  <c r="K101" i="37" s="1"/>
  <c r="L26" i="37"/>
  <c r="L94" i="37" s="1"/>
  <c r="L27" i="37"/>
  <c r="K85" i="34"/>
  <c r="K102" i="37" s="1"/>
  <c r="L26" i="34"/>
  <c r="L84" i="34" s="1"/>
  <c r="H28" i="37"/>
  <c r="J28" i="37" s="1"/>
  <c r="K28" i="37" s="1"/>
  <c r="L28" i="37" s="1"/>
  <c r="F29" i="37"/>
  <c r="B38" i="34"/>
  <c r="D37" i="34"/>
  <c r="D37" i="37"/>
  <c r="B38" i="37"/>
  <c r="G37" i="37"/>
  <c r="I36" i="37"/>
  <c r="C38" i="34"/>
  <c r="E37" i="34"/>
  <c r="G37" i="34" s="1"/>
  <c r="I37" i="34" s="1"/>
  <c r="C43" i="37"/>
  <c r="E43" i="37" s="1"/>
  <c r="K103" i="37" l="1"/>
  <c r="C18" i="33" s="1"/>
  <c r="F30" i="37"/>
  <c r="H29" i="37"/>
  <c r="J29" i="37" s="1"/>
  <c r="K29" i="37" s="1"/>
  <c r="L29" i="37" s="1"/>
  <c r="H29" i="34"/>
  <c r="J29" i="34" s="1"/>
  <c r="K29" i="34" s="1"/>
  <c r="L29" i="34" s="1"/>
  <c r="F30" i="34"/>
  <c r="D38" i="34"/>
  <c r="B39" i="34"/>
  <c r="B39" i="37"/>
  <c r="D38" i="37"/>
  <c r="E38" i="34"/>
  <c r="G38" i="34" s="1"/>
  <c r="I38" i="34" s="1"/>
  <c r="C39" i="34"/>
  <c r="G38" i="37"/>
  <c r="I37" i="37"/>
  <c r="C44" i="37"/>
  <c r="E44" i="37" s="1"/>
  <c r="C20" i="33" l="1"/>
  <c r="F31" i="37"/>
  <c r="H30" i="37"/>
  <c r="J30" i="37" s="1"/>
  <c r="K30" i="37" s="1"/>
  <c r="L30" i="37" s="1"/>
  <c r="H30" i="34"/>
  <c r="J30" i="34" s="1"/>
  <c r="K30" i="34" s="1"/>
  <c r="L30" i="34" s="1"/>
  <c r="F31" i="34"/>
  <c r="B40" i="34"/>
  <c r="D39" i="34"/>
  <c r="D39" i="37"/>
  <c r="B40" i="37"/>
  <c r="C40" i="34"/>
  <c r="E39" i="34"/>
  <c r="G39" i="34" s="1"/>
  <c r="I39" i="34" s="1"/>
  <c r="G39" i="37"/>
  <c r="I38" i="37"/>
  <c r="C45" i="37"/>
  <c r="E45" i="37" s="1"/>
  <c r="H31" i="34" l="1"/>
  <c r="J31" i="34" s="1"/>
  <c r="K31" i="34" s="1"/>
  <c r="L31" i="34" s="1"/>
  <c r="F32" i="34"/>
  <c r="F32" i="37"/>
  <c r="H31" i="37"/>
  <c r="J31" i="37" s="1"/>
  <c r="K31" i="37" s="1"/>
  <c r="L31" i="37" s="1"/>
  <c r="D40" i="34"/>
  <c r="B41" i="34"/>
  <c r="B41" i="37"/>
  <c r="D40" i="37"/>
  <c r="C41" i="34"/>
  <c r="E40" i="34"/>
  <c r="G40" i="34" s="1"/>
  <c r="I40" i="34" s="1"/>
  <c r="I39" i="37"/>
  <c r="G40" i="37"/>
  <c r="C46" i="37"/>
  <c r="E46" i="37" s="1"/>
  <c r="H32" i="34" l="1"/>
  <c r="J32" i="34" s="1"/>
  <c r="K32" i="34" s="1"/>
  <c r="L32" i="34" s="1"/>
  <c r="F33" i="34"/>
  <c r="H32" i="37"/>
  <c r="J32" i="37" s="1"/>
  <c r="K32" i="37" s="1"/>
  <c r="L32" i="37" s="1"/>
  <c r="F33" i="37"/>
  <c r="B42" i="34"/>
  <c r="D41" i="34"/>
  <c r="B42" i="37"/>
  <c r="D41" i="37"/>
  <c r="I40" i="37"/>
  <c r="G41" i="37"/>
  <c r="C42" i="34"/>
  <c r="E42" i="34" s="1"/>
  <c r="E41" i="34"/>
  <c r="G41" i="34" s="1"/>
  <c r="I41" i="34" s="1"/>
  <c r="C47" i="37"/>
  <c r="E47" i="37" s="1"/>
  <c r="H33" i="37" l="1"/>
  <c r="J33" i="37" s="1"/>
  <c r="K33" i="37" s="1"/>
  <c r="L33" i="37" s="1"/>
  <c r="F34" i="37"/>
  <c r="H33" i="34"/>
  <c r="J33" i="34" s="1"/>
  <c r="K33" i="34" s="1"/>
  <c r="L33" i="34" s="1"/>
  <c r="F34" i="34"/>
  <c r="D42" i="34"/>
  <c r="B43" i="34"/>
  <c r="B43" i="37"/>
  <c r="D42" i="37"/>
  <c r="G42" i="37"/>
  <c r="I41" i="37"/>
  <c r="G42" i="34"/>
  <c r="I42" i="34" s="1"/>
  <c r="C43" i="34"/>
  <c r="E43" i="34" s="1"/>
  <c r="C48" i="37"/>
  <c r="E48" i="37" s="1"/>
  <c r="F35" i="37" l="1"/>
  <c r="H34" i="37"/>
  <c r="J34" i="37" s="1"/>
  <c r="K34" i="37" s="1"/>
  <c r="L34" i="37" s="1"/>
  <c r="H34" i="34"/>
  <c r="J34" i="34" s="1"/>
  <c r="K34" i="34" s="1"/>
  <c r="L34" i="34" s="1"/>
  <c r="F35" i="34"/>
  <c r="B44" i="34"/>
  <c r="D43" i="34"/>
  <c r="D43" i="37"/>
  <c r="B44" i="37"/>
  <c r="G43" i="34"/>
  <c r="I43" i="34" s="1"/>
  <c r="C44" i="34"/>
  <c r="E44" i="34" s="1"/>
  <c r="G43" i="37"/>
  <c r="I42" i="37"/>
  <c r="C49" i="37"/>
  <c r="E49" i="37" s="1"/>
  <c r="H35" i="34" l="1"/>
  <c r="J35" i="34" s="1"/>
  <c r="K35" i="34" s="1"/>
  <c r="L35" i="34" s="1"/>
  <c r="F36" i="34"/>
  <c r="H35" i="37"/>
  <c r="J35" i="37" s="1"/>
  <c r="K35" i="37" s="1"/>
  <c r="L35" i="37" s="1"/>
  <c r="F36" i="37"/>
  <c r="B45" i="34"/>
  <c r="D44" i="34"/>
  <c r="D44" i="37"/>
  <c r="B45" i="37"/>
  <c r="G44" i="34"/>
  <c r="I44" i="34" s="1"/>
  <c r="C45" i="34"/>
  <c r="E45" i="34" s="1"/>
  <c r="I43" i="37"/>
  <c r="G44" i="37"/>
  <c r="C50" i="37"/>
  <c r="E50" i="37" s="1"/>
  <c r="H36" i="34" l="1"/>
  <c r="J36" i="34" s="1"/>
  <c r="K36" i="34" s="1"/>
  <c r="L36" i="34" s="1"/>
  <c r="F37" i="34"/>
  <c r="H36" i="37"/>
  <c r="J36" i="37" s="1"/>
  <c r="K36" i="37" s="1"/>
  <c r="L36" i="37" s="1"/>
  <c r="F37" i="37"/>
  <c r="B46" i="34"/>
  <c r="D45" i="34"/>
  <c r="B46" i="37"/>
  <c r="D45" i="37"/>
  <c r="C46" i="34"/>
  <c r="E46" i="34" s="1"/>
  <c r="G45" i="34"/>
  <c r="G45" i="37"/>
  <c r="I44" i="37"/>
  <c r="C51" i="37"/>
  <c r="E51" i="37" s="1"/>
  <c r="H37" i="34" l="1"/>
  <c r="J37" i="34" s="1"/>
  <c r="K37" i="34" s="1"/>
  <c r="L37" i="34" s="1"/>
  <c r="F38" i="34"/>
  <c r="F38" i="37"/>
  <c r="H37" i="37"/>
  <c r="J37" i="37" s="1"/>
  <c r="K37" i="37" s="1"/>
  <c r="L37" i="37" s="1"/>
  <c r="D46" i="34"/>
  <c r="B47" i="34"/>
  <c r="D46" i="37"/>
  <c r="B47" i="37"/>
  <c r="C47" i="34"/>
  <c r="E47" i="34" s="1"/>
  <c r="G46" i="34"/>
  <c r="I46" i="34" s="1"/>
  <c r="I45" i="37"/>
  <c r="G46" i="37"/>
  <c r="I45" i="34"/>
  <c r="C52" i="37"/>
  <c r="E52" i="37" s="1"/>
  <c r="F39" i="37" l="1"/>
  <c r="H38" i="37"/>
  <c r="J38" i="37" s="1"/>
  <c r="K38" i="37" s="1"/>
  <c r="L38" i="37" s="1"/>
  <c r="H38" i="34"/>
  <c r="J38" i="34" s="1"/>
  <c r="K38" i="34" s="1"/>
  <c r="L38" i="34" s="1"/>
  <c r="F39" i="34"/>
  <c r="B48" i="34"/>
  <c r="D47" i="34"/>
  <c r="B48" i="37"/>
  <c r="D47" i="37"/>
  <c r="G47" i="34"/>
  <c r="C48" i="34"/>
  <c r="E48" i="34" s="1"/>
  <c r="G47" i="37"/>
  <c r="I46" i="37"/>
  <c r="C53" i="37"/>
  <c r="E53" i="37" s="1"/>
  <c r="H39" i="34" l="1"/>
  <c r="J39" i="34" s="1"/>
  <c r="K39" i="34" s="1"/>
  <c r="L39" i="34" s="1"/>
  <c r="F40" i="34"/>
  <c r="F40" i="37"/>
  <c r="H39" i="37"/>
  <c r="J39" i="37" s="1"/>
  <c r="K39" i="37" s="1"/>
  <c r="L39" i="37" s="1"/>
  <c r="B49" i="34"/>
  <c r="D48" i="34"/>
  <c r="D48" i="37"/>
  <c r="B49" i="37"/>
  <c r="C49" i="34"/>
  <c r="E49" i="34" s="1"/>
  <c r="G48" i="34"/>
  <c r="I48" i="34" s="1"/>
  <c r="I47" i="37"/>
  <c r="G48" i="37"/>
  <c r="I47" i="34"/>
  <c r="E97" i="37"/>
  <c r="E105" i="37" s="1"/>
  <c r="C54" i="37"/>
  <c r="E54" i="37" s="1"/>
  <c r="C98" i="37"/>
  <c r="C105" i="37" s="1"/>
  <c r="H40" i="34" l="1"/>
  <c r="J40" i="34" s="1"/>
  <c r="K40" i="34" s="1"/>
  <c r="L40" i="34" s="1"/>
  <c r="F41" i="34"/>
  <c r="H40" i="37"/>
  <c r="J40" i="37" s="1"/>
  <c r="K40" i="37" s="1"/>
  <c r="L40" i="37" s="1"/>
  <c r="F41" i="37"/>
  <c r="B50" i="34"/>
  <c r="D49" i="34"/>
  <c r="B50" i="37"/>
  <c r="D49" i="37"/>
  <c r="I48" i="37"/>
  <c r="G49" i="37"/>
  <c r="G49" i="34"/>
  <c r="C50" i="34"/>
  <c r="E50" i="34" s="1"/>
  <c r="C55" i="37"/>
  <c r="E55" i="37" s="1"/>
  <c r="H41" i="34" l="1"/>
  <c r="J41" i="34" s="1"/>
  <c r="K41" i="34" s="1"/>
  <c r="L41" i="34" s="1"/>
  <c r="F42" i="34"/>
  <c r="H41" i="37"/>
  <c r="J41" i="37" s="1"/>
  <c r="K41" i="37" s="1"/>
  <c r="F42" i="37"/>
  <c r="D50" i="34"/>
  <c r="B51" i="34"/>
  <c r="B51" i="37"/>
  <c r="D50" i="37"/>
  <c r="C51" i="34"/>
  <c r="E51" i="34" s="1"/>
  <c r="G50" i="34"/>
  <c r="I49" i="34"/>
  <c r="G50" i="37"/>
  <c r="I49" i="37"/>
  <c r="C56" i="37"/>
  <c r="E56" i="37" s="1"/>
  <c r="H42" i="34" l="1"/>
  <c r="J42" i="34" s="1"/>
  <c r="F43" i="34"/>
  <c r="L41" i="37"/>
  <c r="E16" i="38"/>
  <c r="I16" i="38" s="1"/>
  <c r="H42" i="37"/>
  <c r="J42" i="37" s="1"/>
  <c r="K42" i="37" s="1"/>
  <c r="F43" i="37"/>
  <c r="B52" i="34"/>
  <c r="D51" i="34"/>
  <c r="D51" i="37"/>
  <c r="B52" i="37"/>
  <c r="I50" i="34"/>
  <c r="G51" i="37"/>
  <c r="I50" i="37"/>
  <c r="C52" i="34"/>
  <c r="E52" i="34" s="1"/>
  <c r="G51" i="34"/>
  <c r="C57" i="37"/>
  <c r="E57" i="37" s="1"/>
  <c r="K42" i="34" l="1"/>
  <c r="L42" i="34" s="1"/>
  <c r="F44" i="37"/>
  <c r="H43" i="37"/>
  <c r="J43" i="37" s="1"/>
  <c r="K43" i="37" s="1"/>
  <c r="L42" i="37"/>
  <c r="E17" i="38"/>
  <c r="H43" i="34"/>
  <c r="J43" i="34" s="1"/>
  <c r="F44" i="34"/>
  <c r="B53" i="34"/>
  <c r="D52" i="34"/>
  <c r="B53" i="37"/>
  <c r="D52" i="37"/>
  <c r="I51" i="34"/>
  <c r="G52" i="34"/>
  <c r="I52" i="34" s="1"/>
  <c r="C53" i="34"/>
  <c r="E53" i="34" s="1"/>
  <c r="G52" i="37"/>
  <c r="I51" i="37"/>
  <c r="C58" i="37"/>
  <c r="E58" i="37" s="1"/>
  <c r="K43" i="34" l="1"/>
  <c r="L43" i="34" s="1"/>
  <c r="D17" i="38"/>
  <c r="H17" i="38" s="1"/>
  <c r="I17" i="38" s="1"/>
  <c r="H44" i="34"/>
  <c r="J44" i="34" s="1"/>
  <c r="F45" i="34"/>
  <c r="L43" i="37"/>
  <c r="E18" i="38"/>
  <c r="F45" i="37"/>
  <c r="H44" i="37"/>
  <c r="J44" i="37" s="1"/>
  <c r="K44" i="37" s="1"/>
  <c r="D53" i="34"/>
  <c r="D87" i="34" s="1"/>
  <c r="B54" i="34"/>
  <c r="B88" i="34"/>
  <c r="D53" i="37"/>
  <c r="D97" i="37" s="1"/>
  <c r="B54" i="37"/>
  <c r="B98" i="37"/>
  <c r="G53" i="37"/>
  <c r="I52" i="37"/>
  <c r="C88" i="34"/>
  <c r="C106" i="37" s="1"/>
  <c r="C54" i="34"/>
  <c r="E54" i="34" s="1"/>
  <c r="E87" i="34"/>
  <c r="E106" i="37" s="1"/>
  <c r="C59" i="37"/>
  <c r="E59" i="37" s="1"/>
  <c r="K44" i="34" l="1"/>
  <c r="L44" i="34" s="1"/>
  <c r="D18" i="38"/>
  <c r="H18" i="38" s="1"/>
  <c r="I18" i="38" s="1"/>
  <c r="C107" i="37"/>
  <c r="D15" i="33" s="1"/>
  <c r="E107" i="37"/>
  <c r="D23" i="33" s="1"/>
  <c r="H45" i="37"/>
  <c r="J45" i="37" s="1"/>
  <c r="K45" i="37" s="1"/>
  <c r="F46" i="37"/>
  <c r="H45" i="34"/>
  <c r="J45" i="34" s="1"/>
  <c r="F46" i="34"/>
  <c r="E19" i="38"/>
  <c r="L44" i="37"/>
  <c r="B55" i="34"/>
  <c r="D54" i="34"/>
  <c r="D54" i="37"/>
  <c r="B55" i="37"/>
  <c r="G53" i="34"/>
  <c r="G88" i="34" s="1"/>
  <c r="G106" i="37" s="1"/>
  <c r="C55" i="34"/>
  <c r="E55" i="34" s="1"/>
  <c r="G98" i="37"/>
  <c r="G105" i="37" s="1"/>
  <c r="I53" i="37"/>
  <c r="I98" i="37" s="1"/>
  <c r="G54" i="37"/>
  <c r="C60" i="37"/>
  <c r="E60" i="37" s="1"/>
  <c r="K45" i="34" l="1"/>
  <c r="L45" i="34" s="1"/>
  <c r="D19" i="38"/>
  <c r="H19" i="38" s="1"/>
  <c r="I19" i="38" s="1"/>
  <c r="E15" i="33"/>
  <c r="D25" i="33"/>
  <c r="E23" i="33"/>
  <c r="H46" i="37"/>
  <c r="J46" i="37" s="1"/>
  <c r="K46" i="37" s="1"/>
  <c r="F47" i="37"/>
  <c r="L45" i="37"/>
  <c r="H46" i="34"/>
  <c r="J46" i="34" s="1"/>
  <c r="F47" i="34"/>
  <c r="D55" i="34"/>
  <c r="B56" i="34"/>
  <c r="D55" i="37"/>
  <c r="B56" i="37"/>
  <c r="I53" i="34"/>
  <c r="I88" i="34" s="1"/>
  <c r="G54" i="34"/>
  <c r="I54" i="34" s="1"/>
  <c r="G107" i="37"/>
  <c r="D16" i="33" s="1"/>
  <c r="G55" i="37"/>
  <c r="I54" i="37"/>
  <c r="C56" i="34"/>
  <c r="E56" i="34" s="1"/>
  <c r="C61" i="37"/>
  <c r="E61" i="37" s="1"/>
  <c r="E20" i="38" l="1"/>
  <c r="K46" i="34"/>
  <c r="L46" i="34" s="1"/>
  <c r="D20" i="38"/>
  <c r="H20" i="38" s="1"/>
  <c r="I20" i="38" s="1"/>
  <c r="E25" i="33"/>
  <c r="E27" i="33" s="1"/>
  <c r="E29" i="33" s="1"/>
  <c r="E30" i="33" s="1"/>
  <c r="H47" i="34"/>
  <c r="J47" i="34" s="1"/>
  <c r="F48" i="34"/>
  <c r="F48" i="37"/>
  <c r="H47" i="37"/>
  <c r="J47" i="37" s="1"/>
  <c r="K47" i="37" s="1"/>
  <c r="L46" i="37"/>
  <c r="E21" i="38"/>
  <c r="B57" i="34"/>
  <c r="D56" i="34"/>
  <c r="D56" i="37"/>
  <c r="B57" i="37"/>
  <c r="E16" i="33"/>
  <c r="G55" i="34"/>
  <c r="I55" i="34" s="1"/>
  <c r="C57" i="34"/>
  <c r="E57" i="34" s="1"/>
  <c r="G56" i="37"/>
  <c r="I55" i="37"/>
  <c r="C62" i="37"/>
  <c r="E62" i="37" s="1"/>
  <c r="D21" i="38" l="1"/>
  <c r="H21" i="38" s="1"/>
  <c r="I21" i="38" s="1"/>
  <c r="K47" i="34"/>
  <c r="E22" i="38" s="1"/>
  <c r="F49" i="37"/>
  <c r="H48" i="37"/>
  <c r="J48" i="37" s="1"/>
  <c r="K48" i="37" s="1"/>
  <c r="H48" i="34"/>
  <c r="J48" i="34" s="1"/>
  <c r="F49" i="34"/>
  <c r="L47" i="37"/>
  <c r="B58" i="34"/>
  <c r="D58" i="34" s="1"/>
  <c r="D57" i="34"/>
  <c r="D57" i="37"/>
  <c r="B58" i="37"/>
  <c r="G56" i="34"/>
  <c r="I56" i="34" s="1"/>
  <c r="I56" i="37"/>
  <c r="G57" i="37"/>
  <c r="C58" i="34"/>
  <c r="E58" i="34" s="1"/>
  <c r="C63" i="37"/>
  <c r="E63" i="37" s="1"/>
  <c r="L47" i="34" l="1"/>
  <c r="D22" i="38" s="1"/>
  <c r="H22" i="38" s="1"/>
  <c r="I22" i="38" s="1"/>
  <c r="K48" i="34"/>
  <c r="E23" i="38" s="1"/>
  <c r="G57" i="34"/>
  <c r="I57" i="34" s="1"/>
  <c r="F50" i="37"/>
  <c r="H49" i="37"/>
  <c r="J49" i="37" s="1"/>
  <c r="K49" i="37" s="1"/>
  <c r="L48" i="37"/>
  <c r="H49" i="34"/>
  <c r="J49" i="34" s="1"/>
  <c r="F50" i="34"/>
  <c r="B59" i="34"/>
  <c r="D58" i="37"/>
  <c r="B59" i="37"/>
  <c r="I57" i="37"/>
  <c r="G58" i="37"/>
  <c r="C59" i="34"/>
  <c r="E59" i="34" s="1"/>
  <c r="C64" i="37"/>
  <c r="E64" i="37" s="1"/>
  <c r="L48" i="34" l="1"/>
  <c r="D23" i="38" s="1"/>
  <c r="H23" i="38" s="1"/>
  <c r="I23" i="38" s="1"/>
  <c r="K49" i="34"/>
  <c r="E24" i="38" s="1"/>
  <c r="G58" i="34"/>
  <c r="G59" i="34" s="1"/>
  <c r="H50" i="34"/>
  <c r="J50" i="34" s="1"/>
  <c r="F51" i="34"/>
  <c r="L49" i="37"/>
  <c r="F51" i="37"/>
  <c r="H50" i="37"/>
  <c r="J50" i="37" s="1"/>
  <c r="K50" i="37" s="1"/>
  <c r="D59" i="34"/>
  <c r="B60" i="34"/>
  <c r="B60" i="37"/>
  <c r="D59" i="37"/>
  <c r="G59" i="37"/>
  <c r="I58" i="37"/>
  <c r="C60" i="34"/>
  <c r="E60" i="34" s="1"/>
  <c r="C65" i="37"/>
  <c r="E65" i="37" s="1"/>
  <c r="L49" i="34" l="1"/>
  <c r="K50" i="34"/>
  <c r="L50" i="34" s="1"/>
  <c r="D24" i="38"/>
  <c r="H24" i="38" s="1"/>
  <c r="I24" i="38" s="1"/>
  <c r="I58" i="34"/>
  <c r="H51" i="34"/>
  <c r="J51" i="34" s="1"/>
  <c r="F52" i="34"/>
  <c r="H51" i="37"/>
  <c r="J51" i="37" s="1"/>
  <c r="K51" i="37" s="1"/>
  <c r="F52" i="37"/>
  <c r="L50" i="37"/>
  <c r="B61" i="34"/>
  <c r="D60" i="34"/>
  <c r="D60" i="37"/>
  <c r="B61" i="37"/>
  <c r="I59" i="34"/>
  <c r="I59" i="37"/>
  <c r="G60" i="37"/>
  <c r="C61" i="34"/>
  <c r="E61" i="34" s="1"/>
  <c r="G60" i="34"/>
  <c r="C66" i="37"/>
  <c r="E66" i="37" s="1"/>
  <c r="D25" i="38" l="1"/>
  <c r="H25" i="38" s="1"/>
  <c r="I25" i="38" s="1"/>
  <c r="E25" i="38"/>
  <c r="K51" i="34"/>
  <c r="E26" i="38" s="1"/>
  <c r="L51" i="37"/>
  <c r="H52" i="34"/>
  <c r="J52" i="34" s="1"/>
  <c r="F53" i="34"/>
  <c r="F53" i="37"/>
  <c r="H52" i="37"/>
  <c r="J52" i="37" s="1"/>
  <c r="K52" i="37" s="1"/>
  <c r="D61" i="34"/>
  <c r="B62" i="34"/>
  <c r="D61" i="37"/>
  <c r="B62" i="37"/>
  <c r="I60" i="34"/>
  <c r="I60" i="37"/>
  <c r="G61" i="37"/>
  <c r="C62" i="34"/>
  <c r="E62" i="34" s="1"/>
  <c r="G61" i="34"/>
  <c r="C67" i="37"/>
  <c r="E67" i="37" s="1"/>
  <c r="L51" i="34" l="1"/>
  <c r="K52" i="34"/>
  <c r="L52" i="34" s="1"/>
  <c r="D26" i="38"/>
  <c r="H26" i="38" s="1"/>
  <c r="I26" i="38" s="1"/>
  <c r="L52" i="37"/>
  <c r="F98" i="37"/>
  <c r="F54" i="37"/>
  <c r="H53" i="37"/>
  <c r="F88" i="34"/>
  <c r="F54" i="34"/>
  <c r="H53" i="34"/>
  <c r="B63" i="34"/>
  <c r="D62" i="34"/>
  <c r="D62" i="37"/>
  <c r="B63" i="37"/>
  <c r="I61" i="34"/>
  <c r="G62" i="37"/>
  <c r="I61" i="37"/>
  <c r="G62" i="34"/>
  <c r="C63" i="34"/>
  <c r="E63" i="34" s="1"/>
  <c r="C68" i="37"/>
  <c r="E68" i="37" s="1"/>
  <c r="E27" i="38" l="1"/>
  <c r="D27" i="38"/>
  <c r="H54" i="37"/>
  <c r="J54" i="37" s="1"/>
  <c r="K54" i="37" s="1"/>
  <c r="F55" i="37"/>
  <c r="F55" i="34"/>
  <c r="H54" i="34"/>
  <c r="J54" i="34" s="1"/>
  <c r="K54" i="34" s="1"/>
  <c r="H88" i="34"/>
  <c r="J53" i="34"/>
  <c r="K53" i="34" s="1"/>
  <c r="J53" i="37"/>
  <c r="K53" i="37" s="1"/>
  <c r="H98" i="37"/>
  <c r="H27" i="38"/>
  <c r="D63" i="34"/>
  <c r="B64" i="34"/>
  <c r="B64" i="37"/>
  <c r="D63" i="37"/>
  <c r="I62" i="34"/>
  <c r="G63" i="37"/>
  <c r="I62" i="37"/>
  <c r="G63" i="34"/>
  <c r="C64" i="34"/>
  <c r="E64" i="34" s="1"/>
  <c r="C69" i="37"/>
  <c r="E69" i="37" s="1"/>
  <c r="L54" i="34" l="1"/>
  <c r="L54" i="37"/>
  <c r="L53" i="37"/>
  <c r="K98" i="37"/>
  <c r="E28" i="38"/>
  <c r="E31" i="38" s="1"/>
  <c r="H55" i="34"/>
  <c r="J55" i="34" s="1"/>
  <c r="F56" i="34"/>
  <c r="K88" i="34"/>
  <c r="L53" i="34"/>
  <c r="L87" i="34" s="1"/>
  <c r="F56" i="37"/>
  <c r="H55" i="37"/>
  <c r="J55" i="37" s="1"/>
  <c r="I27" i="38"/>
  <c r="B65" i="34"/>
  <c r="D64" i="34"/>
  <c r="B65" i="37"/>
  <c r="D64" i="37"/>
  <c r="I63" i="34"/>
  <c r="G64" i="37"/>
  <c r="I63" i="37"/>
  <c r="C65" i="34"/>
  <c r="E65" i="34" s="1"/>
  <c r="G64" i="34"/>
  <c r="C70" i="37"/>
  <c r="E70" i="37" s="1"/>
  <c r="K55" i="37" l="1"/>
  <c r="L55" i="37" s="1"/>
  <c r="K55" i="34"/>
  <c r="L55" i="34" s="1"/>
  <c r="H56" i="34"/>
  <c r="J56" i="34" s="1"/>
  <c r="F57" i="34"/>
  <c r="D28" i="38"/>
  <c r="L97" i="37"/>
  <c r="F57" i="37"/>
  <c r="H56" i="37"/>
  <c r="J56" i="37" s="1"/>
  <c r="D65" i="34"/>
  <c r="B66" i="34"/>
  <c r="D66" i="34" s="1"/>
  <c r="D65" i="37"/>
  <c r="B66" i="37"/>
  <c r="I64" i="34"/>
  <c r="G65" i="37"/>
  <c r="I64" i="37"/>
  <c r="G65" i="34"/>
  <c r="C66" i="34"/>
  <c r="E66" i="34" s="1"/>
  <c r="C71" i="37"/>
  <c r="E71" i="37" s="1"/>
  <c r="K56" i="37" l="1"/>
  <c r="L56" i="37" s="1"/>
  <c r="K56" i="34"/>
  <c r="L56" i="34" s="1"/>
  <c r="H28" i="38"/>
  <c r="D29" i="38"/>
  <c r="H57" i="34"/>
  <c r="J57" i="34" s="1"/>
  <c r="F58" i="34"/>
  <c r="H57" i="37"/>
  <c r="J57" i="37" s="1"/>
  <c r="F58" i="37"/>
  <c r="B67" i="34"/>
  <c r="D67" i="34" s="1"/>
  <c r="D66" i="37"/>
  <c r="B67" i="37"/>
  <c r="D67" i="37" s="1"/>
  <c r="I65" i="34"/>
  <c r="G66" i="34"/>
  <c r="C67" i="34"/>
  <c r="E67" i="34" s="1"/>
  <c r="G66" i="37"/>
  <c r="I65" i="37"/>
  <c r="C72" i="37"/>
  <c r="E72" i="37" s="1"/>
  <c r="K57" i="34" l="1"/>
  <c r="L57" i="34" s="1"/>
  <c r="K57" i="37"/>
  <c r="L57" i="37" s="1"/>
  <c r="H58" i="34"/>
  <c r="J58" i="34" s="1"/>
  <c r="F59" i="34"/>
  <c r="F59" i="37"/>
  <c r="H58" i="37"/>
  <c r="J58" i="37" s="1"/>
  <c r="H29" i="38"/>
  <c r="I28" i="38"/>
  <c r="I31" i="38" s="1"/>
  <c r="D18" i="33" s="1"/>
  <c r="B68" i="34"/>
  <c r="B68" i="37"/>
  <c r="B69" i="37" s="1"/>
  <c r="B70" i="37" s="1"/>
  <c r="I66" i="34"/>
  <c r="G67" i="34"/>
  <c r="C68" i="34"/>
  <c r="E68" i="34" s="1"/>
  <c r="G67" i="37"/>
  <c r="I66" i="37"/>
  <c r="C73" i="37"/>
  <c r="E73" i="37" s="1"/>
  <c r="K58" i="34" l="1"/>
  <c r="L58" i="34" s="1"/>
  <c r="K58" i="37"/>
  <c r="L58" i="37" s="1"/>
  <c r="E18" i="33"/>
  <c r="D20" i="33"/>
  <c r="F60" i="34"/>
  <c r="H59" i="34"/>
  <c r="J59" i="34" s="1"/>
  <c r="F60" i="37"/>
  <c r="H59" i="37"/>
  <c r="J59" i="37" s="1"/>
  <c r="B69" i="34"/>
  <c r="G68" i="34"/>
  <c r="C69" i="34"/>
  <c r="E69" i="34" s="1"/>
  <c r="G68" i="37"/>
  <c r="I67" i="37"/>
  <c r="I67" i="34"/>
  <c r="B71" i="37"/>
  <c r="C74" i="37"/>
  <c r="E74" i="37" s="1"/>
  <c r="K59" i="34" l="1"/>
  <c r="L59" i="34" s="1"/>
  <c r="K59" i="37"/>
  <c r="L59" i="37" s="1"/>
  <c r="F61" i="34"/>
  <c r="H60" i="34"/>
  <c r="J60" i="34" s="1"/>
  <c r="F61" i="37"/>
  <c r="H60" i="37"/>
  <c r="J60" i="37" s="1"/>
  <c r="E20" i="33"/>
  <c r="B70" i="34"/>
  <c r="G69" i="34"/>
  <c r="C70" i="34"/>
  <c r="E70" i="34" s="1"/>
  <c r="I68" i="34"/>
  <c r="G69" i="37"/>
  <c r="I68" i="37"/>
  <c r="C75" i="37"/>
  <c r="E75" i="37" s="1"/>
  <c r="B72" i="37"/>
  <c r="K60" i="37" l="1"/>
  <c r="L60" i="37" s="1"/>
  <c r="K60" i="34"/>
  <c r="L60" i="34" s="1"/>
  <c r="H61" i="37"/>
  <c r="J61" i="37" s="1"/>
  <c r="K61" i="37" s="1"/>
  <c r="F62" i="37"/>
  <c r="F62" i="34"/>
  <c r="H61" i="34"/>
  <c r="J61" i="34" s="1"/>
  <c r="B71" i="34"/>
  <c r="I69" i="34"/>
  <c r="G70" i="34"/>
  <c r="C71" i="34"/>
  <c r="E71" i="34" s="1"/>
  <c r="G70" i="37"/>
  <c r="I69" i="37"/>
  <c r="C76" i="37"/>
  <c r="E76" i="37" s="1"/>
  <c r="B73" i="37"/>
  <c r="L61" i="37" l="1"/>
  <c r="K61" i="34"/>
  <c r="L61" i="34" s="1"/>
  <c r="F63" i="37"/>
  <c r="H62" i="37"/>
  <c r="J62" i="37" s="1"/>
  <c r="K62" i="37" s="1"/>
  <c r="L62" i="37" s="1"/>
  <c r="F63" i="34"/>
  <c r="H62" i="34"/>
  <c r="J62" i="34" s="1"/>
  <c r="B72" i="34"/>
  <c r="I70" i="34"/>
  <c r="G71" i="34"/>
  <c r="C72" i="34"/>
  <c r="E72" i="34" s="1"/>
  <c r="I70" i="37"/>
  <c r="G71" i="37"/>
  <c r="B74" i="37"/>
  <c r="C77" i="37"/>
  <c r="E77" i="37" s="1"/>
  <c r="K62" i="34" l="1"/>
  <c r="L62" i="34" s="1"/>
  <c r="H63" i="34"/>
  <c r="J63" i="34" s="1"/>
  <c r="F64" i="34"/>
  <c r="F64" i="37"/>
  <c r="H63" i="37"/>
  <c r="J63" i="37" s="1"/>
  <c r="K63" i="37" s="1"/>
  <c r="L63" i="37" s="1"/>
  <c r="B73" i="34"/>
  <c r="I71" i="34"/>
  <c r="C73" i="34"/>
  <c r="E73" i="34" s="1"/>
  <c r="G72" i="34"/>
  <c r="G72" i="37"/>
  <c r="I71" i="37"/>
  <c r="B75" i="37"/>
  <c r="C78" i="37"/>
  <c r="E78" i="37" s="1"/>
  <c r="K63" i="34" l="1"/>
  <c r="L63" i="34" s="1"/>
  <c r="F65" i="37"/>
  <c r="H64" i="37"/>
  <c r="J64" i="37" s="1"/>
  <c r="K64" i="37" s="1"/>
  <c r="L64" i="37" s="1"/>
  <c r="F65" i="34"/>
  <c r="H64" i="34"/>
  <c r="J64" i="34" s="1"/>
  <c r="B74" i="34"/>
  <c r="I72" i="34"/>
  <c r="G73" i="34"/>
  <c r="C74" i="34"/>
  <c r="E74" i="34" s="1"/>
  <c r="G73" i="37"/>
  <c r="I72" i="37"/>
  <c r="C79" i="37"/>
  <c r="E79" i="37" s="1"/>
  <c r="B76" i="37"/>
  <c r="K64" i="34" l="1"/>
  <c r="L64" i="34" s="1"/>
  <c r="F66" i="37"/>
  <c r="H65" i="37"/>
  <c r="J65" i="37" s="1"/>
  <c r="K65" i="37" s="1"/>
  <c r="L65" i="37" s="1"/>
  <c r="H65" i="34"/>
  <c r="J65" i="34" s="1"/>
  <c r="F66" i="34"/>
  <c r="B75" i="34"/>
  <c r="I73" i="34"/>
  <c r="G74" i="37"/>
  <c r="I73" i="37"/>
  <c r="G74" i="34"/>
  <c r="C75" i="34"/>
  <c r="E75" i="34" s="1"/>
  <c r="C80" i="37"/>
  <c r="E80" i="37" s="1"/>
  <c r="B77" i="37"/>
  <c r="K65" i="34" l="1"/>
  <c r="L65" i="34" s="1"/>
  <c r="F67" i="34"/>
  <c r="H66" i="34"/>
  <c r="J66" i="34" s="1"/>
  <c r="F67" i="37"/>
  <c r="H66" i="37"/>
  <c r="J66" i="37" s="1"/>
  <c r="K66" i="37" s="1"/>
  <c r="L66" i="37" s="1"/>
  <c r="B76" i="34"/>
  <c r="I74" i="34"/>
  <c r="C76" i="34"/>
  <c r="E76" i="34" s="1"/>
  <c r="G75" i="34"/>
  <c r="I74" i="37"/>
  <c r="G75" i="37"/>
  <c r="C81" i="37"/>
  <c r="E81" i="37" s="1"/>
  <c r="B78" i="37"/>
  <c r="K66" i="34" l="1"/>
  <c r="L66" i="34" s="1"/>
  <c r="F68" i="37"/>
  <c r="H67" i="37"/>
  <c r="J67" i="37" s="1"/>
  <c r="K67" i="37" s="1"/>
  <c r="L67" i="37" s="1"/>
  <c r="F68" i="34"/>
  <c r="H67" i="34"/>
  <c r="J67" i="34" s="1"/>
  <c r="B77" i="34"/>
  <c r="I75" i="34"/>
  <c r="G76" i="37"/>
  <c r="I75" i="37"/>
  <c r="C77" i="34"/>
  <c r="E77" i="34" s="1"/>
  <c r="G76" i="34"/>
  <c r="B79" i="37"/>
  <c r="C82" i="37"/>
  <c r="K67" i="34" l="1"/>
  <c r="L67" i="34" s="1"/>
  <c r="F69" i="37"/>
  <c r="H68" i="37"/>
  <c r="J68" i="37" s="1"/>
  <c r="K68" i="37" s="1"/>
  <c r="L68" i="37" s="1"/>
  <c r="F69" i="34"/>
  <c r="H68" i="34"/>
  <c r="J68" i="34" s="1"/>
  <c r="B78" i="34"/>
  <c r="E82" i="37"/>
  <c r="C83" i="37"/>
  <c r="I76" i="34"/>
  <c r="G77" i="37"/>
  <c r="I76" i="37"/>
  <c r="G77" i="34"/>
  <c r="C78" i="34"/>
  <c r="E78" i="34" s="1"/>
  <c r="B80" i="37"/>
  <c r="K68" i="34" l="1"/>
  <c r="L68" i="34" s="1"/>
  <c r="C84" i="37"/>
  <c r="E83" i="37"/>
  <c r="F70" i="37"/>
  <c r="H69" i="37"/>
  <c r="J69" i="37" s="1"/>
  <c r="K69" i="37" s="1"/>
  <c r="L69" i="37" s="1"/>
  <c r="F70" i="34"/>
  <c r="H69" i="34"/>
  <c r="J69" i="34" s="1"/>
  <c r="B79" i="34"/>
  <c r="I77" i="34"/>
  <c r="C79" i="34"/>
  <c r="E79" i="34" s="1"/>
  <c r="G78" i="34"/>
  <c r="I77" i="37"/>
  <c r="G78" i="37"/>
  <c r="B81" i="37"/>
  <c r="K69" i="34" l="1"/>
  <c r="L69" i="34" s="1"/>
  <c r="C85" i="37"/>
  <c r="E84" i="37"/>
  <c r="F71" i="37"/>
  <c r="H70" i="37"/>
  <c r="J70" i="37" s="1"/>
  <c r="K70" i="37" s="1"/>
  <c r="L70" i="37" s="1"/>
  <c r="F71" i="34"/>
  <c r="H70" i="34"/>
  <c r="J70" i="34" s="1"/>
  <c r="B80" i="34"/>
  <c r="I78" i="34"/>
  <c r="G79" i="34"/>
  <c r="C80" i="34"/>
  <c r="E80" i="34" s="1"/>
  <c r="G79" i="37"/>
  <c r="I78" i="37"/>
  <c r="B82" i="37"/>
  <c r="B83" i="37" s="1"/>
  <c r="B84" i="37" s="1"/>
  <c r="B85" i="37" s="1"/>
  <c r="B86" i="37" s="1"/>
  <c r="B87" i="37" s="1"/>
  <c r="B88" i="37" s="1"/>
  <c r="B89" i="37" s="1"/>
  <c r="B90" i="37" s="1"/>
  <c r="B91" i="37" s="1"/>
  <c r="B92" i="37" s="1"/>
  <c r="K70" i="34" l="1"/>
  <c r="L70" i="34" s="1"/>
  <c r="C86" i="37"/>
  <c r="E85" i="37"/>
  <c r="H71" i="34"/>
  <c r="J71" i="34" s="1"/>
  <c r="F72" i="34"/>
  <c r="F72" i="37"/>
  <c r="H71" i="37"/>
  <c r="J71" i="37" s="1"/>
  <c r="K71" i="37" s="1"/>
  <c r="L71" i="37" s="1"/>
  <c r="B81" i="34"/>
  <c r="I79" i="34"/>
  <c r="C81" i="34"/>
  <c r="E81" i="34" s="1"/>
  <c r="G80" i="34"/>
  <c r="G80" i="37"/>
  <c r="I79" i="37"/>
  <c r="K71" i="34" l="1"/>
  <c r="L71" i="34" s="1"/>
  <c r="C87" i="37"/>
  <c r="C88" i="37" s="1"/>
  <c r="E86" i="37"/>
  <c r="F73" i="34"/>
  <c r="H72" i="34"/>
  <c r="J72" i="34" s="1"/>
  <c r="F73" i="37"/>
  <c r="H72" i="37"/>
  <c r="J72" i="37" s="1"/>
  <c r="K72" i="37" s="1"/>
  <c r="L72" i="37" s="1"/>
  <c r="B82" i="34"/>
  <c r="I80" i="34"/>
  <c r="C82" i="34"/>
  <c r="G81" i="34"/>
  <c r="G81" i="37"/>
  <c r="I80" i="37"/>
  <c r="K72" i="34" l="1"/>
  <c r="L72" i="34" s="1"/>
  <c r="E82" i="34"/>
  <c r="E88" i="37"/>
  <c r="C89" i="37"/>
  <c r="E87" i="37"/>
  <c r="F74" i="34"/>
  <c r="H73" i="34"/>
  <c r="J73" i="34" s="1"/>
  <c r="F74" i="37"/>
  <c r="H73" i="37"/>
  <c r="J73" i="37" s="1"/>
  <c r="K73" i="37" s="1"/>
  <c r="L73" i="37" s="1"/>
  <c r="G82" i="34"/>
  <c r="I82" i="34" s="1"/>
  <c r="I81" i="34"/>
  <c r="G82" i="37"/>
  <c r="I81" i="37"/>
  <c r="K73" i="34" l="1"/>
  <c r="L73" i="34" s="1"/>
  <c r="C90" i="37"/>
  <c r="C91" i="37" s="1"/>
  <c r="E89" i="37"/>
  <c r="F75" i="34"/>
  <c r="H74" i="34"/>
  <c r="J74" i="34" s="1"/>
  <c r="H74" i="37"/>
  <c r="J74" i="37" s="1"/>
  <c r="K74" i="37" s="1"/>
  <c r="L74" i="37" s="1"/>
  <c r="F75" i="37"/>
  <c r="I82" i="37"/>
  <c r="G83" i="37"/>
  <c r="K74" i="34" l="1"/>
  <c r="L74" i="34" s="1"/>
  <c r="E91" i="37"/>
  <c r="C92" i="37"/>
  <c r="E90" i="37"/>
  <c r="I83" i="37"/>
  <c r="J83" i="37" s="1"/>
  <c r="K83" i="37" s="1"/>
  <c r="G84" i="37"/>
  <c r="F76" i="37"/>
  <c r="H75" i="37"/>
  <c r="J75" i="37" s="1"/>
  <c r="K75" i="37" s="1"/>
  <c r="L75" i="37" s="1"/>
  <c r="H75" i="34"/>
  <c r="J75" i="34" s="1"/>
  <c r="F76" i="34"/>
  <c r="K75" i="34" l="1"/>
  <c r="L75" i="34" s="1"/>
  <c r="G85" i="37"/>
  <c r="I84" i="37"/>
  <c r="J84" i="37" s="1"/>
  <c r="K84" i="37" s="1"/>
  <c r="L84" i="37" s="1"/>
  <c r="F77" i="37"/>
  <c r="H76" i="37"/>
  <c r="J76" i="37" s="1"/>
  <c r="K76" i="37" s="1"/>
  <c r="L76" i="37" s="1"/>
  <c r="F77" i="34"/>
  <c r="H76" i="34"/>
  <c r="J76" i="34" s="1"/>
  <c r="K76" i="34" l="1"/>
  <c r="L76" i="34" s="1"/>
  <c r="G86" i="37"/>
  <c r="I85" i="37"/>
  <c r="J85" i="37" s="1"/>
  <c r="K85" i="37" s="1"/>
  <c r="L85" i="37" s="1"/>
  <c r="F78" i="37"/>
  <c r="H77" i="37"/>
  <c r="J77" i="37" s="1"/>
  <c r="K77" i="37" s="1"/>
  <c r="L77" i="37" s="1"/>
  <c r="F78" i="34"/>
  <c r="H77" i="34"/>
  <c r="J77" i="34" s="1"/>
  <c r="K77" i="34" l="1"/>
  <c r="L77" i="34" s="1"/>
  <c r="G87" i="37"/>
  <c r="I86" i="37"/>
  <c r="J86" i="37" s="1"/>
  <c r="K86" i="37" s="1"/>
  <c r="L86" i="37" s="1"/>
  <c r="F79" i="37"/>
  <c r="H78" i="37"/>
  <c r="J78" i="37" s="1"/>
  <c r="K78" i="37" s="1"/>
  <c r="L78" i="37" s="1"/>
  <c r="H78" i="34"/>
  <c r="J78" i="34" s="1"/>
  <c r="F79" i="34"/>
  <c r="K78" i="34" l="1"/>
  <c r="L78" i="34" s="1"/>
  <c r="I87" i="37"/>
  <c r="J87" i="37" s="1"/>
  <c r="K87" i="37" s="1"/>
  <c r="L87" i="37" s="1"/>
  <c r="G88" i="37"/>
  <c r="F80" i="37"/>
  <c r="H79" i="37"/>
  <c r="J79" i="37" s="1"/>
  <c r="K79" i="37" s="1"/>
  <c r="L79" i="37" s="1"/>
  <c r="F80" i="34"/>
  <c r="H79" i="34"/>
  <c r="J79" i="34" s="1"/>
  <c r="K79" i="34" l="1"/>
  <c r="L79" i="34" s="1"/>
  <c r="I88" i="37"/>
  <c r="J88" i="37" s="1"/>
  <c r="K88" i="37" s="1"/>
  <c r="L88" i="37" s="1"/>
  <c r="G89" i="37"/>
  <c r="H80" i="34"/>
  <c r="J80" i="34" s="1"/>
  <c r="F81" i="34"/>
  <c r="H80" i="37"/>
  <c r="J80" i="37" s="1"/>
  <c r="K80" i="37" s="1"/>
  <c r="L80" i="37" s="1"/>
  <c r="F81" i="37"/>
  <c r="K80" i="34" l="1"/>
  <c r="L80" i="34" s="1"/>
  <c r="G90" i="37"/>
  <c r="I89" i="37"/>
  <c r="J89" i="37" s="1"/>
  <c r="K89" i="37" s="1"/>
  <c r="L89" i="37" s="1"/>
  <c r="F82" i="34"/>
  <c r="H82" i="34" s="1"/>
  <c r="J82" i="34" s="1"/>
  <c r="K82" i="34" s="1"/>
  <c r="H81" i="34"/>
  <c r="J81" i="34" s="1"/>
  <c r="F82" i="37"/>
  <c r="H81" i="37"/>
  <c r="J81" i="37" s="1"/>
  <c r="K81" i="37" s="1"/>
  <c r="L81" i="37" s="1"/>
  <c r="K81" i="34" l="1"/>
  <c r="L81" i="34" s="1"/>
  <c r="I90" i="37"/>
  <c r="J90" i="37" s="1"/>
  <c r="K90" i="37" s="1"/>
  <c r="L90" i="37" s="1"/>
  <c r="G91" i="37"/>
  <c r="L82" i="34"/>
  <c r="H82" i="37"/>
  <c r="J82" i="37" s="1"/>
  <c r="K82" i="37" s="1"/>
  <c r="F83" i="37"/>
  <c r="F84" i="37" s="1"/>
  <c r="F85" i="37" s="1"/>
  <c r="F86" i="37" s="1"/>
  <c r="F87" i="37" s="1"/>
  <c r="F88" i="37" s="1"/>
  <c r="F89" i="37" s="1"/>
  <c r="F90" i="37" s="1"/>
  <c r="F91" i="37" s="1"/>
  <c r="F92" i="37" s="1"/>
  <c r="I91" i="37" l="1"/>
  <c r="J91" i="37" s="1"/>
  <c r="K91" i="37" s="1"/>
  <c r="L91" i="37" s="1"/>
  <c r="E92" i="37"/>
  <c r="G92" i="37" s="1"/>
  <c r="I92" i="37" s="1"/>
  <c r="J92" i="37" s="1"/>
  <c r="K92" i="37" s="1"/>
  <c r="L83" i="37"/>
  <c r="L82" i="37"/>
  <c r="L92" i="37" l="1"/>
</calcChain>
</file>

<file path=xl/sharedStrings.xml><?xml version="1.0" encoding="utf-8"?>
<sst xmlns="http://schemas.openxmlformats.org/spreadsheetml/2006/main" count="410" uniqueCount="228">
  <si>
    <t>Net Book Value</t>
  </si>
  <si>
    <t>Year</t>
  </si>
  <si>
    <t>Total</t>
  </si>
  <si>
    <t>Taxes</t>
  </si>
  <si>
    <t>AMA</t>
  </si>
  <si>
    <t>Rate Year</t>
  </si>
  <si>
    <t>PUGET SOUND ENERGY-ELECTRIC</t>
  </si>
  <si>
    <t>GENERAL RATE CASE</t>
  </si>
  <si>
    <t>LINE</t>
  </si>
  <si>
    <t>NO.</t>
  </si>
  <si>
    <t>DESCRIPTION</t>
  </si>
  <si>
    <t>ACTUAL</t>
  </si>
  <si>
    <t>PROFORMA</t>
  </si>
  <si>
    <t>ADJUSTMENT</t>
  </si>
  <si>
    <t>RATEBASE (AMA) UTILITY PLANT RATEBASE</t>
  </si>
  <si>
    <t>PLANT BALANCE</t>
  </si>
  <si>
    <t xml:space="preserve">ACCUM DEPRECIATION </t>
  </si>
  <si>
    <t>DEFERRED INCOME TAX LIABILITY</t>
  </si>
  <si>
    <t>OPERATING EXPENSE</t>
  </si>
  <si>
    <t>DEPRECIATION EXPENSE</t>
  </si>
  <si>
    <t>INCREASE (DECREASE ) EXPENSE</t>
  </si>
  <si>
    <t>INCREASE (DECREASE) FIT @</t>
  </si>
  <si>
    <t>INCREASE (DECREASE) NOI</t>
  </si>
  <si>
    <t xml:space="preserve">GLACIER BATTERY STORAGE  </t>
  </si>
  <si>
    <t>TOTAL OPERATING EXPENSES</t>
  </si>
  <si>
    <t>Docket Number UE</t>
  </si>
  <si>
    <t>Exhibit No.   (KJB-9)</t>
  </si>
  <si>
    <t>with Bonus Depreciation</t>
  </si>
  <si>
    <t>Date</t>
  </si>
  <si>
    <t>Depreciable Plant Balance</t>
  </si>
  <si>
    <t>Depreciation Expense</t>
  </si>
  <si>
    <t>Accumulated Depreciation</t>
  </si>
  <si>
    <t>NBV Diff</t>
  </si>
  <si>
    <t>ADFIT</t>
  </si>
  <si>
    <t>DFIT</t>
  </si>
  <si>
    <t>Expense (k)</t>
  </si>
  <si>
    <t>Tax</t>
  </si>
  <si>
    <t>Book</t>
  </si>
  <si>
    <t>Tax (c) = (a)</t>
  </si>
  <si>
    <t>Book (d) = (b)</t>
  </si>
  <si>
    <t xml:space="preserve">Book  </t>
  </si>
  <si>
    <t>Book &gt; Tax</t>
  </si>
  <si>
    <t>= - curr mos</t>
  </si>
  <si>
    <t>x Tax Table</t>
  </si>
  <si>
    <t>x Depr % ÷ 12</t>
  </si>
  <si>
    <t>(e) = prior</t>
  </si>
  <si>
    <t>(f) = prior</t>
  </si>
  <si>
    <t>(j) = - (i) *</t>
  </si>
  <si>
    <t>(j) + prior</t>
  </si>
  <si>
    <t>(a)</t>
  </si>
  <si>
    <t>(b)</t>
  </si>
  <si>
    <t>mos.</t>
  </si>
  <si>
    <t>mos- (c)</t>
  </si>
  <si>
    <t>mos - (d)</t>
  </si>
  <si>
    <t>(g) = (a) + (e)</t>
  </si>
  <si>
    <t>(h) = (b) + (f)</t>
  </si>
  <si>
    <t>(i) = (h) - (g)</t>
  </si>
  <si>
    <t>35%</t>
  </si>
  <si>
    <t>mos (j)</t>
  </si>
  <si>
    <t>September 30,2016</t>
  </si>
  <si>
    <t>December 31,2020</t>
  </si>
  <si>
    <t>December 31,2021</t>
  </si>
  <si>
    <t>December 31,2022</t>
  </si>
  <si>
    <t>December 31,2023</t>
  </si>
  <si>
    <t>December 31,2024</t>
  </si>
  <si>
    <t>December 31,2025</t>
  </si>
  <si>
    <t>December 31,2026</t>
  </si>
  <si>
    <t>December 31,2027</t>
  </si>
  <si>
    <t>December 31,2028</t>
  </si>
  <si>
    <t>December 31,2029</t>
  </si>
  <si>
    <t>December 31,2030</t>
  </si>
  <si>
    <t>December 31,2031</t>
  </si>
  <si>
    <t>December 31,2032</t>
  </si>
  <si>
    <t>December 31,2033</t>
  </si>
  <si>
    <t>December 31,2034</t>
  </si>
  <si>
    <t>December 31,2035</t>
  </si>
  <si>
    <t>December 31,2036</t>
  </si>
  <si>
    <t>Test Year</t>
  </si>
  <si>
    <t>Total - 12ME SEPT '16</t>
  </si>
  <si>
    <t>AMA - 12ME SEPT '16</t>
  </si>
  <si>
    <t>Total - 12ME DEC '18</t>
  </si>
  <si>
    <t>AMA - 12ME DEC '18</t>
  </si>
  <si>
    <t>5-Years</t>
  </si>
  <si>
    <t>In service Date May, 2016</t>
  </si>
  <si>
    <t>Glacier Battery Storage</t>
  </si>
  <si>
    <t>FOR THE TWELVE MONTHS ENDED SEPTEMBER 30, 2016</t>
  </si>
  <si>
    <t>Page 9.07</t>
  </si>
  <si>
    <t>E348</t>
  </si>
  <si>
    <t>E363</t>
  </si>
  <si>
    <t>Expense</t>
  </si>
  <si>
    <t>PUGET SOUND ENERGY</t>
  </si>
  <si>
    <t>DFIT arising from Depreciation Expense</t>
  </si>
  <si>
    <t>AMA Calculation</t>
  </si>
  <si>
    <t>IRS Calculation</t>
  </si>
  <si>
    <t>Accumulated</t>
  </si>
  <si>
    <t>Row</t>
  </si>
  <si>
    <t>Days in</t>
  </si>
  <si>
    <t>Month</t>
  </si>
  <si>
    <t>Deferred Tax</t>
  </si>
  <si>
    <t>Deferred</t>
  </si>
  <si>
    <t># Days</t>
  </si>
  <si>
    <t>Total Days</t>
  </si>
  <si>
    <t>IRS</t>
  </si>
  <si>
    <t>Cum IRS</t>
  </si>
  <si>
    <t>Ended</t>
  </si>
  <si>
    <t>to include</t>
  </si>
  <si>
    <t>in Period</t>
  </si>
  <si>
    <t>Amount</t>
  </si>
  <si>
    <t>Balance</t>
  </si>
  <si>
    <t>a</t>
  </si>
  <si>
    <t>b</t>
  </si>
  <si>
    <t>c</t>
  </si>
  <si>
    <t>d = prior</t>
  </si>
  <si>
    <t>e =</t>
  </si>
  <si>
    <t>f = col. a row 28</t>
  </si>
  <si>
    <r>
      <t xml:space="preserve">g = e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f x c</t>
    </r>
  </si>
  <si>
    <t>h = prior</t>
  </si>
  <si>
    <t>month - col c</t>
  </si>
  <si>
    <t>f - sum a +1</t>
  </si>
  <si>
    <t>month - col g</t>
  </si>
  <si>
    <t>Average of the Monthly Averages</t>
  </si>
  <si>
    <t>GLACIER BATTERY STORAGE</t>
  </si>
  <si>
    <t>RATE YEAR DECEMBER 2017 to DECEMBER 31, 2018</t>
  </si>
  <si>
    <t xml:space="preserve">DETERMINATION OF RATE YEAR DEFERRED FEDERAL INCOME TAX  </t>
  </si>
  <si>
    <t>Monthly Historical Data of Glacier Battery Work Orders</t>
  </si>
  <si>
    <t>Monthly Depreciation Expense Activity</t>
  </si>
  <si>
    <t xml:space="preserve">Monthly Reserve Activity </t>
  </si>
  <si>
    <t>Work Order</t>
  </si>
  <si>
    <t>In-Service Date</t>
  </si>
  <si>
    <t>PowerPlant Balance</t>
  </si>
  <si>
    <t>Depr Group</t>
  </si>
  <si>
    <t>Depr Rate</t>
  </si>
  <si>
    <t>Total Expense</t>
  </si>
  <si>
    <t>Total Ending Reserve</t>
  </si>
  <si>
    <t>E3620</t>
  </si>
  <si>
    <t>E370</t>
  </si>
  <si>
    <t>E353</t>
  </si>
  <si>
    <t>E3630</t>
  </si>
  <si>
    <t>E3940</t>
  </si>
  <si>
    <t>E3912</t>
  </si>
  <si>
    <t>E3970</t>
  </si>
  <si>
    <t>Precap</t>
  </si>
  <si>
    <t>Monthly Plant Additions</t>
  </si>
  <si>
    <t>Plant In Service</t>
  </si>
  <si>
    <t>Reserve</t>
  </si>
  <si>
    <t>Production</t>
  </si>
  <si>
    <t>Other</t>
  </si>
  <si>
    <t>MACRS 5w/50% Bonus Table</t>
  </si>
  <si>
    <t>MACRS 5 YEARS WITH 50% BONUS</t>
  </si>
  <si>
    <t>Bonus</t>
  </si>
  <si>
    <t>Rate</t>
  </si>
  <si>
    <t xml:space="preserve">Other  </t>
  </si>
  <si>
    <t>ELECTRIC PLANT</t>
  </si>
  <si>
    <t>DEPRECIATION</t>
  </si>
  <si>
    <t>ACCOUNT</t>
  </si>
  <si>
    <t>AMOUNT</t>
  </si>
  <si>
    <t>RATE</t>
  </si>
  <si>
    <t xml:space="preserve">STATION EQUIPMENT                   </t>
  </si>
  <si>
    <t>STATION EQUIPMENT - SUBTRANSMISSION</t>
  </si>
  <si>
    <t>STATION EQUIPMENT - HVD RECLASS</t>
  </si>
  <si>
    <t>STATION EQUIPMENT - LIF</t>
  </si>
  <si>
    <t xml:space="preserve">STATION EQUIPMENT - GIF  </t>
  </si>
  <si>
    <t>BATTERY STORAGE EQUIPMENT</t>
  </si>
  <si>
    <t>Difference</t>
  </si>
  <si>
    <t>Other FERC Accounts (1)</t>
  </si>
  <si>
    <t>DEF INC TAX LIAB-PORT NEW DEPR STUDY</t>
  </si>
  <si>
    <t>NET GLACIER BATTERY STORAGE RATEBASE</t>
  </si>
  <si>
    <t>Current</t>
  </si>
  <si>
    <t>New</t>
  </si>
  <si>
    <t>Current Rate Other Production</t>
  </si>
  <si>
    <t>Monthly Depreciation</t>
  </si>
  <si>
    <t>Current Rate Production Plant</t>
  </si>
  <si>
    <t xml:space="preserve">ACCUM DEPR-PORTION NEW DEPR STUDY  </t>
  </si>
  <si>
    <t xml:space="preserve">DEPR EXP-PORTION FOR NEW DEPR STUDY  </t>
  </si>
  <si>
    <t>11/30/15 &amp; 9/30/2016</t>
  </si>
  <si>
    <t>E364</t>
  </si>
  <si>
    <t>see above</t>
  </si>
  <si>
    <t>E365</t>
  </si>
  <si>
    <t>E366</t>
  </si>
  <si>
    <t>E367</t>
  </si>
  <si>
    <t>E368</t>
  </si>
  <si>
    <t>E373</t>
  </si>
  <si>
    <t>E3536</t>
  </si>
  <si>
    <t>E3556</t>
  </si>
  <si>
    <t>E3566</t>
  </si>
  <si>
    <t>PP + Precap/SAP Balance</t>
  </si>
  <si>
    <t>$341,975.59 transferred from 141002693</t>
  </si>
  <si>
    <t>E303</t>
  </si>
  <si>
    <t>;</t>
  </si>
  <si>
    <t>Production %</t>
  </si>
  <si>
    <t>New Rates</t>
  </si>
  <si>
    <t>Other Production</t>
  </si>
  <si>
    <t>Restated Expense and Reserve using new Rates</t>
  </si>
  <si>
    <t>Depr Exp</t>
  </si>
  <si>
    <t>Accum Res</t>
  </si>
  <si>
    <t>May-Sept</t>
  </si>
  <si>
    <t>(1) FERC ACCOUNTS: 353,355,356,362,363,364,365,366,367,368,370,373,3912,394,397</t>
  </si>
  <si>
    <t>CURRENT</t>
  </si>
  <si>
    <t>PROPOSED</t>
  </si>
  <si>
    <t>INCREASE</t>
  </si>
  <si>
    <t>ACQUISITION</t>
  </si>
  <si>
    <t xml:space="preserve">Diff % </t>
  </si>
  <si>
    <t>(DECREASE)</t>
  </si>
  <si>
    <t>NUMBER</t>
  </si>
  <si>
    <t>VALUE</t>
  </si>
  <si>
    <t>EXPENSE</t>
  </si>
  <si>
    <t>%</t>
  </si>
  <si>
    <t>EXPENSE AMOUNT</t>
  </si>
  <si>
    <t>PRD ENERGY STORAGE EQUIPMENT</t>
  </si>
  <si>
    <t>Totals</t>
  </si>
  <si>
    <t>For Income Statement and Rate Base by FERC</t>
  </si>
  <si>
    <t>Description</t>
  </si>
  <si>
    <t>FERC</t>
  </si>
  <si>
    <t>Adjustment</t>
  </si>
  <si>
    <t>Gross Plant</t>
  </si>
  <si>
    <t>Non-Production</t>
  </si>
  <si>
    <t>Total Gross Plant</t>
  </si>
  <si>
    <t>Total Accumulated Depreciation</t>
  </si>
  <si>
    <t>ADIT</t>
  </si>
  <si>
    <t>Total Rate Base</t>
  </si>
  <si>
    <t>O&amp;M</t>
  </si>
  <si>
    <t>Depreciation Expense Production</t>
  </si>
  <si>
    <t>403 for 348</t>
  </si>
  <si>
    <t>Depreciation Expense Non-Production</t>
  </si>
  <si>
    <t>403 for 363</t>
  </si>
  <si>
    <t>Total O&amp;M</t>
  </si>
  <si>
    <t>Note:  This deatail is supported in the analytics of Glacier Battery Adjustment 9.07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</si>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</sst>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* #,##0.000_);_(* \(#,##0.000\);_(* &quot;-&quot;??_);_(@_)"/>
    <numFmt numFmtId="168" formatCode="0000000"/>
    <numFmt numFmtId="169" formatCode="0.000%"/>
    <numFmt numFmtId="170" formatCode="_(* #,##0.00000_);_(* \(#,##0.00000\);_(* &quot;-&quot;??_);_(@_)"/>
    <numFmt numFmtId="171" formatCode="0.0"/>
    <numFmt numFmtId="172" formatCode="[$-409]mmm\-yy;@"/>
    <numFmt numFmtId="173" formatCode="&quot;PAGE&quot;\ 0.00"/>
    <numFmt numFmtId="174" formatCode="#,##0;\(#,##0\)"/>
    <numFmt numFmtId="175" formatCode="0.000000"/>
    <numFmt numFmtId="176" formatCode="[$-409]mmmm\ d\,\ yyyy;@"/>
    <numFmt numFmtId="177" formatCode="0.0000000"/>
    <numFmt numFmtId="178" formatCode="_-* ###0_-;\(###0\);_-* &quot;–&quot;_-;_-@_-"/>
    <numFmt numFmtId="179" formatCode="_-* #,###_-;\(#,###\);_-* &quot;–&quot;_-;_-@_-"/>
    <numFmt numFmtId="180" formatCode="_-\ #,##0.0_-;\(#,##0.0\);_-* &quot;–&quot;_-;_-@_-"/>
    <numFmt numFmtId="181" formatCode="d\.mmm\.yy"/>
    <numFmt numFmtId="182" formatCode="0.000_)"/>
    <numFmt numFmtId="183" formatCode="_-* #,##0.00_-;\-* #,##0.00_-;_-* &quot;-&quot;??_-;_-@_-"/>
    <numFmt numFmtId="184" formatCode="_-* #,##0.00\ _D_M_-;\-* #,##0.00\ _D_M_-;_-* &quot;-&quot;??\ _D_M_-;_-@_-"/>
    <numFmt numFmtId="185" formatCode="#."/>
    <numFmt numFmtId="186" formatCode="#,##0.0"/>
    <numFmt numFmtId="187" formatCode="_-* #,##0.00\ &quot;DM&quot;_-;\-* #,##0.00\ &quot;DM&quot;_-;_-* &quot;-&quot;??\ &quot;DM&quot;_-;_-@_-"/>
    <numFmt numFmtId="188" formatCode="_(* ###0_);_(* \(###0\);_(* &quot;-&quot;_);_(@_)"/>
    <numFmt numFmtId="189" formatCode="m/d/yy\ h:mm"/>
    <numFmt numFmtId="190" formatCode="_([$€-2]* #,##0.00_);_([$€-2]* \(#,##0.00\);_([$€-2]* &quot;-&quot;??_)"/>
    <numFmt numFmtId="191" formatCode="mmm\-yyyy"/>
    <numFmt numFmtId="192" formatCode="&quot;$&quot;#,##0;\-&quot;$&quot;#,##0"/>
    <numFmt numFmtId="193" formatCode="#,##0_);\-#,##0_);\-_)"/>
    <numFmt numFmtId="194" formatCode="#,##0.00_);\-#,##0.00_);\-_)"/>
    <numFmt numFmtId="195" formatCode="_(&quot;$&quot;* #,##0.000_);_(&quot;$&quot;* \(#,##0.000\);_(&quot;$&quot;* &quot;-&quot;??_);_(@_)"/>
    <numFmt numFmtId="196" formatCode="mmmm\ d\,\ yyyy"/>
    <numFmt numFmtId="197" formatCode="0.00\ ;\-0.00\ ;&quot;- &quot;"/>
    <numFmt numFmtId="198" formatCode="_(&quot;$&quot;* #,##0.0000_);_(&quot;$&quot;* \(#,##0.0000\);_(&quot;$&quot;* &quot;-&quot;????_);_(@_)"/>
    <numFmt numFmtId="199" formatCode="_(* #,##0.0_);_(* \(#,##0.0\);_(* &quot;-&quot;_);_(@_)"/>
    <numFmt numFmtId="200" formatCode="#,##0.0_);\-#,##0.0_);\-_)"/>
    <numFmt numFmtId="201" formatCode="0.00000%"/>
    <numFmt numFmtId="202" formatCode="mmm\ dd\,\ yyyy"/>
    <numFmt numFmtId="203" formatCode="yyyy"/>
    <numFmt numFmtId="204" formatCode="&quot;$&quot;#,##0.00"/>
    <numFmt numFmtId="205" formatCode="0.00\ "/>
    <numFmt numFmtId="206" formatCode="0.000000%"/>
  </numFmts>
  <fonts count="1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Geneva"/>
    </font>
    <font>
      <sz val="10"/>
      <color indexed="8"/>
      <name val="Calibri"/>
      <family val="2"/>
    </font>
    <font>
      <sz val="8"/>
      <color indexed="10"/>
      <name val="Arial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8"/>
      <color theme="3"/>
      <name val="Cambria"/>
      <family val="2"/>
      <scheme val="maj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8"/>
      <color rgb="FF0000FF"/>
      <name val="Arial"/>
      <family val="2"/>
    </font>
    <font>
      <sz val="12"/>
      <name val="Times New Roman"/>
      <family val="1"/>
    </font>
    <font>
      <b/>
      <u val="double"/>
      <sz val="14"/>
      <name val="Arial MT"/>
    </font>
    <font>
      <b/>
      <sz val="14"/>
      <name val="Arial MT"/>
    </font>
    <font>
      <sz val="10"/>
      <color indexed="8"/>
      <name val="Arial"/>
      <family val="2"/>
    </font>
    <font>
      <sz val="11"/>
      <color indexed="63"/>
      <name val="Calibri"/>
      <family val="2"/>
    </font>
    <font>
      <sz val="11"/>
      <color indexed="60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sz val="8"/>
      <color indexed="13"/>
      <name val="Arial"/>
      <family val="2"/>
    </font>
    <font>
      <b/>
      <sz val="8"/>
      <color indexed="57"/>
      <name val="Arial"/>
      <family val="2"/>
    </font>
    <font>
      <sz val="6.5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Calibri"/>
      <family val="2"/>
    </font>
    <font>
      <b/>
      <sz val="9"/>
      <color indexed="18"/>
      <name val="Arial"/>
      <family val="2"/>
    </font>
    <font>
      <sz val="11"/>
      <name val="Tms Rmn"/>
    </font>
    <font>
      <sz val="11"/>
      <name val="univers (E1)"/>
    </font>
    <font>
      <sz val="10"/>
      <name val="Helv"/>
    </font>
    <font>
      <b/>
      <sz val="10"/>
      <name val="Arial Unicode MS"/>
      <family val="2"/>
    </font>
    <font>
      <sz val="12"/>
      <color indexed="24"/>
      <name val="Arial"/>
      <family val="2"/>
    </font>
    <font>
      <sz val="12"/>
      <name val="Times"/>
      <family val="1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i/>
      <sz val="9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b/>
      <sz val="14"/>
      <color indexed="8"/>
      <name val="Arial"/>
      <family val="2"/>
    </font>
    <font>
      <sz val="10"/>
      <name val="Arial Unicode MS"/>
      <family val="2"/>
    </font>
    <font>
      <i/>
      <sz val="11"/>
      <color rgb="FF7F7F7F"/>
      <name val="Calibri"/>
      <family val="2"/>
      <scheme val="minor"/>
    </font>
    <font>
      <i/>
      <sz val="10"/>
      <color indexed="23"/>
      <name val="Arial"/>
      <family val="2"/>
    </font>
    <font>
      <sz val="14"/>
      <color indexed="32"/>
      <name val="Times New Roman"/>
      <family val="1"/>
    </font>
    <font>
      <sz val="11"/>
      <color rgb="FF0000FF"/>
      <name val="Calibri"/>
      <family val="2"/>
    </font>
    <font>
      <sz val="8"/>
      <color indexed="50"/>
      <name val="Arial"/>
      <family val="2"/>
    </font>
    <font>
      <sz val="8"/>
      <color indexed="57"/>
      <name val="Arial"/>
      <family val="2"/>
    </font>
    <font>
      <vertAlign val="superscript"/>
      <sz val="8"/>
      <color indexed="57"/>
      <name val="Arial"/>
      <family val="2"/>
    </font>
    <font>
      <b/>
      <sz val="7.5"/>
      <color indexed="57"/>
      <name val="Arial"/>
      <family val="2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sz val="9"/>
      <color indexed="13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theme="3"/>
      <name val="Calibri"/>
      <family val="2"/>
      <scheme val="minor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rgb="FFFA7D00"/>
      <name val="Calibri"/>
      <family val="2"/>
      <scheme val="minor"/>
    </font>
    <font>
      <sz val="11"/>
      <color indexed="53"/>
      <name val="Calibri"/>
      <family val="2"/>
    </font>
    <font>
      <sz val="11"/>
      <color rgb="FF9C6500"/>
      <name val="Calibri"/>
      <family val="2"/>
      <scheme val="minor"/>
    </font>
    <font>
      <sz val="7"/>
      <name val="Small Fonts"/>
      <family val="2"/>
    </font>
    <font>
      <sz val="8"/>
      <name val="Helv"/>
    </font>
    <font>
      <sz val="10"/>
      <name val="MS Sans Serif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sz val="8"/>
      <color indexed="32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8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2"/>
      <color indexed="18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sz val="9"/>
      <color indexed="29"/>
      <name val="Arial"/>
      <family val="2"/>
    </font>
    <font>
      <b/>
      <sz val="9"/>
      <color indexed="29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9"/>
      <name val="Arial"/>
      <family val="2"/>
    </font>
    <font>
      <sz val="11"/>
      <color indexed="10"/>
      <name val="Calibri"/>
      <family val="2"/>
    </font>
    <font>
      <sz val="14"/>
      <name val="Times New Roman"/>
      <family val="1"/>
    </font>
    <font>
      <sz val="11"/>
      <color theme="1"/>
      <name val="Arial"/>
      <family val="2"/>
    </font>
    <font>
      <sz val="10"/>
      <name val="Symbol"/>
      <family val="1"/>
      <charset val="2"/>
    </font>
    <font>
      <sz val="8"/>
      <color rgb="FFFF0000"/>
      <name val="Arial"/>
      <family val="2"/>
    </font>
    <font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Calibri"/>
      <family val="2"/>
      <scheme val="minor"/>
    </font>
  </fonts>
  <fills count="12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  <bgColor indexed="64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8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0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8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32"/>
        <bgColor indexed="64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3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2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28"/>
      </left>
      <right/>
      <top/>
      <bottom style="thin">
        <color indexed="2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656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0" fontId="3" fillId="3" borderId="0" applyNumberFormat="0" applyBorder="0" applyAlignment="0" applyProtection="0"/>
    <xf numFmtId="44" fontId="7" fillId="0" borderId="0" applyFont="0" applyFill="0" applyBorder="0" applyAlignment="0" applyProtection="0"/>
    <xf numFmtId="38" fontId="8" fillId="6" borderId="0" applyNumberFormat="0" applyBorder="0" applyAlignment="0" applyProtection="0"/>
    <xf numFmtId="0" fontId="9" fillId="0" borderId="0" applyFont="0">
      <alignment horizontal="centerContinuous"/>
    </xf>
    <xf numFmtId="0" fontId="10" fillId="0" borderId="0">
      <alignment horizontal="centerContinuous"/>
    </xf>
    <xf numFmtId="0" fontId="8" fillId="0" borderId="0"/>
    <xf numFmtId="10" fontId="8" fillId="5" borderId="3" applyNumberFormat="0" applyBorder="0" applyAlignment="0" applyProtection="0"/>
    <xf numFmtId="0" fontId="4" fillId="4" borderId="10" applyNumberFormat="0" applyAlignment="0" applyProtection="0"/>
    <xf numFmtId="168" fontId="11" fillId="0" borderId="0"/>
    <xf numFmtId="0" fontId="12" fillId="0" borderId="0"/>
    <xf numFmtId="0" fontId="13" fillId="0" borderId="0"/>
    <xf numFmtId="10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5" fontId="5" fillId="0" borderId="0">
      <alignment horizontal="left" wrapText="1"/>
    </xf>
    <xf numFmtId="0" fontId="26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7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0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0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0" fontId="5" fillId="0" borderId="0">
      <alignment horizontal="left" wrapText="1"/>
    </xf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29" fillId="0" borderId="0"/>
    <xf numFmtId="0" fontId="29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0" fontId="29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0" fontId="29" fillId="0" borderId="0"/>
    <xf numFmtId="0" fontId="29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29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29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0" fontId="29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29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29" fillId="0" borderId="0"/>
    <xf numFmtId="0" fontId="29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/>
    <xf numFmtId="17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7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7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5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29" fillId="0" borderId="0"/>
    <xf numFmtId="0" fontId="29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5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29" fillId="0" borderId="0"/>
    <xf numFmtId="0" fontId="30" fillId="0" borderId="50"/>
    <xf numFmtId="0" fontId="31" fillId="0" borderId="0"/>
    <xf numFmtId="0" fontId="7" fillId="37" borderId="0" applyNumberFormat="0" applyBorder="0" applyAlignment="0" applyProtection="0"/>
    <xf numFmtId="0" fontId="32" fillId="38" borderId="0" applyNumberFormat="0" applyBorder="0" applyAlignment="0" applyProtection="0"/>
    <xf numFmtId="0" fontId="7" fillId="37" borderId="0" applyNumberFormat="0" applyBorder="0" applyAlignment="0" applyProtection="0"/>
    <xf numFmtId="0" fontId="1" fillId="1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1" fillId="1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1" fillId="13" borderId="0" applyNumberFormat="0" applyBorder="0" applyAlignment="0" applyProtection="0"/>
    <xf numFmtId="0" fontId="7" fillId="37" borderId="0" applyNumberFormat="0" applyBorder="0" applyAlignment="0" applyProtection="0"/>
    <xf numFmtId="0" fontId="1" fillId="13" borderId="0" applyNumberFormat="0" applyBorder="0" applyAlignment="0" applyProtection="0"/>
    <xf numFmtId="0" fontId="7" fillId="37" borderId="0" applyNumberFormat="0" applyBorder="0" applyAlignment="0" applyProtection="0"/>
    <xf numFmtId="0" fontId="33" fillId="39" borderId="0" applyNumberFormat="0" applyBorder="0" applyAlignment="0" applyProtection="0"/>
    <xf numFmtId="0" fontId="7" fillId="37" borderId="0" applyNumberFormat="0" applyBorder="0" applyAlignment="0" applyProtection="0"/>
    <xf numFmtId="0" fontId="1" fillId="1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1" fillId="40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32" fillId="38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34" fillId="41" borderId="0" applyNumberFormat="0" applyBorder="0" applyAlignment="0" applyProtection="0"/>
    <xf numFmtId="0" fontId="7" fillId="37" borderId="0" applyNumberFormat="0" applyBorder="0" applyAlignment="0" applyProtection="0"/>
    <xf numFmtId="0" fontId="1" fillId="13" borderId="0" applyNumberFormat="0" applyBorder="0" applyAlignment="0" applyProtection="0"/>
    <xf numFmtId="0" fontId="7" fillId="42" borderId="0" applyNumberFormat="0" applyBorder="0" applyAlignment="0" applyProtection="0"/>
    <xf numFmtId="0" fontId="32" fillId="43" borderId="0" applyNumberFormat="0" applyBorder="0" applyAlignment="0" applyProtection="0"/>
    <xf numFmtId="0" fontId="7" fillId="42" borderId="0" applyNumberFormat="0" applyBorder="0" applyAlignment="0" applyProtection="0"/>
    <xf numFmtId="0" fontId="1" fillId="1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1" fillId="1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1" fillId="17" borderId="0" applyNumberFormat="0" applyBorder="0" applyAlignment="0" applyProtection="0"/>
    <xf numFmtId="0" fontId="7" fillId="42" borderId="0" applyNumberFormat="0" applyBorder="0" applyAlignment="0" applyProtection="0"/>
    <xf numFmtId="0" fontId="1" fillId="17" borderId="0" applyNumberFormat="0" applyBorder="0" applyAlignment="0" applyProtection="0"/>
    <xf numFmtId="0" fontId="7" fillId="42" borderId="0" applyNumberFormat="0" applyBorder="0" applyAlignment="0" applyProtection="0"/>
    <xf numFmtId="0" fontId="33" fillId="44" borderId="0" applyNumberFormat="0" applyBorder="0" applyAlignment="0" applyProtection="0"/>
    <xf numFmtId="0" fontId="7" fillId="42" borderId="0" applyNumberFormat="0" applyBorder="0" applyAlignment="0" applyProtection="0"/>
    <xf numFmtId="0" fontId="1" fillId="1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1" fillId="43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32" fillId="43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34" fillId="45" borderId="0" applyNumberFormat="0" applyBorder="0" applyAlignment="0" applyProtection="0"/>
    <xf numFmtId="0" fontId="7" fillId="42" borderId="0" applyNumberFormat="0" applyBorder="0" applyAlignment="0" applyProtection="0"/>
    <xf numFmtId="0" fontId="1" fillId="17" borderId="0" applyNumberFormat="0" applyBorder="0" applyAlignment="0" applyProtection="0"/>
    <xf numFmtId="0" fontId="7" fillId="46" borderId="0" applyNumberFormat="0" applyBorder="0" applyAlignment="0" applyProtection="0"/>
    <xf numFmtId="0" fontId="32" fillId="47" borderId="0" applyNumberFormat="0" applyBorder="0" applyAlignment="0" applyProtection="0"/>
    <xf numFmtId="0" fontId="7" fillId="46" borderId="0" applyNumberFormat="0" applyBorder="0" applyAlignment="0" applyProtection="0"/>
    <xf numFmtId="0" fontId="1" fillId="21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1" fillId="21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1" fillId="21" borderId="0" applyNumberFormat="0" applyBorder="0" applyAlignment="0" applyProtection="0"/>
    <xf numFmtId="0" fontId="7" fillId="46" borderId="0" applyNumberFormat="0" applyBorder="0" applyAlignment="0" applyProtection="0"/>
    <xf numFmtId="0" fontId="1" fillId="21" borderId="0" applyNumberFormat="0" applyBorder="0" applyAlignment="0" applyProtection="0"/>
    <xf numFmtId="0" fontId="7" fillId="46" borderId="0" applyNumberFormat="0" applyBorder="0" applyAlignment="0" applyProtection="0"/>
    <xf numFmtId="0" fontId="33" fillId="47" borderId="0" applyNumberFormat="0" applyBorder="0" applyAlignment="0" applyProtection="0"/>
    <xf numFmtId="0" fontId="7" fillId="46" borderId="0" applyNumberFormat="0" applyBorder="0" applyAlignment="0" applyProtection="0"/>
    <xf numFmtId="0" fontId="1" fillId="21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1" fillId="47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32" fillId="47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34" fillId="45" borderId="0" applyNumberFormat="0" applyBorder="0" applyAlignment="0" applyProtection="0"/>
    <xf numFmtId="0" fontId="7" fillId="46" borderId="0" applyNumberFormat="0" applyBorder="0" applyAlignment="0" applyProtection="0"/>
    <xf numFmtId="0" fontId="1" fillId="21" borderId="0" applyNumberFormat="0" applyBorder="0" applyAlignment="0" applyProtection="0"/>
    <xf numFmtId="0" fontId="7" fillId="48" borderId="0" applyNumberFormat="0" applyBorder="0" applyAlignment="0" applyProtection="0"/>
    <xf numFmtId="0" fontId="32" fillId="39" borderId="0" applyNumberFormat="0" applyBorder="0" applyAlignment="0" applyProtection="0"/>
    <xf numFmtId="0" fontId="7" fillId="48" borderId="0" applyNumberFormat="0" applyBorder="0" applyAlignment="0" applyProtection="0"/>
    <xf numFmtId="0" fontId="1" fillId="25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1" fillId="25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1" fillId="25" borderId="0" applyNumberFormat="0" applyBorder="0" applyAlignment="0" applyProtection="0"/>
    <xf numFmtId="0" fontId="7" fillId="48" borderId="0" applyNumberFormat="0" applyBorder="0" applyAlignment="0" applyProtection="0"/>
    <xf numFmtId="0" fontId="1" fillId="25" borderId="0" applyNumberFormat="0" applyBorder="0" applyAlignment="0" applyProtection="0"/>
    <xf numFmtId="0" fontId="7" fillId="48" borderId="0" applyNumberFormat="0" applyBorder="0" applyAlignment="0" applyProtection="0"/>
    <xf numFmtId="0" fontId="33" fillId="39" borderId="0" applyNumberFormat="0" applyBorder="0" applyAlignment="0" applyProtection="0"/>
    <xf numFmtId="0" fontId="7" fillId="48" borderId="0" applyNumberFormat="0" applyBorder="0" applyAlignment="0" applyProtection="0"/>
    <xf numFmtId="0" fontId="1" fillId="25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1" fillId="44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32" fillId="39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34" fillId="41" borderId="0" applyNumberFormat="0" applyBorder="0" applyAlignment="0" applyProtection="0"/>
    <xf numFmtId="0" fontId="7" fillId="48" borderId="0" applyNumberFormat="0" applyBorder="0" applyAlignment="0" applyProtection="0"/>
    <xf numFmtId="0" fontId="1" fillId="25" borderId="0" applyNumberFormat="0" applyBorder="0" applyAlignment="0" applyProtection="0"/>
    <xf numFmtId="0" fontId="14" fillId="29" borderId="0" applyNumberFormat="0" applyBorder="0" applyAlignment="0" applyProtection="0"/>
    <xf numFmtId="0" fontId="32" fillId="40" borderId="0" applyNumberFormat="0" applyBorder="0" applyAlignment="0" applyProtection="0"/>
    <xf numFmtId="0" fontId="7" fillId="49" borderId="0" applyNumberFormat="0" applyBorder="0" applyAlignment="0" applyProtection="0"/>
    <xf numFmtId="0" fontId="1" fillId="2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1" fillId="2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1" fillId="29" borderId="0" applyNumberFormat="0" applyBorder="0" applyAlignment="0" applyProtection="0"/>
    <xf numFmtId="0" fontId="7" fillId="49" borderId="0" applyNumberFormat="0" applyBorder="0" applyAlignment="0" applyProtection="0"/>
    <xf numFmtId="0" fontId="1" fillId="2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1" fillId="2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1" fillId="2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32" fillId="40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34" fillId="50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4" borderId="0" applyNumberFormat="0" applyBorder="0" applyAlignment="0" applyProtection="0"/>
    <xf numFmtId="0" fontId="32" fillId="42" borderId="0" applyNumberFormat="0" applyBorder="0" applyAlignment="0" applyProtection="0"/>
    <xf numFmtId="0" fontId="7" fillId="44" borderId="0" applyNumberFormat="0" applyBorder="0" applyAlignment="0" applyProtection="0"/>
    <xf numFmtId="0" fontId="1" fillId="33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1" fillId="33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1" fillId="33" borderId="0" applyNumberFormat="0" applyBorder="0" applyAlignment="0" applyProtection="0"/>
    <xf numFmtId="0" fontId="7" fillId="44" borderId="0" applyNumberFormat="0" applyBorder="0" applyAlignment="0" applyProtection="0"/>
    <xf numFmtId="0" fontId="1" fillId="33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1" fillId="33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1" fillId="47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32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34" fillId="45" borderId="0" applyNumberFormat="0" applyBorder="0" applyAlignment="0" applyProtection="0"/>
    <xf numFmtId="0" fontId="7" fillId="44" borderId="0" applyNumberFormat="0" applyBorder="0" applyAlignment="0" applyProtection="0"/>
    <xf numFmtId="0" fontId="1" fillId="33" borderId="0" applyNumberFormat="0" applyBorder="0" applyAlignment="0" applyProtection="0"/>
    <xf numFmtId="0" fontId="7" fillId="40" borderId="0" applyNumberFormat="0" applyBorder="0" applyAlignment="0" applyProtection="0"/>
    <xf numFmtId="0" fontId="32" fillId="51" borderId="0" applyNumberFormat="0" applyBorder="0" applyAlignment="0" applyProtection="0"/>
    <xf numFmtId="0" fontId="7" fillId="40" borderId="0" applyNumberFormat="0" applyBorder="0" applyAlignment="0" applyProtection="0"/>
    <xf numFmtId="0" fontId="1" fillId="14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1" fillId="14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1" fillId="14" borderId="0" applyNumberFormat="0" applyBorder="0" applyAlignment="0" applyProtection="0"/>
    <xf numFmtId="0" fontId="7" fillId="40" borderId="0" applyNumberFormat="0" applyBorder="0" applyAlignment="0" applyProtection="0"/>
    <xf numFmtId="0" fontId="1" fillId="14" borderId="0" applyNumberFormat="0" applyBorder="0" applyAlignment="0" applyProtection="0"/>
    <xf numFmtId="0" fontId="7" fillId="40" borderId="0" applyNumberFormat="0" applyBorder="0" applyAlignment="0" applyProtection="0"/>
    <xf numFmtId="0" fontId="33" fillId="52" borderId="0" applyNumberFormat="0" applyBorder="0" applyAlignment="0" applyProtection="0"/>
    <xf numFmtId="0" fontId="7" fillId="40" borderId="0" applyNumberFormat="0" applyBorder="0" applyAlignment="0" applyProtection="0"/>
    <xf numFmtId="0" fontId="1" fillId="14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1" fillId="4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32" fillId="51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34" fillId="50" borderId="0" applyNumberFormat="0" applyBorder="0" applyAlignment="0" applyProtection="0"/>
    <xf numFmtId="0" fontId="7" fillId="40" borderId="0" applyNumberFormat="0" applyBorder="0" applyAlignment="0" applyProtection="0"/>
    <xf numFmtId="0" fontId="1" fillId="14" borderId="0" applyNumberFormat="0" applyBorder="0" applyAlignment="0" applyProtection="0"/>
    <xf numFmtId="0" fontId="14" fillId="18" borderId="0" applyNumberFormat="0" applyBorder="0" applyAlignment="0" applyProtection="0"/>
    <xf numFmtId="0" fontId="32" fillId="43" borderId="0" applyNumberFormat="0" applyBorder="0" applyAlignment="0" applyProtection="0"/>
    <xf numFmtId="0" fontId="7" fillId="43" borderId="0" applyNumberFormat="0" applyBorder="0" applyAlignment="0" applyProtection="0"/>
    <xf numFmtId="0" fontId="1" fillId="1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1" fillId="1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1" fillId="18" borderId="0" applyNumberFormat="0" applyBorder="0" applyAlignment="0" applyProtection="0"/>
    <xf numFmtId="0" fontId="7" fillId="43" borderId="0" applyNumberFormat="0" applyBorder="0" applyAlignment="0" applyProtection="0"/>
    <xf numFmtId="0" fontId="1" fillId="1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1" fillId="1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1" fillId="1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32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34" fillId="45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53" borderId="0" applyNumberFormat="0" applyBorder="0" applyAlignment="0" applyProtection="0"/>
    <xf numFmtId="0" fontId="32" fillId="54" borderId="0" applyNumberFormat="0" applyBorder="0" applyAlignment="0" applyProtection="0"/>
    <xf numFmtId="0" fontId="7" fillId="53" borderId="0" applyNumberFormat="0" applyBorder="0" applyAlignment="0" applyProtection="0"/>
    <xf numFmtId="0" fontId="1" fillId="22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1" fillId="22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1" fillId="22" borderId="0" applyNumberFormat="0" applyBorder="0" applyAlignment="0" applyProtection="0"/>
    <xf numFmtId="0" fontId="7" fillId="53" borderId="0" applyNumberFormat="0" applyBorder="0" applyAlignment="0" applyProtection="0"/>
    <xf numFmtId="0" fontId="1" fillId="22" borderId="0" applyNumberFormat="0" applyBorder="0" applyAlignment="0" applyProtection="0"/>
    <xf numFmtId="0" fontId="7" fillId="53" borderId="0" applyNumberFormat="0" applyBorder="0" applyAlignment="0" applyProtection="0"/>
    <xf numFmtId="0" fontId="33" fillId="55" borderId="0" applyNumberFormat="0" applyBorder="0" applyAlignment="0" applyProtection="0"/>
    <xf numFmtId="0" fontId="7" fillId="53" borderId="0" applyNumberFormat="0" applyBorder="0" applyAlignment="0" applyProtection="0"/>
    <xf numFmtId="0" fontId="1" fillId="22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1" fillId="55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32" fillId="54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34" fillId="45" borderId="0" applyNumberFormat="0" applyBorder="0" applyAlignment="0" applyProtection="0"/>
    <xf numFmtId="0" fontId="7" fillId="53" borderId="0" applyNumberFormat="0" applyBorder="0" applyAlignment="0" applyProtection="0"/>
    <xf numFmtId="0" fontId="1" fillId="22" borderId="0" applyNumberFormat="0" applyBorder="0" applyAlignment="0" applyProtection="0"/>
    <xf numFmtId="0" fontId="7" fillId="48" borderId="0" applyNumberFormat="0" applyBorder="0" applyAlignment="0" applyProtection="0"/>
    <xf numFmtId="0" fontId="32" fillId="52" borderId="0" applyNumberFormat="0" applyBorder="0" applyAlignment="0" applyProtection="0"/>
    <xf numFmtId="0" fontId="7" fillId="48" borderId="0" applyNumberFormat="0" applyBorder="0" applyAlignment="0" applyProtection="0"/>
    <xf numFmtId="0" fontId="1" fillId="26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1" fillId="26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1" fillId="26" borderId="0" applyNumberFormat="0" applyBorder="0" applyAlignment="0" applyProtection="0"/>
    <xf numFmtId="0" fontId="7" fillId="48" borderId="0" applyNumberFormat="0" applyBorder="0" applyAlignment="0" applyProtection="0"/>
    <xf numFmtId="0" fontId="1" fillId="26" borderId="0" applyNumberFormat="0" applyBorder="0" applyAlignment="0" applyProtection="0"/>
    <xf numFmtId="0" fontId="7" fillId="48" borderId="0" applyNumberFormat="0" applyBorder="0" applyAlignment="0" applyProtection="0"/>
    <xf numFmtId="0" fontId="33" fillId="52" borderId="0" applyNumberFormat="0" applyBorder="0" applyAlignment="0" applyProtection="0"/>
    <xf numFmtId="0" fontId="7" fillId="48" borderId="0" applyNumberFormat="0" applyBorder="0" applyAlignment="0" applyProtection="0"/>
    <xf numFmtId="0" fontId="1" fillId="26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1" fillId="42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32" fillId="52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34" fillId="41" borderId="0" applyNumberFormat="0" applyBorder="0" applyAlignment="0" applyProtection="0"/>
    <xf numFmtId="0" fontId="7" fillId="48" borderId="0" applyNumberFormat="0" applyBorder="0" applyAlignment="0" applyProtection="0"/>
    <xf numFmtId="0" fontId="1" fillId="26" borderId="0" applyNumberFormat="0" applyBorder="0" applyAlignment="0" applyProtection="0"/>
    <xf numFmtId="0" fontId="7" fillId="40" borderId="0" applyNumberFormat="0" applyBorder="0" applyAlignment="0" applyProtection="0"/>
    <xf numFmtId="0" fontId="32" fillId="51" borderId="0" applyNumberFormat="0" applyBorder="0" applyAlignment="0" applyProtection="0"/>
    <xf numFmtId="0" fontId="7" fillId="40" borderId="0" applyNumberFormat="0" applyBorder="0" applyAlignment="0" applyProtection="0"/>
    <xf numFmtId="0" fontId="1" fillId="3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1" fillId="3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1" fillId="30" borderId="0" applyNumberFormat="0" applyBorder="0" applyAlignment="0" applyProtection="0"/>
    <xf numFmtId="0" fontId="7" fillId="40" borderId="0" applyNumberFormat="0" applyBorder="0" applyAlignment="0" applyProtection="0"/>
    <xf numFmtId="0" fontId="1" fillId="3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1" fillId="3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1" fillId="4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32" fillId="51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34" fillId="50" borderId="0" applyNumberFormat="0" applyBorder="0" applyAlignment="0" applyProtection="0"/>
    <xf numFmtId="0" fontId="7" fillId="40" borderId="0" applyNumberFormat="0" applyBorder="0" applyAlignment="0" applyProtection="0"/>
    <xf numFmtId="0" fontId="1" fillId="30" borderId="0" applyNumberFormat="0" applyBorder="0" applyAlignment="0" applyProtection="0"/>
    <xf numFmtId="0" fontId="7" fillId="56" borderId="0" applyNumberFormat="0" applyBorder="0" applyAlignment="0" applyProtection="0"/>
    <xf numFmtId="0" fontId="32" fillId="44" borderId="0" applyNumberFormat="0" applyBorder="0" applyAlignment="0" applyProtection="0"/>
    <xf numFmtId="0" fontId="7" fillId="56" borderId="0" applyNumberFormat="0" applyBorder="0" applyAlignment="0" applyProtection="0"/>
    <xf numFmtId="0" fontId="1" fillId="34" borderId="0" applyNumberFormat="0" applyBorder="0" applyAlignment="0" applyProtection="0"/>
    <xf numFmtId="0" fontId="7" fillId="56" borderId="0" applyNumberFormat="0" applyBorder="0" applyAlignment="0" applyProtection="0"/>
    <xf numFmtId="0" fontId="7" fillId="56" borderId="0" applyNumberFormat="0" applyBorder="0" applyAlignment="0" applyProtection="0"/>
    <xf numFmtId="0" fontId="1" fillId="34" borderId="0" applyNumberFormat="0" applyBorder="0" applyAlignment="0" applyProtection="0"/>
    <xf numFmtId="0" fontId="7" fillId="56" borderId="0" applyNumberFormat="0" applyBorder="0" applyAlignment="0" applyProtection="0"/>
    <xf numFmtId="0" fontId="7" fillId="56" borderId="0" applyNumberFormat="0" applyBorder="0" applyAlignment="0" applyProtection="0"/>
    <xf numFmtId="0" fontId="7" fillId="56" borderId="0" applyNumberFormat="0" applyBorder="0" applyAlignment="0" applyProtection="0"/>
    <xf numFmtId="0" fontId="7" fillId="56" borderId="0" applyNumberFormat="0" applyBorder="0" applyAlignment="0" applyProtection="0"/>
    <xf numFmtId="0" fontId="1" fillId="34" borderId="0" applyNumberFormat="0" applyBorder="0" applyAlignment="0" applyProtection="0"/>
    <xf numFmtId="0" fontId="7" fillId="56" borderId="0" applyNumberFormat="0" applyBorder="0" applyAlignment="0" applyProtection="0"/>
    <xf numFmtId="0" fontId="1" fillId="34" borderId="0" applyNumberFormat="0" applyBorder="0" applyAlignment="0" applyProtection="0"/>
    <xf numFmtId="0" fontId="7" fillId="56" borderId="0" applyNumberFormat="0" applyBorder="0" applyAlignment="0" applyProtection="0"/>
    <xf numFmtId="0" fontId="33" fillId="44" borderId="0" applyNumberFormat="0" applyBorder="0" applyAlignment="0" applyProtection="0"/>
    <xf numFmtId="0" fontId="7" fillId="56" borderId="0" applyNumberFormat="0" applyBorder="0" applyAlignment="0" applyProtection="0"/>
    <xf numFmtId="0" fontId="1" fillId="34" borderId="0" applyNumberFormat="0" applyBorder="0" applyAlignment="0" applyProtection="0"/>
    <xf numFmtId="0" fontId="7" fillId="56" borderId="0" applyNumberFormat="0" applyBorder="0" applyAlignment="0" applyProtection="0"/>
    <xf numFmtId="0" fontId="7" fillId="56" borderId="0" applyNumberFormat="0" applyBorder="0" applyAlignment="0" applyProtection="0"/>
    <xf numFmtId="0" fontId="7" fillId="56" borderId="0" applyNumberFormat="0" applyBorder="0" applyAlignment="0" applyProtection="0"/>
    <xf numFmtId="0" fontId="1" fillId="47" borderId="0" applyNumberFormat="0" applyBorder="0" applyAlignment="0" applyProtection="0"/>
    <xf numFmtId="0" fontId="7" fillId="56" borderId="0" applyNumberFormat="0" applyBorder="0" applyAlignment="0" applyProtection="0"/>
    <xf numFmtId="0" fontId="7" fillId="56" borderId="0" applyNumberFormat="0" applyBorder="0" applyAlignment="0" applyProtection="0"/>
    <xf numFmtId="0" fontId="7" fillId="56" borderId="0" applyNumberFormat="0" applyBorder="0" applyAlignment="0" applyProtection="0"/>
    <xf numFmtId="0" fontId="7" fillId="56" borderId="0" applyNumberFormat="0" applyBorder="0" applyAlignment="0" applyProtection="0"/>
    <xf numFmtId="0" fontId="32" fillId="44" borderId="0" applyNumberFormat="0" applyBorder="0" applyAlignment="0" applyProtection="0"/>
    <xf numFmtId="0" fontId="7" fillId="56" borderId="0" applyNumberFormat="0" applyBorder="0" applyAlignment="0" applyProtection="0"/>
    <xf numFmtId="0" fontId="7" fillId="56" borderId="0" applyNumberFormat="0" applyBorder="0" applyAlignment="0" applyProtection="0"/>
    <xf numFmtId="0" fontId="7" fillId="56" borderId="0" applyNumberFormat="0" applyBorder="0" applyAlignment="0" applyProtection="0"/>
    <xf numFmtId="0" fontId="7" fillId="56" borderId="0" applyNumberFormat="0" applyBorder="0" applyAlignment="0" applyProtection="0"/>
    <xf numFmtId="0" fontId="7" fillId="56" borderId="0" applyNumberFormat="0" applyBorder="0" applyAlignment="0" applyProtection="0"/>
    <xf numFmtId="0" fontId="7" fillId="56" borderId="0" applyNumberFormat="0" applyBorder="0" applyAlignment="0" applyProtection="0"/>
    <xf numFmtId="0" fontId="7" fillId="56" borderId="0" applyNumberFormat="0" applyBorder="0" applyAlignment="0" applyProtection="0"/>
    <xf numFmtId="0" fontId="7" fillId="56" borderId="0" applyNumberFormat="0" applyBorder="0" applyAlignment="0" applyProtection="0"/>
    <xf numFmtId="0" fontId="34" fillId="45" borderId="0" applyNumberFormat="0" applyBorder="0" applyAlignment="0" applyProtection="0"/>
    <xf numFmtId="0" fontId="7" fillId="56" borderId="0" applyNumberFormat="0" applyBorder="0" applyAlignment="0" applyProtection="0"/>
    <xf numFmtId="0" fontId="1" fillId="34" borderId="0" applyNumberFormat="0" applyBorder="0" applyAlignment="0" applyProtection="0"/>
    <xf numFmtId="0" fontId="17" fillId="49" borderId="0" applyNumberFormat="0" applyBorder="0" applyAlignment="0" applyProtection="0"/>
    <xf numFmtId="0" fontId="17" fillId="15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6" fillId="51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17" fillId="15" borderId="0" applyNumberFormat="0" applyBorder="0" applyAlignment="0" applyProtection="0"/>
    <xf numFmtId="0" fontId="35" fillId="57" borderId="0" applyNumberFormat="0" applyBorder="0" applyAlignment="0" applyProtection="0"/>
    <xf numFmtId="0" fontId="36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19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7" fillId="19" borderId="0" applyNumberFormat="0" applyBorder="0" applyAlignment="0" applyProtection="0"/>
    <xf numFmtId="0" fontId="35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56" borderId="0" applyNumberFormat="0" applyBorder="0" applyAlignment="0" applyProtection="0"/>
    <xf numFmtId="0" fontId="17" fillId="2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6" fillId="54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17" fillId="23" borderId="0" applyNumberFormat="0" applyBorder="0" applyAlignment="0" applyProtection="0"/>
    <xf numFmtId="0" fontId="35" fillId="53" borderId="0" applyNumberFormat="0" applyBorder="0" applyAlignment="0" applyProtection="0"/>
    <xf numFmtId="0" fontId="36" fillId="54" borderId="0" applyNumberFormat="0" applyBorder="0" applyAlignment="0" applyProtection="0"/>
    <xf numFmtId="0" fontId="17" fillId="42" borderId="0" applyNumberFormat="0" applyBorder="0" applyAlignment="0" applyProtection="0"/>
    <xf numFmtId="0" fontId="17" fillId="27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6" fillId="52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17" fillId="27" borderId="0" applyNumberFormat="0" applyBorder="0" applyAlignment="0" applyProtection="0"/>
    <xf numFmtId="0" fontId="35" fillId="59" borderId="0" applyNumberFormat="0" applyBorder="0" applyAlignment="0" applyProtection="0"/>
    <xf numFmtId="0" fontId="36" fillId="52" borderId="0" applyNumberFormat="0" applyBorder="0" applyAlignment="0" applyProtection="0"/>
    <xf numFmtId="0" fontId="17" fillId="49" borderId="0" applyNumberFormat="0" applyBorder="0" applyAlignment="0" applyProtection="0"/>
    <xf numFmtId="0" fontId="17" fillId="31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6" fillId="51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17" fillId="31" borderId="0" applyNumberFormat="0" applyBorder="0" applyAlignment="0" applyProtection="0"/>
    <xf numFmtId="0" fontId="35" fillId="60" borderId="0" applyNumberFormat="0" applyBorder="0" applyAlignment="0" applyProtection="0"/>
    <xf numFmtId="0" fontId="36" fillId="51" borderId="0" applyNumberFormat="0" applyBorder="0" applyAlignment="0" applyProtection="0"/>
    <xf numFmtId="0" fontId="17" fillId="43" borderId="0" applyNumberFormat="0" applyBorder="0" applyAlignment="0" applyProtection="0"/>
    <xf numFmtId="0" fontId="17" fillId="35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6" fillId="44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17" fillId="35" borderId="0" applyNumberFormat="0" applyBorder="0" applyAlignment="0" applyProtection="0"/>
    <xf numFmtId="0" fontId="35" fillId="61" borderId="0" applyNumberFormat="0" applyBorder="0" applyAlignment="0" applyProtection="0"/>
    <xf numFmtId="0" fontId="36" fillId="44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35" fillId="64" borderId="0" applyNumberFormat="0" applyBorder="0" applyAlignment="0" applyProtection="0"/>
    <xf numFmtId="0" fontId="17" fillId="65" borderId="0" applyNumberFormat="0" applyBorder="0" applyAlignment="0" applyProtection="0"/>
    <xf numFmtId="0" fontId="17" fillId="12" borderId="0" applyNumberFormat="0" applyBorder="0" applyAlignment="0" applyProtection="0"/>
    <xf numFmtId="0" fontId="35" fillId="66" borderId="0" applyNumberFormat="0" applyBorder="0" applyAlignment="0" applyProtection="0"/>
    <xf numFmtId="0" fontId="35" fillId="66" borderId="0" applyNumberFormat="0" applyBorder="0" applyAlignment="0" applyProtection="0"/>
    <xf numFmtId="0" fontId="35" fillId="66" borderId="0" applyNumberFormat="0" applyBorder="0" applyAlignment="0" applyProtection="0"/>
    <xf numFmtId="0" fontId="35" fillId="66" borderId="0" applyNumberFormat="0" applyBorder="0" applyAlignment="0" applyProtection="0"/>
    <xf numFmtId="0" fontId="35" fillId="66" borderId="0" applyNumberFormat="0" applyBorder="0" applyAlignment="0" applyProtection="0"/>
    <xf numFmtId="0" fontId="17" fillId="12" borderId="0" applyNumberFormat="0" applyBorder="0" applyAlignment="0" applyProtection="0"/>
    <xf numFmtId="0" fontId="35" fillId="66" borderId="0" applyNumberFormat="0" applyBorder="0" applyAlignment="0" applyProtection="0"/>
    <xf numFmtId="0" fontId="35" fillId="67" borderId="0" applyNumberFormat="0" applyBorder="0" applyAlignment="0" applyProtection="0"/>
    <xf numFmtId="0" fontId="35" fillId="66" borderId="0" applyNumberFormat="0" applyBorder="0" applyAlignment="0" applyProtection="0"/>
    <xf numFmtId="0" fontId="17" fillId="12" borderId="0" applyNumberFormat="0" applyBorder="0" applyAlignment="0" applyProtection="0"/>
    <xf numFmtId="0" fontId="35" fillId="66" borderId="0" applyNumberFormat="0" applyBorder="0" applyAlignment="0" applyProtection="0"/>
    <xf numFmtId="0" fontId="35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68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35" fillId="70" borderId="0" applyNumberFormat="0" applyBorder="0" applyAlignment="0" applyProtection="0"/>
    <xf numFmtId="0" fontId="17" fillId="58" borderId="0" applyNumberFormat="0" applyBorder="0" applyAlignment="0" applyProtection="0"/>
    <xf numFmtId="0" fontId="17" fillId="16" borderId="0" applyNumberFormat="0" applyBorder="0" applyAlignment="0" applyProtection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17" fillId="16" borderId="0" applyNumberFormat="0" applyBorder="0" applyAlignment="0" applyProtection="0"/>
    <xf numFmtId="0" fontId="35" fillId="71" borderId="0" applyNumberFormat="0" applyBorder="0" applyAlignment="0" applyProtection="0"/>
    <xf numFmtId="0" fontId="35" fillId="72" borderId="0" applyNumberFormat="0" applyBorder="0" applyAlignment="0" applyProtection="0"/>
    <xf numFmtId="0" fontId="35" fillId="71" borderId="0" applyNumberFormat="0" applyBorder="0" applyAlignment="0" applyProtection="0"/>
    <xf numFmtId="0" fontId="17" fillId="16" borderId="0" applyNumberFormat="0" applyBorder="0" applyAlignment="0" applyProtection="0"/>
    <xf numFmtId="0" fontId="35" fillId="71" borderId="0" applyNumberFormat="0" applyBorder="0" applyAlignment="0" applyProtection="0"/>
    <xf numFmtId="0" fontId="35" fillId="72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35" fillId="75" borderId="0" applyNumberFormat="0" applyBorder="0" applyAlignment="0" applyProtection="0"/>
    <xf numFmtId="0" fontId="17" fillId="56" borderId="0" applyNumberFormat="0" applyBorder="0" applyAlignment="0" applyProtection="0"/>
    <xf numFmtId="0" fontId="17" fillId="20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17" fillId="20" borderId="0" applyNumberFormat="0" applyBorder="0" applyAlignment="0" applyProtection="0"/>
    <xf numFmtId="0" fontId="35" fillId="54" borderId="0" applyNumberFormat="0" applyBorder="0" applyAlignment="0" applyProtection="0"/>
    <xf numFmtId="0" fontId="35" fillId="70" borderId="0" applyNumberFormat="0" applyBorder="0" applyAlignment="0" applyProtection="0"/>
    <xf numFmtId="0" fontId="35" fillId="54" borderId="0" applyNumberFormat="0" applyBorder="0" applyAlignment="0" applyProtection="0"/>
    <xf numFmtId="0" fontId="17" fillId="20" borderId="0" applyNumberFormat="0" applyBorder="0" applyAlignment="0" applyProtection="0"/>
    <xf numFmtId="0" fontId="35" fillId="54" borderId="0" applyNumberFormat="0" applyBorder="0" applyAlignment="0" applyProtection="0"/>
    <xf numFmtId="0" fontId="35" fillId="70" borderId="0" applyNumberFormat="0" applyBorder="0" applyAlignment="0" applyProtection="0"/>
    <xf numFmtId="0" fontId="7" fillId="74" borderId="0" applyNumberFormat="0" applyBorder="0" applyAlignment="0" applyProtection="0"/>
    <xf numFmtId="0" fontId="7" fillId="74" borderId="0" applyNumberFormat="0" applyBorder="0" applyAlignment="0" applyProtection="0"/>
    <xf numFmtId="0" fontId="7" fillId="75" borderId="0" applyNumberFormat="0" applyBorder="0" applyAlignment="0" applyProtection="0"/>
    <xf numFmtId="0" fontId="7" fillId="75" borderId="0" applyNumberFormat="0" applyBorder="0" applyAlignment="0" applyProtection="0"/>
    <xf numFmtId="0" fontId="35" fillId="75" borderId="0" applyNumberFormat="0" applyBorder="0" applyAlignment="0" applyProtection="0"/>
    <xf numFmtId="0" fontId="17" fillId="51" borderId="0" applyNumberFormat="0" applyBorder="0" applyAlignment="0" applyProtection="0"/>
    <xf numFmtId="0" fontId="17" fillId="24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17" fillId="24" borderId="0" applyNumberFormat="0" applyBorder="0" applyAlignment="0" applyProtection="0"/>
    <xf numFmtId="0" fontId="35" fillId="59" borderId="0" applyNumberFormat="0" applyBorder="0" applyAlignment="0" applyProtection="0"/>
    <xf numFmtId="0" fontId="35" fillId="76" borderId="0" applyNumberFormat="0" applyBorder="0" applyAlignment="0" applyProtection="0"/>
    <xf numFmtId="0" fontId="35" fillId="59" borderId="0" applyNumberFormat="0" applyBorder="0" applyAlignment="0" applyProtection="0"/>
    <xf numFmtId="0" fontId="17" fillId="24" borderId="0" applyNumberFormat="0" applyBorder="0" applyAlignment="0" applyProtection="0"/>
    <xf numFmtId="0" fontId="35" fillId="59" borderId="0" applyNumberFormat="0" applyBorder="0" applyAlignment="0" applyProtection="0"/>
    <xf numFmtId="0" fontId="35" fillId="76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3" borderId="0" applyNumberFormat="0" applyBorder="0" applyAlignment="0" applyProtection="0"/>
    <xf numFmtId="0" fontId="7" fillId="63" borderId="0" applyNumberFormat="0" applyBorder="0" applyAlignment="0" applyProtection="0"/>
    <xf numFmtId="0" fontId="35" fillId="6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17" fillId="28" borderId="0" applyNumberFormat="0" applyBorder="0" applyAlignment="0" applyProtection="0"/>
    <xf numFmtId="0" fontId="35" fillId="60" borderId="0" applyNumberFormat="0" applyBorder="0" applyAlignment="0" applyProtection="0"/>
    <xf numFmtId="0" fontId="35" fillId="77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77" borderId="0" applyNumberFormat="0" applyBorder="0" applyAlignment="0" applyProtection="0"/>
    <xf numFmtId="0" fontId="7" fillId="78" borderId="0" applyNumberFormat="0" applyBorder="0" applyAlignment="0" applyProtection="0"/>
    <xf numFmtId="0" fontId="7" fillId="78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35" fillId="79" borderId="0" applyNumberFormat="0" applyBorder="0" applyAlignment="0" applyProtection="0"/>
    <xf numFmtId="0" fontId="17" fillId="71" borderId="0" applyNumberFormat="0" applyBorder="0" applyAlignment="0" applyProtection="0"/>
    <xf numFmtId="0" fontId="17" fillId="32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17" fillId="32" borderId="0" applyNumberFormat="0" applyBorder="0" applyAlignment="0" applyProtection="0"/>
    <xf numFmtId="0" fontId="35" fillId="58" borderId="0" applyNumberFormat="0" applyBorder="0" applyAlignment="0" applyProtection="0"/>
    <xf numFmtId="0" fontId="35" fillId="80" borderId="0" applyNumberFormat="0" applyBorder="0" applyAlignment="0" applyProtection="0"/>
    <xf numFmtId="0" fontId="35" fillId="58" borderId="0" applyNumberFormat="0" applyBorder="0" applyAlignment="0" applyProtection="0"/>
    <xf numFmtId="0" fontId="17" fillId="32" borderId="0" applyNumberFormat="0" applyBorder="0" applyAlignment="0" applyProtection="0"/>
    <xf numFmtId="0" fontId="35" fillId="58" borderId="0" applyNumberFormat="0" applyBorder="0" applyAlignment="0" applyProtection="0"/>
    <xf numFmtId="0" fontId="35" fillId="80" borderId="0" applyNumberFormat="0" applyBorder="0" applyAlignment="0" applyProtection="0"/>
    <xf numFmtId="0" fontId="3" fillId="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8" fillId="69" borderId="0" applyNumberFormat="0" applyBorder="0" applyAlignment="0" applyProtection="0"/>
    <xf numFmtId="0" fontId="37" fillId="42" borderId="0" applyNumberFormat="0" applyBorder="0" applyAlignment="0" applyProtection="0"/>
    <xf numFmtId="0" fontId="7" fillId="0" borderId="0"/>
    <xf numFmtId="0" fontId="6" fillId="0" borderId="0"/>
    <xf numFmtId="0" fontId="7" fillId="0" borderId="0"/>
    <xf numFmtId="0" fontId="38" fillId="69" borderId="0" applyNumberFormat="0" applyBorder="0" applyAlignment="0" applyProtection="0"/>
    <xf numFmtId="1" fontId="39" fillId="81" borderId="14" applyNumberFormat="0" applyBorder="0" applyAlignment="0">
      <alignment horizontal="center" vertical="top" wrapText="1"/>
      <protection hidden="1"/>
    </xf>
    <xf numFmtId="0" fontId="7" fillId="0" borderId="0"/>
    <xf numFmtId="0" fontId="8" fillId="0" borderId="0">
      <alignment vertical="center"/>
    </xf>
    <xf numFmtId="0" fontId="40" fillId="0" borderId="51">
      <alignment horizontal="left" vertical="center"/>
    </xf>
    <xf numFmtId="178" fontId="41" fillId="0" borderId="0">
      <alignment horizontal="right" vertical="center"/>
    </xf>
    <xf numFmtId="179" fontId="8" fillId="0" borderId="0">
      <alignment horizontal="right" vertical="center"/>
    </xf>
    <xf numFmtId="179" fontId="40" fillId="0" borderId="0">
      <alignment horizontal="right" vertical="center"/>
    </xf>
    <xf numFmtId="180" fontId="8" fillId="0" borderId="0" applyFont="0" applyFill="0" applyBorder="0" applyAlignment="0" applyProtection="0">
      <alignment horizontal="right"/>
    </xf>
    <xf numFmtId="0" fontId="42" fillId="0" borderId="0">
      <alignment vertical="center"/>
    </xf>
    <xf numFmtId="181" fontId="43" fillId="0" borderId="0" applyFill="0" applyBorder="0" applyAlignment="0"/>
    <xf numFmtId="0" fontId="7" fillId="0" borderId="0"/>
    <xf numFmtId="181" fontId="43" fillId="0" borderId="0" applyFill="0" applyBorder="0" applyAlignment="0"/>
    <xf numFmtId="0" fontId="7" fillId="0" borderId="0"/>
    <xf numFmtId="0" fontId="44" fillId="82" borderId="52" applyNumberFormat="0" applyAlignment="0" applyProtection="0"/>
    <xf numFmtId="41" fontId="5" fillId="5" borderId="0"/>
    <xf numFmtId="0" fontId="45" fillId="9" borderId="10" applyNumberFormat="0" applyAlignment="0" applyProtection="0"/>
    <xf numFmtId="0" fontId="7" fillId="0" borderId="0"/>
    <xf numFmtId="0" fontId="7" fillId="0" borderId="0"/>
    <xf numFmtId="0" fontId="6" fillId="0" borderId="0"/>
    <xf numFmtId="0" fontId="45" fillId="9" borderId="10" applyNumberFormat="0" applyAlignment="0" applyProtection="0"/>
    <xf numFmtId="0" fontId="7" fillId="0" borderId="0"/>
    <xf numFmtId="0" fontId="44" fillId="82" borderId="52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16" fillId="10" borderId="30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6" fillId="70" borderId="53" applyNumberFormat="0" applyAlignment="0" applyProtection="0"/>
    <xf numFmtId="0" fontId="7" fillId="0" borderId="0"/>
    <xf numFmtId="0" fontId="7" fillId="0" borderId="0"/>
    <xf numFmtId="0" fontId="7" fillId="0" borderId="0"/>
    <xf numFmtId="0" fontId="46" fillId="70" borderId="53" applyNumberFormat="0" applyAlignment="0" applyProtection="0"/>
    <xf numFmtId="41" fontId="5" fillId="6" borderId="0"/>
    <xf numFmtId="0" fontId="7" fillId="0" borderId="0"/>
    <xf numFmtId="0" fontId="7" fillId="0" borderId="0"/>
    <xf numFmtId="0" fontId="7" fillId="0" borderId="0"/>
    <xf numFmtId="1" fontId="47" fillId="0" borderId="21">
      <alignment vertical="top"/>
    </xf>
    <xf numFmtId="171" fontId="42" fillId="0" borderId="0" applyBorder="0">
      <alignment horizontal="right"/>
    </xf>
    <xf numFmtId="171" fontId="42" fillId="0" borderId="22" applyAlignment="0">
      <alignment horizontal="right"/>
    </xf>
    <xf numFmtId="182" fontId="48" fillId="0" borderId="0"/>
    <xf numFmtId="182" fontId="48" fillId="0" borderId="0"/>
    <xf numFmtId="182" fontId="48" fillId="0" borderId="0"/>
    <xf numFmtId="182" fontId="48" fillId="0" borderId="0"/>
    <xf numFmtId="182" fontId="48" fillId="0" borderId="0"/>
    <xf numFmtId="182" fontId="48" fillId="0" borderId="0"/>
    <xf numFmtId="182" fontId="48" fillId="0" borderId="0"/>
    <xf numFmtId="182" fontId="48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0" fontId="7" fillId="0" borderId="0"/>
    <xf numFmtId="4" fontId="50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32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7" fillId="0" borderId="0"/>
    <xf numFmtId="0" fontId="7" fillId="0" borderId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0" fontId="7" fillId="0" borderId="0"/>
    <xf numFmtId="3" fontId="52" fillId="0" borderId="0" applyFont="0" applyFill="0" applyBorder="0" applyAlignment="0" applyProtection="0"/>
    <xf numFmtId="0" fontId="50" fillId="0" borderId="0"/>
    <xf numFmtId="0" fontId="50" fillId="0" borderId="0"/>
    <xf numFmtId="0" fontId="53" fillId="0" borderId="0"/>
    <xf numFmtId="0" fontId="54" fillId="0" borderId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185" fontId="56" fillId="0" borderId="0">
      <protection locked="0"/>
    </xf>
    <xf numFmtId="0" fontId="53" fillId="0" borderId="0"/>
    <xf numFmtId="0" fontId="54" fillId="0" borderId="0"/>
    <xf numFmtId="0" fontId="57" fillId="0" borderId="0"/>
    <xf numFmtId="0" fontId="58" fillId="0" borderId="0" applyNumberFormat="0" applyAlignment="0">
      <alignment horizontal="left"/>
    </xf>
    <xf numFmtId="0" fontId="58" fillId="0" borderId="0" applyNumberFormat="0" applyAlignment="0">
      <alignment horizontal="left"/>
    </xf>
    <xf numFmtId="0" fontId="58" fillId="0" borderId="0" applyNumberFormat="0" applyAlignment="0">
      <alignment horizontal="left"/>
    </xf>
    <xf numFmtId="0" fontId="59" fillId="0" borderId="0" applyNumberFormat="0" applyAlignment="0"/>
    <xf numFmtId="0" fontId="59" fillId="0" borderId="0" applyNumberFormat="0" applyAlignment="0"/>
    <xf numFmtId="0" fontId="59" fillId="0" borderId="0" applyNumberFormat="0" applyAlignment="0"/>
    <xf numFmtId="186" fontId="60" fillId="0" borderId="0"/>
    <xf numFmtId="0" fontId="50" fillId="0" borderId="0"/>
    <xf numFmtId="0" fontId="53" fillId="0" borderId="0"/>
    <xf numFmtId="0" fontId="54" fillId="0" borderId="0"/>
    <xf numFmtId="0" fontId="50" fillId="0" borderId="0"/>
    <xf numFmtId="0" fontId="53" fillId="0" borderId="0"/>
    <xf numFmtId="0" fontId="54" fillId="0" borderId="0"/>
    <xf numFmtId="42" fontId="5" fillId="0" borderId="0" applyFont="0" applyFill="0" applyBorder="0" applyAlignment="0" applyProtection="0"/>
    <xf numFmtId="8" fontId="49" fillId="0" borderId="0" applyFont="0" applyFill="0" applyBorder="0" applyAlignment="0" applyProtection="0"/>
    <xf numFmtId="0" fontId="7" fillId="0" borderId="0"/>
    <xf numFmtId="44" fontId="5" fillId="0" borderId="0" applyFont="0" applyFill="0" applyBorder="0" applyAlignment="0" applyProtection="0"/>
    <xf numFmtId="0" fontId="7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18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5" fillId="0" borderId="0" applyFont="0" applyFill="0" applyBorder="0" applyAlignment="0" applyProtection="0"/>
    <xf numFmtId="0" fontId="7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44" fontId="5" fillId="0" borderId="0" applyFont="0" applyFill="0" applyBorder="0" applyAlignment="0" applyProtection="0"/>
    <xf numFmtId="0" fontId="7" fillId="0" borderId="0"/>
    <xf numFmtId="44" fontId="5" fillId="0" borderId="0" applyFont="0" applyFill="0" applyBorder="0" applyAlignment="0" applyProtection="0"/>
    <xf numFmtId="0" fontId="7" fillId="0" borderId="0"/>
    <xf numFmtId="44" fontId="5" fillId="0" borderId="0" applyFont="0" applyFill="0" applyBorder="0" applyAlignment="0" applyProtection="0"/>
    <xf numFmtId="0" fontId="7" fillId="0" borderId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2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189" fontId="5" fillId="0" borderId="0" applyFont="0" applyFill="0" applyBorder="0" applyAlignment="0" applyProtection="0">
      <alignment wrapText="1"/>
    </xf>
    <xf numFmtId="189" fontId="5" fillId="0" borderId="0" applyFont="0" applyFill="0" applyBorder="0" applyAlignment="0" applyProtection="0">
      <alignment wrapText="1"/>
    </xf>
    <xf numFmtId="0" fontId="7" fillId="0" borderId="0"/>
    <xf numFmtId="0" fontId="15" fillId="83" borderId="0" applyNumberFormat="0" applyBorder="0" applyAlignment="0" applyProtection="0"/>
    <xf numFmtId="0" fontId="15" fillId="84" borderId="0" applyNumberFormat="0" applyBorder="0" applyAlignment="0" applyProtection="0"/>
    <xf numFmtId="0" fontId="15" fillId="85" borderId="0" applyNumberFormat="0" applyBorder="0" applyAlignment="0" applyProtection="0"/>
    <xf numFmtId="175" fontId="5" fillId="0" borderId="0"/>
    <xf numFmtId="175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0" fontId="5" fillId="0" borderId="0" applyFont="0" applyFill="0" applyBorder="0" applyAlignment="0" applyProtection="0">
      <alignment horizontal="left" wrapText="1"/>
    </xf>
    <xf numFmtId="190" fontId="5" fillId="0" borderId="0" applyFont="0" applyFill="0" applyBorder="0" applyAlignment="0" applyProtection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2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3" fillId="0" borderId="0" applyNumberFormat="0" applyFill="0" applyBorder="0" applyAlignment="0" applyProtection="0"/>
    <xf numFmtId="1" fontId="64" fillId="86" borderId="17" applyNumberFormat="0" applyBorder="0" applyAlignment="0">
      <alignment horizontal="centerContinuous" vertical="center"/>
      <protection locked="0"/>
    </xf>
    <xf numFmtId="2" fontId="52" fillId="0" borderId="0" applyFont="0" applyFill="0" applyBorder="0" applyAlignment="0" applyProtection="0"/>
    <xf numFmtId="2" fontId="52" fillId="0" borderId="0" applyFont="0" applyFill="0" applyBorder="0" applyAlignment="0" applyProtection="0"/>
    <xf numFmtId="2" fontId="52" fillId="0" borderId="0" applyFont="0" applyFill="0" applyBorder="0" applyAlignment="0" applyProtection="0"/>
    <xf numFmtId="0" fontId="50" fillId="0" borderId="0"/>
    <xf numFmtId="0" fontId="65" fillId="0" borderId="0" applyNumberFormat="0" applyFill="0" applyBorder="0" applyAlignment="0" applyProtection="0">
      <alignment vertical="top"/>
      <protection locked="0"/>
    </xf>
    <xf numFmtId="186" fontId="8" fillId="0" borderId="0"/>
    <xf numFmtId="180" fontId="66" fillId="0" borderId="0">
      <alignment horizontal="right"/>
    </xf>
    <xf numFmtId="0" fontId="67" fillId="0" borderId="0">
      <alignment vertical="center"/>
    </xf>
    <xf numFmtId="0" fontId="68" fillId="0" borderId="0">
      <alignment horizontal="right"/>
    </xf>
    <xf numFmtId="179" fontId="69" fillId="0" borderId="0">
      <alignment horizontal="right" vertical="center"/>
    </xf>
    <xf numFmtId="179" fontId="66" fillId="0" borderId="0" applyFill="0" applyBorder="0">
      <alignment horizontal="right" vertical="center"/>
    </xf>
    <xf numFmtId="0" fontId="6" fillId="0" borderId="0"/>
    <xf numFmtId="0" fontId="70" fillId="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87" borderId="0" applyNumberFormat="0" applyBorder="0" applyAlignment="0" applyProtection="0"/>
    <xf numFmtId="0" fontId="7" fillId="0" borderId="0"/>
    <xf numFmtId="0" fontId="7" fillId="0" borderId="0"/>
    <xf numFmtId="0" fontId="6" fillId="0" borderId="0"/>
    <xf numFmtId="0" fontId="7" fillId="0" borderId="0"/>
    <xf numFmtId="0" fontId="71" fillId="87" borderId="0" applyNumberFormat="0" applyBorder="0" applyAlignment="0" applyProtection="0"/>
    <xf numFmtId="38" fontId="8" fillId="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38" fontId="8" fillId="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38" fontId="8" fillId="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38" fontId="8" fillId="6" borderId="0" applyNumberFormat="0" applyBorder="0" applyAlignment="0" applyProtection="0"/>
    <xf numFmtId="0" fontId="7" fillId="0" borderId="0"/>
    <xf numFmtId="0" fontId="9" fillId="0" borderId="23" applyNumberFormat="0" applyAlignment="0" applyProtection="0">
      <alignment horizontal="left"/>
    </xf>
    <xf numFmtId="0" fontId="7" fillId="0" borderId="0"/>
    <xf numFmtId="0" fontId="9" fillId="0" borderId="23" applyNumberFormat="0" applyAlignment="0" applyProtection="0">
      <alignment horizontal="left"/>
    </xf>
    <xf numFmtId="0" fontId="9" fillId="0" borderId="23" applyNumberFormat="0" applyAlignment="0" applyProtection="0">
      <alignment horizontal="left"/>
    </xf>
    <xf numFmtId="0" fontId="7" fillId="0" borderId="0"/>
    <xf numFmtId="0" fontId="9" fillId="0" borderId="4">
      <alignment horizontal="left"/>
    </xf>
    <xf numFmtId="0" fontId="7" fillId="0" borderId="0"/>
    <xf numFmtId="0" fontId="9" fillId="0" borderId="4">
      <alignment horizontal="left"/>
    </xf>
    <xf numFmtId="0" fontId="9" fillId="0" borderId="4">
      <alignment horizontal="left"/>
    </xf>
    <xf numFmtId="0" fontId="7" fillId="0" borderId="0"/>
    <xf numFmtId="0" fontId="72" fillId="81" borderId="0" applyNumberFormat="0" applyBorder="0" applyAlignment="0">
      <protection hidden="1"/>
    </xf>
    <xf numFmtId="0" fontId="52" fillId="0" borderId="0" applyNumberFormat="0" applyFill="0" applyBorder="0" applyAlignment="0" applyProtection="0"/>
    <xf numFmtId="0" fontId="73" fillId="0" borderId="25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3" fillId="0" borderId="25" applyNumberFormat="0" applyFill="0" applyAlignment="0" applyProtection="0"/>
    <xf numFmtId="0" fontId="52" fillId="0" borderId="0" applyNumberFormat="0" applyFill="0" applyBorder="0" applyAlignment="0" applyProtection="0"/>
    <xf numFmtId="0" fontId="74" fillId="0" borderId="54" applyNumberFormat="0" applyFill="0" applyAlignment="0" applyProtection="0"/>
    <xf numFmtId="0" fontId="7" fillId="0" borderId="0"/>
    <xf numFmtId="0" fontId="52" fillId="0" borderId="0" applyNumberFormat="0" applyFill="0" applyBorder="0" applyAlignment="0" applyProtection="0"/>
    <xf numFmtId="0" fontId="6" fillId="0" borderId="0"/>
    <xf numFmtId="0" fontId="7" fillId="0" borderId="0"/>
    <xf numFmtId="0" fontId="74" fillId="0" borderId="54" applyNumberFormat="0" applyFill="0" applyAlignment="0" applyProtection="0"/>
    <xf numFmtId="0" fontId="52" fillId="0" borderId="0" applyNumberFormat="0" applyFill="0" applyBorder="0" applyAlignment="0" applyProtection="0"/>
    <xf numFmtId="0" fontId="75" fillId="0" borderId="26" applyNumberFormat="0" applyFill="0" applyAlignment="0" applyProtection="0"/>
    <xf numFmtId="0" fontId="7" fillId="0" borderId="0"/>
    <xf numFmtId="0" fontId="6" fillId="0" borderId="0"/>
    <xf numFmtId="0" fontId="7" fillId="0" borderId="0"/>
    <xf numFmtId="0" fontId="75" fillId="0" borderId="26" applyNumberFormat="0" applyFill="0" applyAlignment="0" applyProtection="0"/>
    <xf numFmtId="0" fontId="52" fillId="0" borderId="0" applyNumberFormat="0" applyFill="0" applyBorder="0" applyAlignment="0" applyProtection="0"/>
    <xf numFmtId="0" fontId="76" fillId="0" borderId="55" applyNumberFormat="0" applyFill="0" applyAlignment="0" applyProtection="0"/>
    <xf numFmtId="0" fontId="7" fillId="0" borderId="0"/>
    <xf numFmtId="0" fontId="52" fillId="0" borderId="0" applyNumberFormat="0" applyFill="0" applyBorder="0" applyAlignment="0" applyProtection="0"/>
    <xf numFmtId="0" fontId="6" fillId="0" borderId="0"/>
    <xf numFmtId="0" fontId="7" fillId="0" borderId="0"/>
    <xf numFmtId="0" fontId="76" fillId="0" borderId="55" applyNumberFormat="0" applyFill="0" applyAlignment="0" applyProtection="0"/>
    <xf numFmtId="0" fontId="7" fillId="0" borderId="0"/>
    <xf numFmtId="0" fontId="19" fillId="0" borderId="27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7" fillId="0" borderId="56" applyNumberFormat="0" applyFill="0" applyAlignment="0" applyProtection="0"/>
    <xf numFmtId="0" fontId="7" fillId="0" borderId="0"/>
    <xf numFmtId="0" fontId="7" fillId="0" borderId="0"/>
    <xf numFmtId="0" fontId="6" fillId="0" borderId="0"/>
    <xf numFmtId="0" fontId="7" fillId="0" borderId="0"/>
    <xf numFmtId="0" fontId="77" fillId="0" borderId="56" applyNumberFormat="0" applyFill="0" applyAlignment="0" applyProtection="0"/>
    <xf numFmtId="0" fontId="7" fillId="0" borderId="0"/>
    <xf numFmtId="0" fontId="19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7" fillId="0" borderId="0" applyNumberForma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7" fillId="0" borderId="0"/>
    <xf numFmtId="0" fontId="77" fillId="0" borderId="0" applyNumberFormat="0" applyFill="0" applyBorder="0" applyAlignment="0" applyProtection="0"/>
    <xf numFmtId="38" fontId="42" fillId="0" borderId="0"/>
    <xf numFmtId="0" fontId="7" fillId="0" borderId="0"/>
    <xf numFmtId="38" fontId="42" fillId="0" borderId="0"/>
    <xf numFmtId="38" fontId="42" fillId="0" borderId="0"/>
    <xf numFmtId="40" fontId="42" fillId="0" borderId="0"/>
    <xf numFmtId="0" fontId="7" fillId="0" borderId="0"/>
    <xf numFmtId="40" fontId="42" fillId="0" borderId="0"/>
    <xf numFmtId="4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0" fontId="8" fillId="5" borderId="3" applyNumberFormat="0" applyBorder="0" applyAlignment="0" applyProtection="0"/>
    <xf numFmtId="0" fontId="7" fillId="0" borderId="0"/>
    <xf numFmtId="0" fontId="7" fillId="0" borderId="0"/>
    <xf numFmtId="0" fontId="7" fillId="0" borderId="0"/>
    <xf numFmtId="10" fontId="8" fillId="5" borderId="3" applyNumberFormat="0" applyBorder="0" applyAlignment="0" applyProtection="0"/>
    <xf numFmtId="0" fontId="7" fillId="0" borderId="0"/>
    <xf numFmtId="0" fontId="7" fillId="0" borderId="0"/>
    <xf numFmtId="0" fontId="7" fillId="0" borderId="0"/>
    <xf numFmtId="10" fontId="8" fillId="5" borderId="3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0" fontId="8" fillId="5" borderId="3" applyNumberFormat="0" applyBorder="0" applyAlignment="0" applyProtection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4" fillId="4" borderId="10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79" borderId="52" applyNumberFormat="0" applyAlignment="0" applyProtection="0"/>
    <xf numFmtId="0" fontId="6" fillId="0" borderId="0"/>
    <xf numFmtId="0" fontId="7" fillId="0" borderId="0"/>
    <xf numFmtId="0" fontId="7" fillId="0" borderId="0"/>
    <xf numFmtId="0" fontId="78" fillId="79" borderId="52" applyNumberFormat="0" applyAlignment="0" applyProtection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41" fontId="79" fillId="88" borderId="57">
      <alignment horizontal="left"/>
      <protection locked="0"/>
    </xf>
    <xf numFmtId="0" fontId="7" fillId="0" borderId="0"/>
    <xf numFmtId="10" fontId="79" fillId="88" borderId="57">
      <alignment horizontal="right"/>
      <protection locked="0"/>
    </xf>
    <xf numFmtId="0" fontId="7" fillId="0" borderId="0"/>
    <xf numFmtId="0" fontId="7" fillId="0" borderId="0"/>
    <xf numFmtId="41" fontId="79" fillId="88" borderId="57">
      <alignment horizontal="left"/>
      <protection locked="0"/>
    </xf>
    <xf numFmtId="0" fontId="7" fillId="0" borderId="0"/>
    <xf numFmtId="0" fontId="8" fillId="6" borderId="0"/>
    <xf numFmtId="0" fontId="8" fillId="6" borderId="0"/>
    <xf numFmtId="0" fontId="7" fillId="0" borderId="0"/>
    <xf numFmtId="3" fontId="80" fillId="0" borderId="0" applyFill="0" applyBorder="0" applyAlignment="0" applyProtection="0"/>
    <xf numFmtId="3" fontId="80" fillId="0" borderId="0" applyFill="0" applyBorder="0" applyAlignment="0" applyProtection="0"/>
    <xf numFmtId="3" fontId="80" fillId="0" borderId="0" applyFill="0" applyBorder="0" applyAlignment="0" applyProtection="0"/>
    <xf numFmtId="0" fontId="7" fillId="0" borderId="0"/>
    <xf numFmtId="0" fontId="81" fillId="0" borderId="29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2" fillId="0" borderId="58" applyNumberFormat="0" applyFill="0" applyAlignment="0" applyProtection="0"/>
    <xf numFmtId="0" fontId="7" fillId="0" borderId="0"/>
    <xf numFmtId="0" fontId="7" fillId="0" borderId="0"/>
    <xf numFmtId="0" fontId="6" fillId="0" borderId="0"/>
    <xf numFmtId="0" fontId="7" fillId="0" borderId="0"/>
    <xf numFmtId="0" fontId="82" fillId="0" borderId="58" applyNumberFormat="0" applyFill="0" applyAlignment="0" applyProtection="0"/>
    <xf numFmtId="0" fontId="7" fillId="0" borderId="0"/>
    <xf numFmtId="0" fontId="7" fillId="0" borderId="0"/>
    <xf numFmtId="44" fontId="25" fillId="0" borderId="59" applyNumberFormat="0" applyFont="0" applyAlignment="0">
      <alignment horizontal="center"/>
    </xf>
    <xf numFmtId="44" fontId="25" fillId="0" borderId="59" applyNumberFormat="0" applyFont="0" applyAlignment="0">
      <alignment horizontal="center"/>
    </xf>
    <xf numFmtId="0" fontId="7" fillId="0" borderId="0"/>
    <xf numFmtId="44" fontId="25" fillId="0" borderId="59" applyNumberFormat="0" applyFont="0" applyAlignment="0">
      <alignment horizontal="center"/>
    </xf>
    <xf numFmtId="0" fontId="7" fillId="0" borderId="0"/>
    <xf numFmtId="44" fontId="25" fillId="0" borderId="59" applyNumberFormat="0" applyFont="0" applyAlignment="0">
      <alignment horizontal="center"/>
    </xf>
    <xf numFmtId="0" fontId="7" fillId="0" borderId="0"/>
    <xf numFmtId="44" fontId="25" fillId="0" borderId="59" applyNumberFormat="0" applyFont="0" applyAlignment="0">
      <alignment horizontal="center"/>
    </xf>
    <xf numFmtId="44" fontId="25" fillId="0" borderId="59" applyNumberFormat="0" applyFont="0" applyAlignment="0">
      <alignment horizontal="center"/>
    </xf>
    <xf numFmtId="44" fontId="25" fillId="0" borderId="59" applyNumberFormat="0" applyFont="0" applyAlignment="0">
      <alignment horizontal="center"/>
    </xf>
    <xf numFmtId="44" fontId="25" fillId="0" borderId="60" applyNumberFormat="0" applyFont="0" applyAlignment="0">
      <alignment horizontal="center"/>
    </xf>
    <xf numFmtId="44" fontId="25" fillId="0" borderId="60" applyNumberFormat="0" applyFont="0" applyAlignment="0">
      <alignment horizontal="center"/>
    </xf>
    <xf numFmtId="0" fontId="7" fillId="0" borderId="0"/>
    <xf numFmtId="44" fontId="25" fillId="0" borderId="60" applyNumberFormat="0" applyFont="0" applyAlignment="0">
      <alignment horizontal="center"/>
    </xf>
    <xf numFmtId="0" fontId="7" fillId="0" borderId="0"/>
    <xf numFmtId="44" fontId="25" fillId="0" borderId="60" applyNumberFormat="0" applyFont="0" applyAlignment="0">
      <alignment horizontal="center"/>
    </xf>
    <xf numFmtId="0" fontId="7" fillId="0" borderId="0"/>
    <xf numFmtId="44" fontId="25" fillId="0" borderId="60" applyNumberFormat="0" applyFont="0" applyAlignment="0">
      <alignment horizontal="center"/>
    </xf>
    <xf numFmtId="44" fontId="25" fillId="0" borderId="60" applyNumberFormat="0" applyFont="0" applyAlignment="0">
      <alignment horizontal="center"/>
    </xf>
    <xf numFmtId="44" fontId="25" fillId="0" borderId="60" applyNumberFormat="0" applyFont="0" applyAlignment="0">
      <alignment horizontal="center"/>
    </xf>
    <xf numFmtId="0" fontId="7" fillId="0" borderId="0"/>
    <xf numFmtId="0" fontId="7" fillId="0" borderId="0"/>
    <xf numFmtId="191" fontId="8" fillId="89" borderId="0">
      <alignment horizontal="center"/>
    </xf>
    <xf numFmtId="0" fontId="6" fillId="0" borderId="0"/>
    <xf numFmtId="0" fontId="83" fillId="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79" borderId="0" applyNumberFormat="0" applyBorder="0" applyAlignment="0" applyProtection="0"/>
    <xf numFmtId="0" fontId="7" fillId="0" borderId="0"/>
    <xf numFmtId="0" fontId="7" fillId="0" borderId="0"/>
    <xf numFmtId="0" fontId="6" fillId="0" borderId="0"/>
    <xf numFmtId="0" fontId="7" fillId="0" borderId="0"/>
    <xf numFmtId="0" fontId="34" fillId="79" borderId="0" applyNumberFormat="0" applyBorder="0" applyAlignment="0" applyProtection="0"/>
    <xf numFmtId="37" fontId="84" fillId="0" borderId="0"/>
    <xf numFmtId="37" fontId="84" fillId="0" borderId="0"/>
    <xf numFmtId="37" fontId="84" fillId="0" borderId="0"/>
    <xf numFmtId="192" fontId="5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192" fontId="5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192" fontId="5" fillId="0" borderId="0"/>
    <xf numFmtId="0" fontId="1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8" fontId="11" fillId="0" borderId="0"/>
    <xf numFmtId="193" fontId="8" fillId="0" borderId="0"/>
    <xf numFmtId="194" fontId="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5" fillId="0" borderId="0"/>
    <xf numFmtId="165" fontId="5" fillId="0" borderId="0">
      <alignment horizontal="left" wrapText="1"/>
    </xf>
    <xf numFmtId="0" fontId="14" fillId="0" borderId="0"/>
    <xf numFmtId="0" fontId="1" fillId="0" borderId="0"/>
    <xf numFmtId="0" fontId="14" fillId="0" borderId="0"/>
    <xf numFmtId="175" fontId="5" fillId="0" borderId="0">
      <alignment horizontal="left" wrapText="1"/>
    </xf>
    <xf numFmtId="0" fontId="5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192" fontId="85" fillId="0" borderId="0">
      <alignment horizontal="left" wrapText="1"/>
    </xf>
    <xf numFmtId="0" fontId="1" fillId="0" borderId="0"/>
    <xf numFmtId="0" fontId="14" fillId="0" borderId="0"/>
    <xf numFmtId="0" fontId="14" fillId="0" borderId="0"/>
    <xf numFmtId="0" fontId="1" fillId="0" borderId="0"/>
    <xf numFmtId="192" fontId="85" fillId="0" borderId="0">
      <alignment horizontal="left" wrapText="1"/>
    </xf>
    <xf numFmtId="0" fontId="5" fillId="0" borderId="0"/>
    <xf numFmtId="0" fontId="14" fillId="0" borderId="0"/>
    <xf numFmtId="0" fontId="14" fillId="0" borderId="0"/>
    <xf numFmtId="0" fontId="1" fillId="0" borderId="0"/>
    <xf numFmtId="192" fontId="85" fillId="0" borderId="0">
      <alignment horizontal="left" wrapText="1"/>
    </xf>
    <xf numFmtId="0" fontId="1" fillId="0" borderId="0"/>
    <xf numFmtId="0" fontId="14" fillId="0" borderId="0"/>
    <xf numFmtId="0" fontId="14" fillId="0" borderId="0"/>
    <xf numFmtId="0" fontId="1" fillId="0" borderId="0"/>
    <xf numFmtId="192" fontId="85" fillId="0" borderId="0">
      <alignment horizontal="left" wrapText="1"/>
    </xf>
    <xf numFmtId="0" fontId="1" fillId="0" borderId="0"/>
    <xf numFmtId="0" fontId="14" fillId="0" borderId="0"/>
    <xf numFmtId="0" fontId="14" fillId="0" borderId="0"/>
    <xf numFmtId="0" fontId="1" fillId="0" borderId="0"/>
    <xf numFmtId="192" fontId="85" fillId="0" borderId="0">
      <alignment horizontal="left" wrapText="1"/>
    </xf>
    <xf numFmtId="0" fontId="1" fillId="0" borderId="0"/>
    <xf numFmtId="0" fontId="14" fillId="0" borderId="0"/>
    <xf numFmtId="0" fontId="14" fillId="0" borderId="0"/>
    <xf numFmtId="0" fontId="1" fillId="0" borderId="0"/>
    <xf numFmtId="192" fontId="85" fillId="0" borderId="0">
      <alignment horizontal="left" wrapText="1"/>
    </xf>
    <xf numFmtId="0" fontId="1" fillId="0" borderId="0"/>
    <xf numFmtId="0" fontId="14" fillId="0" borderId="0"/>
    <xf numFmtId="0" fontId="14" fillId="0" borderId="0"/>
    <xf numFmtId="0" fontId="1" fillId="0" borderId="0"/>
    <xf numFmtId="192" fontId="85" fillId="0" borderId="0">
      <alignment horizontal="left" wrapText="1"/>
    </xf>
    <xf numFmtId="0" fontId="1" fillId="0" borderId="0"/>
    <xf numFmtId="0" fontId="14" fillId="0" borderId="0"/>
    <xf numFmtId="0" fontId="14" fillId="0" borderId="0"/>
    <xf numFmtId="0" fontId="1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6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86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86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5" fillId="0" borderId="0"/>
    <xf numFmtId="0" fontId="1" fillId="0" borderId="0"/>
    <xf numFmtId="0" fontId="14" fillId="0" borderId="0"/>
    <xf numFmtId="0" fontId="14" fillId="0" borderId="0"/>
    <xf numFmtId="0" fontId="86" fillId="0" borderId="0">
      <alignment vertical="top"/>
    </xf>
    <xf numFmtId="0" fontId="14" fillId="0" borderId="0"/>
    <xf numFmtId="175" fontId="5" fillId="0" borderId="0">
      <alignment horizontal="left" wrapText="1"/>
    </xf>
    <xf numFmtId="0" fontId="14" fillId="0" borderId="0"/>
    <xf numFmtId="0" fontId="5" fillId="0" borderId="0"/>
    <xf numFmtId="0" fontId="14" fillId="0" borderId="0"/>
    <xf numFmtId="0" fontId="5" fillId="0" borderId="0"/>
    <xf numFmtId="165" fontId="5" fillId="0" borderId="0">
      <alignment horizontal="left" wrapText="1"/>
    </xf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5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50" fillId="0" borderId="0"/>
    <xf numFmtId="0" fontId="14" fillId="0" borderId="0"/>
    <xf numFmtId="0" fontId="1" fillId="0" borderId="0"/>
    <xf numFmtId="0" fontId="1" fillId="0" borderId="0"/>
    <xf numFmtId="0" fontId="6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170" fontId="5" fillId="0" borderId="0">
      <alignment horizontal="left" wrapText="1"/>
    </xf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5" fillId="0" borderId="0"/>
    <xf numFmtId="0" fontId="1" fillId="0" borderId="0"/>
    <xf numFmtId="0" fontId="14" fillId="0" borderId="0"/>
    <xf numFmtId="0" fontId="14" fillId="0" borderId="0"/>
    <xf numFmtId="195" fontId="5" fillId="0" borderId="0">
      <alignment horizontal="left" wrapText="1"/>
    </xf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175" fontId="5" fillId="0" borderId="0">
      <alignment horizontal="left" wrapText="1"/>
    </xf>
    <xf numFmtId="0" fontId="14" fillId="0" borderId="0"/>
    <xf numFmtId="175" fontId="5" fillId="0" borderId="0">
      <alignment horizontal="left" wrapText="1"/>
    </xf>
    <xf numFmtId="0" fontId="14" fillId="0" borderId="0"/>
    <xf numFmtId="0" fontId="5" fillId="0" borderId="0"/>
    <xf numFmtId="0" fontId="14" fillId="0" borderId="0"/>
    <xf numFmtId="175" fontId="5" fillId="0" borderId="0">
      <alignment horizontal="left" wrapText="1"/>
    </xf>
    <xf numFmtId="0" fontId="14" fillId="0" borderId="0"/>
    <xf numFmtId="0" fontId="5" fillId="0" borderId="0"/>
    <xf numFmtId="0" fontId="5" fillId="0" borderId="0">
      <alignment wrapText="1"/>
    </xf>
    <xf numFmtId="0" fontId="14" fillId="0" borderId="0"/>
    <xf numFmtId="0" fontId="5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5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5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175" fontId="5" fillId="0" borderId="0">
      <alignment horizontal="left" wrapText="1"/>
    </xf>
    <xf numFmtId="0" fontId="87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88" fillId="0" borderId="0"/>
    <xf numFmtId="0" fontId="1" fillId="0" borderId="0"/>
    <xf numFmtId="196" fontId="5" fillId="0" borderId="0">
      <alignment horizontal="left" wrapText="1"/>
    </xf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5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5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5" fillId="0" borderId="0"/>
    <xf numFmtId="0" fontId="5" fillId="0" borderId="0"/>
    <xf numFmtId="0" fontId="7" fillId="11" borderId="31" applyNumberFormat="0" applyFont="0" applyAlignment="0" applyProtection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7" fillId="11" borderId="31" applyNumberFormat="0" applyFont="0" applyAlignment="0" applyProtection="0"/>
    <xf numFmtId="0" fontId="14" fillId="0" borderId="0"/>
    <xf numFmtId="0" fontId="14" fillId="0" borderId="0"/>
    <xf numFmtId="0" fontId="7" fillId="11" borderId="31" applyNumberFormat="0" applyFont="0" applyAlignment="0" applyProtection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78" borderId="61" applyNumberFormat="0" applyFont="0" applyAlignment="0" applyProtection="0"/>
    <xf numFmtId="0" fontId="7" fillId="47" borderId="61" applyNumberFormat="0" applyFont="0" applyAlignment="0" applyProtection="0"/>
    <xf numFmtId="0" fontId="7" fillId="11" borderId="31" applyNumberFormat="0" applyFont="0" applyAlignment="0" applyProtection="0"/>
    <xf numFmtId="0" fontId="1" fillId="0" borderId="0"/>
    <xf numFmtId="0" fontId="14" fillId="0" borderId="0"/>
    <xf numFmtId="0" fontId="1" fillId="11" borderId="31" applyNumberFormat="0" applyFont="0" applyAlignment="0" applyProtection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11" borderId="31" applyNumberFormat="0" applyFont="0" applyAlignment="0" applyProtection="0"/>
    <xf numFmtId="0" fontId="1" fillId="0" borderId="0"/>
    <xf numFmtId="0" fontId="1" fillId="0" borderId="0"/>
    <xf numFmtId="0" fontId="14" fillId="0" borderId="0"/>
    <xf numFmtId="0" fontId="1" fillId="11" borderId="31" applyNumberFormat="0" applyFont="0" applyAlignment="0" applyProtection="0"/>
    <xf numFmtId="0" fontId="1" fillId="0" borderId="0"/>
    <xf numFmtId="0" fontId="14" fillId="0" borderId="0"/>
    <xf numFmtId="0" fontId="14" fillId="0" borderId="0"/>
    <xf numFmtId="0" fontId="1" fillId="11" borderId="31" applyNumberFormat="0" applyFont="0" applyAlignment="0" applyProtection="0"/>
    <xf numFmtId="0" fontId="1" fillId="0" borderId="0"/>
    <xf numFmtId="0" fontId="14" fillId="0" borderId="0"/>
    <xf numFmtId="0" fontId="1" fillId="11" borderId="31" applyNumberFormat="0" applyFont="0" applyAlignment="0" applyProtection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11" borderId="31" applyNumberFormat="0" applyFont="0" applyAlignment="0" applyProtection="0"/>
    <xf numFmtId="0" fontId="1" fillId="0" borderId="0"/>
    <xf numFmtId="0" fontId="7" fillId="47" borderId="61" applyNumberFormat="0" applyFont="0" applyAlignment="0" applyProtection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5" fillId="78" borderId="61" applyNumberFormat="0" applyFont="0" applyAlignment="0" applyProtection="0"/>
    <xf numFmtId="0" fontId="7" fillId="47" borderId="61" applyNumberFormat="0" applyFont="0" applyAlignment="0" applyProtection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7" fillId="47" borderId="61" applyNumberFormat="0" applyFont="0" applyAlignment="0" applyProtection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7" fillId="47" borderId="61" applyNumberFormat="0" applyFont="0" applyAlignment="0" applyProtection="0"/>
    <xf numFmtId="0" fontId="1" fillId="0" borderId="0"/>
    <xf numFmtId="0" fontId="1" fillId="0" borderId="0"/>
    <xf numFmtId="0" fontId="14" fillId="0" borderId="0"/>
    <xf numFmtId="0" fontId="7" fillId="47" borderId="61" applyNumberFormat="0" applyFont="0" applyAlignment="0" applyProtection="0"/>
    <xf numFmtId="0" fontId="1" fillId="0" borderId="0"/>
    <xf numFmtId="0" fontId="1" fillId="0" borderId="0"/>
    <xf numFmtId="0" fontId="14" fillId="0" borderId="0"/>
    <xf numFmtId="0" fontId="7" fillId="47" borderId="61" applyNumberFormat="0" applyFont="0" applyAlignment="0" applyProtection="0"/>
    <xf numFmtId="0" fontId="1" fillId="0" borderId="0"/>
    <xf numFmtId="0" fontId="1" fillId="0" borderId="0"/>
    <xf numFmtId="0" fontId="14" fillId="0" borderId="0"/>
    <xf numFmtId="0" fontId="7" fillId="47" borderId="61" applyNumberFormat="0" applyFont="0" applyAlignment="0" applyProtection="0"/>
    <xf numFmtId="0" fontId="1" fillId="0" borderId="0"/>
    <xf numFmtId="0" fontId="1" fillId="0" borderId="0"/>
    <xf numFmtId="0" fontId="14" fillId="0" borderId="0"/>
    <xf numFmtId="0" fontId="1" fillId="0" borderId="0"/>
    <xf numFmtId="0" fontId="89" fillId="9" borderId="28" applyNumberFormat="0" applyAlignment="0" applyProtection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90" fillId="82" borderId="62" applyNumberFormat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90" fillId="82" borderId="62" applyNumberFormat="0" applyAlignment="0" applyProtection="0"/>
    <xf numFmtId="0" fontId="50" fillId="0" borderId="0"/>
    <xf numFmtId="0" fontId="1" fillId="0" borderId="0"/>
    <xf numFmtId="0" fontId="14" fillId="0" borderId="0"/>
    <xf numFmtId="0" fontId="1" fillId="0" borderId="0"/>
    <xf numFmtId="0" fontId="50" fillId="0" borderId="0"/>
    <xf numFmtId="0" fontId="1" fillId="0" borderId="0"/>
    <xf numFmtId="0" fontId="14" fillId="0" borderId="0"/>
    <xf numFmtId="0" fontId="1" fillId="0" borderId="0"/>
    <xf numFmtId="0" fontId="53" fillId="0" borderId="0"/>
    <xf numFmtId="0" fontId="1" fillId="0" borderId="0"/>
    <xf numFmtId="0" fontId="14" fillId="0" borderId="0"/>
    <xf numFmtId="0" fontId="1" fillId="0" borderId="0"/>
    <xf numFmtId="10" fontId="5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9" fontId="49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9" fontId="5" fillId="0" borderId="0" applyFont="0" applyFill="0" applyBorder="0" applyAlignment="0" applyProtection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9" fontId="5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0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9" fontId="49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9" fontId="5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0" fontId="1" fillId="0" borderId="0"/>
    <xf numFmtId="0" fontId="14" fillId="0" borderId="0"/>
    <xf numFmtId="0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41" fontId="5" fillId="90" borderId="57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197" fontId="91" fillId="6" borderId="0" applyBorder="0" applyAlignment="0">
      <protection hidden="1"/>
    </xf>
    <xf numFmtId="1" fontId="91" fillId="6" borderId="0">
      <alignment horizontal="center"/>
    </xf>
    <xf numFmtId="0" fontId="86" fillId="0" borderId="0" applyNumberFormat="0" applyFont="0" applyFill="0" applyBorder="0" applyAlignment="0" applyProtection="0">
      <alignment horizontal="left"/>
    </xf>
    <xf numFmtId="0" fontId="1" fillId="0" borderId="0"/>
    <xf numFmtId="0" fontId="14" fillId="0" borderId="0"/>
    <xf numFmtId="0" fontId="1" fillId="0" borderId="0"/>
    <xf numFmtId="15" fontId="86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4" fontId="86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92" fillId="0" borderId="22">
      <alignment horizontal="center"/>
    </xf>
    <xf numFmtId="0" fontId="1" fillId="0" borderId="0"/>
    <xf numFmtId="0" fontId="14" fillId="0" borderId="0"/>
    <xf numFmtId="0" fontId="1" fillId="0" borderId="0"/>
    <xf numFmtId="3" fontId="86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86" fillId="91" borderId="0" applyNumberFormat="0" applyFont="0" applyBorder="0" applyAlignment="0" applyProtection="0"/>
    <xf numFmtId="0" fontId="1" fillId="0" borderId="0"/>
    <xf numFmtId="0" fontId="14" fillId="0" borderId="0"/>
    <xf numFmtId="0" fontId="1" fillId="0" borderId="0"/>
    <xf numFmtId="0" fontId="53" fillId="0" borderId="0"/>
    <xf numFmtId="0" fontId="1" fillId="0" borderId="0"/>
    <xf numFmtId="0" fontId="14" fillId="0" borderId="0"/>
    <xf numFmtId="0" fontId="1" fillId="0" borderId="0"/>
    <xf numFmtId="3" fontId="93" fillId="0" borderId="0" applyFill="0" applyBorder="0" applyAlignment="0" applyProtection="0"/>
    <xf numFmtId="0" fontId="9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3" fontId="93" fillId="0" borderId="0" applyFill="0" applyBorder="0" applyAlignment="0" applyProtection="0"/>
    <xf numFmtId="42" fontId="5" fillId="5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42" fontId="5" fillId="5" borderId="2">
      <alignment vertical="center"/>
    </xf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25" fillId="5" borderId="1" applyNumberFormat="0">
      <alignment horizontal="center" vertical="center" wrapText="1"/>
    </xf>
    <xf numFmtId="0" fontId="25" fillId="5" borderId="1" applyNumberFormat="0">
      <alignment horizontal="center" vertical="center" wrapText="1"/>
    </xf>
    <xf numFmtId="0" fontId="14" fillId="0" borderId="0"/>
    <xf numFmtId="0" fontId="1" fillId="0" borderId="0"/>
    <xf numFmtId="10" fontId="5" fillId="5" borderId="0"/>
    <xf numFmtId="10" fontId="5" fillId="5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198" fontId="5" fillId="5" borderId="0"/>
    <xf numFmtId="198" fontId="5" fillId="5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42" fontId="5" fillId="5" borderId="0"/>
    <xf numFmtId="164" fontId="42" fillId="0" borderId="0" applyBorder="0" applyAlignment="0"/>
    <xf numFmtId="0" fontId="1" fillId="0" borderId="0"/>
    <xf numFmtId="0" fontId="14" fillId="0" borderId="0"/>
    <xf numFmtId="42" fontId="5" fillId="5" borderId="16">
      <alignment horizontal="left"/>
    </xf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198" fontId="95" fillId="5" borderId="16">
      <alignment horizontal="left"/>
    </xf>
    <xf numFmtId="0" fontId="1" fillId="0" borderId="0"/>
    <xf numFmtId="0" fontId="1" fillId="0" borderId="0"/>
    <xf numFmtId="0" fontId="14" fillId="0" borderId="0"/>
    <xf numFmtId="0" fontId="1" fillId="0" borderId="0"/>
    <xf numFmtId="164" fontId="42" fillId="0" borderId="0" applyBorder="0" applyAlignment="0"/>
    <xf numFmtId="14" fontId="85" fillId="0" borderId="0" applyNumberFormat="0" applyFill="0" applyBorder="0" applyAlignment="0" applyProtection="0">
      <alignment horizontal="left"/>
    </xf>
    <xf numFmtId="0" fontId="1" fillId="0" borderId="0"/>
    <xf numFmtId="0" fontId="14" fillId="0" borderId="0"/>
    <xf numFmtId="0" fontId="1" fillId="0" borderId="0"/>
    <xf numFmtId="199" fontId="5" fillId="0" borderId="0" applyFont="0" applyFill="0" applyAlignment="0">
      <alignment horizontal="right"/>
    </xf>
    <xf numFmtId="199" fontId="5" fillId="0" borderId="0" applyFont="0" applyFill="0" applyAlignment="0">
      <alignment horizontal="right"/>
    </xf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200" fontId="96" fillId="0" borderId="0"/>
    <xf numFmtId="4" fontId="32" fillId="88" borderId="62" applyNumberFormat="0" applyProtection="0">
      <alignment vertical="center"/>
    </xf>
    <xf numFmtId="0" fontId="1" fillId="0" borderId="0"/>
    <xf numFmtId="0" fontId="14" fillId="0" borderId="0"/>
    <xf numFmtId="4" fontId="97" fillId="55" borderId="63" applyNumberFormat="0" applyProtection="0">
      <alignment vertical="center"/>
    </xf>
    <xf numFmtId="4" fontId="98" fillId="88" borderId="62" applyNumberFormat="0" applyProtection="0">
      <alignment vertical="center"/>
    </xf>
    <xf numFmtId="0" fontId="1" fillId="0" borderId="0"/>
    <xf numFmtId="0" fontId="14" fillId="0" borderId="0"/>
    <xf numFmtId="4" fontId="99" fillId="55" borderId="63" applyNumberFormat="0" applyProtection="0">
      <alignment vertical="center"/>
    </xf>
    <xf numFmtId="4" fontId="32" fillId="88" borderId="62" applyNumberFormat="0" applyProtection="0">
      <alignment horizontal="left" vertical="center" indent="1"/>
    </xf>
    <xf numFmtId="0" fontId="1" fillId="0" borderId="0"/>
    <xf numFmtId="0" fontId="14" fillId="0" borderId="0"/>
    <xf numFmtId="4" fontId="97" fillId="55" borderId="63" applyNumberFormat="0" applyProtection="0">
      <alignment horizontal="left" vertical="center" indent="1"/>
    </xf>
    <xf numFmtId="4" fontId="32" fillId="88" borderId="62" applyNumberFormat="0" applyProtection="0">
      <alignment horizontal="left" vertical="center" indent="1"/>
    </xf>
    <xf numFmtId="0" fontId="1" fillId="0" borderId="0"/>
    <xf numFmtId="0" fontId="14" fillId="0" borderId="0"/>
    <xf numFmtId="0" fontId="97" fillId="55" borderId="63" applyNumberFormat="0" applyProtection="0">
      <alignment horizontal="left" vertical="top" indent="1"/>
    </xf>
    <xf numFmtId="0" fontId="5" fillId="92" borderId="62" applyNumberFormat="0" applyProtection="0">
      <alignment horizontal="left" vertical="center" indent="1"/>
    </xf>
    <xf numFmtId="0" fontId="1" fillId="0" borderId="0"/>
    <xf numFmtId="0" fontId="14" fillId="0" borderId="0"/>
    <xf numFmtId="4" fontId="97" fillId="38" borderId="0" applyNumberFormat="0" applyProtection="0">
      <alignment horizontal="left" vertical="center" indent="1"/>
    </xf>
    <xf numFmtId="4" fontId="32" fillId="93" borderId="62" applyNumberFormat="0" applyProtection="0">
      <alignment horizontal="right" vertical="center"/>
    </xf>
    <xf numFmtId="0" fontId="1" fillId="0" borderId="0"/>
    <xf numFmtId="0" fontId="14" fillId="0" borderId="0"/>
    <xf numFmtId="4" fontId="32" fillId="42" borderId="63" applyNumberFormat="0" applyProtection="0">
      <alignment horizontal="right" vertical="center"/>
    </xf>
    <xf numFmtId="4" fontId="32" fillId="94" borderId="62" applyNumberFormat="0" applyProtection="0">
      <alignment horizontal="right" vertical="center"/>
    </xf>
    <xf numFmtId="0" fontId="1" fillId="0" borderId="0"/>
    <xf numFmtId="0" fontId="14" fillId="0" borderId="0"/>
    <xf numFmtId="4" fontId="32" fillId="43" borderId="63" applyNumberFormat="0" applyProtection="0">
      <alignment horizontal="right" vertical="center"/>
    </xf>
    <xf numFmtId="4" fontId="32" fillId="95" borderId="62" applyNumberFormat="0" applyProtection="0">
      <alignment horizontal="right" vertical="center"/>
    </xf>
    <xf numFmtId="0" fontId="1" fillId="0" borderId="0"/>
    <xf numFmtId="0" fontId="14" fillId="0" borderId="0"/>
    <xf numFmtId="4" fontId="32" fillId="71" borderId="63" applyNumberFormat="0" applyProtection="0">
      <alignment horizontal="right" vertical="center"/>
    </xf>
    <xf numFmtId="4" fontId="32" fillId="96" borderId="62" applyNumberFormat="0" applyProtection="0">
      <alignment horizontal="right" vertical="center"/>
    </xf>
    <xf numFmtId="0" fontId="1" fillId="0" borderId="0"/>
    <xf numFmtId="0" fontId="14" fillId="0" borderId="0"/>
    <xf numFmtId="4" fontId="32" fillId="56" borderId="63" applyNumberFormat="0" applyProtection="0">
      <alignment horizontal="right" vertical="center"/>
    </xf>
    <xf numFmtId="4" fontId="32" fillId="97" borderId="62" applyNumberFormat="0" applyProtection="0">
      <alignment horizontal="right" vertical="center"/>
    </xf>
    <xf numFmtId="0" fontId="1" fillId="0" borderId="0"/>
    <xf numFmtId="0" fontId="14" fillId="0" borderId="0"/>
    <xf numFmtId="4" fontId="32" fillId="61" borderId="63" applyNumberFormat="0" applyProtection="0">
      <alignment horizontal="right" vertical="center"/>
    </xf>
    <xf numFmtId="4" fontId="32" fillId="98" borderId="62" applyNumberFormat="0" applyProtection="0">
      <alignment horizontal="right" vertical="center"/>
    </xf>
    <xf numFmtId="0" fontId="1" fillId="0" borderId="0"/>
    <xf numFmtId="0" fontId="14" fillId="0" borderId="0"/>
    <xf numFmtId="4" fontId="32" fillId="58" borderId="63" applyNumberFormat="0" applyProtection="0">
      <alignment horizontal="right" vertical="center"/>
    </xf>
    <xf numFmtId="4" fontId="32" fillId="99" borderId="62" applyNumberFormat="0" applyProtection="0">
      <alignment horizontal="right" vertical="center"/>
    </xf>
    <xf numFmtId="0" fontId="1" fillId="0" borderId="0"/>
    <xf numFmtId="0" fontId="14" fillId="0" borderId="0"/>
    <xf numFmtId="4" fontId="32" fillId="54" borderId="63" applyNumberFormat="0" applyProtection="0">
      <alignment horizontal="right" vertical="center"/>
    </xf>
    <xf numFmtId="4" fontId="32" fillId="100" borderId="62" applyNumberFormat="0" applyProtection="0">
      <alignment horizontal="right" vertical="center"/>
    </xf>
    <xf numFmtId="0" fontId="1" fillId="0" borderId="0"/>
    <xf numFmtId="0" fontId="14" fillId="0" borderId="0"/>
    <xf numFmtId="4" fontId="32" fillId="101" borderId="63" applyNumberFormat="0" applyProtection="0">
      <alignment horizontal="right" vertical="center"/>
    </xf>
    <xf numFmtId="4" fontId="32" fillId="102" borderId="62" applyNumberFormat="0" applyProtection="0">
      <alignment horizontal="right" vertical="center"/>
    </xf>
    <xf numFmtId="0" fontId="1" fillId="0" borderId="0"/>
    <xf numFmtId="0" fontId="14" fillId="0" borderId="0"/>
    <xf numFmtId="4" fontId="32" fillId="53" borderId="63" applyNumberFormat="0" applyProtection="0">
      <alignment horizontal="right" vertical="center"/>
    </xf>
    <xf numFmtId="4" fontId="97" fillId="103" borderId="62" applyNumberFormat="0" applyProtection="0">
      <alignment horizontal="left" vertical="center" indent="1"/>
    </xf>
    <xf numFmtId="0" fontId="1" fillId="0" borderId="0"/>
    <xf numFmtId="0" fontId="14" fillId="0" borderId="0"/>
    <xf numFmtId="4" fontId="97" fillId="104" borderId="64" applyNumberFormat="0" applyProtection="0">
      <alignment horizontal="left" vertical="center" indent="1"/>
    </xf>
    <xf numFmtId="4" fontId="32" fillId="86" borderId="65" applyNumberFormat="0" applyProtection="0">
      <alignment horizontal="left" vertical="center" indent="1"/>
    </xf>
    <xf numFmtId="0" fontId="1" fillId="0" borderId="0"/>
    <xf numFmtId="0" fontId="14" fillId="0" borderId="0"/>
    <xf numFmtId="4" fontId="32" fillId="105" borderId="0" applyNumberFormat="0" applyProtection="0">
      <alignment horizontal="left" vertical="center" indent="1"/>
    </xf>
    <xf numFmtId="4" fontId="100" fillId="106" borderId="0" applyNumberFormat="0" applyProtection="0">
      <alignment horizontal="left" vertical="center" indent="1"/>
    </xf>
    <xf numFmtId="0" fontId="1" fillId="0" borderId="0"/>
    <xf numFmtId="0" fontId="14" fillId="0" borderId="0"/>
    <xf numFmtId="4" fontId="100" fillId="51" borderId="0" applyNumberFormat="0" applyProtection="0">
      <alignment horizontal="left" vertical="center" indent="1"/>
    </xf>
    <xf numFmtId="0" fontId="5" fillId="92" borderId="62" applyNumberFormat="0" applyProtection="0">
      <alignment horizontal="left" vertical="center" indent="1"/>
    </xf>
    <xf numFmtId="0" fontId="1" fillId="0" borderId="0"/>
    <xf numFmtId="0" fontId="14" fillId="0" borderId="0"/>
    <xf numFmtId="4" fontId="32" fillId="38" borderId="63" applyNumberFormat="0" applyProtection="0">
      <alignment horizontal="right" vertical="center"/>
    </xf>
    <xf numFmtId="4" fontId="32" fillId="86" borderId="62" applyNumberFormat="0" applyProtection="0">
      <alignment horizontal="left" vertical="center" indent="1"/>
    </xf>
    <xf numFmtId="0" fontId="1" fillId="0" borderId="0"/>
    <xf numFmtId="0" fontId="14" fillId="0" borderId="0"/>
    <xf numFmtId="4" fontId="32" fillId="105" borderId="0" applyNumberFormat="0" applyProtection="0">
      <alignment horizontal="left" vertical="center" indent="1"/>
    </xf>
    <xf numFmtId="4" fontId="32" fillId="105" borderId="0" applyNumberFormat="0" applyProtection="0">
      <alignment horizontal="left" vertical="center" indent="1"/>
    </xf>
    <xf numFmtId="4" fontId="32" fillId="107" borderId="62" applyNumberFormat="0" applyProtection="0">
      <alignment horizontal="left" vertical="center" indent="1"/>
    </xf>
    <xf numFmtId="0" fontId="1" fillId="0" borderId="0"/>
    <xf numFmtId="0" fontId="14" fillId="0" borderId="0"/>
    <xf numFmtId="4" fontId="32" fillId="38" borderId="0" applyNumberFormat="0" applyProtection="0">
      <alignment horizontal="left" vertical="center" indent="1"/>
    </xf>
    <xf numFmtId="4" fontId="32" fillId="38" borderId="0" applyNumberFormat="0" applyProtection="0">
      <alignment horizontal="left" vertical="center" indent="1"/>
    </xf>
    <xf numFmtId="0" fontId="5" fillId="107" borderId="62" applyNumberFormat="0" applyProtection="0">
      <alignment horizontal="left" vertical="center" indent="1"/>
    </xf>
    <xf numFmtId="0" fontId="1" fillId="0" borderId="0"/>
    <xf numFmtId="0" fontId="14" fillId="0" borderId="0"/>
    <xf numFmtId="0" fontId="5" fillId="51" borderId="63" applyNumberFormat="0" applyProtection="0">
      <alignment horizontal="left" vertical="center" indent="1"/>
    </xf>
    <xf numFmtId="0" fontId="5" fillId="107" borderId="62" applyNumberFormat="0" applyProtection="0">
      <alignment horizontal="left" vertical="center" indent="1"/>
    </xf>
    <xf numFmtId="0" fontId="1" fillId="0" borderId="0"/>
    <xf numFmtId="0" fontId="14" fillId="0" borderId="0"/>
    <xf numFmtId="0" fontId="5" fillId="51" borderId="63" applyNumberFormat="0" applyProtection="0">
      <alignment horizontal="left" vertical="top" indent="1"/>
    </xf>
    <xf numFmtId="0" fontId="5" fillId="108" borderId="62" applyNumberFormat="0" applyProtection="0">
      <alignment horizontal="left" vertical="center" indent="1"/>
    </xf>
    <xf numFmtId="0" fontId="1" fillId="0" borderId="0"/>
    <xf numFmtId="0" fontId="14" fillId="0" borderId="0"/>
    <xf numFmtId="0" fontId="5" fillId="38" borderId="63" applyNumberFormat="0" applyProtection="0">
      <alignment horizontal="left" vertical="center" indent="1"/>
    </xf>
    <xf numFmtId="0" fontId="5" fillId="108" borderId="62" applyNumberFormat="0" applyProtection="0">
      <alignment horizontal="left" vertical="center" indent="1"/>
    </xf>
    <xf numFmtId="0" fontId="1" fillId="0" borderId="0"/>
    <xf numFmtId="0" fontId="14" fillId="0" borderId="0"/>
    <xf numFmtId="0" fontId="5" fillId="38" borderId="63" applyNumberFormat="0" applyProtection="0">
      <alignment horizontal="left" vertical="top" indent="1"/>
    </xf>
    <xf numFmtId="0" fontId="5" fillId="6" borderId="62" applyNumberFormat="0" applyProtection="0">
      <alignment horizontal="left" vertical="center" indent="1"/>
    </xf>
    <xf numFmtId="0" fontId="1" fillId="0" borderId="0"/>
    <xf numFmtId="0" fontId="14" fillId="0" borderId="0"/>
    <xf numFmtId="0" fontId="5" fillId="40" borderId="63" applyNumberFormat="0" applyProtection="0">
      <alignment horizontal="left" vertical="center" indent="1"/>
    </xf>
    <xf numFmtId="0" fontId="5" fillId="6" borderId="62" applyNumberFormat="0" applyProtection="0">
      <alignment horizontal="left" vertical="center" indent="1"/>
    </xf>
    <xf numFmtId="0" fontId="1" fillId="0" borderId="0"/>
    <xf numFmtId="0" fontId="14" fillId="0" borderId="0"/>
    <xf numFmtId="0" fontId="5" fillId="40" borderId="63" applyNumberFormat="0" applyProtection="0">
      <alignment horizontal="left" vertical="top" indent="1"/>
    </xf>
    <xf numFmtId="0" fontId="5" fillId="92" borderId="62" applyNumberFormat="0" applyProtection="0">
      <alignment horizontal="left" vertical="center" indent="1"/>
    </xf>
    <xf numFmtId="0" fontId="1" fillId="0" borderId="0"/>
    <xf numFmtId="0" fontId="14" fillId="0" borderId="0"/>
    <xf numFmtId="0" fontId="5" fillId="105" borderId="63" applyNumberFormat="0" applyProtection="0">
      <alignment horizontal="left" vertical="center" indent="1"/>
    </xf>
    <xf numFmtId="0" fontId="5" fillId="92" borderId="62" applyNumberFormat="0" applyProtection="0">
      <alignment horizontal="left" vertical="center" indent="1"/>
    </xf>
    <xf numFmtId="0" fontId="1" fillId="0" borderId="0"/>
    <xf numFmtId="0" fontId="14" fillId="0" borderId="0"/>
    <xf numFmtId="0" fontId="5" fillId="105" borderId="63" applyNumberFormat="0" applyProtection="0">
      <alignment horizontal="left" vertical="top" indent="1"/>
    </xf>
    <xf numFmtId="0" fontId="5" fillId="39" borderId="3" applyNumberFormat="0">
      <protection locked="0"/>
    </xf>
    <xf numFmtId="0" fontId="5" fillId="39" borderId="3" applyNumberFormat="0">
      <protection locked="0"/>
    </xf>
    <xf numFmtId="0" fontId="42" fillId="51" borderId="66" applyBorder="0"/>
    <xf numFmtId="4" fontId="32" fillId="89" borderId="62" applyNumberFormat="0" applyProtection="0">
      <alignment vertical="center"/>
    </xf>
    <xf numFmtId="0" fontId="1" fillId="0" borderId="0"/>
    <xf numFmtId="0" fontId="14" fillId="0" borderId="0"/>
    <xf numFmtId="4" fontId="32" fillId="47" borderId="63" applyNumberFormat="0" applyProtection="0">
      <alignment vertical="center"/>
    </xf>
    <xf numFmtId="4" fontId="98" fillId="89" borderId="62" applyNumberFormat="0" applyProtection="0">
      <alignment vertical="center"/>
    </xf>
    <xf numFmtId="0" fontId="1" fillId="0" borderId="0"/>
    <xf numFmtId="0" fontId="14" fillId="0" borderId="0"/>
    <xf numFmtId="4" fontId="98" fillId="47" borderId="63" applyNumberFormat="0" applyProtection="0">
      <alignment vertical="center"/>
    </xf>
    <xf numFmtId="4" fontId="32" fillId="89" borderId="62" applyNumberFormat="0" applyProtection="0">
      <alignment horizontal="left" vertical="center" indent="1"/>
    </xf>
    <xf numFmtId="0" fontId="1" fillId="0" borderId="0"/>
    <xf numFmtId="0" fontId="14" fillId="0" borderId="0"/>
    <xf numFmtId="4" fontId="32" fillId="47" borderId="63" applyNumberFormat="0" applyProtection="0">
      <alignment horizontal="left" vertical="center" indent="1"/>
    </xf>
    <xf numFmtId="4" fontId="32" fillId="89" borderId="62" applyNumberFormat="0" applyProtection="0">
      <alignment horizontal="left" vertical="center" indent="1"/>
    </xf>
    <xf numFmtId="0" fontId="1" fillId="0" borderId="0"/>
    <xf numFmtId="0" fontId="14" fillId="0" borderId="0"/>
    <xf numFmtId="0" fontId="32" fillId="47" borderId="63" applyNumberFormat="0" applyProtection="0">
      <alignment horizontal="left" vertical="top" indent="1"/>
    </xf>
    <xf numFmtId="4" fontId="32" fillId="86" borderId="62" applyNumberFormat="0" applyProtection="0">
      <alignment horizontal="right" vertical="center"/>
    </xf>
    <xf numFmtId="0" fontId="1" fillId="0" borderId="0"/>
    <xf numFmtId="0" fontId="14" fillId="0" borderId="0"/>
    <xf numFmtId="0" fontId="1" fillId="0" borderId="0"/>
    <xf numFmtId="0" fontId="14" fillId="0" borderId="0"/>
    <xf numFmtId="4" fontId="32" fillId="105" borderId="63" applyNumberFormat="0" applyProtection="0">
      <alignment horizontal="right" vertical="center"/>
    </xf>
    <xf numFmtId="4" fontId="98" fillId="86" borderId="62" applyNumberFormat="0" applyProtection="0">
      <alignment horizontal="right" vertical="center"/>
    </xf>
    <xf numFmtId="0" fontId="1" fillId="0" borderId="0"/>
    <xf numFmtId="0" fontId="14" fillId="0" borderId="0"/>
    <xf numFmtId="4" fontId="98" fillId="105" borderId="63" applyNumberFormat="0" applyProtection="0">
      <alignment horizontal="right" vertical="center"/>
    </xf>
    <xf numFmtId="0" fontId="5" fillId="92" borderId="62" applyNumberFormat="0" applyProtection="0">
      <alignment horizontal="left" vertical="center" indent="1"/>
    </xf>
    <xf numFmtId="0" fontId="1" fillId="0" borderId="0"/>
    <xf numFmtId="0" fontId="14" fillId="0" borderId="0"/>
    <xf numFmtId="4" fontId="32" fillId="38" borderId="63" applyNumberFormat="0" applyProtection="0">
      <alignment horizontal="left" vertical="center" indent="1"/>
    </xf>
    <xf numFmtId="0" fontId="5" fillId="92" borderId="62" applyNumberFormat="0" applyProtection="0">
      <alignment horizontal="left" vertical="center" indent="1"/>
    </xf>
    <xf numFmtId="0" fontId="1" fillId="0" borderId="0"/>
    <xf numFmtId="0" fontId="14" fillId="0" borderId="0"/>
    <xf numFmtId="0" fontId="32" fillId="38" borderId="63" applyNumberFormat="0" applyProtection="0">
      <alignment horizontal="left" vertical="top" indent="1"/>
    </xf>
    <xf numFmtId="0" fontId="101" fillId="0" borderId="0"/>
    <xf numFmtId="0" fontId="1" fillId="0" borderId="0"/>
    <xf numFmtId="0" fontId="14" fillId="0" borderId="0"/>
    <xf numFmtId="4" fontId="102" fillId="109" borderId="0" applyNumberFormat="0" applyProtection="0">
      <alignment horizontal="left" vertical="center" indent="1"/>
    </xf>
    <xf numFmtId="0" fontId="8" fillId="45" borderId="3"/>
    <xf numFmtId="0" fontId="8" fillId="45" borderId="3"/>
    <xf numFmtId="4" fontId="103" fillId="86" borderId="62" applyNumberFormat="0" applyProtection="0">
      <alignment horizontal="right" vertical="center"/>
    </xf>
    <xf numFmtId="0" fontId="1" fillId="0" borderId="0"/>
    <xf numFmtId="0" fontId="14" fillId="0" borderId="0"/>
    <xf numFmtId="4" fontId="103" fillId="105" borderId="63" applyNumberFormat="0" applyProtection="0">
      <alignment horizontal="right" vertical="center"/>
    </xf>
    <xf numFmtId="39" fontId="5" fillId="110" borderId="0"/>
    <xf numFmtId="39" fontId="5" fillId="11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04" fillId="0" borderId="0" applyNumberFormat="0" applyFill="0" applyBorder="0" applyAlignment="0" applyProtection="0"/>
    <xf numFmtId="38" fontId="8" fillId="0" borderId="67"/>
    <xf numFmtId="38" fontId="8" fillId="0" borderId="67"/>
    <xf numFmtId="0" fontId="1" fillId="0" borderId="0"/>
    <xf numFmtId="0" fontId="14" fillId="0" borderId="0"/>
    <xf numFmtId="38" fontId="8" fillId="0" borderId="67"/>
    <xf numFmtId="0" fontId="1" fillId="0" borderId="0"/>
    <xf numFmtId="0" fontId="14" fillId="0" borderId="0"/>
    <xf numFmtId="38" fontId="8" fillId="0" borderId="67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38" fontId="8" fillId="0" borderId="67"/>
    <xf numFmtId="38" fontId="42" fillId="0" borderId="16"/>
    <xf numFmtId="0" fontId="1" fillId="0" borderId="0"/>
    <xf numFmtId="0" fontId="1" fillId="0" borderId="0"/>
    <xf numFmtId="0" fontId="14" fillId="0" borderId="0"/>
    <xf numFmtId="0" fontId="1" fillId="0" borderId="0"/>
    <xf numFmtId="39" fontId="85" fillId="111" borderId="0"/>
    <xf numFmtId="0" fontId="1" fillId="0" borderId="0"/>
    <xf numFmtId="0" fontId="14" fillId="0" borderId="0"/>
    <xf numFmtId="0" fontId="1" fillId="0" borderId="0"/>
    <xf numFmtId="177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164" fontId="5" fillId="0" borderId="0">
      <alignment horizontal="left" wrapText="1"/>
    </xf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195" fontId="5" fillId="0" borderId="0">
      <alignment horizontal="left" wrapText="1"/>
    </xf>
    <xf numFmtId="198" fontId="5" fillId="0" borderId="0">
      <alignment horizontal="left" wrapText="1"/>
    </xf>
    <xf numFmtId="198" fontId="5" fillId="0" borderId="0">
      <alignment horizontal="left" wrapText="1"/>
    </xf>
    <xf numFmtId="0" fontId="14" fillId="0" borderId="0"/>
    <xf numFmtId="175" fontId="5" fillId="0" borderId="0">
      <alignment horizontal="left" wrapText="1"/>
    </xf>
    <xf numFmtId="198" fontId="5" fillId="0" borderId="0">
      <alignment horizontal="left" wrapText="1"/>
    </xf>
    <xf numFmtId="0" fontId="1" fillId="0" borderId="0"/>
    <xf numFmtId="0" fontId="14" fillId="0" borderId="0"/>
    <xf numFmtId="198" fontId="5" fillId="0" borderId="0">
      <alignment horizontal="left" wrapText="1"/>
    </xf>
    <xf numFmtId="0" fontId="14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0" fontId="1" fillId="0" borderId="0"/>
    <xf numFmtId="0" fontId="1" fillId="0" borderId="0"/>
    <xf numFmtId="0" fontId="14" fillId="0" borderId="0"/>
    <xf numFmtId="195" fontId="5" fillId="0" borderId="0">
      <alignment horizontal="left" wrapText="1"/>
    </xf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201" fontId="5" fillId="0" borderId="0">
      <alignment horizontal="left" wrapText="1"/>
    </xf>
    <xf numFmtId="201" fontId="5" fillId="0" borderId="0">
      <alignment horizontal="left" wrapText="1"/>
    </xf>
    <xf numFmtId="0" fontId="1" fillId="0" borderId="0"/>
    <xf numFmtId="0" fontId="14" fillId="0" borderId="0"/>
    <xf numFmtId="201" fontId="5" fillId="0" borderId="0">
      <alignment horizontal="left" wrapText="1"/>
    </xf>
    <xf numFmtId="0" fontId="1" fillId="0" borderId="0"/>
    <xf numFmtId="0" fontId="14" fillId="0" borderId="0"/>
    <xf numFmtId="201" fontId="5" fillId="0" borderId="0">
      <alignment horizontal="left" wrapText="1"/>
    </xf>
    <xf numFmtId="0" fontId="1" fillId="0" borderId="0"/>
    <xf numFmtId="0" fontId="14" fillId="0" borderId="0"/>
    <xf numFmtId="166" fontId="5" fillId="0" borderId="0">
      <alignment horizontal="left" wrapText="1"/>
    </xf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5" fillId="112" borderId="0" applyNumberFormat="0" applyBorder="0">
      <alignment horizontal="center" wrapText="1"/>
    </xf>
    <xf numFmtId="0" fontId="1" fillId="0" borderId="0"/>
    <xf numFmtId="0" fontId="5" fillId="113" borderId="68" applyNumberFormat="0">
      <alignment wrapText="1"/>
    </xf>
    <xf numFmtId="0" fontId="1" fillId="0" borderId="0"/>
    <xf numFmtId="0" fontId="5" fillId="113" borderId="0" applyNumberFormat="0" applyBorder="0">
      <alignment wrapText="1"/>
    </xf>
    <xf numFmtId="0" fontId="1" fillId="0" borderId="0"/>
    <xf numFmtId="0" fontId="5" fillId="0" borderId="0" applyNumberFormat="0" applyFill="0" applyBorder="0" applyProtection="0">
      <alignment horizontal="right" wrapText="1"/>
    </xf>
    <xf numFmtId="0" fontId="1" fillId="0" borderId="0"/>
    <xf numFmtId="202" fontId="5" fillId="0" borderId="0" applyFill="0" applyBorder="0" applyAlignment="0" applyProtection="0">
      <alignment wrapText="1"/>
    </xf>
    <xf numFmtId="0" fontId="1" fillId="0" borderId="0"/>
    <xf numFmtId="203" fontId="5" fillId="0" borderId="0" applyFill="0" applyBorder="0" applyAlignment="0" applyProtection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>
      <alignment horizontal="right" wrapText="1"/>
    </xf>
    <xf numFmtId="0" fontId="1" fillId="0" borderId="0"/>
    <xf numFmtId="17" fontId="5" fillId="0" borderId="0" applyFill="0" applyBorder="0">
      <alignment horizontal="righ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200" fontId="105" fillId="0" borderId="0"/>
    <xf numFmtId="186" fontId="9" fillId="0" borderId="0"/>
    <xf numFmtId="0" fontId="14" fillId="0" borderId="0"/>
    <xf numFmtId="0" fontId="14" fillId="0" borderId="0"/>
    <xf numFmtId="40" fontId="106" fillId="0" borderId="0" applyBorder="0">
      <alignment horizontal="right"/>
    </xf>
    <xf numFmtId="41" fontId="107" fillId="5" borderId="0">
      <alignment horizontal="left"/>
    </xf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200" fontId="108" fillId="114" borderId="0" applyFont="0" applyBorder="0" applyAlignment="0">
      <alignment vertical="top" wrapText="1"/>
    </xf>
    <xf numFmtId="200" fontId="109" fillId="114" borderId="69" applyBorder="0">
      <alignment horizontal="right" vertical="top" wrapText="1"/>
    </xf>
    <xf numFmtId="0" fontId="14" fillId="0" borderId="0"/>
    <xf numFmtId="0" fontId="2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04" fillId="0" borderId="0" applyNumberForma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04" fillId="0" borderId="0" applyNumberFormat="0" applyFill="0" applyBorder="0" applyAlignment="0" applyProtection="0"/>
    <xf numFmtId="204" fontId="110" fillId="5" borderId="0">
      <alignment horizontal="left" vertical="center"/>
    </xf>
    <xf numFmtId="0" fontId="1" fillId="0" borderId="0"/>
    <xf numFmtId="0" fontId="1" fillId="0" borderId="0"/>
    <xf numFmtId="0" fontId="14" fillId="0" borderId="0"/>
    <xf numFmtId="0" fontId="1" fillId="0" borderId="0"/>
    <xf numFmtId="0" fontId="25" fillId="5" borderId="0">
      <alignment horizontal="left" wrapText="1"/>
    </xf>
    <xf numFmtId="0" fontId="25" fillId="5" borderId="0">
      <alignment horizontal="left" wrapText="1"/>
    </xf>
    <xf numFmtId="0" fontId="14" fillId="0" borderId="0"/>
    <xf numFmtId="0" fontId="1" fillId="0" borderId="0"/>
    <xf numFmtId="0" fontId="111" fillId="0" borderId="0">
      <alignment horizontal="left" vertical="center"/>
    </xf>
    <xf numFmtId="0" fontId="1" fillId="0" borderId="0"/>
    <xf numFmtId="0" fontId="14" fillId="0" borderId="0"/>
    <xf numFmtId="0" fontId="1" fillId="0" borderId="0"/>
    <xf numFmtId="171" fontId="112" fillId="0" borderId="0"/>
    <xf numFmtId="0" fontId="52" fillId="0" borderId="70" applyNumberFormat="0" applyFont="0" applyFill="0" applyAlignment="0" applyProtection="0"/>
    <xf numFmtId="0" fontId="2" fillId="0" borderId="32" applyNumberFormat="0" applyFill="0" applyAlignment="0" applyProtection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2" fillId="0" borderId="32" applyNumberFormat="0" applyFill="0" applyAlignment="0" applyProtection="0"/>
    <xf numFmtId="0" fontId="1" fillId="0" borderId="0"/>
    <xf numFmtId="0" fontId="14" fillId="0" borderId="0"/>
    <xf numFmtId="0" fontId="1" fillId="0" borderId="0"/>
    <xf numFmtId="0" fontId="15" fillId="0" borderId="71" applyNumberFormat="0" applyFill="0" applyAlignment="0" applyProtection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5" fillId="0" borderId="71" applyNumberFormat="0" applyFill="0" applyAlignment="0" applyProtection="0"/>
    <xf numFmtId="0" fontId="53" fillId="0" borderId="72"/>
    <xf numFmtId="0" fontId="1" fillId="0" borderId="0"/>
    <xf numFmtId="0" fontId="14" fillId="0" borderId="0"/>
    <xf numFmtId="0" fontId="1" fillId="0" borderId="0"/>
    <xf numFmtId="171" fontId="42" fillId="0" borderId="73"/>
    <xf numFmtId="193" fontId="47" fillId="0" borderId="73" applyAlignment="0"/>
    <xf numFmtId="194" fontId="47" fillId="0" borderId="73" applyAlignment="0"/>
    <xf numFmtId="200" fontId="47" fillId="0" borderId="73" applyAlignment="0">
      <alignment horizontal="right"/>
    </xf>
    <xf numFmtId="205" fontId="91" fillId="6" borderId="14" applyBorder="0">
      <alignment horizontal="right" vertical="center"/>
      <protection locked="0"/>
    </xf>
    <xf numFmtId="0" fontId="1" fillId="0" borderId="0"/>
    <xf numFmtId="0" fontId="18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13" fillId="0" borderId="0" applyNumberForma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13" fillId="0" borderId="0" applyNumberFormat="0" applyFill="0" applyBorder="0" applyAlignment="0" applyProtection="0"/>
    <xf numFmtId="1" fontId="5" fillId="0" borderId="0">
      <alignment horizontal="center"/>
    </xf>
    <xf numFmtId="1" fontId="5" fillId="0" borderId="0">
      <alignment horizontal="center"/>
    </xf>
    <xf numFmtId="0" fontId="5" fillId="0" borderId="0"/>
  </cellStyleXfs>
  <cellXfs count="317">
    <xf numFmtId="0" fontId="0" fillId="0" borderId="0" xfId="0"/>
    <xf numFmtId="0" fontId="2" fillId="0" borderId="0" xfId="0" applyFont="1"/>
    <xf numFmtId="0" fontId="0" fillId="0" borderId="0" xfId="0" applyFill="1"/>
    <xf numFmtId="0" fontId="20" fillId="0" borderId="0" xfId="0" applyNumberFormat="1" applyFont="1" applyFill="1" applyAlignment="1">
      <alignment horizontal="right"/>
    </xf>
    <xf numFmtId="173" fontId="20" fillId="0" borderId="0" xfId="0" applyNumberFormat="1" applyFont="1" applyFill="1" applyBorder="1" applyAlignment="1"/>
    <xf numFmtId="173" fontId="20" fillId="0" borderId="24" xfId="0" applyNumberFormat="1" applyFont="1" applyFill="1" applyBorder="1" applyAlignment="1"/>
    <xf numFmtId="0" fontId="20" fillId="0" borderId="0" xfId="0" applyNumberFormat="1" applyFont="1" applyFill="1" applyAlignment="1" applyProtection="1">
      <alignment horizontal="centerContinuous"/>
      <protection locked="0"/>
    </xf>
    <xf numFmtId="0" fontId="20" fillId="0" borderId="0" xfId="0" applyNumberFormat="1" applyFont="1" applyFill="1" applyAlignment="1">
      <alignment horizontal="centerContinuous"/>
    </xf>
    <xf numFmtId="0" fontId="22" fillId="0" borderId="0" xfId="0" applyNumberFormat="1" applyFont="1" applyFill="1" applyAlignment="1">
      <alignment horizontal="centerContinuous"/>
    </xf>
    <xf numFmtId="0" fontId="20" fillId="0" borderId="0" xfId="0" applyNumberFormat="1" applyFont="1" applyFill="1" applyAlignment="1">
      <alignment horizontal="center"/>
    </xf>
    <xf numFmtId="0" fontId="20" fillId="0" borderId="0" xfId="0" applyNumberFormat="1" applyFont="1" applyFill="1" applyAlignment="1" applyProtection="1">
      <protection locked="0"/>
    </xf>
    <xf numFmtId="174" fontId="20" fillId="0" borderId="0" xfId="0" applyNumberFormat="1" applyFont="1" applyFill="1" applyAlignment="1"/>
    <xf numFmtId="0" fontId="20" fillId="0" borderId="0" xfId="0" applyNumberFormat="1" applyFont="1" applyFill="1" applyAlignment="1" applyProtection="1">
      <alignment horizontal="center"/>
      <protection locked="0"/>
    </xf>
    <xf numFmtId="0" fontId="20" fillId="0" borderId="1" xfId="0" applyNumberFormat="1" applyFont="1" applyFill="1" applyBorder="1" applyAlignment="1">
      <alignment horizontal="center"/>
    </xf>
    <xf numFmtId="0" fontId="20" fillId="0" borderId="1" xfId="0" applyNumberFormat="1" applyFont="1" applyFill="1" applyBorder="1" applyAlignment="1"/>
    <xf numFmtId="174" fontId="20" fillId="0" borderId="1" xfId="0" applyNumberFormat="1" applyFont="1" applyFill="1" applyBorder="1" applyAlignment="1">
      <alignment horizontal="center"/>
    </xf>
    <xf numFmtId="0" fontId="20" fillId="0" borderId="1" xfId="0" applyNumberFormat="1" applyFont="1" applyFill="1" applyBorder="1" applyAlignment="1" applyProtection="1">
      <alignment horizontal="center"/>
      <protection locked="0"/>
    </xf>
    <xf numFmtId="0" fontId="22" fillId="0" borderId="0" xfId="0" applyNumberFormat="1" applyFont="1" applyFill="1" applyAlignment="1" applyProtection="1">
      <alignment horizontal="fill"/>
      <protection locked="0"/>
    </xf>
    <xf numFmtId="0" fontId="22" fillId="0" borderId="0" xfId="0" applyNumberFormat="1" applyFont="1" applyFill="1" applyAlignment="1">
      <alignment horizontal="center"/>
    </xf>
    <xf numFmtId="0" fontId="22" fillId="0" borderId="0" xfId="0" applyNumberFormat="1" applyFont="1" applyFill="1" applyAlignment="1"/>
    <xf numFmtId="41" fontId="22" fillId="0" borderId="0" xfId="0" applyNumberFormat="1" applyFont="1" applyFill="1" applyBorder="1" applyAlignment="1"/>
    <xf numFmtId="0" fontId="23" fillId="0" borderId="0" xfId="0" applyFont="1" applyFill="1" applyAlignment="1">
      <alignment horizontal="left"/>
    </xf>
    <xf numFmtId="165" fontId="22" fillId="0" borderId="0" xfId="0" applyNumberFormat="1" applyFont="1" applyFill="1" applyBorder="1" applyAlignment="1"/>
    <xf numFmtId="0" fontId="22" fillId="0" borderId="0" xfId="0" applyFont="1" applyFill="1" applyAlignment="1">
      <alignment horizontal="left" indent="2"/>
    </xf>
    <xf numFmtId="42" fontId="22" fillId="0" borderId="0" xfId="0" applyNumberFormat="1" applyFont="1" applyFill="1" applyAlignment="1"/>
    <xf numFmtId="42" fontId="22" fillId="0" borderId="0" xfId="0" applyNumberFormat="1" applyFont="1" applyFill="1" applyBorder="1" applyAlignment="1"/>
    <xf numFmtId="0" fontId="22" fillId="0" borderId="0" xfId="0" applyFont="1" applyAlignment="1">
      <alignment horizontal="left" indent="2"/>
    </xf>
    <xf numFmtId="0" fontId="22" fillId="0" borderId="0" xfId="0" applyFont="1" applyAlignment="1">
      <alignment horizontal="left"/>
    </xf>
    <xf numFmtId="42" fontId="22" fillId="0" borderId="2" xfId="0" applyNumberFormat="1" applyFont="1" applyFill="1" applyBorder="1" applyAlignment="1"/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 indent="1"/>
    </xf>
    <xf numFmtId="0" fontId="22" fillId="0" borderId="0" xfId="0" applyNumberFormat="1" applyFont="1" applyFill="1" applyBorder="1" applyAlignment="1">
      <alignment horizontal="left"/>
    </xf>
    <xf numFmtId="175" fontId="25" fillId="0" borderId="0" xfId="27" applyFont="1" applyFill="1" applyAlignment="1">
      <alignment horizontal="left"/>
    </xf>
    <xf numFmtId="175" fontId="5" fillId="0" borderId="0" xfId="27" applyFont="1" applyFill="1" applyAlignment="1">
      <alignment horizontal="left"/>
    </xf>
    <xf numFmtId="0" fontId="26" fillId="0" borderId="0" xfId="28"/>
    <xf numFmtId="175" fontId="5" fillId="0" borderId="0" xfId="27" applyFont="1" applyFill="1" applyAlignment="1">
      <alignment horizontal="right"/>
    </xf>
    <xf numFmtId="9" fontId="5" fillId="0" borderId="0" xfId="29" applyFont="1" applyFill="1" applyAlignment="1">
      <alignment horizontal="left"/>
    </xf>
    <xf numFmtId="0" fontId="5" fillId="0" borderId="0" xfId="30" applyFont="1" applyFill="1"/>
    <xf numFmtId="0" fontId="5" fillId="0" borderId="0" xfId="30" applyFont="1"/>
    <xf numFmtId="175" fontId="27" fillId="0" borderId="0" xfId="27" applyFont="1" applyFill="1" applyAlignment="1">
      <alignment horizontal="left"/>
    </xf>
    <xf numFmtId="0" fontId="5" fillId="0" borderId="0" xfId="30" applyFont="1" applyFill="1" applyAlignment="1">
      <alignment horizontal="center"/>
    </xf>
    <xf numFmtId="0" fontId="5" fillId="0" borderId="0" xfId="30" applyFont="1" applyFill="1" applyAlignment="1">
      <alignment horizontal="center" wrapText="1"/>
    </xf>
    <xf numFmtId="164" fontId="5" fillId="0" borderId="0" xfId="31" applyNumberFormat="1" applyFont="1" applyFill="1" applyAlignment="1">
      <alignment horizontal="left"/>
    </xf>
    <xf numFmtId="13" fontId="5" fillId="0" borderId="0" xfId="30" applyNumberFormat="1" applyFont="1" applyFill="1"/>
    <xf numFmtId="0" fontId="5" fillId="0" borderId="0" xfId="30" applyFont="1" applyFill="1" applyAlignment="1">
      <alignment horizontal="right"/>
    </xf>
    <xf numFmtId="176" fontId="27" fillId="0" borderId="33" xfId="27" applyNumberFormat="1" applyFont="1" applyFill="1" applyBorder="1" applyAlignment="1">
      <alignment horizontal="left"/>
    </xf>
    <xf numFmtId="44" fontId="27" fillId="0" borderId="0" xfId="27" applyNumberFormat="1" applyFont="1" applyFill="1" applyAlignment="1"/>
    <xf numFmtId="6" fontId="27" fillId="0" borderId="0" xfId="32" applyNumberFormat="1" applyFont="1" applyFill="1" applyAlignment="1"/>
    <xf numFmtId="165" fontId="5" fillId="0" borderId="0" xfId="27" applyNumberFormat="1" applyFont="1" applyFill="1" applyAlignment="1">
      <alignment horizontal="left"/>
    </xf>
    <xf numFmtId="0" fontId="5" fillId="0" borderId="0" xfId="30" applyFont="1" applyFill="1" applyBorder="1"/>
    <xf numFmtId="0" fontId="5" fillId="0" borderId="0" xfId="27" applyNumberFormat="1" applyFont="1" applyFill="1" applyAlignment="1"/>
    <xf numFmtId="42" fontId="28" fillId="0" borderId="0" xfId="28" applyNumberFormat="1" applyFont="1" applyFill="1" applyAlignment="1">
      <alignment horizontal="center"/>
    </xf>
    <xf numFmtId="0" fontId="25" fillId="0" borderId="7" xfId="27" applyNumberFormat="1" applyFont="1" applyFill="1" applyBorder="1" applyAlignment="1"/>
    <xf numFmtId="0" fontId="25" fillId="0" borderId="7" xfId="33" applyNumberFormat="1" applyFont="1" applyFill="1" applyBorder="1" applyAlignment="1">
      <alignment horizontal="center"/>
    </xf>
    <xf numFmtId="0" fontId="25" fillId="0" borderId="9" xfId="27" applyNumberFormat="1" applyFont="1" applyFill="1" applyBorder="1" applyAlignment="1"/>
    <xf numFmtId="169" fontId="25" fillId="0" borderId="9" xfId="34" applyNumberFormat="1" applyFont="1" applyFill="1" applyBorder="1" applyAlignment="1">
      <alignment horizontal="center"/>
    </xf>
    <xf numFmtId="0" fontId="25" fillId="0" borderId="0" xfId="27" applyNumberFormat="1" applyFont="1" applyFill="1" applyBorder="1" applyAlignment="1"/>
    <xf numFmtId="169" fontId="25" fillId="0" borderId="0" xfId="34" applyNumberFormat="1" applyFont="1" applyFill="1" applyBorder="1" applyAlignment="1">
      <alignment horizontal="center"/>
    </xf>
    <xf numFmtId="0" fontId="25" fillId="0" borderId="34" xfId="27" applyNumberFormat="1" applyFont="1" applyBorder="1" applyAlignment="1">
      <alignment horizontal="center"/>
    </xf>
    <xf numFmtId="0" fontId="25" fillId="0" borderId="35" xfId="27" applyNumberFormat="1" applyFont="1" applyBorder="1" applyAlignment="1">
      <alignment horizontal="centerContinuous" vertical="center"/>
    </xf>
    <xf numFmtId="0" fontId="25" fillId="0" borderId="36" xfId="27" applyNumberFormat="1" applyFont="1" applyBorder="1" applyAlignment="1">
      <alignment horizontal="centerContinuous" vertical="center"/>
    </xf>
    <xf numFmtId="0" fontId="25" fillId="0" borderId="37" xfId="27" applyNumberFormat="1" applyFont="1" applyBorder="1" applyAlignment="1">
      <alignment horizontal="centerContinuous" vertical="center"/>
    </xf>
    <xf numFmtId="175" fontId="25" fillId="0" borderId="34" xfId="27" applyFont="1" applyBorder="1" applyAlignment="1">
      <alignment horizontal="center"/>
    </xf>
    <xf numFmtId="0" fontId="5" fillId="0" borderId="0" xfId="27" applyNumberFormat="1" applyFont="1" applyAlignment="1"/>
    <xf numFmtId="0" fontId="25" fillId="0" borderId="38" xfId="27" applyNumberFormat="1" applyFont="1" applyBorder="1" applyAlignment="1">
      <alignment horizontal="center"/>
    </xf>
    <xf numFmtId="0" fontId="25" fillId="0" borderId="19" xfId="27" applyNumberFormat="1" applyFont="1" applyFill="1" applyBorder="1" applyAlignment="1">
      <alignment horizontal="centerContinuous" vertical="center"/>
    </xf>
    <xf numFmtId="0" fontId="25" fillId="0" borderId="20" xfId="27" applyNumberFormat="1" applyFont="1" applyFill="1" applyBorder="1" applyAlignment="1">
      <alignment horizontal="centerContinuous" vertical="center"/>
    </xf>
    <xf numFmtId="0" fontId="25" fillId="0" borderId="0" xfId="27" applyNumberFormat="1" applyFont="1" applyFill="1" applyBorder="1" applyAlignment="1">
      <alignment horizontal="centerContinuous" vertical="center"/>
    </xf>
    <xf numFmtId="0" fontId="25" fillId="0" borderId="19" xfId="27" applyNumberFormat="1" applyFont="1" applyFill="1" applyBorder="1" applyAlignment="1">
      <alignment horizontal="center"/>
    </xf>
    <xf numFmtId="0" fontId="25" fillId="0" borderId="20" xfId="27" applyNumberFormat="1" applyFont="1" applyFill="1" applyBorder="1" applyAlignment="1">
      <alignment horizontal="center"/>
    </xf>
    <xf numFmtId="175" fontId="25" fillId="0" borderId="38" xfId="27" applyFont="1" applyFill="1" applyBorder="1" applyAlignment="1">
      <alignment horizontal="center"/>
    </xf>
    <xf numFmtId="0" fontId="5" fillId="0" borderId="38" xfId="27" applyNumberFormat="1" applyFont="1" applyBorder="1" applyAlignment="1"/>
    <xf numFmtId="0" fontId="25" fillId="0" borderId="19" xfId="27" applyNumberFormat="1" applyFont="1" applyBorder="1" applyAlignment="1">
      <alignment horizontal="center"/>
    </xf>
    <xf numFmtId="0" fontId="25" fillId="0" borderId="20" xfId="27" applyNumberFormat="1" applyFont="1" applyBorder="1" applyAlignment="1">
      <alignment horizontal="center"/>
    </xf>
    <xf numFmtId="175" fontId="25" fillId="0" borderId="38" xfId="27" applyFont="1" applyBorder="1" applyAlignment="1">
      <alignment horizontal="center"/>
    </xf>
    <xf numFmtId="9" fontId="25" fillId="0" borderId="38" xfId="27" applyNumberFormat="1" applyFont="1" applyBorder="1" applyAlignment="1">
      <alignment horizontal="center"/>
    </xf>
    <xf numFmtId="0" fontId="25" fillId="0" borderId="39" xfId="27" applyNumberFormat="1" applyFont="1" applyBorder="1" applyAlignment="1">
      <alignment horizontal="center"/>
    </xf>
    <xf numFmtId="0" fontId="25" fillId="0" borderId="40" xfId="27" applyNumberFormat="1" applyFont="1" applyBorder="1" applyAlignment="1">
      <alignment horizontal="center"/>
    </xf>
    <xf numFmtId="0" fontId="25" fillId="0" borderId="41" xfId="27" applyNumberFormat="1" applyFont="1" applyBorder="1" applyAlignment="1">
      <alignment horizontal="center"/>
    </xf>
    <xf numFmtId="0" fontId="25" fillId="0" borderId="40" xfId="27" applyNumberFormat="1" applyFont="1" applyFill="1" applyBorder="1" applyAlignment="1">
      <alignment horizontal="center"/>
    </xf>
    <xf numFmtId="0" fontId="25" fillId="0" borderId="41" xfId="27" applyNumberFormat="1" applyFont="1" applyFill="1" applyBorder="1" applyAlignment="1">
      <alignment horizontal="center"/>
    </xf>
    <xf numFmtId="175" fontId="25" fillId="0" borderId="39" xfId="27" applyFont="1" applyBorder="1" applyAlignment="1">
      <alignment horizontal="center"/>
    </xf>
    <xf numFmtId="9" fontId="25" fillId="0" borderId="39" xfId="27" applyNumberFormat="1" applyFont="1" applyBorder="1" applyAlignment="1">
      <alignment horizontal="center"/>
    </xf>
    <xf numFmtId="175" fontId="25" fillId="0" borderId="39" xfId="27" quotePrefix="1" applyFont="1" applyFill="1" applyBorder="1" applyAlignment="1">
      <alignment horizontal="center"/>
    </xf>
    <xf numFmtId="176" fontId="5" fillId="0" borderId="0" xfId="27" applyNumberFormat="1" applyFont="1" applyFill="1" applyBorder="1" applyAlignment="1">
      <alignment horizontal="right"/>
    </xf>
    <xf numFmtId="41" fontId="5" fillId="0" borderId="0" xfId="27" applyNumberFormat="1" applyFont="1" applyAlignment="1"/>
    <xf numFmtId="176" fontId="5" fillId="0" borderId="42" xfId="27" applyNumberFormat="1" applyFont="1" applyFill="1" applyBorder="1" applyAlignment="1">
      <alignment horizontal="right"/>
    </xf>
    <xf numFmtId="41" fontId="5" fillId="0" borderId="33" xfId="27" applyNumberFormat="1" applyFont="1" applyFill="1" applyBorder="1" applyAlignment="1"/>
    <xf numFmtId="41" fontId="5" fillId="0" borderId="43" xfId="27" applyNumberFormat="1" applyFont="1" applyFill="1" applyBorder="1" applyAlignment="1"/>
    <xf numFmtId="41" fontId="5" fillId="0" borderId="0" xfId="27" applyNumberFormat="1" applyFont="1" applyFill="1" applyAlignment="1"/>
    <xf numFmtId="41" fontId="5" fillId="0" borderId="0" xfId="27" applyNumberFormat="1" applyFont="1" applyFill="1" applyBorder="1" applyAlignment="1"/>
    <xf numFmtId="41" fontId="5" fillId="0" borderId="13" xfId="27" applyNumberFormat="1" applyFont="1" applyFill="1" applyBorder="1" applyAlignment="1"/>
    <xf numFmtId="176" fontId="5" fillId="2" borderId="42" xfId="27" applyNumberFormat="1" applyFont="1" applyFill="1" applyBorder="1" applyAlignment="1">
      <alignment horizontal="right"/>
    </xf>
    <xf numFmtId="41" fontId="5" fillId="2" borderId="0" xfId="27" applyNumberFormat="1" applyFont="1" applyFill="1" applyBorder="1" applyAlignment="1"/>
    <xf numFmtId="41" fontId="5" fillId="2" borderId="33" xfId="27" applyNumberFormat="1" applyFont="1" applyFill="1" applyBorder="1" applyAlignment="1"/>
    <xf numFmtId="41" fontId="5" fillId="2" borderId="13" xfId="27" applyNumberFormat="1" applyFont="1" applyFill="1" applyBorder="1" applyAlignment="1"/>
    <xf numFmtId="41" fontId="5" fillId="2" borderId="43" xfId="27" applyNumberFormat="1" applyFont="1" applyFill="1" applyBorder="1" applyAlignment="1"/>
    <xf numFmtId="172" fontId="25" fillId="0" borderId="44" xfId="27" applyNumberFormat="1" applyFont="1" applyBorder="1" applyAlignment="1">
      <alignment horizontal="center"/>
    </xf>
    <xf numFmtId="41" fontId="5" fillId="0" borderId="45" xfId="27" applyNumberFormat="1" applyFont="1" applyBorder="1" applyAlignment="1"/>
    <xf numFmtId="41" fontId="5" fillId="0" borderId="46" xfId="27" applyNumberFormat="1" applyFont="1" applyBorder="1" applyAlignment="1"/>
    <xf numFmtId="172" fontId="25" fillId="0" borderId="42" xfId="27" applyNumberFormat="1" applyFont="1" applyBorder="1" applyAlignment="1">
      <alignment horizontal="center"/>
    </xf>
    <xf numFmtId="41" fontId="5" fillId="36" borderId="33" xfId="27" applyNumberFormat="1" applyFont="1" applyFill="1" applyBorder="1" applyAlignment="1"/>
    <xf numFmtId="41" fontId="25" fillId="0" borderId="33" xfId="27" applyNumberFormat="1" applyFont="1" applyBorder="1" applyAlignment="1"/>
    <xf numFmtId="41" fontId="25" fillId="0" borderId="45" xfId="27" applyNumberFormat="1" applyFont="1" applyBorder="1" applyAlignment="1"/>
    <xf numFmtId="41" fontId="5" fillId="36" borderId="45" xfId="27" applyNumberFormat="1" applyFont="1" applyFill="1" applyBorder="1" applyAlignment="1"/>
    <xf numFmtId="41" fontId="25" fillId="36" borderId="45" xfId="27" applyNumberFormat="1" applyFont="1" applyFill="1" applyBorder="1" applyAlignment="1"/>
    <xf numFmtId="41" fontId="25" fillId="36" borderId="46" xfId="27" applyNumberFormat="1" applyFont="1" applyFill="1" applyBorder="1" applyAlignment="1"/>
    <xf numFmtId="172" fontId="25" fillId="0" borderId="47" xfId="27" applyNumberFormat="1" applyFont="1" applyBorder="1" applyAlignment="1">
      <alignment horizontal="center"/>
    </xf>
    <xf numFmtId="41" fontId="5" fillId="0" borderId="48" xfId="27" applyNumberFormat="1" applyFont="1" applyBorder="1" applyAlignment="1"/>
    <xf numFmtId="41" fontId="5" fillId="0" borderId="49" xfId="27" applyNumberFormat="1" applyFont="1" applyBorder="1" applyAlignment="1"/>
    <xf numFmtId="41" fontId="26" fillId="0" borderId="0" xfId="28" applyNumberFormat="1"/>
    <xf numFmtId="0" fontId="114" fillId="0" borderId="0" xfId="5686" applyFont="1" applyAlignment="1">
      <alignment horizontal="left"/>
    </xf>
    <xf numFmtId="0" fontId="22" fillId="0" borderId="0" xfId="5686"/>
    <xf numFmtId="0" fontId="22" fillId="0" borderId="0" xfId="5686" applyAlignment="1">
      <alignment horizontal="center"/>
    </xf>
    <xf numFmtId="169" fontId="22" fillId="0" borderId="0" xfId="5686" applyNumberFormat="1"/>
    <xf numFmtId="169" fontId="22" fillId="0" borderId="2" xfId="5686" applyNumberFormat="1" applyBorder="1"/>
    <xf numFmtId="0" fontId="115" fillId="0" borderId="0" xfId="0" applyFont="1"/>
    <xf numFmtId="0" fontId="0" fillId="0" borderId="0" xfId="0" applyNumberFormat="1" applyAlignment="1"/>
    <xf numFmtId="175" fontId="25" fillId="0" borderId="0" xfId="0" applyNumberFormat="1" applyFont="1" applyFill="1" applyAlignment="1">
      <alignment horizontal="left"/>
    </xf>
    <xf numFmtId="0" fontId="0" fillId="0" borderId="0" xfId="0" applyNumberFormat="1" applyFill="1" applyAlignment="1"/>
    <xf numFmtId="175" fontId="5" fillId="0" borderId="0" xfId="0" applyNumberFormat="1" applyFont="1" applyFill="1" applyAlignment="1">
      <alignment horizontal="left"/>
    </xf>
    <xf numFmtId="175" fontId="95" fillId="0" borderId="0" xfId="0" applyNumberFormat="1" applyFont="1" applyFill="1" applyAlignment="1">
      <alignment horizontal="left"/>
    </xf>
    <xf numFmtId="0" fontId="0" fillId="0" borderId="7" xfId="0" applyNumberFormat="1" applyFill="1" applyBorder="1" applyAlignment="1">
      <alignment horizontal="center"/>
    </xf>
    <xf numFmtId="175" fontId="5" fillId="0" borderId="5" xfId="0" applyNumberFormat="1" applyFont="1" applyFill="1" applyBorder="1" applyAlignment="1">
      <alignment horizontal="centerContinuous"/>
    </xf>
    <xf numFmtId="175" fontId="5" fillId="0" borderId="4" xfId="0" applyNumberFormat="1" applyFont="1" applyFill="1" applyBorder="1" applyAlignment="1">
      <alignment horizontal="centerContinuous"/>
    </xf>
    <xf numFmtId="175" fontId="5" fillId="0" borderId="6" xfId="0" applyNumberFormat="1" applyFont="1" applyFill="1" applyBorder="1" applyAlignment="1">
      <alignment horizontal="centerContinuous"/>
    </xf>
    <xf numFmtId="0" fontId="0" fillId="0" borderId="8" xfId="0" applyNumberFormat="1" applyFill="1" applyBorder="1" applyAlignment="1">
      <alignment horizontal="center"/>
    </xf>
    <xf numFmtId="175" fontId="5" fillId="0" borderId="17" xfId="6356" applyFont="1" applyFill="1" applyBorder="1" applyAlignment="1">
      <alignment horizontal="left"/>
    </xf>
    <xf numFmtId="175" fontId="5" fillId="0" borderId="4" xfId="6356" applyFont="1" applyFill="1" applyBorder="1" applyAlignment="1">
      <alignment horizontal="centerContinuous"/>
    </xf>
    <xf numFmtId="175" fontId="5" fillId="0" borderId="6" xfId="6356" applyFont="1" applyFill="1" applyBorder="1" applyAlignment="1">
      <alignment horizontal="centerContinuous"/>
    </xf>
    <xf numFmtId="175" fontId="5" fillId="0" borderId="5" xfId="6356" applyFont="1" applyFill="1" applyBorder="1" applyAlignment="1">
      <alignment horizontal="centerContinuous"/>
    </xf>
    <xf numFmtId="175" fontId="5" fillId="0" borderId="15" xfId="6356" applyFont="1" applyFill="1" applyBorder="1" applyAlignment="1">
      <alignment horizontal="left"/>
    </xf>
    <xf numFmtId="175" fontId="5" fillId="0" borderId="14" xfId="6356" applyFont="1" applyFill="1" applyBorder="1" applyAlignment="1">
      <alignment horizontal="left"/>
    </xf>
    <xf numFmtId="175" fontId="5" fillId="0" borderId="0" xfId="6356" applyFont="1" applyFill="1" applyBorder="1" applyAlignment="1">
      <alignment horizontal="left"/>
    </xf>
    <xf numFmtId="175" fontId="5" fillId="0" borderId="13" xfId="6356" applyFont="1" applyFill="1" applyBorder="1" applyAlignment="1">
      <alignment horizontal="center"/>
    </xf>
    <xf numFmtId="175" fontId="5" fillId="0" borderId="14" xfId="6356" applyFont="1" applyFill="1" applyBorder="1" applyAlignment="1">
      <alignment horizontal="centerContinuous"/>
    </xf>
    <xf numFmtId="175" fontId="5" fillId="0" borderId="0" xfId="6356" applyFont="1" applyFill="1" applyBorder="1" applyAlignment="1">
      <alignment horizontal="centerContinuous"/>
    </xf>
    <xf numFmtId="175" fontId="5" fillId="0" borderId="13" xfId="6356" applyFont="1" applyFill="1" applyBorder="1" applyAlignment="1">
      <alignment horizontal="left"/>
    </xf>
    <xf numFmtId="175" fontId="5" fillId="0" borderId="14" xfId="6356" applyFont="1" applyFill="1" applyBorder="1" applyAlignment="1">
      <alignment horizontal="center"/>
    </xf>
    <xf numFmtId="175" fontId="5" fillId="0" borderId="0" xfId="6356" applyFont="1" applyFill="1" applyBorder="1" applyAlignment="1">
      <alignment horizontal="center"/>
    </xf>
    <xf numFmtId="175" fontId="5" fillId="0" borderId="12" xfId="6356" applyFont="1" applyFill="1" applyBorder="1" applyAlignment="1">
      <alignment horizontal="center"/>
    </xf>
    <xf numFmtId="175" fontId="5" fillId="0" borderId="1" xfId="6356" applyFont="1" applyFill="1" applyBorder="1" applyAlignment="1">
      <alignment horizontal="center"/>
    </xf>
    <xf numFmtId="175" fontId="5" fillId="0" borderId="11" xfId="6356" applyFont="1" applyFill="1" applyBorder="1" applyAlignment="1">
      <alignment horizontal="center"/>
    </xf>
    <xf numFmtId="0" fontId="5" fillId="0" borderId="14" xfId="6356" applyNumberFormat="1" applyFont="1" applyFill="1" applyBorder="1" applyAlignment="1">
      <alignment horizontal="center" vertical="top"/>
    </xf>
    <xf numFmtId="17" fontId="5" fillId="0" borderId="0" xfId="6356" applyNumberFormat="1" applyFont="1" applyFill="1" applyBorder="1" applyAlignment="1">
      <alignment horizontal="center" vertical="top"/>
    </xf>
    <xf numFmtId="41" fontId="5" fillId="0" borderId="0" xfId="6356" applyNumberFormat="1" applyFont="1" applyFill="1" applyBorder="1" applyAlignment="1">
      <alignment horizontal="center" vertical="top"/>
    </xf>
    <xf numFmtId="41" fontId="5" fillId="0" borderId="13" xfId="6356" applyNumberFormat="1" applyFont="1" applyFill="1" applyBorder="1" applyAlignment="1">
      <alignment horizontal="center" vertical="top"/>
    </xf>
    <xf numFmtId="37" fontId="5" fillId="0" borderId="0" xfId="6356" applyNumberFormat="1" applyFont="1" applyFill="1" applyBorder="1" applyAlignment="1">
      <alignment horizontal="center" vertical="top"/>
    </xf>
    <xf numFmtId="175" fontId="5" fillId="0" borderId="0" xfId="0" applyNumberFormat="1" applyFont="1" applyFill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5" fillId="0" borderId="12" xfId="6356" applyNumberFormat="1" applyFont="1" applyFill="1" applyBorder="1" applyAlignment="1">
      <alignment horizontal="center"/>
    </xf>
    <xf numFmtId="17" fontId="5" fillId="0" borderId="1" xfId="6356" applyNumberFormat="1" applyFont="1" applyFill="1" applyBorder="1" applyAlignment="1">
      <alignment horizontal="center"/>
    </xf>
    <xf numFmtId="41" fontId="5" fillId="0" borderId="1" xfId="6356" applyNumberFormat="1" applyFont="1" applyFill="1" applyBorder="1" applyAlignment="1">
      <alignment horizontal="center"/>
    </xf>
    <xf numFmtId="41" fontId="5" fillId="0" borderId="11" xfId="6356" applyNumberFormat="1" applyFont="1" applyFill="1" applyBorder="1" applyAlignment="1">
      <alignment horizontal="center"/>
    </xf>
    <xf numFmtId="37" fontId="5" fillId="0" borderId="1" xfId="6356" applyNumberFormat="1" applyFont="1" applyFill="1" applyBorder="1" applyAlignment="1">
      <alignment horizontal="center"/>
    </xf>
    <xf numFmtId="41" fontId="5" fillId="0" borderId="1" xfId="6356" applyNumberFormat="1" applyFont="1" applyFill="1" applyBorder="1" applyAlignment="1">
      <alignment horizontal="left"/>
    </xf>
    <xf numFmtId="0" fontId="5" fillId="0" borderId="14" xfId="6356" applyNumberFormat="1" applyFont="1" applyFill="1" applyBorder="1" applyAlignment="1">
      <alignment horizontal="center"/>
    </xf>
    <xf numFmtId="17" fontId="5" fillId="0" borderId="0" xfId="6356" applyNumberFormat="1" applyFont="1" applyFill="1" applyBorder="1" applyAlignment="1">
      <alignment horizontal="center"/>
    </xf>
    <xf numFmtId="41" fontId="5" fillId="0" borderId="0" xfId="6356" applyNumberFormat="1" applyFont="1" applyFill="1" applyBorder="1" applyAlignment="1">
      <alignment horizontal="left"/>
    </xf>
    <xf numFmtId="41" fontId="5" fillId="0" borderId="13" xfId="6356" applyNumberFormat="1" applyFont="1" applyFill="1" applyBorder="1" applyAlignment="1">
      <alignment horizontal="left"/>
    </xf>
    <xf numFmtId="37" fontId="5" fillId="0" borderId="14" xfId="6356" applyNumberFormat="1" applyFont="1" applyFill="1" applyBorder="1" applyAlignment="1">
      <alignment horizontal="center"/>
    </xf>
    <xf numFmtId="37" fontId="5" fillId="0" borderId="0" xfId="6356" applyNumberFormat="1" applyFont="1" applyFill="1" applyBorder="1" applyAlignment="1">
      <alignment horizontal="center"/>
    </xf>
    <xf numFmtId="42" fontId="5" fillId="0" borderId="13" xfId="6356" applyNumberFormat="1" applyFont="1" applyFill="1" applyBorder="1" applyAlignment="1">
      <alignment horizontal="left"/>
    </xf>
    <xf numFmtId="0" fontId="5" fillId="0" borderId="18" xfId="6356" applyNumberFormat="1" applyFont="1" applyFill="1" applyBorder="1" applyAlignment="1">
      <alignment horizontal="center"/>
    </xf>
    <xf numFmtId="41" fontId="5" fillId="0" borderId="2" xfId="6356" applyNumberFormat="1" applyFont="1" applyFill="1" applyBorder="1" applyAlignment="1">
      <alignment horizontal="left"/>
    </xf>
    <xf numFmtId="37" fontId="5" fillId="0" borderId="0" xfId="6356" applyNumberFormat="1" applyFont="1" applyFill="1" applyBorder="1" applyAlignment="1">
      <alignment horizontal="left"/>
    </xf>
    <xf numFmtId="175" fontId="117" fillId="0" borderId="0" xfId="0" applyNumberFormat="1" applyFont="1" applyFill="1" applyBorder="1" applyAlignment="1">
      <alignment horizontal="right"/>
    </xf>
    <xf numFmtId="41" fontId="117" fillId="0" borderId="0" xfId="6356" applyNumberFormat="1" applyFont="1" applyFill="1" applyBorder="1" applyAlignment="1">
      <alignment horizontal="left"/>
    </xf>
    <xf numFmtId="41" fontId="25" fillId="0" borderId="0" xfId="6356" applyNumberFormat="1" applyFont="1" applyFill="1" applyBorder="1" applyAlignment="1">
      <alignment horizontal="left"/>
    </xf>
    <xf numFmtId="42" fontId="5" fillId="0" borderId="74" xfId="6356" applyNumberFormat="1" applyFont="1" applyFill="1" applyBorder="1" applyAlignment="1">
      <alignment horizontal="left"/>
    </xf>
    <xf numFmtId="42" fontId="25" fillId="0" borderId="24" xfId="6356" applyNumberFormat="1" applyFont="1" applyFill="1" applyBorder="1" applyAlignment="1">
      <alignment horizontal="left"/>
    </xf>
    <xf numFmtId="175" fontId="5" fillId="0" borderId="12" xfId="0" applyNumberFormat="1" applyFont="1" applyFill="1" applyBorder="1" applyAlignment="1">
      <alignment horizontal="left"/>
    </xf>
    <xf numFmtId="175" fontId="5" fillId="0" borderId="1" xfId="0" applyNumberFormat="1" applyFont="1" applyFill="1" applyBorder="1" applyAlignment="1">
      <alignment horizontal="left"/>
    </xf>
    <xf numFmtId="175" fontId="117" fillId="0" borderId="1" xfId="0" applyNumberFormat="1" applyFont="1" applyFill="1" applyBorder="1" applyAlignment="1">
      <alignment horizontal="right"/>
    </xf>
    <xf numFmtId="164" fontId="117" fillId="0" borderId="11" xfId="1" applyNumberFormat="1" applyFont="1" applyFill="1" applyBorder="1" applyAlignment="1">
      <alignment horizontal="left"/>
    </xf>
    <xf numFmtId="175" fontId="5" fillId="0" borderId="11" xfId="0" applyNumberFormat="1" applyFont="1" applyFill="1" applyBorder="1" applyAlignment="1">
      <alignment horizontal="left"/>
    </xf>
    <xf numFmtId="0" fontId="118" fillId="0" borderId="0" xfId="0" applyFont="1"/>
    <xf numFmtId="0" fontId="16" fillId="117" borderId="0" xfId="0" applyFont="1" applyFill="1" applyAlignment="1">
      <alignment horizontal="center"/>
    </xf>
    <xf numFmtId="0" fontId="16" fillId="117" borderId="0" xfId="0" applyFont="1" applyFill="1" applyAlignment="1">
      <alignment horizontal="center" wrapText="1"/>
    </xf>
    <xf numFmtId="172" fontId="16" fillId="118" borderId="0" xfId="0" applyNumberFormat="1" applyFont="1" applyFill="1" applyAlignment="1">
      <alignment horizontal="center" wrapText="1"/>
    </xf>
    <xf numFmtId="172" fontId="16" fillId="119" borderId="0" xfId="0" applyNumberFormat="1" applyFont="1" applyFill="1" applyAlignment="1">
      <alignment horizontal="center" wrapText="1"/>
    </xf>
    <xf numFmtId="0" fontId="0" fillId="0" borderId="75" xfId="0" applyBorder="1"/>
    <xf numFmtId="14" fontId="0" fillId="0" borderId="75" xfId="0" applyNumberFormat="1" applyBorder="1"/>
    <xf numFmtId="204" fontId="0" fillId="0" borderId="75" xfId="0" applyNumberFormat="1" applyBorder="1"/>
    <xf numFmtId="0" fontId="0" fillId="0" borderId="75" xfId="0" applyBorder="1" applyAlignment="1">
      <alignment horizontal="right"/>
    </xf>
    <xf numFmtId="10" fontId="0" fillId="0" borderId="75" xfId="3" applyNumberFormat="1" applyFont="1" applyBorder="1"/>
    <xf numFmtId="44" fontId="0" fillId="0" borderId="75" xfId="2" applyFont="1" applyBorder="1" applyAlignment="1">
      <alignment horizontal="center"/>
    </xf>
    <xf numFmtId="44" fontId="0" fillId="0" borderId="75" xfId="2" applyFont="1" applyBorder="1"/>
    <xf numFmtId="44" fontId="0" fillId="120" borderId="76" xfId="2" applyNumberFormat="1" applyFont="1" applyFill="1" applyBorder="1"/>
    <xf numFmtId="44" fontId="0" fillId="0" borderId="77" xfId="2" applyFont="1" applyBorder="1" applyAlignment="1">
      <alignment horizontal="center"/>
    </xf>
    <xf numFmtId="44" fontId="0" fillId="0" borderId="77" xfId="2" applyFont="1" applyBorder="1"/>
    <xf numFmtId="44" fontId="0" fillId="121" borderId="77" xfId="0" applyNumberFormat="1" applyFill="1" applyBorder="1"/>
    <xf numFmtId="0" fontId="0" fillId="0" borderId="75" xfId="0" applyFill="1" applyBorder="1"/>
    <xf numFmtId="0" fontId="0" fillId="0" borderId="75" xfId="0" applyFill="1" applyBorder="1" applyAlignment="1">
      <alignment horizontal="right"/>
    </xf>
    <xf numFmtId="10" fontId="0" fillId="0" borderId="75" xfId="3" applyNumberFormat="1" applyFont="1" applyFill="1" applyBorder="1"/>
    <xf numFmtId="204" fontId="0" fillId="0" borderId="2" xfId="0" applyNumberFormat="1" applyBorder="1"/>
    <xf numFmtId="44" fontId="0" fillId="0" borderId="2" xfId="0" applyNumberFormat="1" applyBorder="1"/>
    <xf numFmtId="204" fontId="0" fillId="0" borderId="0" xfId="0" applyNumberFormat="1" applyFill="1" applyBorder="1"/>
    <xf numFmtId="44" fontId="0" fillId="0" borderId="0" xfId="0" applyNumberFormat="1" applyBorder="1"/>
    <xf numFmtId="0" fontId="0" fillId="0" borderId="0" xfId="0" applyFill="1" applyBorder="1" applyAlignment="1">
      <alignment horizontal="left"/>
    </xf>
    <xf numFmtId="204" fontId="0" fillId="122" borderId="0" xfId="0" applyNumberFormat="1" applyFill="1"/>
    <xf numFmtId="0" fontId="0" fillId="0" borderId="0" xfId="0" applyFill="1" applyBorder="1" applyAlignment="1">
      <alignment horizontal="center"/>
    </xf>
    <xf numFmtId="44" fontId="0" fillId="0" borderId="0" xfId="0" applyNumberFormat="1"/>
    <xf numFmtId="0" fontId="119" fillId="0" borderId="0" xfId="0" applyFont="1"/>
    <xf numFmtId="0" fontId="2" fillId="0" borderId="1" xfId="0" applyFont="1" applyBorder="1"/>
    <xf numFmtId="17" fontId="119" fillId="0" borderId="0" xfId="0" applyNumberFormat="1" applyFont="1"/>
    <xf numFmtId="0" fontId="119" fillId="0" borderId="1" xfId="0" applyFont="1" applyBorder="1"/>
    <xf numFmtId="10" fontId="0" fillId="0" borderId="0" xfId="0" applyNumberFormat="1"/>
    <xf numFmtId="41" fontId="0" fillId="0" borderId="0" xfId="0" applyNumberFormat="1"/>
    <xf numFmtId="42" fontId="0" fillId="0" borderId="2" xfId="0" applyNumberFormat="1" applyBorder="1"/>
    <xf numFmtId="41" fontId="0" fillId="0" borderId="0" xfId="0" applyNumberFormat="1" applyFill="1"/>
    <xf numFmtId="10" fontId="0" fillId="0" borderId="0" xfId="0" applyNumberFormat="1" applyFill="1"/>
    <xf numFmtId="41" fontId="25" fillId="0" borderId="0" xfId="28" applyNumberFormat="1" applyFont="1"/>
    <xf numFmtId="0" fontId="25" fillId="0" borderId="0" xfId="28" applyFont="1"/>
    <xf numFmtId="41" fontId="25" fillId="0" borderId="0" xfId="27" applyNumberFormat="1" applyFont="1" applyAlignment="1"/>
    <xf numFmtId="0" fontId="25" fillId="0" borderId="0" xfId="27" applyNumberFormat="1" applyFont="1" applyAlignment="1"/>
    <xf numFmtId="41" fontId="25" fillId="0" borderId="2" xfId="27" applyNumberFormat="1" applyFont="1" applyBorder="1" applyAlignment="1"/>
    <xf numFmtId="41" fontId="0" fillId="0" borderId="1" xfId="0" applyNumberFormat="1" applyBorder="1"/>
    <xf numFmtId="41" fontId="22" fillId="0" borderId="0" xfId="0" applyNumberFormat="1" applyFont="1" applyFill="1" applyAlignment="1"/>
    <xf numFmtId="0" fontId="120" fillId="0" borderId="0" xfId="0" applyNumberFormat="1" applyFont="1" applyFill="1" applyAlignment="1"/>
    <xf numFmtId="0" fontId="107" fillId="0" borderId="0" xfId="28" applyFont="1"/>
    <xf numFmtId="10" fontId="2" fillId="0" borderId="0" xfId="0" applyNumberFormat="1" applyFont="1"/>
    <xf numFmtId="43" fontId="5" fillId="0" borderId="0" xfId="27" applyNumberFormat="1" applyFont="1" applyAlignment="1"/>
    <xf numFmtId="44" fontId="0" fillId="0" borderId="76" xfId="2" applyFont="1" applyBorder="1"/>
    <xf numFmtId="14" fontId="0" fillId="0" borderId="75" xfId="0" applyNumberFormat="1" applyFill="1" applyBorder="1" applyAlignment="1">
      <alignment horizontal="center" wrapText="1"/>
    </xf>
    <xf numFmtId="14" fontId="0" fillId="0" borderId="75" xfId="0" applyNumberFormat="1" applyFill="1" applyBorder="1" applyAlignment="1">
      <alignment horizontal="center"/>
    </xf>
    <xf numFmtId="14" fontId="0" fillId="0" borderId="75" xfId="0" applyNumberFormat="1" applyFill="1" applyBorder="1"/>
    <xf numFmtId="0" fontId="16" fillId="0" borderId="0" xfId="0" applyFont="1" applyFill="1" applyAlignment="1">
      <alignment horizontal="center" wrapText="1"/>
    </xf>
    <xf numFmtId="44" fontId="0" fillId="0" borderId="75" xfId="3" applyNumberFormat="1" applyFont="1" applyBorder="1"/>
    <xf numFmtId="44" fontId="0" fillId="0" borderId="75" xfId="2" applyFont="1" applyFill="1" applyBorder="1"/>
    <xf numFmtId="44" fontId="0" fillId="0" borderId="75" xfId="3" applyNumberFormat="1" applyFont="1" applyFill="1" applyBorder="1"/>
    <xf numFmtId="8" fontId="0" fillId="0" borderId="75" xfId="3" applyNumberFormat="1" applyFont="1" applyBorder="1"/>
    <xf numFmtId="8" fontId="0" fillId="0" borderId="75" xfId="2" applyNumberFormat="1" applyFont="1" applyBorder="1" applyAlignment="1">
      <alignment horizontal="center"/>
    </xf>
    <xf numFmtId="8" fontId="0" fillId="0" borderId="75" xfId="2" applyNumberFormat="1" applyFont="1" applyFill="1" applyBorder="1"/>
    <xf numFmtId="44" fontId="0" fillId="0" borderId="77" xfId="2" applyFont="1" applyFill="1" applyBorder="1" applyAlignment="1">
      <alignment horizontal="center"/>
    </xf>
    <xf numFmtId="44" fontId="0" fillId="0" borderId="75" xfId="2" applyNumberFormat="1" applyFont="1" applyBorder="1" applyAlignment="1">
      <alignment horizontal="center"/>
    </xf>
    <xf numFmtId="44" fontId="0" fillId="0" borderId="75" xfId="2" applyNumberFormat="1" applyFont="1" applyFill="1" applyBorder="1" applyAlignment="1">
      <alignment horizontal="center"/>
    </xf>
    <xf numFmtId="14" fontId="0" fillId="0" borderId="75" xfId="0" applyNumberFormat="1" applyBorder="1" applyAlignment="1">
      <alignment horizontal="center" wrapText="1"/>
    </xf>
    <xf numFmtId="0" fontId="121" fillId="0" borderId="0" xfId="0" applyNumberFormat="1" applyFont="1" applyFill="1" applyAlignment="1">
      <alignment horizontal="left" indent="2"/>
    </xf>
    <xf numFmtId="42" fontId="121" fillId="0" borderId="0" xfId="0" applyNumberFormat="1" applyFont="1" applyFill="1" applyBorder="1" applyAlignment="1"/>
    <xf numFmtId="0" fontId="21" fillId="0" borderId="0" xfId="0" applyFont="1" applyFill="1" applyAlignment="1">
      <alignment horizontal="left"/>
    </xf>
    <xf numFmtId="10" fontId="25" fillId="0" borderId="78" xfId="35" applyNumberFormat="1" applyFont="1" applyFill="1" applyBorder="1" applyAlignment="1">
      <alignment horizontal="center"/>
    </xf>
    <xf numFmtId="10" fontId="25" fillId="0" borderId="24" xfId="35" applyNumberFormat="1" applyFont="1" applyFill="1" applyBorder="1" applyAlignment="1">
      <alignment horizontal="center"/>
    </xf>
    <xf numFmtId="41" fontId="122" fillId="0" borderId="0" xfId="0" applyNumberFormat="1" applyFont="1"/>
    <xf numFmtId="41" fontId="121" fillId="0" borderId="0" xfId="0" applyNumberFormat="1" applyFont="1" applyFill="1" applyBorder="1" applyAlignment="1"/>
    <xf numFmtId="42" fontId="2" fillId="0" borderId="0" xfId="0" applyNumberFormat="1" applyFont="1"/>
    <xf numFmtId="42" fontId="2" fillId="0" borderId="2" xfId="0" applyNumberFormat="1" applyFont="1" applyBorder="1"/>
    <xf numFmtId="42" fontId="0" fillId="0" borderId="0" xfId="0" applyNumberFormat="1"/>
    <xf numFmtId="42" fontId="2" fillId="0" borderId="0" xfId="0" applyNumberFormat="1" applyFont="1" applyBorder="1"/>
    <xf numFmtId="41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43" fontId="87" fillId="0" borderId="0" xfId="4838" applyFont="1" applyFill="1"/>
    <xf numFmtId="0" fontId="25" fillId="0" borderId="0" xfId="0" applyFont="1" applyAlignment="1">
      <alignment horizontal="center"/>
    </xf>
    <xf numFmtId="43" fontId="5" fillId="0" borderId="0" xfId="4838" applyFont="1"/>
    <xf numFmtId="43" fontId="25" fillId="0" borderId="0" xfId="4838" applyFont="1"/>
    <xf numFmtId="43" fontId="25" fillId="0" borderId="0" xfId="4838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43" fontId="123" fillId="0" borderId="0" xfId="4838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43" fontId="123" fillId="0" borderId="0" xfId="4838" applyFont="1" applyFill="1" applyBorder="1" applyAlignment="1">
      <alignment horizontal="center"/>
    </xf>
    <xf numFmtId="43" fontId="25" fillId="0" borderId="0" xfId="4838" applyFont="1" applyFill="1" applyBorder="1" applyAlignment="1">
      <alignment horizontal="center"/>
    </xf>
    <xf numFmtId="43" fontId="25" fillId="0" borderId="1" xfId="4838" applyFont="1" applyFill="1" applyBorder="1" applyAlignment="1">
      <alignment horizontal="center"/>
    </xf>
    <xf numFmtId="0" fontId="124" fillId="0" borderId="0" xfId="0" applyFont="1" applyFill="1" applyBorder="1" applyAlignment="1">
      <alignment horizontal="center"/>
    </xf>
    <xf numFmtId="0" fontId="125" fillId="0" borderId="0" xfId="0" applyFont="1" applyFill="1" applyBorder="1" applyAlignment="1">
      <alignment horizontal="center"/>
    </xf>
    <xf numFmtId="43" fontId="124" fillId="0" borderId="0" xfId="4838" applyFont="1" applyFill="1" applyBorder="1" applyAlignment="1">
      <alignment horizontal="center"/>
    </xf>
    <xf numFmtId="175" fontId="5" fillId="0" borderId="0" xfId="0" applyNumberFormat="1" applyFont="1"/>
    <xf numFmtId="0" fontId="5" fillId="0" borderId="0" xfId="0" applyFont="1" applyFill="1"/>
    <xf numFmtId="0" fontId="5" fillId="0" borderId="0" xfId="0" applyFont="1" applyFill="1" applyAlignment="1"/>
    <xf numFmtId="43" fontId="5" fillId="0" borderId="0" xfId="4838" applyFont="1" applyFill="1"/>
    <xf numFmtId="2" fontId="5" fillId="0" borderId="0" xfId="0" applyNumberFormat="1" applyFont="1" applyFill="1" applyBorder="1"/>
    <xf numFmtId="0" fontId="5" fillId="0" borderId="0" xfId="0" applyFont="1" applyFill="1" applyBorder="1" applyAlignment="1"/>
    <xf numFmtId="43" fontId="5" fillId="0" borderId="0" xfId="0" applyNumberFormat="1" applyFont="1" applyFill="1"/>
    <xf numFmtId="39" fontId="87" fillId="0" borderId="0" xfId="6564" applyNumberFormat="1" applyFont="1" applyFill="1" applyBorder="1"/>
    <xf numFmtId="10" fontId="5" fillId="0" borderId="0" xfId="0" applyNumberFormat="1" applyFont="1" applyFill="1"/>
    <xf numFmtId="43" fontId="5" fillId="0" borderId="0" xfId="0" applyNumberFormat="1" applyFont="1"/>
    <xf numFmtId="0" fontId="95" fillId="0" borderId="0" xfId="0" applyNumberFormat="1" applyFont="1" applyFill="1" applyBorder="1" applyAlignment="1"/>
    <xf numFmtId="10" fontId="5" fillId="0" borderId="0" xfId="4838" applyNumberFormat="1" applyFont="1" applyFill="1"/>
    <xf numFmtId="2" fontId="5" fillId="0" borderId="0" xfId="0" applyNumberFormat="1" applyFont="1" applyFill="1"/>
    <xf numFmtId="39" fontId="5" fillId="0" borderId="0" xfId="0" applyNumberFormat="1" applyFont="1" applyFill="1"/>
    <xf numFmtId="10" fontId="5" fillId="0" borderId="0" xfId="0" applyNumberFormat="1" applyFont="1"/>
    <xf numFmtId="39" fontId="123" fillId="0" borderId="0" xfId="6564" applyNumberFormat="1" applyFont="1" applyFill="1" applyBorder="1"/>
    <xf numFmtId="10" fontId="25" fillId="0" borderId="0" xfId="0" applyNumberFormat="1" applyFont="1" applyFill="1"/>
    <xf numFmtId="39" fontId="87" fillId="0" borderId="0" xfId="6564" applyNumberFormat="1" applyFont="1" applyFill="1"/>
    <xf numFmtId="10" fontId="5" fillId="0" borderId="0" xfId="0" applyNumberFormat="1" applyFont="1" applyFill="1" applyBorder="1"/>
    <xf numFmtId="39" fontId="126" fillId="0" borderId="0" xfId="0" applyNumberFormat="1" applyFont="1"/>
    <xf numFmtId="10" fontId="5" fillId="0" borderId="0" xfId="4838" applyNumberFormat="1" applyFont="1"/>
    <xf numFmtId="0" fontId="5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43" fontId="25" fillId="0" borderId="0" xfId="4838" applyFont="1" applyFill="1"/>
    <xf numFmtId="43" fontId="25" fillId="0" borderId="0" xfId="0" applyNumberFormat="1" applyFont="1" applyFill="1"/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41" fontId="0" fillId="0" borderId="79" xfId="0" applyNumberFormat="1" applyBorder="1"/>
    <xf numFmtId="0" fontId="0" fillId="0" borderId="0" xfId="0" applyAlignment="1"/>
    <xf numFmtId="42" fontId="0" fillId="0" borderId="80" xfId="0" applyNumberFormat="1" applyBorder="1"/>
    <xf numFmtId="9" fontId="0" fillId="0" borderId="0" xfId="5849" applyFont="1"/>
    <xf numFmtId="1" fontId="127" fillId="0" borderId="0" xfId="0" applyNumberFormat="1" applyFont="1"/>
    <xf numFmtId="0" fontId="127" fillId="0" borderId="0" xfId="0" applyFont="1"/>
    <xf numFmtId="43" fontId="0" fillId="0" borderId="0" xfId="0" applyNumberFormat="1"/>
    <xf numFmtId="0" fontId="5" fillId="0" borderId="0" xfId="0" applyFont="1" applyAlignment="1">
      <alignment horizontal="centerContinuous"/>
    </xf>
    <xf numFmtId="10" fontId="0" fillId="123" borderId="1" xfId="0" applyNumberFormat="1" applyFill="1" applyBorder="1"/>
    <xf numFmtId="201" fontId="5" fillId="0" borderId="0" xfId="0" applyNumberFormat="1" applyFont="1" applyFill="1"/>
    <xf numFmtId="201" fontId="5" fillId="123" borderId="0" xfId="0" applyNumberFormat="1" applyFont="1" applyFill="1"/>
    <xf numFmtId="206" fontId="25" fillId="123" borderId="0" xfId="0" applyNumberFormat="1" applyFont="1" applyFill="1"/>
    <xf numFmtId="206" fontId="5" fillId="0" borderId="0" xfId="0" applyNumberFormat="1" applyFont="1" applyFill="1" applyBorder="1"/>
    <xf numFmtId="206" fontId="25" fillId="0" borderId="0" xfId="0" applyNumberFormat="1" applyFont="1" applyFill="1"/>
    <xf numFmtId="9" fontId="25" fillId="0" borderId="38" xfId="27" applyNumberFormat="1" applyFont="1" applyFill="1" applyBorder="1" applyAlignment="1">
      <alignment horizontal="center"/>
    </xf>
    <xf numFmtId="41" fontId="22" fillId="0" borderId="0" xfId="0" applyNumberFormat="1" applyFont="1" applyFill="1" applyBorder="1" applyAlignment="1" applyProtection="1">
      <protection locked="0"/>
    </xf>
    <xf numFmtId="9" fontId="22" fillId="0" borderId="0" xfId="0" applyNumberFormat="1" applyFont="1" applyFill="1" applyBorder="1" applyAlignment="1"/>
    <xf numFmtId="41" fontId="22" fillId="0" borderId="1" xfId="0" applyNumberFormat="1" applyFont="1" applyFill="1" applyBorder="1" applyAlignment="1" applyProtection="1">
      <protection locked="0"/>
    </xf>
    <xf numFmtId="165" fontId="22" fillId="0" borderId="2" xfId="0" applyNumberFormat="1" applyFont="1" applyFill="1" applyBorder="1" applyAlignment="1"/>
    <xf numFmtId="0" fontId="16" fillId="115" borderId="0" xfId="0" applyFont="1" applyFill="1" applyAlignment="1">
      <alignment horizontal="center"/>
    </xf>
    <xf numFmtId="0" fontId="16" fillId="116" borderId="0" xfId="0" applyFont="1" applyFill="1" applyAlignment="1">
      <alignment horizontal="center"/>
    </xf>
    <xf numFmtId="0" fontId="124" fillId="0" borderId="0" xfId="0" applyFont="1" applyFill="1" applyBorder="1" applyAlignment="1">
      <alignment horizontal="center"/>
    </xf>
  </cellXfs>
  <cellStyles count="6565">
    <cellStyle name="_x0013_" xfId="36"/>
    <cellStyle name=" 1" xfId="37"/>
    <cellStyle name=" 1 2" xfId="38"/>
    <cellStyle name=" 1 2 2" xfId="39"/>
    <cellStyle name=" 1 3" xfId="40"/>
    <cellStyle name=" 1 4" xfId="41"/>
    <cellStyle name="_x0013_ 2" xfId="42"/>
    <cellStyle name="_x0013_ 2 2" xfId="43"/>
    <cellStyle name="_x0013_ 3" xfId="44"/>
    <cellStyle name="_x0013_ 3 2" xfId="45"/>
    <cellStyle name="_x0013_ 4" xfId="46"/>
    <cellStyle name="_x0013_ 4 2" xfId="47"/>
    <cellStyle name="_x0013_ 5" xfId="48"/>
    <cellStyle name="_x0013_ 6" xfId="49"/>
    <cellStyle name="_x0013_ 7" xfId="50"/>
    <cellStyle name="_x0013_ 8" xfId="51"/>
    <cellStyle name="_x0013_ 9" xfId="52"/>
    <cellStyle name="_09GRC Gas Transport For Review" xfId="53"/>
    <cellStyle name="_09GRC Gas Transport For Review 2" xfId="54"/>
    <cellStyle name="_09GRC Gas Transport For Review 2 2" xfId="55"/>
    <cellStyle name="_09GRC Gas Transport For Review_Book4" xfId="56"/>
    <cellStyle name="_09GRC Gas Transport For Review_Book4 2" xfId="57"/>
    <cellStyle name="_09GRC Gas Transport For Review_Book4_DEM-WP(C) ENERG10C--ctn Mid-C_042010 2010GRC" xfId="58"/>
    <cellStyle name="_09GRC Gas Transport For Review_DEM-WP(C) ENERG10C--ctn Mid-C_042010 2010GRC" xfId="59"/>
    <cellStyle name="_x0013__16.07E Wild Horse Wind Expansionwrkingfile" xfId="60"/>
    <cellStyle name="_x0013__16.07E Wild Horse Wind Expansionwrkingfile 2" xfId="61"/>
    <cellStyle name="_x0013__16.07E Wild Horse Wind Expansionwrkingfile SF" xfId="62"/>
    <cellStyle name="_x0013__16.07E Wild Horse Wind Expansionwrkingfile SF 2" xfId="63"/>
    <cellStyle name="_x0013__16.07E Wild Horse Wind Expansionwrkingfile SF_DEM-WP(C) ENERG10C--ctn Mid-C_042010 2010GRC" xfId="64"/>
    <cellStyle name="_x0013__16.07E Wild Horse Wind Expansionwrkingfile_DEM-WP(C) ENERG10C--ctn Mid-C_042010 2010GRC" xfId="65"/>
    <cellStyle name="_x0013__16.37E Wild Horse Expansion DeferralRevwrkingfile SF" xfId="66"/>
    <cellStyle name="_x0013__16.37E Wild Horse Expansion DeferralRevwrkingfile SF 2" xfId="67"/>
    <cellStyle name="_x0013__16.37E Wild Horse Expansion DeferralRevwrkingfile SF_DEM-WP(C) ENERG10C--ctn Mid-C_042010 2010GRC" xfId="68"/>
    <cellStyle name="_2008 Strat Plan Power Costs Forecast V2 (2009 Update)" xfId="69"/>
    <cellStyle name="_2008 Strat Plan Power Costs Forecast V2 (2009 Update) 2" xfId="70"/>
    <cellStyle name="_2008 Strat Plan Power Costs Forecast V2 (2009 Update)_DEM-WP(C) ENERG10C--ctn Mid-C_042010 2010GRC" xfId="71"/>
    <cellStyle name="_2008 Strat Plan Power Costs Forecast V2 (2009 Update)_NIM Summary" xfId="72"/>
    <cellStyle name="_2008 Strat Plan Power Costs Forecast V2 (2009 Update)_NIM Summary 2" xfId="73"/>
    <cellStyle name="_2008 Strat Plan Power Costs Forecast V2 (2009 Update)_NIM Summary_DEM-WP(C) ENERG10C--ctn Mid-C_042010 2010GRC" xfId="74"/>
    <cellStyle name="_4.06E Pass Throughs" xfId="75"/>
    <cellStyle name="_4.06E Pass Throughs 2" xfId="76"/>
    <cellStyle name="_4.06E Pass Throughs 2 2" xfId="77"/>
    <cellStyle name="_4.06E Pass Throughs 3" xfId="78"/>
    <cellStyle name="_4.06E Pass Throughs 4" xfId="79"/>
    <cellStyle name="_4.06E Pass Throughs 4 2" xfId="80"/>
    <cellStyle name="_4.06E Pass Throughs 5" xfId="81"/>
    <cellStyle name="_4.06E Pass Throughs 5 2" xfId="82"/>
    <cellStyle name="_4.06E Pass Throughs 6" xfId="83"/>
    <cellStyle name="_4.06E Pass Throughs 7" xfId="84"/>
    <cellStyle name="_4.06E Pass Throughs 7 2" xfId="85"/>
    <cellStyle name="_4.06E Pass Throughs 8" xfId="86"/>
    <cellStyle name="_4.06E Pass Throughs 8 2" xfId="87"/>
    <cellStyle name="_4.06E Pass Throughs_04 07E Wild Horse Wind Expansion (C) (2)" xfId="88"/>
    <cellStyle name="_4.06E Pass Throughs_04 07E Wild Horse Wind Expansion (C) (2) 2" xfId="89"/>
    <cellStyle name="_4.06E Pass Throughs_04 07E Wild Horse Wind Expansion (C) (2)_Adj Bench DR 3 for Initial Briefs (Electric)" xfId="90"/>
    <cellStyle name="_4.06E Pass Throughs_04 07E Wild Horse Wind Expansion (C) (2)_Adj Bench DR 3 for Initial Briefs (Electric) 2" xfId="91"/>
    <cellStyle name="_4.06E Pass Throughs_04 07E Wild Horse Wind Expansion (C) (2)_Adj Bench DR 3 for Initial Briefs (Electric)_DEM-WP(C) ENERG10C--ctn Mid-C_042010 2010GRC" xfId="92"/>
    <cellStyle name="_4.06E Pass Throughs_04 07E Wild Horse Wind Expansion (C) (2)_DEM-WP(C) ENERG10C--ctn Mid-C_042010 2010GRC" xfId="93"/>
    <cellStyle name="_4.06E Pass Throughs_04 07E Wild Horse Wind Expansion (C) (2)_Electric Rev Req Model (2009 GRC) " xfId="94"/>
    <cellStyle name="_4.06E Pass Throughs_04 07E Wild Horse Wind Expansion (C) (2)_Electric Rev Req Model (2009 GRC)  2" xfId="95"/>
    <cellStyle name="_4.06E Pass Throughs_04 07E Wild Horse Wind Expansion (C) (2)_Electric Rev Req Model (2009 GRC) _DEM-WP(C) ENERG10C--ctn Mid-C_042010 2010GRC" xfId="96"/>
    <cellStyle name="_4.06E Pass Throughs_04 07E Wild Horse Wind Expansion (C) (2)_Electric Rev Req Model (2009 GRC) Rebuttal" xfId="97"/>
    <cellStyle name="_4.06E Pass Throughs_04 07E Wild Horse Wind Expansion (C) (2)_Electric Rev Req Model (2009 GRC) Rebuttal REmoval of New  WH Solar AdjustMI" xfId="98"/>
    <cellStyle name="_4.06E Pass Throughs_04 07E Wild Horse Wind Expansion (C) (2)_Electric Rev Req Model (2009 GRC) Rebuttal REmoval of New  WH Solar AdjustMI 2" xfId="99"/>
    <cellStyle name="_4.06E Pass Throughs_04 07E Wild Horse Wind Expansion (C) (2)_Electric Rev Req Model (2009 GRC) Rebuttal REmoval of New  WH Solar AdjustMI_DEM-WP(C) ENERG10C--ctn Mid-C_042010 2010GRC" xfId="100"/>
    <cellStyle name="_4.06E Pass Throughs_04 07E Wild Horse Wind Expansion (C) (2)_Electric Rev Req Model (2009 GRC) Revised 01-18-2010" xfId="101"/>
    <cellStyle name="_4.06E Pass Throughs_04 07E Wild Horse Wind Expansion (C) (2)_Electric Rev Req Model (2009 GRC) Revised 01-18-2010 2" xfId="102"/>
    <cellStyle name="_4.06E Pass Throughs_04 07E Wild Horse Wind Expansion (C) (2)_Electric Rev Req Model (2009 GRC) Revised 01-18-2010_DEM-WP(C) ENERG10C--ctn Mid-C_042010 2010GRC" xfId="103"/>
    <cellStyle name="_4.06E Pass Throughs_04 07E Wild Horse Wind Expansion (C) (2)_Final Order Electric EXHIBIT A-1" xfId="104"/>
    <cellStyle name="_4.06E Pass Throughs_04 07E Wild Horse Wind Expansion (C) (2)_TENASKA REGULATORY ASSET" xfId="105"/>
    <cellStyle name="_4.06E Pass Throughs_16.37E Wild Horse Expansion DeferralRevwrkingfile SF" xfId="106"/>
    <cellStyle name="_4.06E Pass Throughs_16.37E Wild Horse Expansion DeferralRevwrkingfile SF 2" xfId="107"/>
    <cellStyle name="_4.06E Pass Throughs_16.37E Wild Horse Expansion DeferralRevwrkingfile SF_DEM-WP(C) ENERG10C--ctn Mid-C_042010 2010GRC" xfId="108"/>
    <cellStyle name="_4.06E Pass Throughs_2009 GRC Compl Filing - Exhibit D" xfId="109"/>
    <cellStyle name="_4.06E Pass Throughs_2009 GRC Compl Filing - Exhibit D 2" xfId="110"/>
    <cellStyle name="_4.06E Pass Throughs_2009 GRC Compl Filing - Exhibit D_DEM-WP(C) ENERG10C--ctn Mid-C_042010 2010GRC" xfId="111"/>
    <cellStyle name="_4.06E Pass Throughs_4 31 Regulatory Assets and Liabilities  7 06- Exhibit D" xfId="112"/>
    <cellStyle name="_4.06E Pass Throughs_4 31 Regulatory Assets and Liabilities  7 06- Exhibit D 2" xfId="113"/>
    <cellStyle name="_4.06E Pass Throughs_4 31 Regulatory Assets and Liabilities  7 06- Exhibit D_DEM-WP(C) ENERG10C--ctn Mid-C_042010 2010GRC" xfId="114"/>
    <cellStyle name="_4.06E Pass Throughs_4 31 Regulatory Assets and Liabilities  7 06- Exhibit D_NIM Summary" xfId="115"/>
    <cellStyle name="_4.06E Pass Throughs_4 31 Regulatory Assets and Liabilities  7 06- Exhibit D_NIM Summary 2" xfId="116"/>
    <cellStyle name="_4.06E Pass Throughs_4 31 Regulatory Assets and Liabilities  7 06- Exhibit D_NIM Summary_DEM-WP(C) ENERG10C--ctn Mid-C_042010 2010GRC" xfId="117"/>
    <cellStyle name="_4.06E Pass Throughs_4 31 Regulatory Assets and Liabilities  7 06- Exhibit D_NIM+O&amp;M" xfId="118"/>
    <cellStyle name="_4.06E Pass Throughs_4 31 Regulatory Assets and Liabilities  7 06- Exhibit D_NIM+O&amp;M Monthly" xfId="119"/>
    <cellStyle name="_4.06E Pass Throughs_4 31E Reg Asset  Liab and EXH D" xfId="120"/>
    <cellStyle name="_4.06E Pass Throughs_4 31E Reg Asset  Liab and EXH D _ Aug 10 Filing (2)" xfId="121"/>
    <cellStyle name="_4.06E Pass Throughs_4 31E Reg Asset  Liab and EXH D _ Aug 10 Filing (2) 2" xfId="122"/>
    <cellStyle name="_4.06E Pass Throughs_4 31E Reg Asset  Liab and EXH D 2" xfId="123"/>
    <cellStyle name="_4.06E Pass Throughs_4 31E Reg Asset  Liab and EXH D 3" xfId="124"/>
    <cellStyle name="_4.06E Pass Throughs_4 32 Regulatory Assets and Liabilities  7 06- Exhibit D" xfId="125"/>
    <cellStyle name="_4.06E Pass Throughs_4 32 Regulatory Assets and Liabilities  7 06- Exhibit D 2" xfId="126"/>
    <cellStyle name="_4.06E Pass Throughs_4 32 Regulatory Assets and Liabilities  7 06- Exhibit D_DEM-WP(C) ENERG10C--ctn Mid-C_042010 2010GRC" xfId="127"/>
    <cellStyle name="_4.06E Pass Throughs_4 32 Regulatory Assets and Liabilities  7 06- Exhibit D_NIM Summary" xfId="128"/>
    <cellStyle name="_4.06E Pass Throughs_4 32 Regulatory Assets and Liabilities  7 06- Exhibit D_NIM Summary 2" xfId="129"/>
    <cellStyle name="_4.06E Pass Throughs_4 32 Regulatory Assets and Liabilities  7 06- Exhibit D_NIM Summary_DEM-WP(C) ENERG10C--ctn Mid-C_042010 2010GRC" xfId="130"/>
    <cellStyle name="_4.06E Pass Throughs_4 32 Regulatory Assets and Liabilities  7 06- Exhibit D_NIM+O&amp;M" xfId="131"/>
    <cellStyle name="_4.06E Pass Throughs_4 32 Regulatory Assets and Liabilities  7 06- Exhibit D_NIM+O&amp;M Monthly" xfId="132"/>
    <cellStyle name="_4.06E Pass Throughs_AURORA Total New" xfId="133"/>
    <cellStyle name="_4.06E Pass Throughs_AURORA Total New 2" xfId="134"/>
    <cellStyle name="_4.06E Pass Throughs_Book2" xfId="135"/>
    <cellStyle name="_4.06E Pass Throughs_Book2 2" xfId="136"/>
    <cellStyle name="_4.06E Pass Throughs_Book2_Adj Bench DR 3 for Initial Briefs (Electric)" xfId="137"/>
    <cellStyle name="_4.06E Pass Throughs_Book2_Adj Bench DR 3 for Initial Briefs (Electric) 2" xfId="138"/>
    <cellStyle name="_4.06E Pass Throughs_Book2_Adj Bench DR 3 for Initial Briefs (Electric)_DEM-WP(C) ENERG10C--ctn Mid-C_042010 2010GRC" xfId="139"/>
    <cellStyle name="_4.06E Pass Throughs_Book2_DEM-WP(C) ENERG10C--ctn Mid-C_042010 2010GRC" xfId="140"/>
    <cellStyle name="_4.06E Pass Throughs_Book2_Electric Rev Req Model (2009 GRC) Rebuttal" xfId="141"/>
    <cellStyle name="_4.06E Pass Throughs_Book2_Electric Rev Req Model (2009 GRC) Rebuttal REmoval of New  WH Solar AdjustMI" xfId="142"/>
    <cellStyle name="_4.06E Pass Throughs_Book2_Electric Rev Req Model (2009 GRC) Rebuttal REmoval of New  WH Solar AdjustMI 2" xfId="143"/>
    <cellStyle name="_4.06E Pass Throughs_Book2_Electric Rev Req Model (2009 GRC) Rebuttal REmoval of New  WH Solar AdjustMI_DEM-WP(C) ENERG10C--ctn Mid-C_042010 2010GRC" xfId="144"/>
    <cellStyle name="_4.06E Pass Throughs_Book2_Electric Rev Req Model (2009 GRC) Revised 01-18-2010" xfId="145"/>
    <cellStyle name="_4.06E Pass Throughs_Book2_Electric Rev Req Model (2009 GRC) Revised 01-18-2010 2" xfId="146"/>
    <cellStyle name="_4.06E Pass Throughs_Book2_Electric Rev Req Model (2009 GRC) Revised 01-18-2010_DEM-WP(C) ENERG10C--ctn Mid-C_042010 2010GRC" xfId="147"/>
    <cellStyle name="_4.06E Pass Throughs_Book2_Final Order Electric EXHIBIT A-1" xfId="148"/>
    <cellStyle name="_4.06E Pass Throughs_Book4" xfId="149"/>
    <cellStyle name="_4.06E Pass Throughs_Book4 2" xfId="150"/>
    <cellStyle name="_4.06E Pass Throughs_Book4_DEM-WP(C) ENERG10C--ctn Mid-C_042010 2010GRC" xfId="151"/>
    <cellStyle name="_4.06E Pass Throughs_Book9" xfId="152"/>
    <cellStyle name="_4.06E Pass Throughs_Book9 2" xfId="153"/>
    <cellStyle name="_4.06E Pass Throughs_Book9_DEM-WP(C) ENERG10C--ctn Mid-C_042010 2010GRC" xfId="154"/>
    <cellStyle name="_4.06E Pass Throughs_Chelan PUD Power Costs (8-10)" xfId="155"/>
    <cellStyle name="_4.06E Pass Throughs_DEM-WP(C) Chelan Power Costs" xfId="156"/>
    <cellStyle name="_4.06E Pass Throughs_DEM-WP(C) Chelan Power Costs 2" xfId="157"/>
    <cellStyle name="_4.06E Pass Throughs_DEM-WP(C) ENERG10C--ctn Mid-C_042010 2010GRC" xfId="158"/>
    <cellStyle name="_4.06E Pass Throughs_DEM-WP(C) Gas Transport 2010GRC" xfId="159"/>
    <cellStyle name="_4.06E Pass Throughs_DEM-WP(C) Gas Transport 2010GRC 2" xfId="160"/>
    <cellStyle name="_4.06E Pass Throughs_NIM Summary" xfId="161"/>
    <cellStyle name="_4.06E Pass Throughs_NIM Summary 09GRC" xfId="162"/>
    <cellStyle name="_4.06E Pass Throughs_NIM Summary 09GRC 2" xfId="163"/>
    <cellStyle name="_4.06E Pass Throughs_NIM Summary 09GRC_DEM-WP(C) ENERG10C--ctn Mid-C_042010 2010GRC" xfId="164"/>
    <cellStyle name="_4.06E Pass Throughs_NIM Summary 2" xfId="165"/>
    <cellStyle name="_4.06E Pass Throughs_NIM Summary 3" xfId="166"/>
    <cellStyle name="_4.06E Pass Throughs_NIM Summary 4" xfId="167"/>
    <cellStyle name="_4.06E Pass Throughs_NIM Summary 5" xfId="168"/>
    <cellStyle name="_4.06E Pass Throughs_NIM Summary 6" xfId="169"/>
    <cellStyle name="_4.06E Pass Throughs_NIM Summary 7" xfId="170"/>
    <cellStyle name="_4.06E Pass Throughs_NIM Summary 8" xfId="171"/>
    <cellStyle name="_4.06E Pass Throughs_NIM Summary 9" xfId="172"/>
    <cellStyle name="_4.06E Pass Throughs_NIM Summary_DEM-WP(C) ENERG10C--ctn Mid-C_042010 2010GRC" xfId="173"/>
    <cellStyle name="_4.06E Pass Throughs_NIM+O&amp;M" xfId="174"/>
    <cellStyle name="_4.06E Pass Throughs_NIM+O&amp;M 2" xfId="175"/>
    <cellStyle name="_4.06E Pass Throughs_NIM+O&amp;M Monthly" xfId="176"/>
    <cellStyle name="_4.06E Pass Throughs_NIM+O&amp;M Monthly 2" xfId="177"/>
    <cellStyle name="_4.06E Pass Throughs_PCA 9 -  Exhibit D April 2010 (3)" xfId="178"/>
    <cellStyle name="_4.06E Pass Throughs_PCA 9 -  Exhibit D April 2010 (3) 2" xfId="179"/>
    <cellStyle name="_4.06E Pass Throughs_PCA 9 -  Exhibit D April 2010 (3)_DEM-WP(C) ENERG10C--ctn Mid-C_042010 2010GRC" xfId="180"/>
    <cellStyle name="_4.06E Pass Throughs_Power Costs - Comparison bx Rbtl-Staff-Jt-PC" xfId="181"/>
    <cellStyle name="_4.06E Pass Throughs_Power Costs - Comparison bx Rbtl-Staff-Jt-PC 2" xfId="182"/>
    <cellStyle name="_4.06E Pass Throughs_Power Costs - Comparison bx Rbtl-Staff-Jt-PC_Adj Bench DR 3 for Initial Briefs (Electric)" xfId="183"/>
    <cellStyle name="_4.06E Pass Throughs_Power Costs - Comparison bx Rbtl-Staff-Jt-PC_Adj Bench DR 3 for Initial Briefs (Electric) 2" xfId="184"/>
    <cellStyle name="_4.06E Pass Throughs_Power Costs - Comparison bx Rbtl-Staff-Jt-PC_Adj Bench DR 3 for Initial Briefs (Electric)_DEM-WP(C) ENERG10C--ctn Mid-C_042010 2010GRC" xfId="185"/>
    <cellStyle name="_4.06E Pass Throughs_Power Costs - Comparison bx Rbtl-Staff-Jt-PC_DEM-WP(C) ENERG10C--ctn Mid-C_042010 2010GRC" xfId="186"/>
    <cellStyle name="_4.06E Pass Throughs_Power Costs - Comparison bx Rbtl-Staff-Jt-PC_Electric Rev Req Model (2009 GRC) Rebuttal" xfId="187"/>
    <cellStyle name="_4.06E Pass Throughs_Power Costs - Comparison bx Rbtl-Staff-Jt-PC_Electric Rev Req Model (2009 GRC) Rebuttal REmoval of New  WH Solar AdjustMI" xfId="188"/>
    <cellStyle name="_4.06E Pass Throughs_Power Costs - Comparison bx Rbtl-Staff-Jt-PC_Electric Rev Req Model (2009 GRC) Rebuttal REmoval of New  WH Solar AdjustMI 2" xfId="189"/>
    <cellStyle name="_4.06E Pass Throughs_Power Costs - Comparison bx Rbtl-Staff-Jt-PC_Electric Rev Req Model (2009 GRC) Rebuttal REmoval of New  WH Solar AdjustMI_DEM-WP(C) ENERG10C--ctn Mid-C_042010 2010GRC" xfId="190"/>
    <cellStyle name="_4.06E Pass Throughs_Power Costs - Comparison bx Rbtl-Staff-Jt-PC_Electric Rev Req Model (2009 GRC) Revised 01-18-2010" xfId="191"/>
    <cellStyle name="_4.06E Pass Throughs_Power Costs - Comparison bx Rbtl-Staff-Jt-PC_Electric Rev Req Model (2009 GRC) Revised 01-18-2010 2" xfId="192"/>
    <cellStyle name="_4.06E Pass Throughs_Power Costs - Comparison bx Rbtl-Staff-Jt-PC_Electric Rev Req Model (2009 GRC) Revised 01-18-2010_DEM-WP(C) ENERG10C--ctn Mid-C_042010 2010GRC" xfId="193"/>
    <cellStyle name="_4.06E Pass Throughs_Power Costs - Comparison bx Rbtl-Staff-Jt-PC_Final Order Electric EXHIBIT A-1" xfId="194"/>
    <cellStyle name="_4.06E Pass Throughs_Rebuttal Power Costs" xfId="195"/>
    <cellStyle name="_4.06E Pass Throughs_Rebuttal Power Costs 2" xfId="196"/>
    <cellStyle name="_4.06E Pass Throughs_Rebuttal Power Costs_Adj Bench DR 3 for Initial Briefs (Electric)" xfId="197"/>
    <cellStyle name="_4.06E Pass Throughs_Rebuttal Power Costs_Adj Bench DR 3 for Initial Briefs (Electric) 2" xfId="198"/>
    <cellStyle name="_4.06E Pass Throughs_Rebuttal Power Costs_Adj Bench DR 3 for Initial Briefs (Electric)_DEM-WP(C) ENERG10C--ctn Mid-C_042010 2010GRC" xfId="199"/>
    <cellStyle name="_4.06E Pass Throughs_Rebuttal Power Costs_DEM-WP(C) ENERG10C--ctn Mid-C_042010 2010GRC" xfId="200"/>
    <cellStyle name="_4.06E Pass Throughs_Rebuttal Power Costs_Electric Rev Req Model (2009 GRC) Rebuttal" xfId="201"/>
    <cellStyle name="_4.06E Pass Throughs_Rebuttal Power Costs_Electric Rev Req Model (2009 GRC) Rebuttal REmoval of New  WH Solar AdjustMI" xfId="202"/>
    <cellStyle name="_4.06E Pass Throughs_Rebuttal Power Costs_Electric Rev Req Model (2009 GRC) Rebuttal REmoval of New  WH Solar AdjustMI 2" xfId="203"/>
    <cellStyle name="_4.06E Pass Throughs_Rebuttal Power Costs_Electric Rev Req Model (2009 GRC) Rebuttal REmoval of New  WH Solar AdjustMI_DEM-WP(C) ENERG10C--ctn Mid-C_042010 2010GRC" xfId="204"/>
    <cellStyle name="_4.06E Pass Throughs_Rebuttal Power Costs_Electric Rev Req Model (2009 GRC) Revised 01-18-2010" xfId="205"/>
    <cellStyle name="_4.06E Pass Throughs_Rebuttal Power Costs_Electric Rev Req Model (2009 GRC) Revised 01-18-2010 2" xfId="206"/>
    <cellStyle name="_4.06E Pass Throughs_Rebuttal Power Costs_Electric Rev Req Model (2009 GRC) Revised 01-18-2010_DEM-WP(C) ENERG10C--ctn Mid-C_042010 2010GRC" xfId="207"/>
    <cellStyle name="_4.06E Pass Throughs_Rebuttal Power Costs_Final Order Electric EXHIBIT A-1" xfId="208"/>
    <cellStyle name="_4.06E Pass Throughs_Wind Integration 10GRC" xfId="209"/>
    <cellStyle name="_4.06E Pass Throughs_Wind Integration 10GRC 2" xfId="210"/>
    <cellStyle name="_4.06E Pass Throughs_Wind Integration 10GRC_DEM-WP(C) ENERG10C--ctn Mid-C_042010 2010GRC" xfId="211"/>
    <cellStyle name="_4.13E Montana Energy Tax" xfId="212"/>
    <cellStyle name="_4.13E Montana Energy Tax 2" xfId="213"/>
    <cellStyle name="_4.13E Montana Energy Tax 2 2" xfId="214"/>
    <cellStyle name="_4.13E Montana Energy Tax 3" xfId="215"/>
    <cellStyle name="_4.13E Montana Energy Tax 4" xfId="216"/>
    <cellStyle name="_4.13E Montana Energy Tax 4 2" xfId="217"/>
    <cellStyle name="_4.13E Montana Energy Tax 5" xfId="218"/>
    <cellStyle name="_4.13E Montana Energy Tax 6" xfId="219"/>
    <cellStyle name="_4.13E Montana Energy Tax 6 2" xfId="220"/>
    <cellStyle name="_4.13E Montana Energy Tax 7" xfId="221"/>
    <cellStyle name="_4.13E Montana Energy Tax 7 2" xfId="222"/>
    <cellStyle name="_4.13E Montana Energy Tax_04 07E Wild Horse Wind Expansion (C) (2)" xfId="223"/>
    <cellStyle name="_4.13E Montana Energy Tax_04 07E Wild Horse Wind Expansion (C) (2) 2" xfId="224"/>
    <cellStyle name="_4.13E Montana Energy Tax_04 07E Wild Horse Wind Expansion (C) (2)_Adj Bench DR 3 for Initial Briefs (Electric)" xfId="225"/>
    <cellStyle name="_4.13E Montana Energy Tax_04 07E Wild Horse Wind Expansion (C) (2)_Adj Bench DR 3 for Initial Briefs (Electric) 2" xfId="226"/>
    <cellStyle name="_4.13E Montana Energy Tax_04 07E Wild Horse Wind Expansion (C) (2)_Adj Bench DR 3 for Initial Briefs (Electric)_DEM-WP(C) ENERG10C--ctn Mid-C_042010 2010GRC" xfId="227"/>
    <cellStyle name="_4.13E Montana Energy Tax_04 07E Wild Horse Wind Expansion (C) (2)_DEM-WP(C) ENERG10C--ctn Mid-C_042010 2010GRC" xfId="228"/>
    <cellStyle name="_4.13E Montana Energy Tax_04 07E Wild Horse Wind Expansion (C) (2)_Electric Rev Req Model (2009 GRC) " xfId="229"/>
    <cellStyle name="_4.13E Montana Energy Tax_04 07E Wild Horse Wind Expansion (C) (2)_Electric Rev Req Model (2009 GRC)  2" xfId="230"/>
    <cellStyle name="_4.13E Montana Energy Tax_04 07E Wild Horse Wind Expansion (C) (2)_Electric Rev Req Model (2009 GRC) _DEM-WP(C) ENERG10C--ctn Mid-C_042010 2010GRC" xfId="231"/>
    <cellStyle name="_4.13E Montana Energy Tax_04 07E Wild Horse Wind Expansion (C) (2)_Electric Rev Req Model (2009 GRC) Rebuttal" xfId="232"/>
    <cellStyle name="_4.13E Montana Energy Tax_04 07E Wild Horse Wind Expansion (C) (2)_Electric Rev Req Model (2009 GRC) Rebuttal REmoval of New  WH Solar AdjustMI" xfId="233"/>
    <cellStyle name="_4.13E Montana Energy Tax_04 07E Wild Horse Wind Expansion (C) (2)_Electric Rev Req Model (2009 GRC) Rebuttal REmoval of New  WH Solar AdjustMI 2" xfId="234"/>
    <cellStyle name="_4.13E Montana Energy Tax_04 07E Wild Horse Wind Expansion (C) (2)_Electric Rev Req Model (2009 GRC) Rebuttal REmoval of New  WH Solar AdjustMI_DEM-WP(C) ENERG10C--ctn Mid-C_042010 2010GRC" xfId="235"/>
    <cellStyle name="_4.13E Montana Energy Tax_04 07E Wild Horse Wind Expansion (C) (2)_Electric Rev Req Model (2009 GRC) Revised 01-18-2010" xfId="236"/>
    <cellStyle name="_4.13E Montana Energy Tax_04 07E Wild Horse Wind Expansion (C) (2)_Electric Rev Req Model (2009 GRC) Revised 01-18-2010 2" xfId="237"/>
    <cellStyle name="_4.13E Montana Energy Tax_04 07E Wild Horse Wind Expansion (C) (2)_Electric Rev Req Model (2009 GRC) Revised 01-18-2010_DEM-WP(C) ENERG10C--ctn Mid-C_042010 2010GRC" xfId="238"/>
    <cellStyle name="_4.13E Montana Energy Tax_04 07E Wild Horse Wind Expansion (C) (2)_Final Order Electric EXHIBIT A-1" xfId="239"/>
    <cellStyle name="_4.13E Montana Energy Tax_04 07E Wild Horse Wind Expansion (C) (2)_TENASKA REGULATORY ASSET" xfId="240"/>
    <cellStyle name="_4.13E Montana Energy Tax_16.37E Wild Horse Expansion DeferralRevwrkingfile SF" xfId="241"/>
    <cellStyle name="_4.13E Montana Energy Tax_16.37E Wild Horse Expansion DeferralRevwrkingfile SF 2" xfId="242"/>
    <cellStyle name="_4.13E Montana Energy Tax_16.37E Wild Horse Expansion DeferralRevwrkingfile SF_DEM-WP(C) ENERG10C--ctn Mid-C_042010 2010GRC" xfId="243"/>
    <cellStyle name="_4.13E Montana Energy Tax_2009 GRC Compl Filing - Exhibit D" xfId="244"/>
    <cellStyle name="_4.13E Montana Energy Tax_2009 GRC Compl Filing - Exhibit D 2" xfId="245"/>
    <cellStyle name="_4.13E Montana Energy Tax_2009 GRC Compl Filing - Exhibit D_DEM-WP(C) ENERG10C--ctn Mid-C_042010 2010GRC" xfId="246"/>
    <cellStyle name="_4.13E Montana Energy Tax_4 31 Regulatory Assets and Liabilities  7 06- Exhibit D" xfId="247"/>
    <cellStyle name="_4.13E Montana Energy Tax_4 31 Regulatory Assets and Liabilities  7 06- Exhibit D 2" xfId="248"/>
    <cellStyle name="_4.13E Montana Energy Tax_4 31 Regulatory Assets and Liabilities  7 06- Exhibit D_DEM-WP(C) ENERG10C--ctn Mid-C_042010 2010GRC" xfId="249"/>
    <cellStyle name="_4.13E Montana Energy Tax_4 31 Regulatory Assets and Liabilities  7 06- Exhibit D_NIM Summary" xfId="250"/>
    <cellStyle name="_4.13E Montana Energy Tax_4 31 Regulatory Assets and Liabilities  7 06- Exhibit D_NIM Summary 2" xfId="251"/>
    <cellStyle name="_4.13E Montana Energy Tax_4 31 Regulatory Assets and Liabilities  7 06- Exhibit D_NIM Summary_DEM-WP(C) ENERG10C--ctn Mid-C_042010 2010GRC" xfId="252"/>
    <cellStyle name="_4.13E Montana Energy Tax_4 31E Reg Asset  Liab and EXH D" xfId="253"/>
    <cellStyle name="_4.13E Montana Energy Tax_4 31E Reg Asset  Liab and EXH D _ Aug 10 Filing (2)" xfId="254"/>
    <cellStyle name="_4.13E Montana Energy Tax_4 31E Reg Asset  Liab and EXH D _ Aug 10 Filing (2) 2" xfId="255"/>
    <cellStyle name="_4.13E Montana Energy Tax_4 31E Reg Asset  Liab and EXH D 2" xfId="256"/>
    <cellStyle name="_4.13E Montana Energy Tax_4 31E Reg Asset  Liab and EXH D 3" xfId="257"/>
    <cellStyle name="_4.13E Montana Energy Tax_4 32 Regulatory Assets and Liabilities  7 06- Exhibit D" xfId="258"/>
    <cellStyle name="_4.13E Montana Energy Tax_4 32 Regulatory Assets and Liabilities  7 06- Exhibit D 2" xfId="259"/>
    <cellStyle name="_4.13E Montana Energy Tax_4 32 Regulatory Assets and Liabilities  7 06- Exhibit D_DEM-WP(C) ENERG10C--ctn Mid-C_042010 2010GRC" xfId="260"/>
    <cellStyle name="_4.13E Montana Energy Tax_4 32 Regulatory Assets and Liabilities  7 06- Exhibit D_NIM Summary" xfId="261"/>
    <cellStyle name="_4.13E Montana Energy Tax_4 32 Regulatory Assets and Liabilities  7 06- Exhibit D_NIM Summary 2" xfId="262"/>
    <cellStyle name="_4.13E Montana Energy Tax_4 32 Regulatory Assets and Liabilities  7 06- Exhibit D_NIM Summary_DEM-WP(C) ENERG10C--ctn Mid-C_042010 2010GRC" xfId="263"/>
    <cellStyle name="_4.13E Montana Energy Tax_AURORA Total New" xfId="264"/>
    <cellStyle name="_4.13E Montana Energy Tax_AURORA Total New 2" xfId="265"/>
    <cellStyle name="_4.13E Montana Energy Tax_Book2" xfId="266"/>
    <cellStyle name="_4.13E Montana Energy Tax_Book2 2" xfId="267"/>
    <cellStyle name="_4.13E Montana Energy Tax_Book2_Adj Bench DR 3 for Initial Briefs (Electric)" xfId="268"/>
    <cellStyle name="_4.13E Montana Energy Tax_Book2_Adj Bench DR 3 for Initial Briefs (Electric) 2" xfId="269"/>
    <cellStyle name="_4.13E Montana Energy Tax_Book2_Adj Bench DR 3 for Initial Briefs (Electric)_DEM-WP(C) ENERG10C--ctn Mid-C_042010 2010GRC" xfId="270"/>
    <cellStyle name="_4.13E Montana Energy Tax_Book2_DEM-WP(C) ENERG10C--ctn Mid-C_042010 2010GRC" xfId="271"/>
    <cellStyle name="_4.13E Montana Energy Tax_Book2_Electric Rev Req Model (2009 GRC) Rebuttal" xfId="272"/>
    <cellStyle name="_4.13E Montana Energy Tax_Book2_Electric Rev Req Model (2009 GRC) Rebuttal REmoval of New  WH Solar AdjustMI" xfId="273"/>
    <cellStyle name="_4.13E Montana Energy Tax_Book2_Electric Rev Req Model (2009 GRC) Rebuttal REmoval of New  WH Solar AdjustMI 2" xfId="274"/>
    <cellStyle name="_4.13E Montana Energy Tax_Book2_Electric Rev Req Model (2009 GRC) Rebuttal REmoval of New  WH Solar AdjustMI_DEM-WP(C) ENERG10C--ctn Mid-C_042010 2010GRC" xfId="275"/>
    <cellStyle name="_4.13E Montana Energy Tax_Book2_Electric Rev Req Model (2009 GRC) Revised 01-18-2010" xfId="276"/>
    <cellStyle name="_4.13E Montana Energy Tax_Book2_Electric Rev Req Model (2009 GRC) Revised 01-18-2010 2" xfId="277"/>
    <cellStyle name="_4.13E Montana Energy Tax_Book2_Electric Rev Req Model (2009 GRC) Revised 01-18-2010_DEM-WP(C) ENERG10C--ctn Mid-C_042010 2010GRC" xfId="278"/>
    <cellStyle name="_4.13E Montana Energy Tax_Book2_Final Order Electric EXHIBIT A-1" xfId="279"/>
    <cellStyle name="_4.13E Montana Energy Tax_Book4" xfId="280"/>
    <cellStyle name="_4.13E Montana Energy Tax_Book4 2" xfId="281"/>
    <cellStyle name="_4.13E Montana Energy Tax_Book4_DEM-WP(C) ENERG10C--ctn Mid-C_042010 2010GRC" xfId="282"/>
    <cellStyle name="_4.13E Montana Energy Tax_Book9" xfId="283"/>
    <cellStyle name="_4.13E Montana Energy Tax_Book9 2" xfId="284"/>
    <cellStyle name="_4.13E Montana Energy Tax_Book9_DEM-WP(C) ENERG10C--ctn Mid-C_042010 2010GRC" xfId="285"/>
    <cellStyle name="_4.13E Montana Energy Tax_Chelan PUD Power Costs (8-10)" xfId="286"/>
    <cellStyle name="_4.13E Montana Energy Tax_DEM-WP(C) Chelan Power Costs" xfId="287"/>
    <cellStyle name="_4.13E Montana Energy Tax_DEM-WP(C) Chelan Power Costs 2" xfId="288"/>
    <cellStyle name="_4.13E Montana Energy Tax_DEM-WP(C) ENERG10C--ctn Mid-C_042010 2010GRC" xfId="289"/>
    <cellStyle name="_4.13E Montana Energy Tax_DEM-WP(C) Gas Transport 2010GRC" xfId="290"/>
    <cellStyle name="_4.13E Montana Energy Tax_DEM-WP(C) Gas Transport 2010GRC 2" xfId="291"/>
    <cellStyle name="_4.13E Montana Energy Tax_NIM Summary" xfId="292"/>
    <cellStyle name="_4.13E Montana Energy Tax_NIM Summary 09GRC" xfId="293"/>
    <cellStyle name="_4.13E Montana Energy Tax_NIM Summary 09GRC 2" xfId="294"/>
    <cellStyle name="_4.13E Montana Energy Tax_NIM Summary 09GRC_DEM-WP(C) ENERG10C--ctn Mid-C_042010 2010GRC" xfId="295"/>
    <cellStyle name="_4.13E Montana Energy Tax_NIM Summary 2" xfId="296"/>
    <cellStyle name="_4.13E Montana Energy Tax_NIM Summary 3" xfId="297"/>
    <cellStyle name="_4.13E Montana Energy Tax_NIM Summary 4" xfId="298"/>
    <cellStyle name="_4.13E Montana Energy Tax_NIM Summary 5" xfId="299"/>
    <cellStyle name="_4.13E Montana Energy Tax_NIM Summary 6" xfId="300"/>
    <cellStyle name="_4.13E Montana Energy Tax_NIM Summary 7" xfId="301"/>
    <cellStyle name="_4.13E Montana Energy Tax_NIM Summary 8" xfId="302"/>
    <cellStyle name="_4.13E Montana Energy Tax_NIM Summary 9" xfId="303"/>
    <cellStyle name="_4.13E Montana Energy Tax_NIM Summary_DEM-WP(C) ENERG10C--ctn Mid-C_042010 2010GRC" xfId="304"/>
    <cellStyle name="_4.13E Montana Energy Tax_PCA 9 -  Exhibit D April 2010 (3)" xfId="305"/>
    <cellStyle name="_4.13E Montana Energy Tax_PCA 9 -  Exhibit D April 2010 (3) 2" xfId="306"/>
    <cellStyle name="_4.13E Montana Energy Tax_PCA 9 -  Exhibit D April 2010 (3)_DEM-WP(C) ENERG10C--ctn Mid-C_042010 2010GRC" xfId="307"/>
    <cellStyle name="_4.13E Montana Energy Tax_Power Costs - Comparison bx Rbtl-Staff-Jt-PC" xfId="308"/>
    <cellStyle name="_4.13E Montana Energy Tax_Power Costs - Comparison bx Rbtl-Staff-Jt-PC 2" xfId="309"/>
    <cellStyle name="_4.13E Montana Energy Tax_Power Costs - Comparison bx Rbtl-Staff-Jt-PC_Adj Bench DR 3 for Initial Briefs (Electric)" xfId="310"/>
    <cellStyle name="_4.13E Montana Energy Tax_Power Costs - Comparison bx Rbtl-Staff-Jt-PC_Adj Bench DR 3 for Initial Briefs (Electric) 2" xfId="311"/>
    <cellStyle name="_4.13E Montana Energy Tax_Power Costs - Comparison bx Rbtl-Staff-Jt-PC_Adj Bench DR 3 for Initial Briefs (Electric)_DEM-WP(C) ENERG10C--ctn Mid-C_042010 2010GRC" xfId="312"/>
    <cellStyle name="_4.13E Montana Energy Tax_Power Costs - Comparison bx Rbtl-Staff-Jt-PC_DEM-WP(C) ENERG10C--ctn Mid-C_042010 2010GRC" xfId="313"/>
    <cellStyle name="_4.13E Montana Energy Tax_Power Costs - Comparison bx Rbtl-Staff-Jt-PC_Electric Rev Req Model (2009 GRC) Rebuttal" xfId="314"/>
    <cellStyle name="_4.13E Montana Energy Tax_Power Costs - Comparison bx Rbtl-Staff-Jt-PC_Electric Rev Req Model (2009 GRC) Rebuttal REmoval of New  WH Solar AdjustMI" xfId="315"/>
    <cellStyle name="_4.13E Montana Energy Tax_Power Costs - Comparison bx Rbtl-Staff-Jt-PC_Electric Rev Req Model (2009 GRC) Rebuttal REmoval of New  WH Solar AdjustMI 2" xfId="316"/>
    <cellStyle name="_4.13E Montana Energy Tax_Power Costs - Comparison bx Rbtl-Staff-Jt-PC_Electric Rev Req Model (2009 GRC) Rebuttal REmoval of New  WH Solar AdjustMI_DEM-WP(C) ENERG10C--ctn Mid-C_042010 2010GRC" xfId="317"/>
    <cellStyle name="_4.13E Montana Energy Tax_Power Costs - Comparison bx Rbtl-Staff-Jt-PC_Electric Rev Req Model (2009 GRC) Revised 01-18-2010" xfId="318"/>
    <cellStyle name="_4.13E Montana Energy Tax_Power Costs - Comparison bx Rbtl-Staff-Jt-PC_Electric Rev Req Model (2009 GRC) Revised 01-18-2010 2" xfId="319"/>
    <cellStyle name="_4.13E Montana Energy Tax_Power Costs - Comparison bx Rbtl-Staff-Jt-PC_Electric Rev Req Model (2009 GRC) Revised 01-18-2010_DEM-WP(C) ENERG10C--ctn Mid-C_042010 2010GRC" xfId="320"/>
    <cellStyle name="_4.13E Montana Energy Tax_Power Costs - Comparison bx Rbtl-Staff-Jt-PC_Final Order Electric EXHIBIT A-1" xfId="321"/>
    <cellStyle name="_4.13E Montana Energy Tax_Rebuttal Power Costs" xfId="322"/>
    <cellStyle name="_4.13E Montana Energy Tax_Rebuttal Power Costs 2" xfId="323"/>
    <cellStyle name="_4.13E Montana Energy Tax_Rebuttal Power Costs_Adj Bench DR 3 for Initial Briefs (Electric)" xfId="324"/>
    <cellStyle name="_4.13E Montana Energy Tax_Rebuttal Power Costs_Adj Bench DR 3 for Initial Briefs (Electric) 2" xfId="325"/>
    <cellStyle name="_4.13E Montana Energy Tax_Rebuttal Power Costs_Adj Bench DR 3 for Initial Briefs (Electric)_DEM-WP(C) ENERG10C--ctn Mid-C_042010 2010GRC" xfId="326"/>
    <cellStyle name="_4.13E Montana Energy Tax_Rebuttal Power Costs_DEM-WP(C) ENERG10C--ctn Mid-C_042010 2010GRC" xfId="327"/>
    <cellStyle name="_4.13E Montana Energy Tax_Rebuttal Power Costs_Electric Rev Req Model (2009 GRC) Rebuttal" xfId="328"/>
    <cellStyle name="_4.13E Montana Energy Tax_Rebuttal Power Costs_Electric Rev Req Model (2009 GRC) Rebuttal REmoval of New  WH Solar AdjustMI" xfId="329"/>
    <cellStyle name="_4.13E Montana Energy Tax_Rebuttal Power Costs_Electric Rev Req Model (2009 GRC) Rebuttal REmoval of New  WH Solar AdjustMI 2" xfId="330"/>
    <cellStyle name="_4.13E Montana Energy Tax_Rebuttal Power Costs_Electric Rev Req Model (2009 GRC) Rebuttal REmoval of New  WH Solar AdjustMI_DEM-WP(C) ENERG10C--ctn Mid-C_042010 2010GRC" xfId="331"/>
    <cellStyle name="_4.13E Montana Energy Tax_Rebuttal Power Costs_Electric Rev Req Model (2009 GRC) Revised 01-18-2010" xfId="332"/>
    <cellStyle name="_4.13E Montana Energy Tax_Rebuttal Power Costs_Electric Rev Req Model (2009 GRC) Revised 01-18-2010 2" xfId="333"/>
    <cellStyle name="_4.13E Montana Energy Tax_Rebuttal Power Costs_Electric Rev Req Model (2009 GRC) Revised 01-18-2010_DEM-WP(C) ENERG10C--ctn Mid-C_042010 2010GRC" xfId="334"/>
    <cellStyle name="_4.13E Montana Energy Tax_Rebuttal Power Costs_Final Order Electric EXHIBIT A-1" xfId="335"/>
    <cellStyle name="_4.13E Montana Energy Tax_Wind Integration 10GRC" xfId="336"/>
    <cellStyle name="_4.13E Montana Energy Tax_Wind Integration 10GRC 2" xfId="337"/>
    <cellStyle name="_4.13E Montana Energy Tax_Wind Integration 10GRC_DEM-WP(C) ENERG10C--ctn Mid-C_042010 2010GRC" xfId="338"/>
    <cellStyle name="_5 year summary (9-25-09)" xfId="339"/>
    <cellStyle name="_x0013__Adj Bench DR 3 for Initial Briefs (Electric)" xfId="340"/>
    <cellStyle name="_x0013__Adj Bench DR 3 for Initial Briefs (Electric) 2" xfId="341"/>
    <cellStyle name="_x0013__Adj Bench DR 3 for Initial Briefs (Electric)_DEM-WP(C) ENERG10C--ctn Mid-C_042010 2010GRC" xfId="342"/>
    <cellStyle name="_AURORA WIP" xfId="343"/>
    <cellStyle name="_AURORA WIP 2" xfId="344"/>
    <cellStyle name="_AURORA WIP 2 2" xfId="345"/>
    <cellStyle name="_AURORA WIP 3" xfId="346"/>
    <cellStyle name="_AURORA WIP 4" xfId="347"/>
    <cellStyle name="_AURORA WIP 4 2" xfId="348"/>
    <cellStyle name="_AURORA WIP 5" xfId="349"/>
    <cellStyle name="_AURORA WIP 5 2" xfId="350"/>
    <cellStyle name="_AURORA WIP_4 31E Reg Asset  Liab and EXH D" xfId="351"/>
    <cellStyle name="_AURORA WIP_4 31E Reg Asset  Liab and EXH D _ Aug 10 Filing (2)" xfId="352"/>
    <cellStyle name="_AURORA WIP_4 31E Reg Asset  Liab and EXH D _ Aug 10 Filing (2) 2" xfId="353"/>
    <cellStyle name="_AURORA WIP_4 31E Reg Asset  Liab and EXH D 2" xfId="354"/>
    <cellStyle name="_AURORA WIP_4 31E Reg Asset  Liab and EXH D 3" xfId="355"/>
    <cellStyle name="_AURORA WIP_Chelan PUD Power Costs (8-10)" xfId="356"/>
    <cellStyle name="_AURORA WIP_DEM-WP(C) Chelan Power Costs" xfId="357"/>
    <cellStyle name="_AURORA WIP_DEM-WP(C) Chelan Power Costs 2" xfId="358"/>
    <cellStyle name="_AURORA WIP_DEM-WP(C) Costs Not In AURORA 2010GRC As Filed" xfId="359"/>
    <cellStyle name="_AURORA WIP_DEM-WP(C) Costs Not In AURORA 2010GRC As Filed 2" xfId="360"/>
    <cellStyle name="_AURORA WIP_DEM-WP(C) Costs Not In AURORA 2010GRC As Filed 3" xfId="361"/>
    <cellStyle name="_AURORA WIP_DEM-WP(C) Costs Not In AURORA 2010GRC As Filed_DEM-WP(C) ENERG10C--ctn Mid-C_042010 2010GRC" xfId="362"/>
    <cellStyle name="_AURORA WIP_DEM-WP(C) ENERG10C--ctn Mid-C_042010 2010GRC" xfId="363"/>
    <cellStyle name="_AURORA WIP_DEM-WP(C) Gas Transport 2010GRC" xfId="364"/>
    <cellStyle name="_AURORA WIP_DEM-WP(C) Gas Transport 2010GRC 2" xfId="365"/>
    <cellStyle name="_AURORA WIP_NIM Summary" xfId="366"/>
    <cellStyle name="_AURORA WIP_NIM Summary 09GRC" xfId="367"/>
    <cellStyle name="_AURORA WIP_NIM Summary 09GRC 2" xfId="368"/>
    <cellStyle name="_AURORA WIP_NIM Summary 09GRC_DEM-WP(C) ENERG10C--ctn Mid-C_042010 2010GRC" xfId="369"/>
    <cellStyle name="_AURORA WIP_NIM Summary 2" xfId="370"/>
    <cellStyle name="_AURORA WIP_NIM Summary 3" xfId="371"/>
    <cellStyle name="_AURORA WIP_NIM Summary 4" xfId="372"/>
    <cellStyle name="_AURORA WIP_NIM Summary 5" xfId="373"/>
    <cellStyle name="_AURORA WIP_NIM Summary 6" xfId="374"/>
    <cellStyle name="_AURORA WIP_NIM Summary 7" xfId="375"/>
    <cellStyle name="_AURORA WIP_NIM Summary 8" xfId="376"/>
    <cellStyle name="_AURORA WIP_NIM Summary 9" xfId="377"/>
    <cellStyle name="_AURORA WIP_NIM Summary_DEM-WP(C) ENERG10C--ctn Mid-C_042010 2010GRC" xfId="378"/>
    <cellStyle name="_AURORA WIP_NIM+O&amp;M" xfId="379"/>
    <cellStyle name="_AURORA WIP_NIM+O&amp;M 2" xfId="380"/>
    <cellStyle name="_AURORA WIP_NIM+O&amp;M Monthly" xfId="381"/>
    <cellStyle name="_AURORA WIP_NIM+O&amp;M Monthly 2" xfId="382"/>
    <cellStyle name="_AURORA WIP_PCA 9 -  Exhibit D April 2010 (3)" xfId="383"/>
    <cellStyle name="_AURORA WIP_PCA 9 -  Exhibit D April 2010 (3) 2" xfId="384"/>
    <cellStyle name="_AURORA WIP_PCA 9 -  Exhibit D April 2010 (3)_DEM-WP(C) ENERG10C--ctn Mid-C_042010 2010GRC" xfId="385"/>
    <cellStyle name="_AURORA WIP_Reconciliation" xfId="386"/>
    <cellStyle name="_AURORA WIP_Reconciliation 2" xfId="387"/>
    <cellStyle name="_AURORA WIP_Reconciliation 3" xfId="388"/>
    <cellStyle name="_AURORA WIP_Reconciliation_DEM-WP(C) ENERG10C--ctn Mid-C_042010 2010GRC" xfId="389"/>
    <cellStyle name="_AURORA WIP_Wind Integration 10GRC" xfId="390"/>
    <cellStyle name="_AURORA WIP_Wind Integration 10GRC 2" xfId="391"/>
    <cellStyle name="_AURORA WIP_Wind Integration 10GRC_DEM-WP(C) ENERG10C--ctn Mid-C_042010 2010GRC" xfId="392"/>
    <cellStyle name="_Book1" xfId="393"/>
    <cellStyle name="_Book1 (2)" xfId="394"/>
    <cellStyle name="_Book1 (2) 2" xfId="395"/>
    <cellStyle name="_Book1 (2) 2 2" xfId="396"/>
    <cellStyle name="_Book1 (2) 3" xfId="397"/>
    <cellStyle name="_Book1 (2) 4" xfId="398"/>
    <cellStyle name="_Book1 (2) 4 2" xfId="399"/>
    <cellStyle name="_Book1 (2) 5" xfId="400"/>
    <cellStyle name="_Book1 (2) 6" xfId="401"/>
    <cellStyle name="_Book1 (2) 6 2" xfId="402"/>
    <cellStyle name="_Book1 (2) 7" xfId="403"/>
    <cellStyle name="_Book1 (2) 7 2" xfId="404"/>
    <cellStyle name="_Book1 (2)_04 07E Wild Horse Wind Expansion (C) (2)" xfId="405"/>
    <cellStyle name="_Book1 (2)_04 07E Wild Horse Wind Expansion (C) (2) 2" xfId="406"/>
    <cellStyle name="_Book1 (2)_04 07E Wild Horse Wind Expansion (C) (2)_Adj Bench DR 3 for Initial Briefs (Electric)" xfId="407"/>
    <cellStyle name="_Book1 (2)_04 07E Wild Horse Wind Expansion (C) (2)_Adj Bench DR 3 for Initial Briefs (Electric) 2" xfId="408"/>
    <cellStyle name="_Book1 (2)_04 07E Wild Horse Wind Expansion (C) (2)_Adj Bench DR 3 for Initial Briefs (Electric)_DEM-WP(C) ENERG10C--ctn Mid-C_042010 2010GRC" xfId="409"/>
    <cellStyle name="_Book1 (2)_04 07E Wild Horse Wind Expansion (C) (2)_DEM-WP(C) ENERG10C--ctn Mid-C_042010 2010GRC" xfId="410"/>
    <cellStyle name="_Book1 (2)_04 07E Wild Horse Wind Expansion (C) (2)_Electric Rev Req Model (2009 GRC) " xfId="411"/>
    <cellStyle name="_Book1 (2)_04 07E Wild Horse Wind Expansion (C) (2)_Electric Rev Req Model (2009 GRC)  2" xfId="412"/>
    <cellStyle name="_Book1 (2)_04 07E Wild Horse Wind Expansion (C) (2)_Electric Rev Req Model (2009 GRC) _DEM-WP(C) ENERG10C--ctn Mid-C_042010 2010GRC" xfId="413"/>
    <cellStyle name="_Book1 (2)_04 07E Wild Horse Wind Expansion (C) (2)_Electric Rev Req Model (2009 GRC) Rebuttal" xfId="414"/>
    <cellStyle name="_Book1 (2)_04 07E Wild Horse Wind Expansion (C) (2)_Electric Rev Req Model (2009 GRC) Rebuttal REmoval of New  WH Solar AdjustMI" xfId="415"/>
    <cellStyle name="_Book1 (2)_04 07E Wild Horse Wind Expansion (C) (2)_Electric Rev Req Model (2009 GRC) Rebuttal REmoval of New  WH Solar AdjustMI 2" xfId="416"/>
    <cellStyle name="_Book1 (2)_04 07E Wild Horse Wind Expansion (C) (2)_Electric Rev Req Model (2009 GRC) Rebuttal REmoval of New  WH Solar AdjustMI_DEM-WP(C) ENERG10C--ctn Mid-C_042010 2010GRC" xfId="417"/>
    <cellStyle name="_Book1 (2)_04 07E Wild Horse Wind Expansion (C) (2)_Electric Rev Req Model (2009 GRC) Revised 01-18-2010" xfId="418"/>
    <cellStyle name="_Book1 (2)_04 07E Wild Horse Wind Expansion (C) (2)_Electric Rev Req Model (2009 GRC) Revised 01-18-2010 2" xfId="419"/>
    <cellStyle name="_Book1 (2)_04 07E Wild Horse Wind Expansion (C) (2)_Electric Rev Req Model (2009 GRC) Revised 01-18-2010_DEM-WP(C) ENERG10C--ctn Mid-C_042010 2010GRC" xfId="420"/>
    <cellStyle name="_Book1 (2)_04 07E Wild Horse Wind Expansion (C) (2)_Final Order Electric EXHIBIT A-1" xfId="421"/>
    <cellStyle name="_Book1 (2)_04 07E Wild Horse Wind Expansion (C) (2)_TENASKA REGULATORY ASSET" xfId="422"/>
    <cellStyle name="_Book1 (2)_16.37E Wild Horse Expansion DeferralRevwrkingfile SF" xfId="423"/>
    <cellStyle name="_Book1 (2)_16.37E Wild Horse Expansion DeferralRevwrkingfile SF 2" xfId="424"/>
    <cellStyle name="_Book1 (2)_16.37E Wild Horse Expansion DeferralRevwrkingfile SF_DEM-WP(C) ENERG10C--ctn Mid-C_042010 2010GRC" xfId="425"/>
    <cellStyle name="_Book1 (2)_2009 GRC Compl Filing - Exhibit D" xfId="426"/>
    <cellStyle name="_Book1 (2)_2009 GRC Compl Filing - Exhibit D 2" xfId="427"/>
    <cellStyle name="_Book1 (2)_2009 GRC Compl Filing - Exhibit D_DEM-WP(C) ENERG10C--ctn Mid-C_042010 2010GRC" xfId="428"/>
    <cellStyle name="_Book1 (2)_4 31 Regulatory Assets and Liabilities  7 06- Exhibit D" xfId="429"/>
    <cellStyle name="_Book1 (2)_4 31 Regulatory Assets and Liabilities  7 06- Exhibit D 2" xfId="430"/>
    <cellStyle name="_Book1 (2)_4 31 Regulatory Assets and Liabilities  7 06- Exhibit D_DEM-WP(C) ENERG10C--ctn Mid-C_042010 2010GRC" xfId="431"/>
    <cellStyle name="_Book1 (2)_4 31 Regulatory Assets and Liabilities  7 06- Exhibit D_NIM Summary" xfId="432"/>
    <cellStyle name="_Book1 (2)_4 31 Regulatory Assets and Liabilities  7 06- Exhibit D_NIM Summary 2" xfId="433"/>
    <cellStyle name="_Book1 (2)_4 31 Regulatory Assets and Liabilities  7 06- Exhibit D_NIM Summary_DEM-WP(C) ENERG10C--ctn Mid-C_042010 2010GRC" xfId="434"/>
    <cellStyle name="_Book1 (2)_4 31E Reg Asset  Liab and EXH D" xfId="435"/>
    <cellStyle name="_Book1 (2)_4 31E Reg Asset  Liab and EXH D _ Aug 10 Filing (2)" xfId="436"/>
    <cellStyle name="_Book1 (2)_4 31E Reg Asset  Liab and EXH D _ Aug 10 Filing (2) 2" xfId="437"/>
    <cellStyle name="_Book1 (2)_4 31E Reg Asset  Liab and EXH D 2" xfId="438"/>
    <cellStyle name="_Book1 (2)_4 31E Reg Asset  Liab and EXH D 3" xfId="439"/>
    <cellStyle name="_Book1 (2)_4 32 Regulatory Assets and Liabilities  7 06- Exhibit D" xfId="440"/>
    <cellStyle name="_Book1 (2)_4 32 Regulatory Assets and Liabilities  7 06- Exhibit D 2" xfId="441"/>
    <cellStyle name="_Book1 (2)_4 32 Regulatory Assets and Liabilities  7 06- Exhibit D_DEM-WP(C) ENERG10C--ctn Mid-C_042010 2010GRC" xfId="442"/>
    <cellStyle name="_Book1 (2)_4 32 Regulatory Assets and Liabilities  7 06- Exhibit D_NIM Summary" xfId="443"/>
    <cellStyle name="_Book1 (2)_4 32 Regulatory Assets and Liabilities  7 06- Exhibit D_NIM Summary 2" xfId="444"/>
    <cellStyle name="_Book1 (2)_4 32 Regulatory Assets and Liabilities  7 06- Exhibit D_NIM Summary_DEM-WP(C) ENERG10C--ctn Mid-C_042010 2010GRC" xfId="445"/>
    <cellStyle name="_Book1 (2)_AURORA Total New" xfId="446"/>
    <cellStyle name="_Book1 (2)_AURORA Total New 2" xfId="447"/>
    <cellStyle name="_Book1 (2)_Book2" xfId="448"/>
    <cellStyle name="_Book1 (2)_Book2 2" xfId="449"/>
    <cellStyle name="_Book1 (2)_Book2_Adj Bench DR 3 for Initial Briefs (Electric)" xfId="450"/>
    <cellStyle name="_Book1 (2)_Book2_Adj Bench DR 3 for Initial Briefs (Electric) 2" xfId="451"/>
    <cellStyle name="_Book1 (2)_Book2_Adj Bench DR 3 for Initial Briefs (Electric)_DEM-WP(C) ENERG10C--ctn Mid-C_042010 2010GRC" xfId="452"/>
    <cellStyle name="_Book1 (2)_Book2_DEM-WP(C) ENERG10C--ctn Mid-C_042010 2010GRC" xfId="453"/>
    <cellStyle name="_Book1 (2)_Book2_Electric Rev Req Model (2009 GRC) Rebuttal" xfId="454"/>
    <cellStyle name="_Book1 (2)_Book2_Electric Rev Req Model (2009 GRC) Rebuttal REmoval of New  WH Solar AdjustMI" xfId="455"/>
    <cellStyle name="_Book1 (2)_Book2_Electric Rev Req Model (2009 GRC) Rebuttal REmoval of New  WH Solar AdjustMI 2" xfId="456"/>
    <cellStyle name="_Book1 (2)_Book2_Electric Rev Req Model (2009 GRC) Rebuttal REmoval of New  WH Solar AdjustMI_DEM-WP(C) ENERG10C--ctn Mid-C_042010 2010GRC" xfId="457"/>
    <cellStyle name="_Book1 (2)_Book2_Electric Rev Req Model (2009 GRC) Revised 01-18-2010" xfId="458"/>
    <cellStyle name="_Book1 (2)_Book2_Electric Rev Req Model (2009 GRC) Revised 01-18-2010 2" xfId="459"/>
    <cellStyle name="_Book1 (2)_Book2_Electric Rev Req Model (2009 GRC) Revised 01-18-2010_DEM-WP(C) ENERG10C--ctn Mid-C_042010 2010GRC" xfId="460"/>
    <cellStyle name="_Book1 (2)_Book2_Final Order Electric EXHIBIT A-1" xfId="461"/>
    <cellStyle name="_Book1 (2)_Book4" xfId="462"/>
    <cellStyle name="_Book1 (2)_Book4 2" xfId="463"/>
    <cellStyle name="_Book1 (2)_Book4_DEM-WP(C) ENERG10C--ctn Mid-C_042010 2010GRC" xfId="464"/>
    <cellStyle name="_Book1 (2)_Book9" xfId="465"/>
    <cellStyle name="_Book1 (2)_Book9 2" xfId="466"/>
    <cellStyle name="_Book1 (2)_Book9_DEM-WP(C) ENERG10C--ctn Mid-C_042010 2010GRC" xfId="467"/>
    <cellStyle name="_Book1 (2)_Chelan PUD Power Costs (8-10)" xfId="468"/>
    <cellStyle name="_Book1 (2)_DEM-WP(C) Chelan Power Costs" xfId="469"/>
    <cellStyle name="_Book1 (2)_DEM-WP(C) Chelan Power Costs 2" xfId="470"/>
    <cellStyle name="_Book1 (2)_DEM-WP(C) ENERG10C--ctn Mid-C_042010 2010GRC" xfId="471"/>
    <cellStyle name="_Book1 (2)_DEM-WP(C) Gas Transport 2010GRC" xfId="472"/>
    <cellStyle name="_Book1 (2)_DEM-WP(C) Gas Transport 2010GRC 2" xfId="473"/>
    <cellStyle name="_Book1 (2)_NIM Summary" xfId="474"/>
    <cellStyle name="_Book1 (2)_NIM Summary 09GRC" xfId="475"/>
    <cellStyle name="_Book1 (2)_NIM Summary 09GRC 2" xfId="476"/>
    <cellStyle name="_Book1 (2)_NIM Summary 09GRC_DEM-WP(C) ENERG10C--ctn Mid-C_042010 2010GRC" xfId="477"/>
    <cellStyle name="_Book1 (2)_NIM Summary 2" xfId="478"/>
    <cellStyle name="_Book1 (2)_NIM Summary 3" xfId="479"/>
    <cellStyle name="_Book1 (2)_NIM Summary 4" xfId="480"/>
    <cellStyle name="_Book1 (2)_NIM Summary 5" xfId="481"/>
    <cellStyle name="_Book1 (2)_NIM Summary 6" xfId="482"/>
    <cellStyle name="_Book1 (2)_NIM Summary 7" xfId="483"/>
    <cellStyle name="_Book1 (2)_NIM Summary 8" xfId="484"/>
    <cellStyle name="_Book1 (2)_NIM Summary 9" xfId="485"/>
    <cellStyle name="_Book1 (2)_NIM Summary_DEM-WP(C) ENERG10C--ctn Mid-C_042010 2010GRC" xfId="486"/>
    <cellStyle name="_Book1 (2)_PCA 9 -  Exhibit D April 2010 (3)" xfId="487"/>
    <cellStyle name="_Book1 (2)_PCA 9 -  Exhibit D April 2010 (3) 2" xfId="488"/>
    <cellStyle name="_Book1 (2)_PCA 9 -  Exhibit D April 2010 (3)_DEM-WP(C) ENERG10C--ctn Mid-C_042010 2010GRC" xfId="489"/>
    <cellStyle name="_Book1 (2)_Power Costs - Comparison bx Rbtl-Staff-Jt-PC" xfId="490"/>
    <cellStyle name="_Book1 (2)_Power Costs - Comparison bx Rbtl-Staff-Jt-PC 2" xfId="491"/>
    <cellStyle name="_Book1 (2)_Power Costs - Comparison bx Rbtl-Staff-Jt-PC_Adj Bench DR 3 for Initial Briefs (Electric)" xfId="492"/>
    <cellStyle name="_Book1 (2)_Power Costs - Comparison bx Rbtl-Staff-Jt-PC_Adj Bench DR 3 for Initial Briefs (Electric) 2" xfId="493"/>
    <cellStyle name="_Book1 (2)_Power Costs - Comparison bx Rbtl-Staff-Jt-PC_Adj Bench DR 3 for Initial Briefs (Electric)_DEM-WP(C) ENERG10C--ctn Mid-C_042010 2010GRC" xfId="494"/>
    <cellStyle name="_Book1 (2)_Power Costs - Comparison bx Rbtl-Staff-Jt-PC_DEM-WP(C) ENERG10C--ctn Mid-C_042010 2010GRC" xfId="495"/>
    <cellStyle name="_Book1 (2)_Power Costs - Comparison bx Rbtl-Staff-Jt-PC_Electric Rev Req Model (2009 GRC) Rebuttal" xfId="496"/>
    <cellStyle name="_Book1 (2)_Power Costs - Comparison bx Rbtl-Staff-Jt-PC_Electric Rev Req Model (2009 GRC) Rebuttal REmoval of New  WH Solar AdjustMI" xfId="497"/>
    <cellStyle name="_Book1 (2)_Power Costs - Comparison bx Rbtl-Staff-Jt-PC_Electric Rev Req Model (2009 GRC) Rebuttal REmoval of New  WH Solar AdjustMI 2" xfId="498"/>
    <cellStyle name="_Book1 (2)_Power Costs - Comparison bx Rbtl-Staff-Jt-PC_Electric Rev Req Model (2009 GRC) Rebuttal REmoval of New  WH Solar AdjustMI_DEM-WP(C) ENERG10C--ctn Mid-C_042010 2010GRC" xfId="499"/>
    <cellStyle name="_Book1 (2)_Power Costs - Comparison bx Rbtl-Staff-Jt-PC_Electric Rev Req Model (2009 GRC) Revised 01-18-2010" xfId="500"/>
    <cellStyle name="_Book1 (2)_Power Costs - Comparison bx Rbtl-Staff-Jt-PC_Electric Rev Req Model (2009 GRC) Revised 01-18-2010 2" xfId="501"/>
    <cellStyle name="_Book1 (2)_Power Costs - Comparison bx Rbtl-Staff-Jt-PC_Electric Rev Req Model (2009 GRC) Revised 01-18-2010_DEM-WP(C) ENERG10C--ctn Mid-C_042010 2010GRC" xfId="502"/>
    <cellStyle name="_Book1 (2)_Power Costs - Comparison bx Rbtl-Staff-Jt-PC_Final Order Electric EXHIBIT A-1" xfId="503"/>
    <cellStyle name="_Book1 (2)_Rebuttal Power Costs" xfId="504"/>
    <cellStyle name="_Book1 (2)_Rebuttal Power Costs 2" xfId="505"/>
    <cellStyle name="_Book1 (2)_Rebuttal Power Costs_Adj Bench DR 3 for Initial Briefs (Electric)" xfId="506"/>
    <cellStyle name="_Book1 (2)_Rebuttal Power Costs_Adj Bench DR 3 for Initial Briefs (Electric) 2" xfId="507"/>
    <cellStyle name="_Book1 (2)_Rebuttal Power Costs_Adj Bench DR 3 for Initial Briefs (Electric)_DEM-WP(C) ENERG10C--ctn Mid-C_042010 2010GRC" xfId="508"/>
    <cellStyle name="_Book1 (2)_Rebuttal Power Costs_DEM-WP(C) ENERG10C--ctn Mid-C_042010 2010GRC" xfId="509"/>
    <cellStyle name="_Book1 (2)_Rebuttal Power Costs_Electric Rev Req Model (2009 GRC) Rebuttal" xfId="510"/>
    <cellStyle name="_Book1 (2)_Rebuttal Power Costs_Electric Rev Req Model (2009 GRC) Rebuttal REmoval of New  WH Solar AdjustMI" xfId="511"/>
    <cellStyle name="_Book1 (2)_Rebuttal Power Costs_Electric Rev Req Model (2009 GRC) Rebuttal REmoval of New  WH Solar AdjustMI 2" xfId="512"/>
    <cellStyle name="_Book1 (2)_Rebuttal Power Costs_Electric Rev Req Model (2009 GRC) Rebuttal REmoval of New  WH Solar AdjustMI_DEM-WP(C) ENERG10C--ctn Mid-C_042010 2010GRC" xfId="513"/>
    <cellStyle name="_Book1 (2)_Rebuttal Power Costs_Electric Rev Req Model (2009 GRC) Revised 01-18-2010" xfId="514"/>
    <cellStyle name="_Book1 (2)_Rebuttal Power Costs_Electric Rev Req Model (2009 GRC) Revised 01-18-2010 2" xfId="515"/>
    <cellStyle name="_Book1 (2)_Rebuttal Power Costs_Electric Rev Req Model (2009 GRC) Revised 01-18-2010_DEM-WP(C) ENERG10C--ctn Mid-C_042010 2010GRC" xfId="516"/>
    <cellStyle name="_Book1 (2)_Rebuttal Power Costs_Final Order Electric EXHIBIT A-1" xfId="517"/>
    <cellStyle name="_Book1 (2)_Wind Integration 10GRC" xfId="518"/>
    <cellStyle name="_Book1 (2)_Wind Integration 10GRC 2" xfId="519"/>
    <cellStyle name="_Book1 (2)_Wind Integration 10GRC_DEM-WP(C) ENERG10C--ctn Mid-C_042010 2010GRC" xfId="520"/>
    <cellStyle name="_Book1 10" xfId="521"/>
    <cellStyle name="_Book1 10 2" xfId="522"/>
    <cellStyle name="_Book1 11" xfId="523"/>
    <cellStyle name="_Book1 11 2" xfId="524"/>
    <cellStyle name="_Book1 12" xfId="525"/>
    <cellStyle name="_Book1 12 2" xfId="526"/>
    <cellStyle name="_Book1 13" xfId="527"/>
    <cellStyle name="_Book1 13 2" xfId="528"/>
    <cellStyle name="_Book1 14" xfId="529"/>
    <cellStyle name="_Book1 14 2" xfId="530"/>
    <cellStyle name="_Book1 15" xfId="531"/>
    <cellStyle name="_Book1 16" xfId="532"/>
    <cellStyle name="_Book1 17" xfId="533"/>
    <cellStyle name="_Book1 17 2" xfId="534"/>
    <cellStyle name="_Book1 18" xfId="535"/>
    <cellStyle name="_Book1 18 2" xfId="536"/>
    <cellStyle name="_Book1 19" xfId="537"/>
    <cellStyle name="_Book1 19 2" xfId="538"/>
    <cellStyle name="_Book1 2" xfId="539"/>
    <cellStyle name="_Book1 2 2" xfId="540"/>
    <cellStyle name="_Book1 20" xfId="541"/>
    <cellStyle name="_Book1 20 2" xfId="542"/>
    <cellStyle name="_Book1 21" xfId="543"/>
    <cellStyle name="_Book1 21 2" xfId="544"/>
    <cellStyle name="_Book1 3" xfId="545"/>
    <cellStyle name="_Book1 3 2" xfId="546"/>
    <cellStyle name="_Book1 4" xfId="547"/>
    <cellStyle name="_Book1 4 2" xfId="548"/>
    <cellStyle name="_Book1 5" xfId="549"/>
    <cellStyle name="_Book1 5 2" xfId="550"/>
    <cellStyle name="_Book1 6" xfId="551"/>
    <cellStyle name="_Book1 7" xfId="552"/>
    <cellStyle name="_Book1 8" xfId="553"/>
    <cellStyle name="_Book1 8 2" xfId="554"/>
    <cellStyle name="_Book1 9" xfId="555"/>
    <cellStyle name="_Book1 9 2" xfId="556"/>
    <cellStyle name="_Book1_(C) WHE Proforma with ITC cash grant 10 Yr Amort_for deferral_102809" xfId="557"/>
    <cellStyle name="_Book1_(C) WHE Proforma with ITC cash grant 10 Yr Amort_for deferral_102809 2" xfId="558"/>
    <cellStyle name="_Book1_(C) WHE Proforma with ITC cash grant 10 Yr Amort_for deferral_102809_16.07E Wild Horse Wind Expansionwrkingfile" xfId="559"/>
    <cellStyle name="_Book1_(C) WHE Proforma with ITC cash grant 10 Yr Amort_for deferral_102809_16.07E Wild Horse Wind Expansionwrkingfile 2" xfId="560"/>
    <cellStyle name="_Book1_(C) WHE Proforma with ITC cash grant 10 Yr Amort_for deferral_102809_16.07E Wild Horse Wind Expansionwrkingfile SF" xfId="561"/>
    <cellStyle name="_Book1_(C) WHE Proforma with ITC cash grant 10 Yr Amort_for deferral_102809_16.07E Wild Horse Wind Expansionwrkingfile SF 2" xfId="562"/>
    <cellStyle name="_Book1_(C) WHE Proforma with ITC cash grant 10 Yr Amort_for deferral_102809_16.07E Wild Horse Wind Expansionwrkingfile SF_DEM-WP(C) ENERG10C--ctn Mid-C_042010 2010GRC" xfId="563"/>
    <cellStyle name="_Book1_(C) WHE Proforma with ITC cash grant 10 Yr Amort_for deferral_102809_16.07E Wild Horse Wind Expansionwrkingfile_DEM-WP(C) ENERG10C--ctn Mid-C_042010 2010GRC" xfId="564"/>
    <cellStyle name="_Book1_(C) WHE Proforma with ITC cash grant 10 Yr Amort_for deferral_102809_16.37E Wild Horse Expansion DeferralRevwrkingfile SF" xfId="565"/>
    <cellStyle name="_Book1_(C) WHE Proforma with ITC cash grant 10 Yr Amort_for deferral_102809_16.37E Wild Horse Expansion DeferralRevwrkingfile SF 2" xfId="566"/>
    <cellStyle name="_Book1_(C) WHE Proforma with ITC cash grant 10 Yr Amort_for deferral_102809_16.37E Wild Horse Expansion DeferralRevwrkingfile SF_DEM-WP(C) ENERG10C--ctn Mid-C_042010 2010GRC" xfId="567"/>
    <cellStyle name="_Book1_(C) WHE Proforma with ITC cash grant 10 Yr Amort_for deferral_102809_DEM-WP(C) ENERG10C--ctn Mid-C_042010 2010GRC" xfId="568"/>
    <cellStyle name="_Book1_(C) WHE Proforma with ITC cash grant 10 Yr Amort_for rebuttal_120709" xfId="569"/>
    <cellStyle name="_Book1_(C) WHE Proforma with ITC cash grant 10 Yr Amort_for rebuttal_120709 2" xfId="570"/>
    <cellStyle name="_Book1_(C) WHE Proforma with ITC cash grant 10 Yr Amort_for rebuttal_120709_DEM-WP(C) ENERG10C--ctn Mid-C_042010 2010GRC" xfId="571"/>
    <cellStyle name="_Book1_04.07E Wild Horse Wind Expansion" xfId="572"/>
    <cellStyle name="_Book1_04.07E Wild Horse Wind Expansion 2" xfId="573"/>
    <cellStyle name="_Book1_04.07E Wild Horse Wind Expansion_16.07E Wild Horse Wind Expansionwrkingfile" xfId="574"/>
    <cellStyle name="_Book1_04.07E Wild Horse Wind Expansion_16.07E Wild Horse Wind Expansionwrkingfile 2" xfId="575"/>
    <cellStyle name="_Book1_04.07E Wild Horse Wind Expansion_16.07E Wild Horse Wind Expansionwrkingfile SF" xfId="576"/>
    <cellStyle name="_Book1_04.07E Wild Horse Wind Expansion_16.07E Wild Horse Wind Expansionwrkingfile SF 2" xfId="577"/>
    <cellStyle name="_Book1_04.07E Wild Horse Wind Expansion_16.07E Wild Horse Wind Expansionwrkingfile SF_DEM-WP(C) ENERG10C--ctn Mid-C_042010 2010GRC" xfId="578"/>
    <cellStyle name="_Book1_04.07E Wild Horse Wind Expansion_16.07E Wild Horse Wind Expansionwrkingfile_DEM-WP(C) ENERG10C--ctn Mid-C_042010 2010GRC" xfId="579"/>
    <cellStyle name="_Book1_04.07E Wild Horse Wind Expansion_16.37E Wild Horse Expansion DeferralRevwrkingfile SF" xfId="580"/>
    <cellStyle name="_Book1_04.07E Wild Horse Wind Expansion_16.37E Wild Horse Expansion DeferralRevwrkingfile SF 2" xfId="581"/>
    <cellStyle name="_Book1_04.07E Wild Horse Wind Expansion_16.37E Wild Horse Expansion DeferralRevwrkingfile SF_DEM-WP(C) ENERG10C--ctn Mid-C_042010 2010GRC" xfId="582"/>
    <cellStyle name="_Book1_04.07E Wild Horse Wind Expansion_DEM-WP(C) ENERG10C--ctn Mid-C_042010 2010GRC" xfId="583"/>
    <cellStyle name="_Book1_16.07E Wild Horse Wind Expansionwrkingfile" xfId="584"/>
    <cellStyle name="_Book1_16.07E Wild Horse Wind Expansionwrkingfile 2" xfId="585"/>
    <cellStyle name="_Book1_16.07E Wild Horse Wind Expansionwrkingfile SF" xfId="586"/>
    <cellStyle name="_Book1_16.07E Wild Horse Wind Expansionwrkingfile SF 2" xfId="587"/>
    <cellStyle name="_Book1_16.07E Wild Horse Wind Expansionwrkingfile SF_DEM-WP(C) ENERG10C--ctn Mid-C_042010 2010GRC" xfId="588"/>
    <cellStyle name="_Book1_16.07E Wild Horse Wind Expansionwrkingfile_DEM-WP(C) ENERG10C--ctn Mid-C_042010 2010GRC" xfId="589"/>
    <cellStyle name="_Book1_16.37E Wild Horse Expansion DeferralRevwrkingfile SF" xfId="590"/>
    <cellStyle name="_Book1_16.37E Wild Horse Expansion DeferralRevwrkingfile SF 2" xfId="591"/>
    <cellStyle name="_Book1_16.37E Wild Horse Expansion DeferralRevwrkingfile SF_DEM-WP(C) ENERG10C--ctn Mid-C_042010 2010GRC" xfId="592"/>
    <cellStyle name="_Book1_2009 GRC Compl Filing - Exhibit D" xfId="593"/>
    <cellStyle name="_Book1_2009 GRC Compl Filing - Exhibit D 2" xfId="594"/>
    <cellStyle name="_Book1_2009 GRC Compl Filing - Exhibit D_DEM-WP(C) ENERG10C--ctn Mid-C_042010 2010GRC" xfId="595"/>
    <cellStyle name="_Book1_4 31 Regulatory Assets and Liabilities  7 06- Exhibit D" xfId="596"/>
    <cellStyle name="_Book1_4 31 Regulatory Assets and Liabilities  7 06- Exhibit D 2" xfId="597"/>
    <cellStyle name="_Book1_4 31 Regulatory Assets and Liabilities  7 06- Exhibit D_DEM-WP(C) ENERG10C--ctn Mid-C_042010 2010GRC" xfId="598"/>
    <cellStyle name="_Book1_4 31 Regulatory Assets and Liabilities  7 06- Exhibit D_NIM Summary" xfId="599"/>
    <cellStyle name="_Book1_4 31 Regulatory Assets and Liabilities  7 06- Exhibit D_NIM Summary 2" xfId="600"/>
    <cellStyle name="_Book1_4 31 Regulatory Assets and Liabilities  7 06- Exhibit D_NIM Summary_DEM-WP(C) ENERG10C--ctn Mid-C_042010 2010GRC" xfId="601"/>
    <cellStyle name="_Book1_4 31 Regulatory Assets and Liabilities  7 06- Exhibit D_NIM+O&amp;M" xfId="602"/>
    <cellStyle name="_Book1_4 31 Regulatory Assets and Liabilities  7 06- Exhibit D_NIM+O&amp;M Monthly" xfId="603"/>
    <cellStyle name="_Book1_4 31E Reg Asset  Liab and EXH D" xfId="604"/>
    <cellStyle name="_Book1_4 31E Reg Asset  Liab and EXH D _ Aug 10 Filing (2)" xfId="605"/>
    <cellStyle name="_Book1_4 31E Reg Asset  Liab and EXH D _ Aug 10 Filing (2) 2" xfId="606"/>
    <cellStyle name="_Book1_4 31E Reg Asset  Liab and EXH D 2" xfId="607"/>
    <cellStyle name="_Book1_4 31E Reg Asset  Liab and EXH D 3" xfId="608"/>
    <cellStyle name="_Book1_4 32 Regulatory Assets and Liabilities  7 06- Exhibit D" xfId="609"/>
    <cellStyle name="_Book1_4 32 Regulatory Assets and Liabilities  7 06- Exhibit D 2" xfId="610"/>
    <cellStyle name="_Book1_4 32 Regulatory Assets and Liabilities  7 06- Exhibit D_DEM-WP(C) ENERG10C--ctn Mid-C_042010 2010GRC" xfId="611"/>
    <cellStyle name="_Book1_4 32 Regulatory Assets and Liabilities  7 06- Exhibit D_NIM Summary" xfId="612"/>
    <cellStyle name="_Book1_4 32 Regulatory Assets and Liabilities  7 06- Exhibit D_NIM Summary 2" xfId="613"/>
    <cellStyle name="_Book1_4 32 Regulatory Assets and Liabilities  7 06- Exhibit D_NIM Summary_DEM-WP(C) ENERG10C--ctn Mid-C_042010 2010GRC" xfId="614"/>
    <cellStyle name="_Book1_4 32 Regulatory Assets and Liabilities  7 06- Exhibit D_NIM+O&amp;M" xfId="615"/>
    <cellStyle name="_Book1_4 32 Regulatory Assets and Liabilities  7 06- Exhibit D_NIM+O&amp;M Monthly" xfId="616"/>
    <cellStyle name="_Book1_AURORA Total New" xfId="617"/>
    <cellStyle name="_Book1_AURORA Total New 2" xfId="618"/>
    <cellStyle name="_Book1_Book1" xfId="619"/>
    <cellStyle name="_Book1_Book2" xfId="620"/>
    <cellStyle name="_Book1_Book2 2" xfId="621"/>
    <cellStyle name="_Book1_Book2_Adj Bench DR 3 for Initial Briefs (Electric)" xfId="622"/>
    <cellStyle name="_Book1_Book2_Adj Bench DR 3 for Initial Briefs (Electric) 2" xfId="623"/>
    <cellStyle name="_Book1_Book2_Adj Bench DR 3 for Initial Briefs (Electric)_DEM-WP(C) ENERG10C--ctn Mid-C_042010 2010GRC" xfId="624"/>
    <cellStyle name="_Book1_Book2_DEM-WP(C) ENERG10C--ctn Mid-C_042010 2010GRC" xfId="625"/>
    <cellStyle name="_Book1_Book2_Electric Rev Req Model (2009 GRC) Rebuttal" xfId="626"/>
    <cellStyle name="_Book1_Book2_Electric Rev Req Model (2009 GRC) Rebuttal REmoval of New  WH Solar AdjustMI" xfId="627"/>
    <cellStyle name="_Book1_Book2_Electric Rev Req Model (2009 GRC) Rebuttal REmoval of New  WH Solar AdjustMI 2" xfId="628"/>
    <cellStyle name="_Book1_Book2_Electric Rev Req Model (2009 GRC) Rebuttal REmoval of New  WH Solar AdjustMI_DEM-WP(C) ENERG10C--ctn Mid-C_042010 2010GRC" xfId="629"/>
    <cellStyle name="_Book1_Book2_Electric Rev Req Model (2009 GRC) Revised 01-18-2010" xfId="630"/>
    <cellStyle name="_Book1_Book2_Electric Rev Req Model (2009 GRC) Revised 01-18-2010 2" xfId="631"/>
    <cellStyle name="_Book1_Book2_Electric Rev Req Model (2009 GRC) Revised 01-18-2010_DEM-WP(C) ENERG10C--ctn Mid-C_042010 2010GRC" xfId="632"/>
    <cellStyle name="_Book1_Book2_Final Order Electric EXHIBIT A-1" xfId="633"/>
    <cellStyle name="_Book1_Book4" xfId="634"/>
    <cellStyle name="_Book1_Book4 2" xfId="635"/>
    <cellStyle name="_Book1_Book4_DEM-WP(C) ENERG10C--ctn Mid-C_042010 2010GRC" xfId="636"/>
    <cellStyle name="_Book1_Book9" xfId="637"/>
    <cellStyle name="_Book1_Book9 2" xfId="638"/>
    <cellStyle name="_Book1_Book9_DEM-WP(C) ENERG10C--ctn Mid-C_042010 2010GRC" xfId="639"/>
    <cellStyle name="_Book1_Chelan PUD Power Costs (8-10)" xfId="640"/>
    <cellStyle name="_Book1_DEM-WP(C) Chelan Power Costs" xfId="641"/>
    <cellStyle name="_Book1_DEM-WP(C) Chelan Power Costs 2" xfId="642"/>
    <cellStyle name="_Book1_DEM-WP(C) ENERG10C--ctn Mid-C_042010 2010GRC" xfId="643"/>
    <cellStyle name="_Book1_DEM-WP(C) Gas Transport 2010GRC" xfId="644"/>
    <cellStyle name="_Book1_DEM-WP(C) Gas Transport 2010GRC 2" xfId="645"/>
    <cellStyle name="_Book1_LSRWEP LGIA like Acctg Petition Aug 2010" xfId="646"/>
    <cellStyle name="_Book1_NIM Summary" xfId="647"/>
    <cellStyle name="_Book1_NIM Summary 09GRC" xfId="648"/>
    <cellStyle name="_Book1_NIM Summary 09GRC 2" xfId="649"/>
    <cellStyle name="_Book1_NIM Summary 09GRC_DEM-WP(C) ENERG10C--ctn Mid-C_042010 2010GRC" xfId="650"/>
    <cellStyle name="_Book1_NIM Summary 2" xfId="651"/>
    <cellStyle name="_Book1_NIM Summary 3" xfId="652"/>
    <cellStyle name="_Book1_NIM Summary 4" xfId="653"/>
    <cellStyle name="_Book1_NIM Summary 5" xfId="654"/>
    <cellStyle name="_Book1_NIM Summary 6" xfId="655"/>
    <cellStyle name="_Book1_NIM Summary 7" xfId="656"/>
    <cellStyle name="_Book1_NIM Summary 8" xfId="657"/>
    <cellStyle name="_Book1_NIM Summary 9" xfId="658"/>
    <cellStyle name="_Book1_NIM Summary_DEM-WP(C) ENERG10C--ctn Mid-C_042010 2010GRC" xfId="659"/>
    <cellStyle name="_Book1_NIM+O&amp;M" xfId="660"/>
    <cellStyle name="_Book1_NIM+O&amp;M 2" xfId="661"/>
    <cellStyle name="_Book1_NIM+O&amp;M Monthly" xfId="662"/>
    <cellStyle name="_Book1_NIM+O&amp;M Monthly 2" xfId="663"/>
    <cellStyle name="_Book1_PCA 9 -  Exhibit D April 2010 (3)" xfId="664"/>
    <cellStyle name="_Book1_PCA 9 -  Exhibit D April 2010 (3) 2" xfId="665"/>
    <cellStyle name="_Book1_PCA 9 -  Exhibit D April 2010 (3)_DEM-WP(C) ENERG10C--ctn Mid-C_042010 2010GRC" xfId="666"/>
    <cellStyle name="_Book1_Power Costs - Comparison bx Rbtl-Staff-Jt-PC" xfId="667"/>
    <cellStyle name="_Book1_Power Costs - Comparison bx Rbtl-Staff-Jt-PC 2" xfId="668"/>
    <cellStyle name="_Book1_Power Costs - Comparison bx Rbtl-Staff-Jt-PC_Adj Bench DR 3 for Initial Briefs (Electric)" xfId="669"/>
    <cellStyle name="_Book1_Power Costs - Comparison bx Rbtl-Staff-Jt-PC_Adj Bench DR 3 for Initial Briefs (Electric) 2" xfId="670"/>
    <cellStyle name="_Book1_Power Costs - Comparison bx Rbtl-Staff-Jt-PC_Adj Bench DR 3 for Initial Briefs (Electric)_DEM-WP(C) ENERG10C--ctn Mid-C_042010 2010GRC" xfId="671"/>
    <cellStyle name="_Book1_Power Costs - Comparison bx Rbtl-Staff-Jt-PC_DEM-WP(C) ENERG10C--ctn Mid-C_042010 2010GRC" xfId="672"/>
    <cellStyle name="_Book1_Power Costs - Comparison bx Rbtl-Staff-Jt-PC_Electric Rev Req Model (2009 GRC) Rebuttal" xfId="673"/>
    <cellStyle name="_Book1_Power Costs - Comparison bx Rbtl-Staff-Jt-PC_Electric Rev Req Model (2009 GRC) Rebuttal REmoval of New  WH Solar AdjustMI" xfId="674"/>
    <cellStyle name="_Book1_Power Costs - Comparison bx Rbtl-Staff-Jt-PC_Electric Rev Req Model (2009 GRC) Rebuttal REmoval of New  WH Solar AdjustMI 2" xfId="675"/>
    <cellStyle name="_Book1_Power Costs - Comparison bx Rbtl-Staff-Jt-PC_Electric Rev Req Model (2009 GRC) Rebuttal REmoval of New  WH Solar AdjustMI_DEM-WP(C) ENERG10C--ctn Mid-C_042010 2010GRC" xfId="676"/>
    <cellStyle name="_Book1_Power Costs - Comparison bx Rbtl-Staff-Jt-PC_Electric Rev Req Model (2009 GRC) Revised 01-18-2010" xfId="677"/>
    <cellStyle name="_Book1_Power Costs - Comparison bx Rbtl-Staff-Jt-PC_Electric Rev Req Model (2009 GRC) Revised 01-18-2010 2" xfId="678"/>
    <cellStyle name="_Book1_Power Costs - Comparison bx Rbtl-Staff-Jt-PC_Electric Rev Req Model (2009 GRC) Revised 01-18-2010_DEM-WP(C) ENERG10C--ctn Mid-C_042010 2010GRC" xfId="679"/>
    <cellStyle name="_Book1_Power Costs - Comparison bx Rbtl-Staff-Jt-PC_Final Order Electric EXHIBIT A-1" xfId="680"/>
    <cellStyle name="_Book1_Rebuttal Power Costs" xfId="681"/>
    <cellStyle name="_Book1_Rebuttal Power Costs 2" xfId="682"/>
    <cellStyle name="_Book1_Rebuttal Power Costs_Adj Bench DR 3 for Initial Briefs (Electric)" xfId="683"/>
    <cellStyle name="_Book1_Rebuttal Power Costs_Adj Bench DR 3 for Initial Briefs (Electric) 2" xfId="684"/>
    <cellStyle name="_Book1_Rebuttal Power Costs_Adj Bench DR 3 for Initial Briefs (Electric)_DEM-WP(C) ENERG10C--ctn Mid-C_042010 2010GRC" xfId="685"/>
    <cellStyle name="_Book1_Rebuttal Power Costs_DEM-WP(C) ENERG10C--ctn Mid-C_042010 2010GRC" xfId="686"/>
    <cellStyle name="_Book1_Rebuttal Power Costs_Electric Rev Req Model (2009 GRC) Rebuttal" xfId="687"/>
    <cellStyle name="_Book1_Rebuttal Power Costs_Electric Rev Req Model (2009 GRC) Rebuttal REmoval of New  WH Solar AdjustMI" xfId="688"/>
    <cellStyle name="_Book1_Rebuttal Power Costs_Electric Rev Req Model (2009 GRC) Rebuttal REmoval of New  WH Solar AdjustMI 2" xfId="689"/>
    <cellStyle name="_Book1_Rebuttal Power Costs_Electric Rev Req Model (2009 GRC) Rebuttal REmoval of New  WH Solar AdjustMI_DEM-WP(C) ENERG10C--ctn Mid-C_042010 2010GRC" xfId="690"/>
    <cellStyle name="_Book1_Rebuttal Power Costs_Electric Rev Req Model (2009 GRC) Revised 01-18-2010" xfId="691"/>
    <cellStyle name="_Book1_Rebuttal Power Costs_Electric Rev Req Model (2009 GRC) Revised 01-18-2010 2" xfId="692"/>
    <cellStyle name="_Book1_Rebuttal Power Costs_Electric Rev Req Model (2009 GRC) Revised 01-18-2010_DEM-WP(C) ENERG10C--ctn Mid-C_042010 2010GRC" xfId="693"/>
    <cellStyle name="_Book1_Rebuttal Power Costs_Final Order Electric EXHIBIT A-1" xfId="694"/>
    <cellStyle name="_Book1_Transmission Workbook for May BOD" xfId="695"/>
    <cellStyle name="_Book1_Transmission Workbook for May BOD 2" xfId="696"/>
    <cellStyle name="_Book1_Transmission Workbook for May BOD_DEM-WP(C) ENERG10C--ctn Mid-C_042010 2010GRC" xfId="697"/>
    <cellStyle name="_Book1_Wind Integration 10GRC" xfId="698"/>
    <cellStyle name="_Book1_Wind Integration 10GRC 2" xfId="699"/>
    <cellStyle name="_Book1_Wind Integration 10GRC_DEM-WP(C) ENERG10C--ctn Mid-C_042010 2010GRC" xfId="700"/>
    <cellStyle name="_Book2" xfId="701"/>
    <cellStyle name="_x0013__Book2" xfId="702"/>
    <cellStyle name="_Book2 10" xfId="703"/>
    <cellStyle name="_Book2 11" xfId="704"/>
    <cellStyle name="_Book2 12" xfId="705"/>
    <cellStyle name="_Book2 12 2" xfId="706"/>
    <cellStyle name="_Book2 13" xfId="707"/>
    <cellStyle name="_Book2 13 2" xfId="708"/>
    <cellStyle name="_Book2 14" xfId="709"/>
    <cellStyle name="_Book2 14 2" xfId="710"/>
    <cellStyle name="_Book2 15" xfId="711"/>
    <cellStyle name="_Book2 15 2" xfId="712"/>
    <cellStyle name="_Book2 16" xfId="713"/>
    <cellStyle name="_Book2 16 2" xfId="714"/>
    <cellStyle name="_Book2 2" xfId="715"/>
    <cellStyle name="_x0013__Book2 2" xfId="716"/>
    <cellStyle name="_Book2 2 2" xfId="717"/>
    <cellStyle name="_Book2 2 3" xfId="718"/>
    <cellStyle name="_Book2 2 4" xfId="719"/>
    <cellStyle name="_Book2 2 5" xfId="720"/>
    <cellStyle name="_Book2 2 6" xfId="721"/>
    <cellStyle name="_Book2 2 7" xfId="722"/>
    <cellStyle name="_Book2 2 8" xfId="723"/>
    <cellStyle name="_Book2 2 9" xfId="724"/>
    <cellStyle name="_Book2 3" xfId="725"/>
    <cellStyle name="_x0013__Book2 3" xfId="726"/>
    <cellStyle name="_Book2 4" xfId="727"/>
    <cellStyle name="_x0013__Book2 4" xfId="728"/>
    <cellStyle name="_Book2 4 2" xfId="729"/>
    <cellStyle name="_Book2 4 3" xfId="730"/>
    <cellStyle name="_Book2 4 4" xfId="731"/>
    <cellStyle name="_Book2 4 5" xfId="732"/>
    <cellStyle name="_Book2 4 6" xfId="733"/>
    <cellStyle name="_Book2 4 7" xfId="734"/>
    <cellStyle name="_Book2 5" xfId="735"/>
    <cellStyle name="_x0013__Book2 5" xfId="736"/>
    <cellStyle name="_Book2 5 2" xfId="737"/>
    <cellStyle name="_Book2 6" xfId="738"/>
    <cellStyle name="_x0013__Book2 6" xfId="739"/>
    <cellStyle name="_Book2 6 2" xfId="740"/>
    <cellStyle name="_Book2 7" xfId="741"/>
    <cellStyle name="_x0013__Book2 7" xfId="742"/>
    <cellStyle name="_Book2 7 2" xfId="743"/>
    <cellStyle name="_Book2 8" xfId="744"/>
    <cellStyle name="_x0013__Book2 8" xfId="745"/>
    <cellStyle name="_Book2 8 2" xfId="746"/>
    <cellStyle name="_Book2 9" xfId="747"/>
    <cellStyle name="_x0013__Book2 9" xfId="748"/>
    <cellStyle name="_Book2_04 07E Wild Horse Wind Expansion (C) (2)" xfId="749"/>
    <cellStyle name="_Book2_04 07E Wild Horse Wind Expansion (C) (2) 2" xfId="750"/>
    <cellStyle name="_Book2_04 07E Wild Horse Wind Expansion (C) (2)_Adj Bench DR 3 for Initial Briefs (Electric)" xfId="751"/>
    <cellStyle name="_Book2_04 07E Wild Horse Wind Expansion (C) (2)_Adj Bench DR 3 for Initial Briefs (Electric) 2" xfId="752"/>
    <cellStyle name="_Book2_04 07E Wild Horse Wind Expansion (C) (2)_Adj Bench DR 3 for Initial Briefs (Electric)_DEM-WP(C) ENERG10C--ctn Mid-C_042010 2010GRC" xfId="753"/>
    <cellStyle name="_Book2_04 07E Wild Horse Wind Expansion (C) (2)_DEM-WP(C) ENERG10C--ctn Mid-C_042010 2010GRC" xfId="754"/>
    <cellStyle name="_Book2_04 07E Wild Horse Wind Expansion (C) (2)_Electric Rev Req Model (2009 GRC) " xfId="755"/>
    <cellStyle name="_Book2_04 07E Wild Horse Wind Expansion (C) (2)_Electric Rev Req Model (2009 GRC)  2" xfId="756"/>
    <cellStyle name="_Book2_04 07E Wild Horse Wind Expansion (C) (2)_Electric Rev Req Model (2009 GRC) _DEM-WP(C) ENERG10C--ctn Mid-C_042010 2010GRC" xfId="757"/>
    <cellStyle name="_Book2_04 07E Wild Horse Wind Expansion (C) (2)_Electric Rev Req Model (2009 GRC) Rebuttal" xfId="758"/>
    <cellStyle name="_Book2_04 07E Wild Horse Wind Expansion (C) (2)_Electric Rev Req Model (2009 GRC) Rebuttal REmoval of New  WH Solar AdjustMI" xfId="759"/>
    <cellStyle name="_Book2_04 07E Wild Horse Wind Expansion (C) (2)_Electric Rev Req Model (2009 GRC) Rebuttal REmoval of New  WH Solar AdjustMI 2" xfId="760"/>
    <cellStyle name="_Book2_04 07E Wild Horse Wind Expansion (C) (2)_Electric Rev Req Model (2009 GRC) Rebuttal REmoval of New  WH Solar AdjustMI_DEM-WP(C) ENERG10C--ctn Mid-C_042010 2010GRC" xfId="761"/>
    <cellStyle name="_Book2_04 07E Wild Horse Wind Expansion (C) (2)_Electric Rev Req Model (2009 GRC) Revised 01-18-2010" xfId="762"/>
    <cellStyle name="_Book2_04 07E Wild Horse Wind Expansion (C) (2)_Electric Rev Req Model (2009 GRC) Revised 01-18-2010 2" xfId="763"/>
    <cellStyle name="_Book2_04 07E Wild Horse Wind Expansion (C) (2)_Electric Rev Req Model (2009 GRC) Revised 01-18-2010_DEM-WP(C) ENERG10C--ctn Mid-C_042010 2010GRC" xfId="764"/>
    <cellStyle name="_Book2_04 07E Wild Horse Wind Expansion (C) (2)_Final Order Electric EXHIBIT A-1" xfId="765"/>
    <cellStyle name="_Book2_04 07E Wild Horse Wind Expansion (C) (2)_TENASKA REGULATORY ASSET" xfId="766"/>
    <cellStyle name="_Book2_16.37E Wild Horse Expansion DeferralRevwrkingfile SF" xfId="767"/>
    <cellStyle name="_Book2_16.37E Wild Horse Expansion DeferralRevwrkingfile SF 2" xfId="768"/>
    <cellStyle name="_Book2_16.37E Wild Horse Expansion DeferralRevwrkingfile SF_DEM-WP(C) ENERG10C--ctn Mid-C_042010 2010GRC" xfId="769"/>
    <cellStyle name="_Book2_2009 GRC Compl Filing - Exhibit D" xfId="770"/>
    <cellStyle name="_Book2_2009 GRC Compl Filing - Exhibit D 2" xfId="771"/>
    <cellStyle name="_Book2_2009 GRC Compl Filing - Exhibit D_DEM-WP(C) ENERG10C--ctn Mid-C_042010 2010GRC" xfId="772"/>
    <cellStyle name="_Book2_4 31 Regulatory Assets and Liabilities  7 06- Exhibit D" xfId="773"/>
    <cellStyle name="_Book2_4 31 Regulatory Assets and Liabilities  7 06- Exhibit D 2" xfId="774"/>
    <cellStyle name="_Book2_4 31 Regulatory Assets and Liabilities  7 06- Exhibit D_DEM-WP(C) ENERG10C--ctn Mid-C_042010 2010GRC" xfId="775"/>
    <cellStyle name="_Book2_4 31 Regulatory Assets and Liabilities  7 06- Exhibit D_NIM Summary" xfId="776"/>
    <cellStyle name="_Book2_4 31 Regulatory Assets and Liabilities  7 06- Exhibit D_NIM Summary 2" xfId="777"/>
    <cellStyle name="_Book2_4 31 Regulatory Assets and Liabilities  7 06- Exhibit D_NIM Summary_DEM-WP(C) ENERG10C--ctn Mid-C_042010 2010GRC" xfId="778"/>
    <cellStyle name="_Book2_4 31E Reg Asset  Liab and EXH D" xfId="779"/>
    <cellStyle name="_Book2_4 31E Reg Asset  Liab and EXH D _ Aug 10 Filing (2)" xfId="780"/>
    <cellStyle name="_Book2_4 31E Reg Asset  Liab and EXH D _ Aug 10 Filing (2) 2" xfId="781"/>
    <cellStyle name="_Book2_4 31E Reg Asset  Liab and EXH D 2" xfId="782"/>
    <cellStyle name="_Book2_4 31E Reg Asset  Liab and EXH D 3" xfId="783"/>
    <cellStyle name="_Book2_4 32 Regulatory Assets and Liabilities  7 06- Exhibit D" xfId="784"/>
    <cellStyle name="_Book2_4 32 Regulatory Assets and Liabilities  7 06- Exhibit D 2" xfId="785"/>
    <cellStyle name="_Book2_4 32 Regulatory Assets and Liabilities  7 06- Exhibit D_DEM-WP(C) ENERG10C--ctn Mid-C_042010 2010GRC" xfId="786"/>
    <cellStyle name="_Book2_4 32 Regulatory Assets and Liabilities  7 06- Exhibit D_NIM Summary" xfId="787"/>
    <cellStyle name="_Book2_4 32 Regulatory Assets and Liabilities  7 06- Exhibit D_NIM Summary 2" xfId="788"/>
    <cellStyle name="_Book2_4 32 Regulatory Assets and Liabilities  7 06- Exhibit D_NIM Summary_DEM-WP(C) ENERG10C--ctn Mid-C_042010 2010GRC" xfId="789"/>
    <cellStyle name="_x0013__Book2_Adj Bench DR 3 for Initial Briefs (Electric)" xfId="790"/>
    <cellStyle name="_x0013__Book2_Adj Bench DR 3 for Initial Briefs (Electric) 2" xfId="791"/>
    <cellStyle name="_x0013__Book2_Adj Bench DR 3 for Initial Briefs (Electric)_DEM-WP(C) ENERG10C--ctn Mid-C_042010 2010GRC" xfId="792"/>
    <cellStyle name="_Book2_AURORA Total New" xfId="793"/>
    <cellStyle name="_Book2_AURORA Total New 2" xfId="794"/>
    <cellStyle name="_Book2_Book2" xfId="795"/>
    <cellStyle name="_Book2_Book2 2" xfId="796"/>
    <cellStyle name="_Book2_Book2_Adj Bench DR 3 for Initial Briefs (Electric)" xfId="797"/>
    <cellStyle name="_Book2_Book2_Adj Bench DR 3 for Initial Briefs (Electric) 2" xfId="798"/>
    <cellStyle name="_Book2_Book2_Adj Bench DR 3 for Initial Briefs (Electric)_DEM-WP(C) ENERG10C--ctn Mid-C_042010 2010GRC" xfId="799"/>
    <cellStyle name="_Book2_Book2_DEM-WP(C) ENERG10C--ctn Mid-C_042010 2010GRC" xfId="800"/>
    <cellStyle name="_Book2_Book2_Electric Rev Req Model (2009 GRC) Rebuttal" xfId="801"/>
    <cellStyle name="_Book2_Book2_Electric Rev Req Model (2009 GRC) Rebuttal REmoval of New  WH Solar AdjustMI" xfId="802"/>
    <cellStyle name="_Book2_Book2_Electric Rev Req Model (2009 GRC) Rebuttal REmoval of New  WH Solar AdjustMI 2" xfId="803"/>
    <cellStyle name="_Book2_Book2_Electric Rev Req Model (2009 GRC) Rebuttal REmoval of New  WH Solar AdjustMI_DEM-WP(C) ENERG10C--ctn Mid-C_042010 2010GRC" xfId="804"/>
    <cellStyle name="_Book2_Book2_Electric Rev Req Model (2009 GRC) Revised 01-18-2010" xfId="805"/>
    <cellStyle name="_Book2_Book2_Electric Rev Req Model (2009 GRC) Revised 01-18-2010 2" xfId="806"/>
    <cellStyle name="_Book2_Book2_Electric Rev Req Model (2009 GRC) Revised 01-18-2010_DEM-WP(C) ENERG10C--ctn Mid-C_042010 2010GRC" xfId="807"/>
    <cellStyle name="_Book2_Book2_Final Order Electric EXHIBIT A-1" xfId="808"/>
    <cellStyle name="_Book2_Book4" xfId="809"/>
    <cellStyle name="_Book2_Book4 2" xfId="810"/>
    <cellStyle name="_Book2_Book4_DEM-WP(C) ENERG10C--ctn Mid-C_042010 2010GRC" xfId="811"/>
    <cellStyle name="_Book2_Book9" xfId="812"/>
    <cellStyle name="_Book2_Book9 2" xfId="813"/>
    <cellStyle name="_Book2_Book9_DEM-WP(C) ENERG10C--ctn Mid-C_042010 2010GRC" xfId="814"/>
    <cellStyle name="_Book2_Chelan PUD Power Costs (8-10)" xfId="815"/>
    <cellStyle name="_Book2_DEM-WP(C) Chelan Power Costs" xfId="816"/>
    <cellStyle name="_Book2_DEM-WP(C) Chelan Power Costs 2" xfId="817"/>
    <cellStyle name="_Book2_DEM-WP(C) ENERG10C--ctn Mid-C_042010 2010GRC" xfId="818"/>
    <cellStyle name="_x0013__Book2_DEM-WP(C) ENERG10C--ctn Mid-C_042010 2010GRC" xfId="819"/>
    <cellStyle name="_Book2_DEM-WP(C) Gas Transport 2010GRC" xfId="820"/>
    <cellStyle name="_Book2_DEM-WP(C) Gas Transport 2010GRC 2" xfId="821"/>
    <cellStyle name="_x0013__Book2_Electric Rev Req Model (2009 GRC) Rebuttal" xfId="822"/>
    <cellStyle name="_x0013__Book2_Electric Rev Req Model (2009 GRC) Rebuttal REmoval of New  WH Solar AdjustMI" xfId="823"/>
    <cellStyle name="_x0013__Book2_Electric Rev Req Model (2009 GRC) Rebuttal REmoval of New  WH Solar AdjustMI 2" xfId="824"/>
    <cellStyle name="_x0013__Book2_Electric Rev Req Model (2009 GRC) Rebuttal REmoval of New  WH Solar AdjustMI_DEM-WP(C) ENERG10C--ctn Mid-C_042010 2010GRC" xfId="825"/>
    <cellStyle name="_x0013__Book2_Electric Rev Req Model (2009 GRC) Revised 01-18-2010" xfId="826"/>
    <cellStyle name="_x0013__Book2_Electric Rev Req Model (2009 GRC) Revised 01-18-2010 2" xfId="827"/>
    <cellStyle name="_x0013__Book2_Electric Rev Req Model (2009 GRC) Revised 01-18-2010_DEM-WP(C) ENERG10C--ctn Mid-C_042010 2010GRC" xfId="828"/>
    <cellStyle name="_x0013__Book2_Final Order Electric EXHIBIT A-1" xfId="829"/>
    <cellStyle name="_Book2_NIM Summary" xfId="830"/>
    <cellStyle name="_Book2_NIM Summary 09GRC" xfId="831"/>
    <cellStyle name="_Book2_NIM Summary 09GRC 2" xfId="832"/>
    <cellStyle name="_Book2_NIM Summary 09GRC_DEM-WP(C) ENERG10C--ctn Mid-C_042010 2010GRC" xfId="833"/>
    <cellStyle name="_Book2_NIM Summary 2" xfId="834"/>
    <cellStyle name="_Book2_NIM Summary 3" xfId="835"/>
    <cellStyle name="_Book2_NIM Summary 4" xfId="836"/>
    <cellStyle name="_Book2_NIM Summary 5" xfId="837"/>
    <cellStyle name="_Book2_NIM Summary 6" xfId="838"/>
    <cellStyle name="_Book2_NIM Summary 7" xfId="839"/>
    <cellStyle name="_Book2_NIM Summary 8" xfId="840"/>
    <cellStyle name="_Book2_NIM Summary 9" xfId="841"/>
    <cellStyle name="_Book2_NIM Summary_DEM-WP(C) ENERG10C--ctn Mid-C_042010 2010GRC" xfId="842"/>
    <cellStyle name="_Book2_PCA 9 -  Exhibit D April 2010 (3)" xfId="843"/>
    <cellStyle name="_Book2_PCA 9 -  Exhibit D April 2010 (3) 2" xfId="844"/>
    <cellStyle name="_Book2_PCA 9 -  Exhibit D April 2010 (3)_DEM-WP(C) ENERG10C--ctn Mid-C_042010 2010GRC" xfId="845"/>
    <cellStyle name="_Book2_Power Costs - Comparison bx Rbtl-Staff-Jt-PC" xfId="846"/>
    <cellStyle name="_Book2_Power Costs - Comparison bx Rbtl-Staff-Jt-PC 2" xfId="847"/>
    <cellStyle name="_Book2_Power Costs - Comparison bx Rbtl-Staff-Jt-PC_Adj Bench DR 3 for Initial Briefs (Electric)" xfId="848"/>
    <cellStyle name="_Book2_Power Costs - Comparison bx Rbtl-Staff-Jt-PC_Adj Bench DR 3 for Initial Briefs (Electric) 2" xfId="849"/>
    <cellStyle name="_Book2_Power Costs - Comparison bx Rbtl-Staff-Jt-PC_Adj Bench DR 3 for Initial Briefs (Electric)_DEM-WP(C) ENERG10C--ctn Mid-C_042010 2010GRC" xfId="850"/>
    <cellStyle name="_Book2_Power Costs - Comparison bx Rbtl-Staff-Jt-PC_DEM-WP(C) ENERG10C--ctn Mid-C_042010 2010GRC" xfId="851"/>
    <cellStyle name="_Book2_Power Costs - Comparison bx Rbtl-Staff-Jt-PC_Electric Rev Req Model (2009 GRC) Rebuttal" xfId="852"/>
    <cellStyle name="_Book2_Power Costs - Comparison bx Rbtl-Staff-Jt-PC_Electric Rev Req Model (2009 GRC) Rebuttal REmoval of New  WH Solar AdjustMI" xfId="853"/>
    <cellStyle name="_Book2_Power Costs - Comparison bx Rbtl-Staff-Jt-PC_Electric Rev Req Model (2009 GRC) Rebuttal REmoval of New  WH Solar AdjustMI 2" xfId="854"/>
    <cellStyle name="_Book2_Power Costs - Comparison bx Rbtl-Staff-Jt-PC_Electric Rev Req Model (2009 GRC) Rebuttal REmoval of New  WH Solar AdjustMI_DEM-WP(C) ENERG10C--ctn Mid-C_042010 2010GRC" xfId="855"/>
    <cellStyle name="_Book2_Power Costs - Comparison bx Rbtl-Staff-Jt-PC_Electric Rev Req Model (2009 GRC) Revised 01-18-2010" xfId="856"/>
    <cellStyle name="_Book2_Power Costs - Comparison bx Rbtl-Staff-Jt-PC_Electric Rev Req Model (2009 GRC) Revised 01-18-2010 2" xfId="857"/>
    <cellStyle name="_Book2_Power Costs - Comparison bx Rbtl-Staff-Jt-PC_Electric Rev Req Model (2009 GRC) Revised 01-18-2010_DEM-WP(C) ENERG10C--ctn Mid-C_042010 2010GRC" xfId="858"/>
    <cellStyle name="_Book2_Power Costs - Comparison bx Rbtl-Staff-Jt-PC_Final Order Electric EXHIBIT A-1" xfId="859"/>
    <cellStyle name="_Book2_Rebuttal Power Costs" xfId="860"/>
    <cellStyle name="_Book2_Rebuttal Power Costs 2" xfId="861"/>
    <cellStyle name="_Book2_Rebuttal Power Costs_Adj Bench DR 3 for Initial Briefs (Electric)" xfId="862"/>
    <cellStyle name="_Book2_Rebuttal Power Costs_Adj Bench DR 3 for Initial Briefs (Electric) 2" xfId="863"/>
    <cellStyle name="_Book2_Rebuttal Power Costs_Adj Bench DR 3 for Initial Briefs (Electric)_DEM-WP(C) ENERG10C--ctn Mid-C_042010 2010GRC" xfId="864"/>
    <cellStyle name="_Book2_Rebuttal Power Costs_DEM-WP(C) ENERG10C--ctn Mid-C_042010 2010GRC" xfId="865"/>
    <cellStyle name="_Book2_Rebuttal Power Costs_Electric Rev Req Model (2009 GRC) Rebuttal" xfId="866"/>
    <cellStyle name="_Book2_Rebuttal Power Costs_Electric Rev Req Model (2009 GRC) Rebuttal REmoval of New  WH Solar AdjustMI" xfId="867"/>
    <cellStyle name="_Book2_Rebuttal Power Costs_Electric Rev Req Model (2009 GRC) Rebuttal REmoval of New  WH Solar AdjustMI 2" xfId="868"/>
    <cellStyle name="_Book2_Rebuttal Power Costs_Electric Rev Req Model (2009 GRC) Rebuttal REmoval of New  WH Solar AdjustMI_DEM-WP(C) ENERG10C--ctn Mid-C_042010 2010GRC" xfId="869"/>
    <cellStyle name="_Book2_Rebuttal Power Costs_Electric Rev Req Model (2009 GRC) Revised 01-18-2010" xfId="870"/>
    <cellStyle name="_Book2_Rebuttal Power Costs_Electric Rev Req Model (2009 GRC) Revised 01-18-2010 2" xfId="871"/>
    <cellStyle name="_Book2_Rebuttal Power Costs_Electric Rev Req Model (2009 GRC) Revised 01-18-2010_DEM-WP(C) ENERG10C--ctn Mid-C_042010 2010GRC" xfId="872"/>
    <cellStyle name="_Book2_Rebuttal Power Costs_Final Order Electric EXHIBIT A-1" xfId="873"/>
    <cellStyle name="_Book2_Wind Integration 10GRC" xfId="874"/>
    <cellStyle name="_Book2_Wind Integration 10GRC 2" xfId="875"/>
    <cellStyle name="_Book2_Wind Integration 10GRC_DEM-WP(C) ENERG10C--ctn Mid-C_042010 2010GRC" xfId="876"/>
    <cellStyle name="_Book3" xfId="877"/>
    <cellStyle name="_Book5" xfId="878"/>
    <cellStyle name="_Book5 2" xfId="879"/>
    <cellStyle name="_Book5 2 2" xfId="880"/>
    <cellStyle name="_Book5 3" xfId="881"/>
    <cellStyle name="_Book5 4" xfId="882"/>
    <cellStyle name="_Book5 4 2" xfId="883"/>
    <cellStyle name="_Book5_4 31E Reg Asset  Liab and EXH D" xfId="884"/>
    <cellStyle name="_Book5_4 31E Reg Asset  Liab and EXH D _ Aug 10 Filing (2)" xfId="885"/>
    <cellStyle name="_Book5_Chelan PUD Power Costs (8-10)" xfId="886"/>
    <cellStyle name="_Book5_DEM-WP(C) Chelan Power Costs" xfId="887"/>
    <cellStyle name="_Book5_DEM-WP(C) Chelan Power Costs 2" xfId="888"/>
    <cellStyle name="_Book5_DEM-WP(C) Costs Not In AURORA 2010GRC As Filed" xfId="889"/>
    <cellStyle name="_Book5_DEM-WP(C) Costs Not In AURORA 2010GRC As Filed 2" xfId="890"/>
    <cellStyle name="_Book5_DEM-WP(C) Costs Not In AURORA 2010GRC As Filed 3" xfId="891"/>
    <cellStyle name="_Book5_DEM-WP(C) Costs Not In AURORA 2010GRC As Filed_DEM-WP(C) ENERG10C--ctn Mid-C_042010 2010GRC" xfId="892"/>
    <cellStyle name="_Book5_DEM-WP(C) Gas Transport 2010GRC" xfId="893"/>
    <cellStyle name="_Book5_DEM-WP(C) Gas Transport 2010GRC 2" xfId="894"/>
    <cellStyle name="_Book5_NIM Summary" xfId="895"/>
    <cellStyle name="_Book5_NIM Summary 09GRC" xfId="896"/>
    <cellStyle name="_Book5_NIM Summary 2" xfId="897"/>
    <cellStyle name="_Book5_NIM Summary 3" xfId="898"/>
    <cellStyle name="_Book5_NIM Summary 4" xfId="899"/>
    <cellStyle name="_Book5_NIM Summary 5" xfId="900"/>
    <cellStyle name="_Book5_NIM Summary 6" xfId="901"/>
    <cellStyle name="_Book5_NIM Summary 7" xfId="902"/>
    <cellStyle name="_Book5_NIM Summary 8" xfId="903"/>
    <cellStyle name="_Book5_NIM Summary 9" xfId="904"/>
    <cellStyle name="_Book5_NIM Summary_DEM-WP(C) ENERG10C--ctn Mid-C_042010 2010GRC" xfId="905"/>
    <cellStyle name="_Book5_PCA 9 -  Exhibit D April 2010 (3)" xfId="906"/>
    <cellStyle name="_Book5_Reconciliation" xfId="907"/>
    <cellStyle name="_Book5_Reconciliation 2" xfId="908"/>
    <cellStyle name="_Book5_Reconciliation 3" xfId="909"/>
    <cellStyle name="_Book5_Reconciliation_DEM-WP(C) ENERG10C--ctn Mid-C_042010 2010GRC" xfId="910"/>
    <cellStyle name="_Book5_Wind Integration 10GRC" xfId="911"/>
    <cellStyle name="_Book5_Wind Integration 10GRC 2" xfId="912"/>
    <cellStyle name="_Book5_Wind Integration 10GRC_DEM-WP(C) ENERG10C--ctn Mid-C_042010 2010GRC" xfId="913"/>
    <cellStyle name="_BPA NOS" xfId="914"/>
    <cellStyle name="_BPA NOS 2" xfId="915"/>
    <cellStyle name="_BPA NOS 2 2" xfId="916"/>
    <cellStyle name="_BPA NOS 3" xfId="917"/>
    <cellStyle name="_BPA NOS 3 2" xfId="918"/>
    <cellStyle name="_BPA NOS_DEM-WP(C) Chelan Power Costs" xfId="919"/>
    <cellStyle name="_BPA NOS_DEM-WP(C) Chelan Power Costs 2" xfId="920"/>
    <cellStyle name="_BPA NOS_DEM-WP(C) ENERG10C--ctn Mid-C_042010 2010GRC" xfId="921"/>
    <cellStyle name="_BPA NOS_DEM-WP(C) Gas Transport 2010GRC" xfId="922"/>
    <cellStyle name="_BPA NOS_DEM-WP(C) Gas Transport 2010GRC 2" xfId="923"/>
    <cellStyle name="_BPA NOS_DEM-WP(C) Wind Integration Summary 2010GRC" xfId="924"/>
    <cellStyle name="_BPA NOS_DEM-WP(C) Wind Integration Summary 2010GRC 2" xfId="925"/>
    <cellStyle name="_BPA NOS_DEM-WP(C) Wind Integration Summary 2010GRC_DEM-WP(C) ENERG10C--ctn Mid-C_042010 2010GRC" xfId="926"/>
    <cellStyle name="_BPA NOS_NIM Summary" xfId="927"/>
    <cellStyle name="_BPA NOS_NIM Summary 2" xfId="928"/>
    <cellStyle name="_BPA NOS_NIM Summary_DEM-WP(C) ENERG10C--ctn Mid-C_042010 2010GRC" xfId="929"/>
    <cellStyle name="_Chelan Debt Forecast 12.19.05" xfId="930"/>
    <cellStyle name="_Chelan Debt Forecast 12.19.05 2" xfId="931"/>
    <cellStyle name="_Chelan Debt Forecast 12.19.05 2 2" xfId="932"/>
    <cellStyle name="_Chelan Debt Forecast 12.19.05 3" xfId="933"/>
    <cellStyle name="_Chelan Debt Forecast 12.19.05 4" xfId="934"/>
    <cellStyle name="_Chelan Debt Forecast 12.19.05 4 2" xfId="935"/>
    <cellStyle name="_Chelan Debt Forecast 12.19.05 5" xfId="936"/>
    <cellStyle name="_Chelan Debt Forecast 12.19.05 5 2" xfId="937"/>
    <cellStyle name="_Chelan Debt Forecast 12.19.05 6" xfId="938"/>
    <cellStyle name="_Chelan Debt Forecast 12.19.05 7" xfId="939"/>
    <cellStyle name="_Chelan Debt Forecast 12.19.05 7 2" xfId="940"/>
    <cellStyle name="_Chelan Debt Forecast 12.19.05 8" xfId="941"/>
    <cellStyle name="_Chelan Debt Forecast 12.19.05 8 2" xfId="942"/>
    <cellStyle name="_Chelan Debt Forecast 12.19.05_(C) WHE Proforma with ITC cash grant 10 Yr Amort_for deferral_102809" xfId="943"/>
    <cellStyle name="_Chelan Debt Forecast 12.19.05_(C) WHE Proforma with ITC cash grant 10 Yr Amort_for deferral_102809 2" xfId="944"/>
    <cellStyle name="_Chelan Debt Forecast 12.19.05_(C) WHE Proforma with ITC cash grant 10 Yr Amort_for deferral_102809_16.07E Wild Horse Wind Expansionwrkingfile" xfId="945"/>
    <cellStyle name="_Chelan Debt Forecast 12.19.05_(C) WHE Proforma with ITC cash grant 10 Yr Amort_for deferral_102809_16.07E Wild Horse Wind Expansionwrkingfile 2" xfId="946"/>
    <cellStyle name="_Chelan Debt Forecast 12.19.05_(C) WHE Proforma with ITC cash grant 10 Yr Amort_for deferral_102809_16.07E Wild Horse Wind Expansionwrkingfile SF" xfId="947"/>
    <cellStyle name="_Chelan Debt Forecast 12.19.05_(C) WHE Proforma with ITC cash grant 10 Yr Amort_for deferral_102809_16.07E Wild Horse Wind Expansionwrkingfile SF 2" xfId="948"/>
    <cellStyle name="_Chelan Debt Forecast 12.19.05_(C) WHE Proforma with ITC cash grant 10 Yr Amort_for deferral_102809_16.07E Wild Horse Wind Expansionwrkingfile SF_DEM-WP(C) ENERG10C--ctn Mid-C_042010 2010GRC" xfId="949"/>
    <cellStyle name="_Chelan Debt Forecast 12.19.05_(C) WHE Proforma with ITC cash grant 10 Yr Amort_for deferral_102809_16.07E Wild Horse Wind Expansionwrkingfile_DEM-WP(C) ENERG10C--ctn Mid-C_042010 2010GRC" xfId="950"/>
    <cellStyle name="_Chelan Debt Forecast 12.19.05_(C) WHE Proforma with ITC cash grant 10 Yr Amort_for deferral_102809_16.37E Wild Horse Expansion DeferralRevwrkingfile SF" xfId="951"/>
    <cellStyle name="_Chelan Debt Forecast 12.19.05_(C) WHE Proforma with ITC cash grant 10 Yr Amort_for deferral_102809_16.37E Wild Horse Expansion DeferralRevwrkingfile SF 2" xfId="952"/>
    <cellStyle name="_Chelan Debt Forecast 12.19.05_(C) WHE Proforma with ITC cash grant 10 Yr Amort_for deferral_102809_16.37E Wild Horse Expansion DeferralRevwrkingfile SF_DEM-WP(C) ENERG10C--ctn Mid-C_042010 2010GRC" xfId="953"/>
    <cellStyle name="_Chelan Debt Forecast 12.19.05_(C) WHE Proforma with ITC cash grant 10 Yr Amort_for deferral_102809_DEM-WP(C) ENERG10C--ctn Mid-C_042010 2010GRC" xfId="954"/>
    <cellStyle name="_Chelan Debt Forecast 12.19.05_(C) WHE Proforma with ITC cash grant 10 Yr Amort_for rebuttal_120709" xfId="955"/>
    <cellStyle name="_Chelan Debt Forecast 12.19.05_(C) WHE Proforma with ITC cash grant 10 Yr Amort_for rebuttal_120709 2" xfId="956"/>
    <cellStyle name="_Chelan Debt Forecast 12.19.05_(C) WHE Proforma with ITC cash grant 10 Yr Amort_for rebuttal_120709_DEM-WP(C) ENERG10C--ctn Mid-C_042010 2010GRC" xfId="957"/>
    <cellStyle name="_Chelan Debt Forecast 12.19.05_04.07E Wild Horse Wind Expansion" xfId="958"/>
    <cellStyle name="_Chelan Debt Forecast 12.19.05_04.07E Wild Horse Wind Expansion 2" xfId="959"/>
    <cellStyle name="_Chelan Debt Forecast 12.19.05_04.07E Wild Horse Wind Expansion_16.07E Wild Horse Wind Expansionwrkingfile" xfId="960"/>
    <cellStyle name="_Chelan Debt Forecast 12.19.05_04.07E Wild Horse Wind Expansion_16.07E Wild Horse Wind Expansionwrkingfile 2" xfId="961"/>
    <cellStyle name="_Chelan Debt Forecast 12.19.05_04.07E Wild Horse Wind Expansion_16.07E Wild Horse Wind Expansionwrkingfile SF" xfId="962"/>
    <cellStyle name="_Chelan Debt Forecast 12.19.05_04.07E Wild Horse Wind Expansion_16.07E Wild Horse Wind Expansionwrkingfile SF 2" xfId="963"/>
    <cellStyle name="_Chelan Debt Forecast 12.19.05_04.07E Wild Horse Wind Expansion_16.07E Wild Horse Wind Expansionwrkingfile SF_DEM-WP(C) ENERG10C--ctn Mid-C_042010 2010GRC" xfId="964"/>
    <cellStyle name="_Chelan Debt Forecast 12.19.05_04.07E Wild Horse Wind Expansion_16.07E Wild Horse Wind Expansionwrkingfile_DEM-WP(C) ENERG10C--ctn Mid-C_042010 2010GRC" xfId="965"/>
    <cellStyle name="_Chelan Debt Forecast 12.19.05_04.07E Wild Horse Wind Expansion_16.37E Wild Horse Expansion DeferralRevwrkingfile SF" xfId="966"/>
    <cellStyle name="_Chelan Debt Forecast 12.19.05_04.07E Wild Horse Wind Expansion_16.37E Wild Horse Expansion DeferralRevwrkingfile SF 2" xfId="967"/>
    <cellStyle name="_Chelan Debt Forecast 12.19.05_04.07E Wild Horse Wind Expansion_16.37E Wild Horse Expansion DeferralRevwrkingfile SF_DEM-WP(C) ENERG10C--ctn Mid-C_042010 2010GRC" xfId="968"/>
    <cellStyle name="_Chelan Debt Forecast 12.19.05_04.07E Wild Horse Wind Expansion_DEM-WP(C) ENERG10C--ctn Mid-C_042010 2010GRC" xfId="969"/>
    <cellStyle name="_Chelan Debt Forecast 12.19.05_16.07E Wild Horse Wind Expansionwrkingfile" xfId="970"/>
    <cellStyle name="_Chelan Debt Forecast 12.19.05_16.07E Wild Horse Wind Expansionwrkingfile 2" xfId="971"/>
    <cellStyle name="_Chelan Debt Forecast 12.19.05_16.07E Wild Horse Wind Expansionwrkingfile SF" xfId="972"/>
    <cellStyle name="_Chelan Debt Forecast 12.19.05_16.07E Wild Horse Wind Expansionwrkingfile SF 2" xfId="973"/>
    <cellStyle name="_Chelan Debt Forecast 12.19.05_16.07E Wild Horse Wind Expansionwrkingfile SF_DEM-WP(C) ENERG10C--ctn Mid-C_042010 2010GRC" xfId="974"/>
    <cellStyle name="_Chelan Debt Forecast 12.19.05_16.07E Wild Horse Wind Expansionwrkingfile_DEM-WP(C) ENERG10C--ctn Mid-C_042010 2010GRC" xfId="975"/>
    <cellStyle name="_Chelan Debt Forecast 12.19.05_16.37E Wild Horse Expansion DeferralRevwrkingfile SF" xfId="976"/>
    <cellStyle name="_Chelan Debt Forecast 12.19.05_16.37E Wild Horse Expansion DeferralRevwrkingfile SF 2" xfId="977"/>
    <cellStyle name="_Chelan Debt Forecast 12.19.05_16.37E Wild Horse Expansion DeferralRevwrkingfile SF_DEM-WP(C) ENERG10C--ctn Mid-C_042010 2010GRC" xfId="978"/>
    <cellStyle name="_Chelan Debt Forecast 12.19.05_2009 GRC Compl Filing - Exhibit D" xfId="979"/>
    <cellStyle name="_Chelan Debt Forecast 12.19.05_2009 GRC Compl Filing - Exhibit D 2" xfId="980"/>
    <cellStyle name="_Chelan Debt Forecast 12.19.05_2009 GRC Compl Filing - Exhibit D_DEM-WP(C) ENERG10C--ctn Mid-C_042010 2010GRC" xfId="981"/>
    <cellStyle name="_Chelan Debt Forecast 12.19.05_4 31 Regulatory Assets and Liabilities  7 06- Exhibit D" xfId="982"/>
    <cellStyle name="_Chelan Debt Forecast 12.19.05_4 31 Regulatory Assets and Liabilities  7 06- Exhibit D 2" xfId="983"/>
    <cellStyle name="_Chelan Debt Forecast 12.19.05_4 31 Regulatory Assets and Liabilities  7 06- Exhibit D_DEM-WP(C) ENERG10C--ctn Mid-C_042010 2010GRC" xfId="984"/>
    <cellStyle name="_Chelan Debt Forecast 12.19.05_4 31 Regulatory Assets and Liabilities  7 06- Exhibit D_NIM Summary" xfId="985"/>
    <cellStyle name="_Chelan Debt Forecast 12.19.05_4 31 Regulatory Assets and Liabilities  7 06- Exhibit D_NIM Summary 2" xfId="986"/>
    <cellStyle name="_Chelan Debt Forecast 12.19.05_4 31 Regulatory Assets and Liabilities  7 06- Exhibit D_NIM Summary_DEM-WP(C) ENERG10C--ctn Mid-C_042010 2010GRC" xfId="987"/>
    <cellStyle name="_Chelan Debt Forecast 12.19.05_4 31 Regulatory Assets and Liabilities  7 06- Exhibit D_NIM+O&amp;M" xfId="988"/>
    <cellStyle name="_Chelan Debt Forecast 12.19.05_4 31 Regulatory Assets and Liabilities  7 06- Exhibit D_NIM+O&amp;M Monthly" xfId="989"/>
    <cellStyle name="_Chelan Debt Forecast 12.19.05_4 31E Reg Asset  Liab and EXH D" xfId="990"/>
    <cellStyle name="_Chelan Debt Forecast 12.19.05_4 31E Reg Asset  Liab and EXH D _ Aug 10 Filing (2)" xfId="991"/>
    <cellStyle name="_Chelan Debt Forecast 12.19.05_4 31E Reg Asset  Liab and EXH D _ Aug 10 Filing (2) 2" xfId="992"/>
    <cellStyle name="_Chelan Debt Forecast 12.19.05_4 31E Reg Asset  Liab and EXH D 2" xfId="993"/>
    <cellStyle name="_Chelan Debt Forecast 12.19.05_4 31E Reg Asset  Liab and EXH D 3" xfId="994"/>
    <cellStyle name="_Chelan Debt Forecast 12.19.05_4 32 Regulatory Assets and Liabilities  7 06- Exhibit D" xfId="995"/>
    <cellStyle name="_Chelan Debt Forecast 12.19.05_4 32 Regulatory Assets and Liabilities  7 06- Exhibit D 2" xfId="996"/>
    <cellStyle name="_Chelan Debt Forecast 12.19.05_4 32 Regulatory Assets and Liabilities  7 06- Exhibit D_DEM-WP(C) ENERG10C--ctn Mid-C_042010 2010GRC" xfId="997"/>
    <cellStyle name="_Chelan Debt Forecast 12.19.05_4 32 Regulatory Assets and Liabilities  7 06- Exhibit D_NIM Summary" xfId="998"/>
    <cellStyle name="_Chelan Debt Forecast 12.19.05_4 32 Regulatory Assets and Liabilities  7 06- Exhibit D_NIM Summary 2" xfId="999"/>
    <cellStyle name="_Chelan Debt Forecast 12.19.05_4 32 Regulatory Assets and Liabilities  7 06- Exhibit D_NIM Summary_DEM-WP(C) ENERG10C--ctn Mid-C_042010 2010GRC" xfId="1000"/>
    <cellStyle name="_Chelan Debt Forecast 12.19.05_4 32 Regulatory Assets and Liabilities  7 06- Exhibit D_NIM+O&amp;M" xfId="1001"/>
    <cellStyle name="_Chelan Debt Forecast 12.19.05_4 32 Regulatory Assets and Liabilities  7 06- Exhibit D_NIM+O&amp;M Monthly" xfId="1002"/>
    <cellStyle name="_Chelan Debt Forecast 12.19.05_AURORA Total New" xfId="1003"/>
    <cellStyle name="_Chelan Debt Forecast 12.19.05_AURORA Total New 2" xfId="1004"/>
    <cellStyle name="_Chelan Debt Forecast 12.19.05_Book1" xfId="1005"/>
    <cellStyle name="_Chelan Debt Forecast 12.19.05_Book2" xfId="1006"/>
    <cellStyle name="_Chelan Debt Forecast 12.19.05_Book2 2" xfId="1007"/>
    <cellStyle name="_Chelan Debt Forecast 12.19.05_Book2_Adj Bench DR 3 for Initial Briefs (Electric)" xfId="1008"/>
    <cellStyle name="_Chelan Debt Forecast 12.19.05_Book2_Adj Bench DR 3 for Initial Briefs (Electric) 2" xfId="1009"/>
    <cellStyle name="_Chelan Debt Forecast 12.19.05_Book2_Adj Bench DR 3 for Initial Briefs (Electric)_DEM-WP(C) ENERG10C--ctn Mid-C_042010 2010GRC" xfId="1010"/>
    <cellStyle name="_Chelan Debt Forecast 12.19.05_Book2_DEM-WP(C) ENERG10C--ctn Mid-C_042010 2010GRC" xfId="1011"/>
    <cellStyle name="_Chelan Debt Forecast 12.19.05_Book2_Electric Rev Req Model (2009 GRC) Rebuttal" xfId="1012"/>
    <cellStyle name="_Chelan Debt Forecast 12.19.05_Book2_Electric Rev Req Model (2009 GRC) Rebuttal REmoval of New  WH Solar AdjustMI" xfId="1013"/>
    <cellStyle name="_Chelan Debt Forecast 12.19.05_Book2_Electric Rev Req Model (2009 GRC) Rebuttal REmoval of New  WH Solar AdjustMI 2" xfId="1014"/>
    <cellStyle name="_Chelan Debt Forecast 12.19.05_Book2_Electric Rev Req Model (2009 GRC) Rebuttal REmoval of New  WH Solar AdjustMI_DEM-WP(C) ENERG10C--ctn Mid-C_042010 2010GRC" xfId="1015"/>
    <cellStyle name="_Chelan Debt Forecast 12.19.05_Book2_Electric Rev Req Model (2009 GRC) Revised 01-18-2010" xfId="1016"/>
    <cellStyle name="_Chelan Debt Forecast 12.19.05_Book2_Electric Rev Req Model (2009 GRC) Revised 01-18-2010 2" xfId="1017"/>
    <cellStyle name="_Chelan Debt Forecast 12.19.05_Book2_Electric Rev Req Model (2009 GRC) Revised 01-18-2010_DEM-WP(C) ENERG10C--ctn Mid-C_042010 2010GRC" xfId="1018"/>
    <cellStyle name="_Chelan Debt Forecast 12.19.05_Book2_Final Order Electric EXHIBIT A-1" xfId="1019"/>
    <cellStyle name="_Chelan Debt Forecast 12.19.05_Book4" xfId="1020"/>
    <cellStyle name="_Chelan Debt Forecast 12.19.05_Book4 2" xfId="1021"/>
    <cellStyle name="_Chelan Debt Forecast 12.19.05_Book4_DEM-WP(C) ENERG10C--ctn Mid-C_042010 2010GRC" xfId="1022"/>
    <cellStyle name="_Chelan Debt Forecast 12.19.05_Book9" xfId="1023"/>
    <cellStyle name="_Chelan Debt Forecast 12.19.05_Book9 2" xfId="1024"/>
    <cellStyle name="_Chelan Debt Forecast 12.19.05_Book9_DEM-WP(C) ENERG10C--ctn Mid-C_042010 2010GRC" xfId="1025"/>
    <cellStyle name="_Chelan Debt Forecast 12.19.05_Chelan PUD Power Costs (8-10)" xfId="1026"/>
    <cellStyle name="_Chelan Debt Forecast 12.19.05_DEM-WP(C) Chelan Power Costs" xfId="1027"/>
    <cellStyle name="_Chelan Debt Forecast 12.19.05_DEM-WP(C) Chelan Power Costs 2" xfId="1028"/>
    <cellStyle name="_Chelan Debt Forecast 12.19.05_DEM-WP(C) ENERG10C--ctn Mid-C_042010 2010GRC" xfId="1029"/>
    <cellStyle name="_Chelan Debt Forecast 12.19.05_DEM-WP(C) Gas Transport 2010GRC" xfId="1030"/>
    <cellStyle name="_Chelan Debt Forecast 12.19.05_DEM-WP(C) Gas Transport 2010GRC 2" xfId="1031"/>
    <cellStyle name="_Chelan Debt Forecast 12.19.05_Exhibit D fr R Gho 12-31-08" xfId="1032"/>
    <cellStyle name="_Chelan Debt Forecast 12.19.05_Exhibit D fr R Gho 12-31-08 2" xfId="1033"/>
    <cellStyle name="_Chelan Debt Forecast 12.19.05_Exhibit D fr R Gho 12-31-08 v2" xfId="1034"/>
    <cellStyle name="_Chelan Debt Forecast 12.19.05_Exhibit D fr R Gho 12-31-08 v2 2" xfId="1035"/>
    <cellStyle name="_Chelan Debt Forecast 12.19.05_Exhibit D fr R Gho 12-31-08 v2_DEM-WP(C) ENERG10C--ctn Mid-C_042010 2010GRC" xfId="1036"/>
    <cellStyle name="_Chelan Debt Forecast 12.19.05_Exhibit D fr R Gho 12-31-08 v2_NIM Summary" xfId="1037"/>
    <cellStyle name="_Chelan Debt Forecast 12.19.05_Exhibit D fr R Gho 12-31-08 v2_NIM Summary 2" xfId="1038"/>
    <cellStyle name="_Chelan Debt Forecast 12.19.05_Exhibit D fr R Gho 12-31-08 v2_NIM Summary_DEM-WP(C) ENERG10C--ctn Mid-C_042010 2010GRC" xfId="1039"/>
    <cellStyle name="_Chelan Debt Forecast 12.19.05_Exhibit D fr R Gho 12-31-08_DEM-WP(C) ENERG10C--ctn Mid-C_042010 2010GRC" xfId="1040"/>
    <cellStyle name="_Chelan Debt Forecast 12.19.05_Exhibit D fr R Gho 12-31-08_NIM Summary" xfId="1041"/>
    <cellStyle name="_Chelan Debt Forecast 12.19.05_Exhibit D fr R Gho 12-31-08_NIM Summary 2" xfId="1042"/>
    <cellStyle name="_Chelan Debt Forecast 12.19.05_Exhibit D fr R Gho 12-31-08_NIM Summary_DEM-WP(C) ENERG10C--ctn Mid-C_042010 2010GRC" xfId="1043"/>
    <cellStyle name="_Chelan Debt Forecast 12.19.05_Hopkins Ridge Prepaid Tran - Interest Earned RY 12ME Feb  '11" xfId="1044"/>
    <cellStyle name="_Chelan Debt Forecast 12.19.05_Hopkins Ridge Prepaid Tran - Interest Earned RY 12ME Feb  '11 2" xfId="1045"/>
    <cellStyle name="_Chelan Debt Forecast 12.19.05_Hopkins Ridge Prepaid Tran - Interest Earned RY 12ME Feb  '11_DEM-WP(C) ENERG10C--ctn Mid-C_042010 2010GRC" xfId="1046"/>
    <cellStyle name="_Chelan Debt Forecast 12.19.05_Hopkins Ridge Prepaid Tran - Interest Earned RY 12ME Feb  '11_NIM Summary" xfId="1047"/>
    <cellStyle name="_Chelan Debt Forecast 12.19.05_Hopkins Ridge Prepaid Tran - Interest Earned RY 12ME Feb  '11_NIM Summary 2" xfId="1048"/>
    <cellStyle name="_Chelan Debt Forecast 12.19.05_Hopkins Ridge Prepaid Tran - Interest Earned RY 12ME Feb  '11_NIM Summary_DEM-WP(C) ENERG10C--ctn Mid-C_042010 2010GRC" xfId="1049"/>
    <cellStyle name="_Chelan Debt Forecast 12.19.05_Hopkins Ridge Prepaid Tran - Interest Earned RY 12ME Feb  '11_Transmission Workbook for May BOD" xfId="1050"/>
    <cellStyle name="_Chelan Debt Forecast 12.19.05_Hopkins Ridge Prepaid Tran - Interest Earned RY 12ME Feb  '11_Transmission Workbook for May BOD 2" xfId="1051"/>
    <cellStyle name="_Chelan Debt Forecast 12.19.05_Hopkins Ridge Prepaid Tran - Interest Earned RY 12ME Feb  '11_Transmission Workbook for May BOD_DEM-WP(C) ENERG10C--ctn Mid-C_042010 2010GRC" xfId="1052"/>
    <cellStyle name="_Chelan Debt Forecast 12.19.05_LSRWEP LGIA like Acctg Petition Aug 2010" xfId="1053"/>
    <cellStyle name="_Chelan Debt Forecast 12.19.05_NIM Summary" xfId="1054"/>
    <cellStyle name="_Chelan Debt Forecast 12.19.05_NIM Summary 09GRC" xfId="1055"/>
    <cellStyle name="_Chelan Debt Forecast 12.19.05_NIM Summary 09GRC 2" xfId="1056"/>
    <cellStyle name="_Chelan Debt Forecast 12.19.05_NIM Summary 09GRC_DEM-WP(C) ENERG10C--ctn Mid-C_042010 2010GRC" xfId="1057"/>
    <cellStyle name="_Chelan Debt Forecast 12.19.05_NIM Summary 2" xfId="1058"/>
    <cellStyle name="_Chelan Debt Forecast 12.19.05_NIM Summary 3" xfId="1059"/>
    <cellStyle name="_Chelan Debt Forecast 12.19.05_NIM Summary 4" xfId="1060"/>
    <cellStyle name="_Chelan Debt Forecast 12.19.05_NIM Summary 5" xfId="1061"/>
    <cellStyle name="_Chelan Debt Forecast 12.19.05_NIM Summary 6" xfId="1062"/>
    <cellStyle name="_Chelan Debt Forecast 12.19.05_NIM Summary 7" xfId="1063"/>
    <cellStyle name="_Chelan Debt Forecast 12.19.05_NIM Summary 8" xfId="1064"/>
    <cellStyle name="_Chelan Debt Forecast 12.19.05_NIM Summary 9" xfId="1065"/>
    <cellStyle name="_Chelan Debt Forecast 12.19.05_NIM Summary_DEM-WP(C) ENERG10C--ctn Mid-C_042010 2010GRC" xfId="1066"/>
    <cellStyle name="_Chelan Debt Forecast 12.19.05_NIM+O&amp;M" xfId="1067"/>
    <cellStyle name="_Chelan Debt Forecast 12.19.05_NIM+O&amp;M 2" xfId="1068"/>
    <cellStyle name="_Chelan Debt Forecast 12.19.05_NIM+O&amp;M Monthly" xfId="1069"/>
    <cellStyle name="_Chelan Debt Forecast 12.19.05_NIM+O&amp;M Monthly 2" xfId="1070"/>
    <cellStyle name="_Chelan Debt Forecast 12.19.05_PCA 7 - Exhibit D update 11_30_08 (2)" xfId="1071"/>
    <cellStyle name="_Chelan Debt Forecast 12.19.05_PCA 7 - Exhibit D update 11_30_08 (2) 2" xfId="1072"/>
    <cellStyle name="_Chelan Debt Forecast 12.19.05_PCA 7 - Exhibit D update 11_30_08 (2) 2 2" xfId="1073"/>
    <cellStyle name="_Chelan Debt Forecast 12.19.05_PCA 7 - Exhibit D update 11_30_08 (2) 3" xfId="1074"/>
    <cellStyle name="_Chelan Debt Forecast 12.19.05_PCA 7 - Exhibit D update 11_30_08 (2)_DEM-WP(C) ENERG10C--ctn Mid-C_042010 2010GRC" xfId="1075"/>
    <cellStyle name="_Chelan Debt Forecast 12.19.05_PCA 7 - Exhibit D update 11_30_08 (2)_NIM Summary" xfId="1076"/>
    <cellStyle name="_Chelan Debt Forecast 12.19.05_PCA 7 - Exhibit D update 11_30_08 (2)_NIM Summary 2" xfId="1077"/>
    <cellStyle name="_Chelan Debt Forecast 12.19.05_PCA 7 - Exhibit D update 11_30_08 (2)_NIM Summary_DEM-WP(C) ENERG10C--ctn Mid-C_042010 2010GRC" xfId="1078"/>
    <cellStyle name="_Chelan Debt Forecast 12.19.05_PCA 9 -  Exhibit D April 2010 (3)" xfId="1079"/>
    <cellStyle name="_Chelan Debt Forecast 12.19.05_PCA 9 -  Exhibit D April 2010 (3) 2" xfId="1080"/>
    <cellStyle name="_Chelan Debt Forecast 12.19.05_PCA 9 -  Exhibit D April 2010 (3)_DEM-WP(C) ENERG10C--ctn Mid-C_042010 2010GRC" xfId="1081"/>
    <cellStyle name="_Chelan Debt Forecast 12.19.05_Power Costs - Comparison bx Rbtl-Staff-Jt-PC" xfId="1082"/>
    <cellStyle name="_Chelan Debt Forecast 12.19.05_Power Costs - Comparison bx Rbtl-Staff-Jt-PC 2" xfId="1083"/>
    <cellStyle name="_Chelan Debt Forecast 12.19.05_Power Costs - Comparison bx Rbtl-Staff-Jt-PC_Adj Bench DR 3 for Initial Briefs (Electric)" xfId="1084"/>
    <cellStyle name="_Chelan Debt Forecast 12.19.05_Power Costs - Comparison bx Rbtl-Staff-Jt-PC_Adj Bench DR 3 for Initial Briefs (Electric) 2" xfId="1085"/>
    <cellStyle name="_Chelan Debt Forecast 12.19.05_Power Costs - Comparison bx Rbtl-Staff-Jt-PC_Adj Bench DR 3 for Initial Briefs (Electric)_DEM-WP(C) ENERG10C--ctn Mid-C_042010 2010GRC" xfId="1086"/>
    <cellStyle name="_Chelan Debt Forecast 12.19.05_Power Costs - Comparison bx Rbtl-Staff-Jt-PC_DEM-WP(C) ENERG10C--ctn Mid-C_042010 2010GRC" xfId="1087"/>
    <cellStyle name="_Chelan Debt Forecast 12.19.05_Power Costs - Comparison bx Rbtl-Staff-Jt-PC_Electric Rev Req Model (2009 GRC) Rebuttal" xfId="1088"/>
    <cellStyle name="_Chelan Debt Forecast 12.19.05_Power Costs - Comparison bx Rbtl-Staff-Jt-PC_Electric Rev Req Model (2009 GRC) Rebuttal REmoval of New  WH Solar AdjustMI" xfId="1089"/>
    <cellStyle name="_Chelan Debt Forecast 12.19.05_Power Costs - Comparison bx Rbtl-Staff-Jt-PC_Electric Rev Req Model (2009 GRC) Rebuttal REmoval of New  WH Solar AdjustMI 2" xfId="1090"/>
    <cellStyle name="_Chelan Debt Forecast 12.19.05_Power Costs - Comparison bx Rbtl-Staff-Jt-PC_Electric Rev Req Model (2009 GRC) Rebuttal REmoval of New  WH Solar AdjustMI_DEM-WP(C) ENERG10C--ctn Mid-C_042010 2010GRC" xfId="1091"/>
    <cellStyle name="_Chelan Debt Forecast 12.19.05_Power Costs - Comparison bx Rbtl-Staff-Jt-PC_Electric Rev Req Model (2009 GRC) Revised 01-18-2010" xfId="1092"/>
    <cellStyle name="_Chelan Debt Forecast 12.19.05_Power Costs - Comparison bx Rbtl-Staff-Jt-PC_Electric Rev Req Model (2009 GRC) Revised 01-18-2010 2" xfId="1093"/>
    <cellStyle name="_Chelan Debt Forecast 12.19.05_Power Costs - Comparison bx Rbtl-Staff-Jt-PC_Electric Rev Req Model (2009 GRC) Revised 01-18-2010_DEM-WP(C) ENERG10C--ctn Mid-C_042010 2010GRC" xfId="1094"/>
    <cellStyle name="_Chelan Debt Forecast 12.19.05_Power Costs - Comparison bx Rbtl-Staff-Jt-PC_Final Order Electric EXHIBIT A-1" xfId="1095"/>
    <cellStyle name="_Chelan Debt Forecast 12.19.05_Rebuttal Power Costs" xfId="1096"/>
    <cellStyle name="_Chelan Debt Forecast 12.19.05_Rebuttal Power Costs 2" xfId="1097"/>
    <cellStyle name="_Chelan Debt Forecast 12.19.05_Rebuttal Power Costs_Adj Bench DR 3 for Initial Briefs (Electric)" xfId="1098"/>
    <cellStyle name="_Chelan Debt Forecast 12.19.05_Rebuttal Power Costs_Adj Bench DR 3 for Initial Briefs (Electric) 2" xfId="1099"/>
    <cellStyle name="_Chelan Debt Forecast 12.19.05_Rebuttal Power Costs_Adj Bench DR 3 for Initial Briefs (Electric)_DEM-WP(C) ENERG10C--ctn Mid-C_042010 2010GRC" xfId="1100"/>
    <cellStyle name="_Chelan Debt Forecast 12.19.05_Rebuttal Power Costs_DEM-WP(C) ENERG10C--ctn Mid-C_042010 2010GRC" xfId="1101"/>
    <cellStyle name="_Chelan Debt Forecast 12.19.05_Rebuttal Power Costs_Electric Rev Req Model (2009 GRC) Rebuttal" xfId="1102"/>
    <cellStyle name="_Chelan Debt Forecast 12.19.05_Rebuttal Power Costs_Electric Rev Req Model (2009 GRC) Rebuttal REmoval of New  WH Solar AdjustMI" xfId="1103"/>
    <cellStyle name="_Chelan Debt Forecast 12.19.05_Rebuttal Power Costs_Electric Rev Req Model (2009 GRC) Rebuttal REmoval of New  WH Solar AdjustMI 2" xfId="1104"/>
    <cellStyle name="_Chelan Debt Forecast 12.19.05_Rebuttal Power Costs_Electric Rev Req Model (2009 GRC) Rebuttal REmoval of New  WH Solar AdjustMI_DEM-WP(C) ENERG10C--ctn Mid-C_042010 2010GRC" xfId="1105"/>
    <cellStyle name="_Chelan Debt Forecast 12.19.05_Rebuttal Power Costs_Electric Rev Req Model (2009 GRC) Revised 01-18-2010" xfId="1106"/>
    <cellStyle name="_Chelan Debt Forecast 12.19.05_Rebuttal Power Costs_Electric Rev Req Model (2009 GRC) Revised 01-18-2010 2" xfId="1107"/>
    <cellStyle name="_Chelan Debt Forecast 12.19.05_Rebuttal Power Costs_Electric Rev Req Model (2009 GRC) Revised 01-18-2010_DEM-WP(C) ENERG10C--ctn Mid-C_042010 2010GRC" xfId="1108"/>
    <cellStyle name="_Chelan Debt Forecast 12.19.05_Rebuttal Power Costs_Final Order Electric EXHIBIT A-1" xfId="1109"/>
    <cellStyle name="_Chelan Debt Forecast 12.19.05_Transmission Workbook for May BOD" xfId="1110"/>
    <cellStyle name="_Chelan Debt Forecast 12.19.05_Transmission Workbook for May BOD 2" xfId="1111"/>
    <cellStyle name="_Chelan Debt Forecast 12.19.05_Transmission Workbook for May BOD_DEM-WP(C) ENERG10C--ctn Mid-C_042010 2010GRC" xfId="1112"/>
    <cellStyle name="_Chelan Debt Forecast 12.19.05_Wind Integration 10GRC" xfId="1113"/>
    <cellStyle name="_Chelan Debt Forecast 12.19.05_Wind Integration 10GRC 2" xfId="1114"/>
    <cellStyle name="_Chelan Debt Forecast 12.19.05_Wind Integration 10GRC_DEM-WP(C) ENERG10C--ctn Mid-C_042010 2010GRC" xfId="1115"/>
    <cellStyle name="_Colstrip FOR - GADS 1990-2009" xfId="1116"/>
    <cellStyle name="_Colstrip FOR - GADS 1990-2009 2" xfId="1117"/>
    <cellStyle name="_Colstrip FOR - GADS 1990-2009 3" xfId="1118"/>
    <cellStyle name="_x0013__Confidential Material" xfId="1119"/>
    <cellStyle name="_Copy 11-9 Sumas Proforma - Current" xfId="1120"/>
    <cellStyle name="_Costs not in AURORA 06GRC" xfId="1121"/>
    <cellStyle name="_Costs not in AURORA 06GRC 2" xfId="1122"/>
    <cellStyle name="_Costs not in AURORA 06GRC 2 2" xfId="1123"/>
    <cellStyle name="_Costs not in AURORA 06GRC 3" xfId="1124"/>
    <cellStyle name="_Costs not in AURORA 06GRC 4" xfId="1125"/>
    <cellStyle name="_Costs not in AURORA 06GRC 4 2" xfId="1126"/>
    <cellStyle name="_Costs not in AURORA 06GRC 5" xfId="1127"/>
    <cellStyle name="_Costs not in AURORA 06GRC 6" xfId="1128"/>
    <cellStyle name="_Costs not in AURORA 06GRC 6 2" xfId="1129"/>
    <cellStyle name="_Costs not in AURORA 06GRC 7" xfId="1130"/>
    <cellStyle name="_Costs not in AURORA 06GRC 7 2" xfId="1131"/>
    <cellStyle name="_Costs not in AURORA 06GRC_04 07E Wild Horse Wind Expansion (C) (2)" xfId="1132"/>
    <cellStyle name="_Costs not in AURORA 06GRC_04 07E Wild Horse Wind Expansion (C) (2) 2" xfId="1133"/>
    <cellStyle name="_Costs not in AURORA 06GRC_04 07E Wild Horse Wind Expansion (C) (2)_Adj Bench DR 3 for Initial Briefs (Electric)" xfId="1134"/>
    <cellStyle name="_Costs not in AURORA 06GRC_04 07E Wild Horse Wind Expansion (C) (2)_Adj Bench DR 3 for Initial Briefs (Electric) 2" xfId="1135"/>
    <cellStyle name="_Costs not in AURORA 06GRC_04 07E Wild Horse Wind Expansion (C) (2)_Adj Bench DR 3 for Initial Briefs (Electric)_DEM-WP(C) ENERG10C--ctn Mid-C_042010 2010GRC" xfId="1136"/>
    <cellStyle name="_Costs not in AURORA 06GRC_04 07E Wild Horse Wind Expansion (C) (2)_DEM-WP(C) ENERG10C--ctn Mid-C_042010 2010GRC" xfId="1137"/>
    <cellStyle name="_Costs not in AURORA 06GRC_04 07E Wild Horse Wind Expansion (C) (2)_Electric Rev Req Model (2009 GRC) " xfId="1138"/>
    <cellStyle name="_Costs not in AURORA 06GRC_04 07E Wild Horse Wind Expansion (C) (2)_Electric Rev Req Model (2009 GRC)  2" xfId="1139"/>
    <cellStyle name="_Costs not in AURORA 06GRC_04 07E Wild Horse Wind Expansion (C) (2)_Electric Rev Req Model (2009 GRC) _DEM-WP(C) ENERG10C--ctn Mid-C_042010 2010GRC" xfId="1140"/>
    <cellStyle name="_Costs not in AURORA 06GRC_04 07E Wild Horse Wind Expansion (C) (2)_Electric Rev Req Model (2009 GRC) Rebuttal" xfId="1141"/>
    <cellStyle name="_Costs not in AURORA 06GRC_04 07E Wild Horse Wind Expansion (C) (2)_Electric Rev Req Model (2009 GRC) Rebuttal REmoval of New  WH Solar AdjustMI" xfId="1142"/>
    <cellStyle name="_Costs not in AURORA 06GRC_04 07E Wild Horse Wind Expansion (C) (2)_Electric Rev Req Model (2009 GRC) Rebuttal REmoval of New  WH Solar AdjustMI 2" xfId="1143"/>
    <cellStyle name="_Costs not in AURORA 06GRC_04 07E Wild Horse Wind Expansion (C) (2)_Electric Rev Req Model (2009 GRC) Rebuttal REmoval of New  WH Solar AdjustMI_DEM-WP(C) ENERG10C--ctn Mid-C_042010 2010GRC" xfId="1144"/>
    <cellStyle name="_Costs not in AURORA 06GRC_04 07E Wild Horse Wind Expansion (C) (2)_Electric Rev Req Model (2009 GRC) Revised 01-18-2010" xfId="1145"/>
    <cellStyle name="_Costs not in AURORA 06GRC_04 07E Wild Horse Wind Expansion (C) (2)_Electric Rev Req Model (2009 GRC) Revised 01-18-2010 2" xfId="1146"/>
    <cellStyle name="_Costs not in AURORA 06GRC_04 07E Wild Horse Wind Expansion (C) (2)_Electric Rev Req Model (2009 GRC) Revised 01-18-2010_DEM-WP(C) ENERG10C--ctn Mid-C_042010 2010GRC" xfId="1147"/>
    <cellStyle name="_Costs not in AURORA 06GRC_04 07E Wild Horse Wind Expansion (C) (2)_Final Order Electric EXHIBIT A-1" xfId="1148"/>
    <cellStyle name="_Costs not in AURORA 06GRC_04 07E Wild Horse Wind Expansion (C) (2)_TENASKA REGULATORY ASSET" xfId="1149"/>
    <cellStyle name="_Costs not in AURORA 06GRC_16.37E Wild Horse Expansion DeferralRevwrkingfile SF" xfId="1150"/>
    <cellStyle name="_Costs not in AURORA 06GRC_16.37E Wild Horse Expansion DeferralRevwrkingfile SF 2" xfId="1151"/>
    <cellStyle name="_Costs not in AURORA 06GRC_16.37E Wild Horse Expansion DeferralRevwrkingfile SF_DEM-WP(C) ENERG10C--ctn Mid-C_042010 2010GRC" xfId="1152"/>
    <cellStyle name="_Costs not in AURORA 06GRC_2009 GRC Compl Filing - Exhibit D" xfId="1153"/>
    <cellStyle name="_Costs not in AURORA 06GRC_2009 GRC Compl Filing - Exhibit D 2" xfId="1154"/>
    <cellStyle name="_Costs not in AURORA 06GRC_2009 GRC Compl Filing - Exhibit D_DEM-WP(C) ENERG10C--ctn Mid-C_042010 2010GRC" xfId="1155"/>
    <cellStyle name="_Costs not in AURORA 06GRC_4 31 Regulatory Assets and Liabilities  7 06- Exhibit D" xfId="1156"/>
    <cellStyle name="_Costs not in AURORA 06GRC_4 31 Regulatory Assets and Liabilities  7 06- Exhibit D 2" xfId="1157"/>
    <cellStyle name="_Costs not in AURORA 06GRC_4 31 Regulatory Assets and Liabilities  7 06- Exhibit D_DEM-WP(C) ENERG10C--ctn Mid-C_042010 2010GRC" xfId="1158"/>
    <cellStyle name="_Costs not in AURORA 06GRC_4 31 Regulatory Assets and Liabilities  7 06- Exhibit D_NIM Summary" xfId="1159"/>
    <cellStyle name="_Costs not in AURORA 06GRC_4 31 Regulatory Assets and Liabilities  7 06- Exhibit D_NIM Summary 2" xfId="1160"/>
    <cellStyle name="_Costs not in AURORA 06GRC_4 31 Regulatory Assets and Liabilities  7 06- Exhibit D_NIM Summary_DEM-WP(C) ENERG10C--ctn Mid-C_042010 2010GRC" xfId="1161"/>
    <cellStyle name="_Costs not in AURORA 06GRC_4 31E Reg Asset  Liab and EXH D" xfId="1162"/>
    <cellStyle name="_Costs not in AURORA 06GRC_4 31E Reg Asset  Liab and EXH D _ Aug 10 Filing (2)" xfId="1163"/>
    <cellStyle name="_Costs not in AURORA 06GRC_4 31E Reg Asset  Liab and EXH D _ Aug 10 Filing (2) 2" xfId="1164"/>
    <cellStyle name="_Costs not in AURORA 06GRC_4 31E Reg Asset  Liab and EXH D 2" xfId="1165"/>
    <cellStyle name="_Costs not in AURORA 06GRC_4 31E Reg Asset  Liab and EXH D 3" xfId="1166"/>
    <cellStyle name="_Costs not in AURORA 06GRC_4 32 Regulatory Assets and Liabilities  7 06- Exhibit D" xfId="1167"/>
    <cellStyle name="_Costs not in AURORA 06GRC_4 32 Regulatory Assets and Liabilities  7 06- Exhibit D 2" xfId="1168"/>
    <cellStyle name="_Costs not in AURORA 06GRC_4 32 Regulatory Assets and Liabilities  7 06- Exhibit D_DEM-WP(C) ENERG10C--ctn Mid-C_042010 2010GRC" xfId="1169"/>
    <cellStyle name="_Costs not in AURORA 06GRC_4 32 Regulatory Assets and Liabilities  7 06- Exhibit D_NIM Summary" xfId="1170"/>
    <cellStyle name="_Costs not in AURORA 06GRC_4 32 Regulatory Assets and Liabilities  7 06- Exhibit D_NIM Summary 2" xfId="1171"/>
    <cellStyle name="_Costs not in AURORA 06GRC_4 32 Regulatory Assets and Liabilities  7 06- Exhibit D_NIM Summary_DEM-WP(C) ENERG10C--ctn Mid-C_042010 2010GRC" xfId="1172"/>
    <cellStyle name="_Costs not in AURORA 06GRC_AURORA Total New" xfId="1173"/>
    <cellStyle name="_Costs not in AURORA 06GRC_AURORA Total New 2" xfId="1174"/>
    <cellStyle name="_Costs not in AURORA 06GRC_Book2" xfId="1175"/>
    <cellStyle name="_Costs not in AURORA 06GRC_Book2 2" xfId="1176"/>
    <cellStyle name="_Costs not in AURORA 06GRC_Book2_Adj Bench DR 3 for Initial Briefs (Electric)" xfId="1177"/>
    <cellStyle name="_Costs not in AURORA 06GRC_Book2_Adj Bench DR 3 for Initial Briefs (Electric) 2" xfId="1178"/>
    <cellStyle name="_Costs not in AURORA 06GRC_Book2_Adj Bench DR 3 for Initial Briefs (Electric)_DEM-WP(C) ENERG10C--ctn Mid-C_042010 2010GRC" xfId="1179"/>
    <cellStyle name="_Costs not in AURORA 06GRC_Book2_DEM-WP(C) ENERG10C--ctn Mid-C_042010 2010GRC" xfId="1180"/>
    <cellStyle name="_Costs not in AURORA 06GRC_Book2_Electric Rev Req Model (2009 GRC) Rebuttal" xfId="1181"/>
    <cellStyle name="_Costs not in AURORA 06GRC_Book2_Electric Rev Req Model (2009 GRC) Rebuttal REmoval of New  WH Solar AdjustMI" xfId="1182"/>
    <cellStyle name="_Costs not in AURORA 06GRC_Book2_Electric Rev Req Model (2009 GRC) Rebuttal REmoval of New  WH Solar AdjustMI 2" xfId="1183"/>
    <cellStyle name="_Costs not in AURORA 06GRC_Book2_Electric Rev Req Model (2009 GRC) Rebuttal REmoval of New  WH Solar AdjustMI_DEM-WP(C) ENERG10C--ctn Mid-C_042010 2010GRC" xfId="1184"/>
    <cellStyle name="_Costs not in AURORA 06GRC_Book2_Electric Rev Req Model (2009 GRC) Revised 01-18-2010" xfId="1185"/>
    <cellStyle name="_Costs not in AURORA 06GRC_Book2_Electric Rev Req Model (2009 GRC) Revised 01-18-2010 2" xfId="1186"/>
    <cellStyle name="_Costs not in AURORA 06GRC_Book2_Electric Rev Req Model (2009 GRC) Revised 01-18-2010_DEM-WP(C) ENERG10C--ctn Mid-C_042010 2010GRC" xfId="1187"/>
    <cellStyle name="_Costs not in AURORA 06GRC_Book2_Final Order Electric EXHIBIT A-1" xfId="1188"/>
    <cellStyle name="_Costs not in AURORA 06GRC_Book4" xfId="1189"/>
    <cellStyle name="_Costs not in AURORA 06GRC_Book4 2" xfId="1190"/>
    <cellStyle name="_Costs not in AURORA 06GRC_Book4_DEM-WP(C) ENERG10C--ctn Mid-C_042010 2010GRC" xfId="1191"/>
    <cellStyle name="_Costs not in AURORA 06GRC_Book9" xfId="1192"/>
    <cellStyle name="_Costs not in AURORA 06GRC_Book9 2" xfId="1193"/>
    <cellStyle name="_Costs not in AURORA 06GRC_Book9_DEM-WP(C) ENERG10C--ctn Mid-C_042010 2010GRC" xfId="1194"/>
    <cellStyle name="_Costs not in AURORA 06GRC_Chelan PUD Power Costs (8-10)" xfId="1195"/>
    <cellStyle name="_Costs not in AURORA 06GRC_DEM-WP(C) Chelan Power Costs" xfId="1196"/>
    <cellStyle name="_Costs not in AURORA 06GRC_DEM-WP(C) Chelan Power Costs 2" xfId="1197"/>
    <cellStyle name="_Costs not in AURORA 06GRC_DEM-WP(C) ENERG10C--ctn Mid-C_042010 2010GRC" xfId="1198"/>
    <cellStyle name="_Costs not in AURORA 06GRC_DEM-WP(C) Gas Transport 2010GRC" xfId="1199"/>
    <cellStyle name="_Costs not in AURORA 06GRC_DEM-WP(C) Gas Transport 2010GRC 2" xfId="1200"/>
    <cellStyle name="_Costs not in AURORA 06GRC_Exhibit D fr R Gho 12-31-08" xfId="1201"/>
    <cellStyle name="_Costs not in AURORA 06GRC_Exhibit D fr R Gho 12-31-08 2" xfId="1202"/>
    <cellStyle name="_Costs not in AURORA 06GRC_Exhibit D fr R Gho 12-31-08 v2" xfId="1203"/>
    <cellStyle name="_Costs not in AURORA 06GRC_Exhibit D fr R Gho 12-31-08 v2 2" xfId="1204"/>
    <cellStyle name="_Costs not in AURORA 06GRC_Exhibit D fr R Gho 12-31-08 v2_DEM-WP(C) ENERG10C--ctn Mid-C_042010 2010GRC" xfId="1205"/>
    <cellStyle name="_Costs not in AURORA 06GRC_Exhibit D fr R Gho 12-31-08 v2_NIM Summary" xfId="1206"/>
    <cellStyle name="_Costs not in AURORA 06GRC_Exhibit D fr R Gho 12-31-08 v2_NIM Summary 2" xfId="1207"/>
    <cellStyle name="_Costs not in AURORA 06GRC_Exhibit D fr R Gho 12-31-08 v2_NIM Summary_DEM-WP(C) ENERG10C--ctn Mid-C_042010 2010GRC" xfId="1208"/>
    <cellStyle name="_Costs not in AURORA 06GRC_Exhibit D fr R Gho 12-31-08_DEM-WP(C) ENERG10C--ctn Mid-C_042010 2010GRC" xfId="1209"/>
    <cellStyle name="_Costs not in AURORA 06GRC_Exhibit D fr R Gho 12-31-08_NIM Summary" xfId="1210"/>
    <cellStyle name="_Costs not in AURORA 06GRC_Exhibit D fr R Gho 12-31-08_NIM Summary 2" xfId="1211"/>
    <cellStyle name="_Costs not in AURORA 06GRC_Exhibit D fr R Gho 12-31-08_NIM Summary_DEM-WP(C) ENERG10C--ctn Mid-C_042010 2010GRC" xfId="1212"/>
    <cellStyle name="_Costs not in AURORA 06GRC_Hopkins Ridge Prepaid Tran - Interest Earned RY 12ME Feb  '11" xfId="1213"/>
    <cellStyle name="_Costs not in AURORA 06GRC_Hopkins Ridge Prepaid Tran - Interest Earned RY 12ME Feb  '11 2" xfId="1214"/>
    <cellStyle name="_Costs not in AURORA 06GRC_Hopkins Ridge Prepaid Tran - Interest Earned RY 12ME Feb  '11_DEM-WP(C) ENERG10C--ctn Mid-C_042010 2010GRC" xfId="1215"/>
    <cellStyle name="_Costs not in AURORA 06GRC_Hopkins Ridge Prepaid Tran - Interest Earned RY 12ME Feb  '11_NIM Summary" xfId="1216"/>
    <cellStyle name="_Costs not in AURORA 06GRC_Hopkins Ridge Prepaid Tran - Interest Earned RY 12ME Feb  '11_NIM Summary 2" xfId="1217"/>
    <cellStyle name="_Costs not in AURORA 06GRC_Hopkins Ridge Prepaid Tran - Interest Earned RY 12ME Feb  '11_NIM Summary_DEM-WP(C) ENERG10C--ctn Mid-C_042010 2010GRC" xfId="1218"/>
    <cellStyle name="_Costs not in AURORA 06GRC_Hopkins Ridge Prepaid Tran - Interest Earned RY 12ME Feb  '11_Transmission Workbook for May BOD" xfId="1219"/>
    <cellStyle name="_Costs not in AURORA 06GRC_Hopkins Ridge Prepaid Tran - Interest Earned RY 12ME Feb  '11_Transmission Workbook for May BOD 2" xfId="1220"/>
    <cellStyle name="_Costs not in AURORA 06GRC_Hopkins Ridge Prepaid Tran - Interest Earned RY 12ME Feb  '11_Transmission Workbook for May BOD_DEM-WP(C) ENERG10C--ctn Mid-C_042010 2010GRC" xfId="1221"/>
    <cellStyle name="_Costs not in AURORA 06GRC_NIM Summary" xfId="1222"/>
    <cellStyle name="_Costs not in AURORA 06GRC_NIM Summary 09GRC" xfId="1223"/>
    <cellStyle name="_Costs not in AURORA 06GRC_NIM Summary 09GRC 2" xfId="1224"/>
    <cellStyle name="_Costs not in AURORA 06GRC_NIM Summary 09GRC_DEM-WP(C) ENERG10C--ctn Mid-C_042010 2010GRC" xfId="1225"/>
    <cellStyle name="_Costs not in AURORA 06GRC_NIM Summary 2" xfId="1226"/>
    <cellStyle name="_Costs not in AURORA 06GRC_NIM Summary 3" xfId="1227"/>
    <cellStyle name="_Costs not in AURORA 06GRC_NIM Summary 4" xfId="1228"/>
    <cellStyle name="_Costs not in AURORA 06GRC_NIM Summary 5" xfId="1229"/>
    <cellStyle name="_Costs not in AURORA 06GRC_NIM Summary 6" xfId="1230"/>
    <cellStyle name="_Costs not in AURORA 06GRC_NIM Summary 7" xfId="1231"/>
    <cellStyle name="_Costs not in AURORA 06GRC_NIM Summary 8" xfId="1232"/>
    <cellStyle name="_Costs not in AURORA 06GRC_NIM Summary 9" xfId="1233"/>
    <cellStyle name="_Costs not in AURORA 06GRC_NIM Summary_DEM-WP(C) ENERG10C--ctn Mid-C_042010 2010GRC" xfId="1234"/>
    <cellStyle name="_Costs not in AURORA 06GRC_PCA 7 - Exhibit D update 11_30_08 (2)" xfId="1235"/>
    <cellStyle name="_Costs not in AURORA 06GRC_PCA 7 - Exhibit D update 11_30_08 (2) 2" xfId="1236"/>
    <cellStyle name="_Costs not in AURORA 06GRC_PCA 7 - Exhibit D update 11_30_08 (2) 2 2" xfId="1237"/>
    <cellStyle name="_Costs not in AURORA 06GRC_PCA 7 - Exhibit D update 11_30_08 (2) 3" xfId="1238"/>
    <cellStyle name="_Costs not in AURORA 06GRC_PCA 7 - Exhibit D update 11_30_08 (2)_DEM-WP(C) ENERG10C--ctn Mid-C_042010 2010GRC" xfId="1239"/>
    <cellStyle name="_Costs not in AURORA 06GRC_PCA 7 - Exhibit D update 11_30_08 (2)_NIM Summary" xfId="1240"/>
    <cellStyle name="_Costs not in AURORA 06GRC_PCA 7 - Exhibit D update 11_30_08 (2)_NIM Summary 2" xfId="1241"/>
    <cellStyle name="_Costs not in AURORA 06GRC_PCA 7 - Exhibit D update 11_30_08 (2)_NIM Summary_DEM-WP(C) ENERG10C--ctn Mid-C_042010 2010GRC" xfId="1242"/>
    <cellStyle name="_Costs not in AURORA 06GRC_PCA 9 -  Exhibit D April 2010 (3)" xfId="1243"/>
    <cellStyle name="_Costs not in AURORA 06GRC_PCA 9 -  Exhibit D April 2010 (3) 2" xfId="1244"/>
    <cellStyle name="_Costs not in AURORA 06GRC_PCA 9 -  Exhibit D April 2010 (3)_DEM-WP(C) ENERG10C--ctn Mid-C_042010 2010GRC" xfId="1245"/>
    <cellStyle name="_Costs not in AURORA 06GRC_Power Costs - Comparison bx Rbtl-Staff-Jt-PC" xfId="1246"/>
    <cellStyle name="_Costs not in AURORA 06GRC_Power Costs - Comparison bx Rbtl-Staff-Jt-PC 2" xfId="1247"/>
    <cellStyle name="_Costs not in AURORA 06GRC_Power Costs - Comparison bx Rbtl-Staff-Jt-PC_Adj Bench DR 3 for Initial Briefs (Electric)" xfId="1248"/>
    <cellStyle name="_Costs not in AURORA 06GRC_Power Costs - Comparison bx Rbtl-Staff-Jt-PC_Adj Bench DR 3 for Initial Briefs (Electric) 2" xfId="1249"/>
    <cellStyle name="_Costs not in AURORA 06GRC_Power Costs - Comparison bx Rbtl-Staff-Jt-PC_Adj Bench DR 3 for Initial Briefs (Electric)_DEM-WP(C) ENERG10C--ctn Mid-C_042010 2010GRC" xfId="1250"/>
    <cellStyle name="_Costs not in AURORA 06GRC_Power Costs - Comparison bx Rbtl-Staff-Jt-PC_DEM-WP(C) ENERG10C--ctn Mid-C_042010 2010GRC" xfId="1251"/>
    <cellStyle name="_Costs not in AURORA 06GRC_Power Costs - Comparison bx Rbtl-Staff-Jt-PC_Electric Rev Req Model (2009 GRC) Rebuttal" xfId="1252"/>
    <cellStyle name="_Costs not in AURORA 06GRC_Power Costs - Comparison bx Rbtl-Staff-Jt-PC_Electric Rev Req Model (2009 GRC) Rebuttal REmoval of New  WH Solar AdjustMI" xfId="1253"/>
    <cellStyle name="_Costs not in AURORA 06GRC_Power Costs - Comparison bx Rbtl-Staff-Jt-PC_Electric Rev Req Model (2009 GRC) Rebuttal REmoval of New  WH Solar AdjustMI 2" xfId="1254"/>
    <cellStyle name="_Costs not in AURORA 06GRC_Power Costs - Comparison bx Rbtl-Staff-Jt-PC_Electric Rev Req Model (2009 GRC) Rebuttal REmoval of New  WH Solar AdjustMI_DEM-WP(C) ENERG10C--ctn Mid-C_042010 2010GRC" xfId="1255"/>
    <cellStyle name="_Costs not in AURORA 06GRC_Power Costs - Comparison bx Rbtl-Staff-Jt-PC_Electric Rev Req Model (2009 GRC) Revised 01-18-2010" xfId="1256"/>
    <cellStyle name="_Costs not in AURORA 06GRC_Power Costs - Comparison bx Rbtl-Staff-Jt-PC_Electric Rev Req Model (2009 GRC) Revised 01-18-2010 2" xfId="1257"/>
    <cellStyle name="_Costs not in AURORA 06GRC_Power Costs - Comparison bx Rbtl-Staff-Jt-PC_Electric Rev Req Model (2009 GRC) Revised 01-18-2010_DEM-WP(C) ENERG10C--ctn Mid-C_042010 2010GRC" xfId="1258"/>
    <cellStyle name="_Costs not in AURORA 06GRC_Power Costs - Comparison bx Rbtl-Staff-Jt-PC_Final Order Electric EXHIBIT A-1" xfId="1259"/>
    <cellStyle name="_Costs not in AURORA 06GRC_Rebuttal Power Costs" xfId="1260"/>
    <cellStyle name="_Costs not in AURORA 06GRC_Rebuttal Power Costs 2" xfId="1261"/>
    <cellStyle name="_Costs not in AURORA 06GRC_Rebuttal Power Costs_Adj Bench DR 3 for Initial Briefs (Electric)" xfId="1262"/>
    <cellStyle name="_Costs not in AURORA 06GRC_Rebuttal Power Costs_Adj Bench DR 3 for Initial Briefs (Electric) 2" xfId="1263"/>
    <cellStyle name="_Costs not in AURORA 06GRC_Rebuttal Power Costs_Adj Bench DR 3 for Initial Briefs (Electric)_DEM-WP(C) ENERG10C--ctn Mid-C_042010 2010GRC" xfId="1264"/>
    <cellStyle name="_Costs not in AURORA 06GRC_Rebuttal Power Costs_DEM-WP(C) ENERG10C--ctn Mid-C_042010 2010GRC" xfId="1265"/>
    <cellStyle name="_Costs not in AURORA 06GRC_Rebuttal Power Costs_Electric Rev Req Model (2009 GRC) Rebuttal" xfId="1266"/>
    <cellStyle name="_Costs not in AURORA 06GRC_Rebuttal Power Costs_Electric Rev Req Model (2009 GRC) Rebuttal REmoval of New  WH Solar AdjustMI" xfId="1267"/>
    <cellStyle name="_Costs not in AURORA 06GRC_Rebuttal Power Costs_Electric Rev Req Model (2009 GRC) Rebuttal REmoval of New  WH Solar AdjustMI 2" xfId="1268"/>
    <cellStyle name="_Costs not in AURORA 06GRC_Rebuttal Power Costs_Electric Rev Req Model (2009 GRC) Rebuttal REmoval of New  WH Solar AdjustMI_DEM-WP(C) ENERG10C--ctn Mid-C_042010 2010GRC" xfId="1269"/>
    <cellStyle name="_Costs not in AURORA 06GRC_Rebuttal Power Costs_Electric Rev Req Model (2009 GRC) Revised 01-18-2010" xfId="1270"/>
    <cellStyle name="_Costs not in AURORA 06GRC_Rebuttal Power Costs_Electric Rev Req Model (2009 GRC) Revised 01-18-2010 2" xfId="1271"/>
    <cellStyle name="_Costs not in AURORA 06GRC_Rebuttal Power Costs_Electric Rev Req Model (2009 GRC) Revised 01-18-2010_DEM-WP(C) ENERG10C--ctn Mid-C_042010 2010GRC" xfId="1272"/>
    <cellStyle name="_Costs not in AURORA 06GRC_Rebuttal Power Costs_Final Order Electric EXHIBIT A-1" xfId="1273"/>
    <cellStyle name="_Costs not in AURORA 06GRC_Transmission Workbook for May BOD" xfId="1274"/>
    <cellStyle name="_Costs not in AURORA 06GRC_Transmission Workbook for May BOD 2" xfId="1275"/>
    <cellStyle name="_Costs not in AURORA 06GRC_Transmission Workbook for May BOD_DEM-WP(C) ENERG10C--ctn Mid-C_042010 2010GRC" xfId="1276"/>
    <cellStyle name="_Costs not in AURORA 06GRC_Wind Integration 10GRC" xfId="1277"/>
    <cellStyle name="_Costs not in AURORA 06GRC_Wind Integration 10GRC 2" xfId="1278"/>
    <cellStyle name="_Costs not in AURORA 06GRC_Wind Integration 10GRC_DEM-WP(C) ENERG10C--ctn Mid-C_042010 2010GRC" xfId="1279"/>
    <cellStyle name="_Costs not in AURORA 2006GRC 6.15.06" xfId="1280"/>
    <cellStyle name="_Costs not in AURORA 2006GRC 6.15.06 2" xfId="1281"/>
    <cellStyle name="_Costs not in AURORA 2006GRC 6.15.06 2 2" xfId="1282"/>
    <cellStyle name="_Costs not in AURORA 2006GRC 6.15.06 3" xfId="1283"/>
    <cellStyle name="_Costs not in AURORA 2006GRC 6.15.06 4" xfId="1284"/>
    <cellStyle name="_Costs not in AURORA 2006GRC 6.15.06 4 2" xfId="1285"/>
    <cellStyle name="_Costs not in AURORA 2006GRC 6.15.06 5" xfId="1286"/>
    <cellStyle name="_Costs not in AURORA 2006GRC 6.15.06 6" xfId="1287"/>
    <cellStyle name="_Costs not in AURORA 2006GRC 6.15.06 6 2" xfId="1288"/>
    <cellStyle name="_Costs not in AURORA 2006GRC 6.15.06 7" xfId="1289"/>
    <cellStyle name="_Costs not in AURORA 2006GRC 6.15.06 7 2" xfId="1290"/>
    <cellStyle name="_Costs not in AURORA 2006GRC 6.15.06_04 07E Wild Horse Wind Expansion (C) (2)" xfId="1291"/>
    <cellStyle name="_Costs not in AURORA 2006GRC 6.15.06_04 07E Wild Horse Wind Expansion (C) (2) 2" xfId="1292"/>
    <cellStyle name="_Costs not in AURORA 2006GRC 6.15.06_04 07E Wild Horse Wind Expansion (C) (2)_Adj Bench DR 3 for Initial Briefs (Electric)" xfId="1293"/>
    <cellStyle name="_Costs not in AURORA 2006GRC 6.15.06_04 07E Wild Horse Wind Expansion (C) (2)_Adj Bench DR 3 for Initial Briefs (Electric) 2" xfId="1294"/>
    <cellStyle name="_Costs not in AURORA 2006GRC 6.15.06_04 07E Wild Horse Wind Expansion (C) (2)_Adj Bench DR 3 for Initial Briefs (Electric)_DEM-WP(C) ENERG10C--ctn Mid-C_042010 2010GRC" xfId="1295"/>
    <cellStyle name="_Costs not in AURORA 2006GRC 6.15.06_04 07E Wild Horse Wind Expansion (C) (2)_DEM-WP(C) ENERG10C--ctn Mid-C_042010 2010GRC" xfId="1296"/>
    <cellStyle name="_Costs not in AURORA 2006GRC 6.15.06_04 07E Wild Horse Wind Expansion (C) (2)_Electric Rev Req Model (2009 GRC) " xfId="1297"/>
    <cellStyle name="_Costs not in AURORA 2006GRC 6.15.06_04 07E Wild Horse Wind Expansion (C) (2)_Electric Rev Req Model (2009 GRC)  2" xfId="1298"/>
    <cellStyle name="_Costs not in AURORA 2006GRC 6.15.06_04 07E Wild Horse Wind Expansion (C) (2)_Electric Rev Req Model (2009 GRC) _DEM-WP(C) ENERG10C--ctn Mid-C_042010 2010GRC" xfId="1299"/>
    <cellStyle name="_Costs not in AURORA 2006GRC 6.15.06_04 07E Wild Horse Wind Expansion (C) (2)_Electric Rev Req Model (2009 GRC) Rebuttal" xfId="1300"/>
    <cellStyle name="_Costs not in AURORA 2006GRC 6.15.06_04 07E Wild Horse Wind Expansion (C) (2)_Electric Rev Req Model (2009 GRC) Rebuttal REmoval of New  WH Solar AdjustMI" xfId="1301"/>
    <cellStyle name="_Costs not in AURORA 2006GRC 6.15.06_04 07E Wild Horse Wind Expansion (C) (2)_Electric Rev Req Model (2009 GRC) Rebuttal REmoval of New  WH Solar AdjustMI 2" xfId="1302"/>
    <cellStyle name="_Costs not in AURORA 2006GRC 6.15.06_04 07E Wild Horse Wind Expansion (C) (2)_Electric Rev Req Model (2009 GRC) Rebuttal REmoval of New  WH Solar AdjustMI_DEM-WP(C) ENERG10C--ctn Mid-C_042010 2010GRC" xfId="1303"/>
    <cellStyle name="_Costs not in AURORA 2006GRC 6.15.06_04 07E Wild Horse Wind Expansion (C) (2)_Electric Rev Req Model (2009 GRC) Revised 01-18-2010" xfId="1304"/>
    <cellStyle name="_Costs not in AURORA 2006GRC 6.15.06_04 07E Wild Horse Wind Expansion (C) (2)_Electric Rev Req Model (2009 GRC) Revised 01-18-2010 2" xfId="1305"/>
    <cellStyle name="_Costs not in AURORA 2006GRC 6.15.06_04 07E Wild Horse Wind Expansion (C) (2)_Electric Rev Req Model (2009 GRC) Revised 01-18-2010_DEM-WP(C) ENERG10C--ctn Mid-C_042010 2010GRC" xfId="1306"/>
    <cellStyle name="_Costs not in AURORA 2006GRC 6.15.06_04 07E Wild Horse Wind Expansion (C) (2)_Final Order Electric EXHIBIT A-1" xfId="1307"/>
    <cellStyle name="_Costs not in AURORA 2006GRC 6.15.06_04 07E Wild Horse Wind Expansion (C) (2)_TENASKA REGULATORY ASSET" xfId="1308"/>
    <cellStyle name="_Costs not in AURORA 2006GRC 6.15.06_16.37E Wild Horse Expansion DeferralRevwrkingfile SF" xfId="1309"/>
    <cellStyle name="_Costs not in AURORA 2006GRC 6.15.06_16.37E Wild Horse Expansion DeferralRevwrkingfile SF 2" xfId="1310"/>
    <cellStyle name="_Costs not in AURORA 2006GRC 6.15.06_16.37E Wild Horse Expansion DeferralRevwrkingfile SF_DEM-WP(C) ENERG10C--ctn Mid-C_042010 2010GRC" xfId="1311"/>
    <cellStyle name="_Costs not in AURORA 2006GRC 6.15.06_2009 GRC Compl Filing - Exhibit D" xfId="1312"/>
    <cellStyle name="_Costs not in AURORA 2006GRC 6.15.06_2009 GRC Compl Filing - Exhibit D 2" xfId="1313"/>
    <cellStyle name="_Costs not in AURORA 2006GRC 6.15.06_2009 GRC Compl Filing - Exhibit D_DEM-WP(C) ENERG10C--ctn Mid-C_042010 2010GRC" xfId="1314"/>
    <cellStyle name="_Costs not in AURORA 2006GRC 6.15.06_4 31 Regulatory Assets and Liabilities  7 06- Exhibit D" xfId="1315"/>
    <cellStyle name="_Costs not in AURORA 2006GRC 6.15.06_4 31 Regulatory Assets and Liabilities  7 06- Exhibit D 2" xfId="1316"/>
    <cellStyle name="_Costs not in AURORA 2006GRC 6.15.06_4 31 Regulatory Assets and Liabilities  7 06- Exhibit D_DEM-WP(C) ENERG10C--ctn Mid-C_042010 2010GRC" xfId="1317"/>
    <cellStyle name="_Costs not in AURORA 2006GRC 6.15.06_4 31 Regulatory Assets and Liabilities  7 06- Exhibit D_NIM Summary" xfId="1318"/>
    <cellStyle name="_Costs not in AURORA 2006GRC 6.15.06_4 31 Regulatory Assets and Liabilities  7 06- Exhibit D_NIM Summary 2" xfId="1319"/>
    <cellStyle name="_Costs not in AURORA 2006GRC 6.15.06_4 31 Regulatory Assets and Liabilities  7 06- Exhibit D_NIM Summary_DEM-WP(C) ENERG10C--ctn Mid-C_042010 2010GRC" xfId="1320"/>
    <cellStyle name="_Costs not in AURORA 2006GRC 6.15.06_4 31E Reg Asset  Liab and EXH D" xfId="1321"/>
    <cellStyle name="_Costs not in AURORA 2006GRC 6.15.06_4 31E Reg Asset  Liab and EXH D _ Aug 10 Filing (2)" xfId="1322"/>
    <cellStyle name="_Costs not in AURORA 2006GRC 6.15.06_4 31E Reg Asset  Liab and EXH D _ Aug 10 Filing (2) 2" xfId="1323"/>
    <cellStyle name="_Costs not in AURORA 2006GRC 6.15.06_4 31E Reg Asset  Liab and EXH D 2" xfId="1324"/>
    <cellStyle name="_Costs not in AURORA 2006GRC 6.15.06_4 31E Reg Asset  Liab and EXH D 3" xfId="1325"/>
    <cellStyle name="_Costs not in AURORA 2006GRC 6.15.06_4 32 Regulatory Assets and Liabilities  7 06- Exhibit D" xfId="1326"/>
    <cellStyle name="_Costs not in AURORA 2006GRC 6.15.06_4 32 Regulatory Assets and Liabilities  7 06- Exhibit D 2" xfId="1327"/>
    <cellStyle name="_Costs not in AURORA 2006GRC 6.15.06_4 32 Regulatory Assets and Liabilities  7 06- Exhibit D_DEM-WP(C) ENERG10C--ctn Mid-C_042010 2010GRC" xfId="1328"/>
    <cellStyle name="_Costs not in AURORA 2006GRC 6.15.06_4 32 Regulatory Assets and Liabilities  7 06- Exhibit D_NIM Summary" xfId="1329"/>
    <cellStyle name="_Costs not in AURORA 2006GRC 6.15.06_4 32 Regulatory Assets and Liabilities  7 06- Exhibit D_NIM Summary 2" xfId="1330"/>
    <cellStyle name="_Costs not in AURORA 2006GRC 6.15.06_4 32 Regulatory Assets and Liabilities  7 06- Exhibit D_NIM Summary_DEM-WP(C) ENERG10C--ctn Mid-C_042010 2010GRC" xfId="1331"/>
    <cellStyle name="_Costs not in AURORA 2006GRC 6.15.06_AURORA Total New" xfId="1332"/>
    <cellStyle name="_Costs not in AURORA 2006GRC 6.15.06_AURORA Total New 2" xfId="1333"/>
    <cellStyle name="_Costs not in AURORA 2006GRC 6.15.06_Book2" xfId="1334"/>
    <cellStyle name="_Costs not in AURORA 2006GRC 6.15.06_Book2 2" xfId="1335"/>
    <cellStyle name="_Costs not in AURORA 2006GRC 6.15.06_Book2_Adj Bench DR 3 for Initial Briefs (Electric)" xfId="1336"/>
    <cellStyle name="_Costs not in AURORA 2006GRC 6.15.06_Book2_Adj Bench DR 3 for Initial Briefs (Electric) 2" xfId="1337"/>
    <cellStyle name="_Costs not in AURORA 2006GRC 6.15.06_Book2_Adj Bench DR 3 for Initial Briefs (Electric)_DEM-WP(C) ENERG10C--ctn Mid-C_042010 2010GRC" xfId="1338"/>
    <cellStyle name="_Costs not in AURORA 2006GRC 6.15.06_Book2_DEM-WP(C) ENERG10C--ctn Mid-C_042010 2010GRC" xfId="1339"/>
    <cellStyle name="_Costs not in AURORA 2006GRC 6.15.06_Book2_Electric Rev Req Model (2009 GRC) Rebuttal" xfId="1340"/>
    <cellStyle name="_Costs not in AURORA 2006GRC 6.15.06_Book2_Electric Rev Req Model (2009 GRC) Rebuttal REmoval of New  WH Solar AdjustMI" xfId="1341"/>
    <cellStyle name="_Costs not in AURORA 2006GRC 6.15.06_Book2_Electric Rev Req Model (2009 GRC) Rebuttal REmoval of New  WH Solar AdjustMI 2" xfId="1342"/>
    <cellStyle name="_Costs not in AURORA 2006GRC 6.15.06_Book2_Electric Rev Req Model (2009 GRC) Rebuttal REmoval of New  WH Solar AdjustMI_DEM-WP(C) ENERG10C--ctn Mid-C_042010 2010GRC" xfId="1343"/>
    <cellStyle name="_Costs not in AURORA 2006GRC 6.15.06_Book2_Electric Rev Req Model (2009 GRC) Revised 01-18-2010" xfId="1344"/>
    <cellStyle name="_Costs not in AURORA 2006GRC 6.15.06_Book2_Electric Rev Req Model (2009 GRC) Revised 01-18-2010 2" xfId="1345"/>
    <cellStyle name="_Costs not in AURORA 2006GRC 6.15.06_Book2_Electric Rev Req Model (2009 GRC) Revised 01-18-2010_DEM-WP(C) ENERG10C--ctn Mid-C_042010 2010GRC" xfId="1346"/>
    <cellStyle name="_Costs not in AURORA 2006GRC 6.15.06_Book2_Final Order Electric EXHIBIT A-1" xfId="1347"/>
    <cellStyle name="_Costs not in AURORA 2006GRC 6.15.06_Book4" xfId="1348"/>
    <cellStyle name="_Costs not in AURORA 2006GRC 6.15.06_Book4 2" xfId="1349"/>
    <cellStyle name="_Costs not in AURORA 2006GRC 6.15.06_Book4_DEM-WP(C) ENERG10C--ctn Mid-C_042010 2010GRC" xfId="1350"/>
    <cellStyle name="_Costs not in AURORA 2006GRC 6.15.06_Book9" xfId="1351"/>
    <cellStyle name="_Costs not in AURORA 2006GRC 6.15.06_Book9 2" xfId="1352"/>
    <cellStyle name="_Costs not in AURORA 2006GRC 6.15.06_Book9_DEM-WP(C) ENERG10C--ctn Mid-C_042010 2010GRC" xfId="1353"/>
    <cellStyle name="_Costs not in AURORA 2006GRC 6.15.06_Chelan PUD Power Costs (8-10)" xfId="1354"/>
    <cellStyle name="_Costs not in AURORA 2006GRC 6.15.06_DEM-WP(C) Chelan Power Costs" xfId="1355"/>
    <cellStyle name="_Costs not in AURORA 2006GRC 6.15.06_DEM-WP(C) Chelan Power Costs 2" xfId="1356"/>
    <cellStyle name="_Costs not in AURORA 2006GRC 6.15.06_DEM-WP(C) ENERG10C--ctn Mid-C_042010 2010GRC" xfId="1357"/>
    <cellStyle name="_Costs not in AURORA 2006GRC 6.15.06_DEM-WP(C) Gas Transport 2010GRC" xfId="1358"/>
    <cellStyle name="_Costs not in AURORA 2006GRC 6.15.06_DEM-WP(C) Gas Transport 2010GRC 2" xfId="1359"/>
    <cellStyle name="_Costs not in AURORA 2006GRC 6.15.06_NIM Summary" xfId="1360"/>
    <cellStyle name="_Costs not in AURORA 2006GRC 6.15.06_NIM Summary 09GRC" xfId="1361"/>
    <cellStyle name="_Costs not in AURORA 2006GRC 6.15.06_NIM Summary 09GRC 2" xfId="1362"/>
    <cellStyle name="_Costs not in AURORA 2006GRC 6.15.06_NIM Summary 09GRC_DEM-WP(C) ENERG10C--ctn Mid-C_042010 2010GRC" xfId="1363"/>
    <cellStyle name="_Costs not in AURORA 2006GRC 6.15.06_NIM Summary 2" xfId="1364"/>
    <cellStyle name="_Costs not in AURORA 2006GRC 6.15.06_NIM Summary 3" xfId="1365"/>
    <cellStyle name="_Costs not in AURORA 2006GRC 6.15.06_NIM Summary 4" xfId="1366"/>
    <cellStyle name="_Costs not in AURORA 2006GRC 6.15.06_NIM Summary 5" xfId="1367"/>
    <cellStyle name="_Costs not in AURORA 2006GRC 6.15.06_NIM Summary 6" xfId="1368"/>
    <cellStyle name="_Costs not in AURORA 2006GRC 6.15.06_NIM Summary 7" xfId="1369"/>
    <cellStyle name="_Costs not in AURORA 2006GRC 6.15.06_NIM Summary 8" xfId="1370"/>
    <cellStyle name="_Costs not in AURORA 2006GRC 6.15.06_NIM Summary 9" xfId="1371"/>
    <cellStyle name="_Costs not in AURORA 2006GRC 6.15.06_NIM Summary_DEM-WP(C) ENERG10C--ctn Mid-C_042010 2010GRC" xfId="1372"/>
    <cellStyle name="_Costs not in AURORA 2006GRC 6.15.06_PCA 9 -  Exhibit D April 2010 (3)" xfId="1373"/>
    <cellStyle name="_Costs not in AURORA 2006GRC 6.15.06_PCA 9 -  Exhibit D April 2010 (3) 2" xfId="1374"/>
    <cellStyle name="_Costs not in AURORA 2006GRC 6.15.06_PCA 9 -  Exhibit D April 2010 (3)_DEM-WP(C) ENERG10C--ctn Mid-C_042010 2010GRC" xfId="1375"/>
    <cellStyle name="_Costs not in AURORA 2006GRC 6.15.06_Power Costs - Comparison bx Rbtl-Staff-Jt-PC" xfId="1376"/>
    <cellStyle name="_Costs not in AURORA 2006GRC 6.15.06_Power Costs - Comparison bx Rbtl-Staff-Jt-PC 2" xfId="1377"/>
    <cellStyle name="_Costs not in AURORA 2006GRC 6.15.06_Power Costs - Comparison bx Rbtl-Staff-Jt-PC_Adj Bench DR 3 for Initial Briefs (Electric)" xfId="1378"/>
    <cellStyle name="_Costs not in AURORA 2006GRC 6.15.06_Power Costs - Comparison bx Rbtl-Staff-Jt-PC_Adj Bench DR 3 for Initial Briefs (Electric) 2" xfId="1379"/>
    <cellStyle name="_Costs not in AURORA 2006GRC 6.15.06_Power Costs - Comparison bx Rbtl-Staff-Jt-PC_Adj Bench DR 3 for Initial Briefs (Electric)_DEM-WP(C) ENERG10C--ctn Mid-C_042010 2010GRC" xfId="1380"/>
    <cellStyle name="_Costs not in AURORA 2006GRC 6.15.06_Power Costs - Comparison bx Rbtl-Staff-Jt-PC_DEM-WP(C) ENERG10C--ctn Mid-C_042010 2010GRC" xfId="1381"/>
    <cellStyle name="_Costs not in AURORA 2006GRC 6.15.06_Power Costs - Comparison bx Rbtl-Staff-Jt-PC_Electric Rev Req Model (2009 GRC) Rebuttal" xfId="1382"/>
    <cellStyle name="_Costs not in AURORA 2006GRC 6.15.06_Power Costs - Comparison bx Rbtl-Staff-Jt-PC_Electric Rev Req Model (2009 GRC) Rebuttal REmoval of New  WH Solar AdjustMI" xfId="1383"/>
    <cellStyle name="_Costs not in AURORA 2006GRC 6.15.06_Power Costs - Comparison bx Rbtl-Staff-Jt-PC_Electric Rev Req Model (2009 GRC) Rebuttal REmoval of New  WH Solar AdjustMI 2" xfId="1384"/>
    <cellStyle name="_Costs not in AURORA 2006GRC 6.15.06_Power Costs - Comparison bx Rbtl-Staff-Jt-PC_Electric Rev Req Model (2009 GRC) Rebuttal REmoval of New  WH Solar AdjustMI_DEM-WP(C) ENERG10C--ctn Mid-C_042010 2010GRC" xfId="1385"/>
    <cellStyle name="_Costs not in AURORA 2006GRC 6.15.06_Power Costs - Comparison bx Rbtl-Staff-Jt-PC_Electric Rev Req Model (2009 GRC) Revised 01-18-2010" xfId="1386"/>
    <cellStyle name="_Costs not in AURORA 2006GRC 6.15.06_Power Costs - Comparison bx Rbtl-Staff-Jt-PC_Electric Rev Req Model (2009 GRC) Revised 01-18-2010 2" xfId="1387"/>
    <cellStyle name="_Costs not in AURORA 2006GRC 6.15.06_Power Costs - Comparison bx Rbtl-Staff-Jt-PC_Electric Rev Req Model (2009 GRC) Revised 01-18-2010_DEM-WP(C) ENERG10C--ctn Mid-C_042010 2010GRC" xfId="1388"/>
    <cellStyle name="_Costs not in AURORA 2006GRC 6.15.06_Power Costs - Comparison bx Rbtl-Staff-Jt-PC_Final Order Electric EXHIBIT A-1" xfId="1389"/>
    <cellStyle name="_Costs not in AURORA 2006GRC 6.15.06_Rebuttal Power Costs" xfId="1390"/>
    <cellStyle name="_Costs not in AURORA 2006GRC 6.15.06_Rebuttal Power Costs 2" xfId="1391"/>
    <cellStyle name="_Costs not in AURORA 2006GRC 6.15.06_Rebuttal Power Costs_Adj Bench DR 3 for Initial Briefs (Electric)" xfId="1392"/>
    <cellStyle name="_Costs not in AURORA 2006GRC 6.15.06_Rebuttal Power Costs_Adj Bench DR 3 for Initial Briefs (Electric) 2" xfId="1393"/>
    <cellStyle name="_Costs not in AURORA 2006GRC 6.15.06_Rebuttal Power Costs_Adj Bench DR 3 for Initial Briefs (Electric)_DEM-WP(C) ENERG10C--ctn Mid-C_042010 2010GRC" xfId="1394"/>
    <cellStyle name="_Costs not in AURORA 2006GRC 6.15.06_Rebuttal Power Costs_DEM-WP(C) ENERG10C--ctn Mid-C_042010 2010GRC" xfId="1395"/>
    <cellStyle name="_Costs not in AURORA 2006GRC 6.15.06_Rebuttal Power Costs_Electric Rev Req Model (2009 GRC) Rebuttal" xfId="1396"/>
    <cellStyle name="_Costs not in AURORA 2006GRC 6.15.06_Rebuttal Power Costs_Electric Rev Req Model (2009 GRC) Rebuttal REmoval of New  WH Solar AdjustMI" xfId="1397"/>
    <cellStyle name="_Costs not in AURORA 2006GRC 6.15.06_Rebuttal Power Costs_Electric Rev Req Model (2009 GRC) Rebuttal REmoval of New  WH Solar AdjustMI 2" xfId="1398"/>
    <cellStyle name="_Costs not in AURORA 2006GRC 6.15.06_Rebuttal Power Costs_Electric Rev Req Model (2009 GRC) Rebuttal REmoval of New  WH Solar AdjustMI_DEM-WP(C) ENERG10C--ctn Mid-C_042010 2010GRC" xfId="1399"/>
    <cellStyle name="_Costs not in AURORA 2006GRC 6.15.06_Rebuttal Power Costs_Electric Rev Req Model (2009 GRC) Revised 01-18-2010" xfId="1400"/>
    <cellStyle name="_Costs not in AURORA 2006GRC 6.15.06_Rebuttal Power Costs_Electric Rev Req Model (2009 GRC) Revised 01-18-2010 2" xfId="1401"/>
    <cellStyle name="_Costs not in AURORA 2006GRC 6.15.06_Rebuttal Power Costs_Electric Rev Req Model (2009 GRC) Revised 01-18-2010_DEM-WP(C) ENERG10C--ctn Mid-C_042010 2010GRC" xfId="1402"/>
    <cellStyle name="_Costs not in AURORA 2006GRC 6.15.06_Rebuttal Power Costs_Final Order Electric EXHIBIT A-1" xfId="1403"/>
    <cellStyle name="_Costs not in AURORA 2006GRC 6.15.06_Wind Integration 10GRC" xfId="1404"/>
    <cellStyle name="_Costs not in AURORA 2006GRC 6.15.06_Wind Integration 10GRC 2" xfId="1405"/>
    <cellStyle name="_Costs not in AURORA 2006GRC 6.15.06_Wind Integration 10GRC_DEM-WP(C) ENERG10C--ctn Mid-C_042010 2010GRC" xfId="1406"/>
    <cellStyle name="_Costs not in AURORA 2006GRC w gas price updated" xfId="1407"/>
    <cellStyle name="_Costs not in AURORA 2006GRC w gas price updated 2" xfId="1408"/>
    <cellStyle name="_Costs not in AURORA 2006GRC w gas price updated 2 2" xfId="1409"/>
    <cellStyle name="_Costs not in AURORA 2006GRC w gas price updated 3" xfId="1410"/>
    <cellStyle name="_Costs not in AURORA 2006GRC w gas price updated_Adj Bench DR 3 for Initial Briefs (Electric)" xfId="1411"/>
    <cellStyle name="_Costs not in AURORA 2006GRC w gas price updated_Adj Bench DR 3 for Initial Briefs (Electric) 2" xfId="1412"/>
    <cellStyle name="_Costs not in AURORA 2006GRC w gas price updated_Adj Bench DR 3 for Initial Briefs (Electric)_DEM-WP(C) ENERG10C--ctn Mid-C_042010 2010GRC" xfId="1413"/>
    <cellStyle name="_Costs not in AURORA 2006GRC w gas price updated_Book2" xfId="1414"/>
    <cellStyle name="_Costs not in AURORA 2006GRC w gas price updated_Book2 2" xfId="1415"/>
    <cellStyle name="_Costs not in AURORA 2006GRC w gas price updated_Book2_Adj Bench DR 3 for Initial Briefs (Electric)" xfId="1416"/>
    <cellStyle name="_Costs not in AURORA 2006GRC w gas price updated_Book2_Adj Bench DR 3 for Initial Briefs (Electric) 2" xfId="1417"/>
    <cellStyle name="_Costs not in AURORA 2006GRC w gas price updated_Book2_Adj Bench DR 3 for Initial Briefs (Electric)_DEM-WP(C) ENERG10C--ctn Mid-C_042010 2010GRC" xfId="1418"/>
    <cellStyle name="_Costs not in AURORA 2006GRC w gas price updated_Book2_DEM-WP(C) ENERG10C--ctn Mid-C_042010 2010GRC" xfId="1419"/>
    <cellStyle name="_Costs not in AURORA 2006GRC w gas price updated_Book2_Electric Rev Req Model (2009 GRC) Rebuttal" xfId="1420"/>
    <cellStyle name="_Costs not in AURORA 2006GRC w gas price updated_Book2_Electric Rev Req Model (2009 GRC) Rebuttal REmoval of New  WH Solar AdjustMI" xfId="1421"/>
    <cellStyle name="_Costs not in AURORA 2006GRC w gas price updated_Book2_Electric Rev Req Model (2009 GRC) Rebuttal REmoval of New  WH Solar AdjustMI 2" xfId="1422"/>
    <cellStyle name="_Costs not in AURORA 2006GRC w gas price updated_Book2_Electric Rev Req Model (2009 GRC) Rebuttal REmoval of New  WH Solar AdjustMI_DEM-WP(C) ENERG10C--ctn Mid-C_042010 2010GRC" xfId="1423"/>
    <cellStyle name="_Costs not in AURORA 2006GRC w gas price updated_Book2_Electric Rev Req Model (2009 GRC) Revised 01-18-2010" xfId="1424"/>
    <cellStyle name="_Costs not in AURORA 2006GRC w gas price updated_Book2_Electric Rev Req Model (2009 GRC) Revised 01-18-2010 2" xfId="1425"/>
    <cellStyle name="_Costs not in AURORA 2006GRC w gas price updated_Book2_Electric Rev Req Model (2009 GRC) Revised 01-18-2010_DEM-WP(C) ENERG10C--ctn Mid-C_042010 2010GRC" xfId="1426"/>
    <cellStyle name="_Costs not in AURORA 2006GRC w gas price updated_Book2_Final Order Electric EXHIBIT A-1" xfId="1427"/>
    <cellStyle name="_Costs not in AURORA 2006GRC w gas price updated_Chelan PUD Power Costs (8-10)" xfId="1428"/>
    <cellStyle name="_Costs not in AURORA 2006GRC w gas price updated_Confidential Material" xfId="1429"/>
    <cellStyle name="_Costs not in AURORA 2006GRC w gas price updated_DEM-WP(C) Colstrip 12 Coal Cost Forecast 2010GRC" xfId="1430"/>
    <cellStyle name="_Costs not in AURORA 2006GRC w gas price updated_DEM-WP(C) ENERG10C--ctn Mid-C_042010 2010GRC" xfId="1431"/>
    <cellStyle name="_Costs not in AURORA 2006GRC w gas price updated_DEM-WP(C) Production O&amp;M 2010GRC As-Filed" xfId="1432"/>
    <cellStyle name="_Costs not in AURORA 2006GRC w gas price updated_DEM-WP(C) Production O&amp;M 2010GRC As-Filed 2" xfId="1433"/>
    <cellStyle name="_Costs not in AURORA 2006GRC w gas price updated_DEM-WP(C) Production O&amp;M 2010GRC As-Filed 3" xfId="1434"/>
    <cellStyle name="_Costs not in AURORA 2006GRC w gas price updated_Electric Rev Req Model (2009 GRC) " xfId="1435"/>
    <cellStyle name="_Costs not in AURORA 2006GRC w gas price updated_Electric Rev Req Model (2009 GRC)  2" xfId="1436"/>
    <cellStyle name="_Costs not in AURORA 2006GRC w gas price updated_Electric Rev Req Model (2009 GRC) _DEM-WP(C) ENERG10C--ctn Mid-C_042010 2010GRC" xfId="1437"/>
    <cellStyle name="_Costs not in AURORA 2006GRC w gas price updated_Electric Rev Req Model (2009 GRC) Rebuttal" xfId="1438"/>
    <cellStyle name="_Costs not in AURORA 2006GRC w gas price updated_Electric Rev Req Model (2009 GRC) Rebuttal REmoval of New  WH Solar AdjustMI" xfId="1439"/>
    <cellStyle name="_Costs not in AURORA 2006GRC w gas price updated_Electric Rev Req Model (2009 GRC) Rebuttal REmoval of New  WH Solar AdjustMI 2" xfId="1440"/>
    <cellStyle name="_Costs not in AURORA 2006GRC w gas price updated_Electric Rev Req Model (2009 GRC) Rebuttal REmoval of New  WH Solar AdjustMI_DEM-WP(C) ENERG10C--ctn Mid-C_042010 2010GRC" xfId="1441"/>
    <cellStyle name="_Costs not in AURORA 2006GRC w gas price updated_Electric Rev Req Model (2009 GRC) Revised 01-18-2010" xfId="1442"/>
    <cellStyle name="_Costs not in AURORA 2006GRC w gas price updated_Electric Rev Req Model (2009 GRC) Revised 01-18-2010 2" xfId="1443"/>
    <cellStyle name="_Costs not in AURORA 2006GRC w gas price updated_Electric Rev Req Model (2009 GRC) Revised 01-18-2010_DEM-WP(C) ENERG10C--ctn Mid-C_042010 2010GRC" xfId="1444"/>
    <cellStyle name="_Costs not in AURORA 2006GRC w gas price updated_Final Order Electric EXHIBIT A-1" xfId="1445"/>
    <cellStyle name="_Costs not in AURORA 2006GRC w gas price updated_NIM Summary" xfId="1446"/>
    <cellStyle name="_Costs not in AURORA 2006GRC w gas price updated_NIM Summary 2" xfId="1447"/>
    <cellStyle name="_Costs not in AURORA 2006GRC w gas price updated_NIM Summary_DEM-WP(C) ENERG10C--ctn Mid-C_042010 2010GRC" xfId="1448"/>
    <cellStyle name="_Costs not in AURORA 2006GRC w gas price updated_Rebuttal Power Costs" xfId="1449"/>
    <cellStyle name="_Costs not in AURORA 2006GRC w gas price updated_Rebuttal Power Costs 2" xfId="1450"/>
    <cellStyle name="_Costs not in AURORA 2006GRC w gas price updated_Rebuttal Power Costs_Adj Bench DR 3 for Initial Briefs (Electric)" xfId="1451"/>
    <cellStyle name="_Costs not in AURORA 2006GRC w gas price updated_Rebuttal Power Costs_Adj Bench DR 3 for Initial Briefs (Electric) 2" xfId="1452"/>
    <cellStyle name="_Costs not in AURORA 2006GRC w gas price updated_Rebuttal Power Costs_Adj Bench DR 3 for Initial Briefs (Electric)_DEM-WP(C) ENERG10C--ctn Mid-C_042010 2010GRC" xfId="1453"/>
    <cellStyle name="_Costs not in AURORA 2006GRC w gas price updated_Rebuttal Power Costs_DEM-WP(C) ENERG10C--ctn Mid-C_042010 2010GRC" xfId="1454"/>
    <cellStyle name="_Costs not in AURORA 2006GRC w gas price updated_Rebuttal Power Costs_Electric Rev Req Model (2009 GRC) Rebuttal" xfId="1455"/>
    <cellStyle name="_Costs not in AURORA 2006GRC w gas price updated_Rebuttal Power Costs_Electric Rev Req Model (2009 GRC) Rebuttal REmoval of New  WH Solar AdjustMI" xfId="1456"/>
    <cellStyle name="_Costs not in AURORA 2006GRC w gas price updated_Rebuttal Power Costs_Electric Rev Req Model (2009 GRC) Rebuttal REmoval of New  WH Solar AdjustMI 2" xfId="1457"/>
    <cellStyle name="_Costs not in AURORA 2006GRC w gas price updated_Rebuttal Power Costs_Electric Rev Req Model (2009 GRC) Rebuttal REmoval of New  WH Solar AdjustMI_DEM-WP(C) ENERG10C--ctn Mid-C_042010 2010GRC" xfId="1458"/>
    <cellStyle name="_Costs not in AURORA 2006GRC w gas price updated_Rebuttal Power Costs_Electric Rev Req Model (2009 GRC) Revised 01-18-2010" xfId="1459"/>
    <cellStyle name="_Costs not in AURORA 2006GRC w gas price updated_Rebuttal Power Costs_Electric Rev Req Model (2009 GRC) Revised 01-18-2010 2" xfId="1460"/>
    <cellStyle name="_Costs not in AURORA 2006GRC w gas price updated_Rebuttal Power Costs_Electric Rev Req Model (2009 GRC) Revised 01-18-2010_DEM-WP(C) ENERG10C--ctn Mid-C_042010 2010GRC" xfId="1461"/>
    <cellStyle name="_Costs not in AURORA 2006GRC w gas price updated_Rebuttal Power Costs_Final Order Electric EXHIBIT A-1" xfId="1462"/>
    <cellStyle name="_Costs not in AURORA 2006GRC w gas price updated_TENASKA REGULATORY ASSET" xfId="1463"/>
    <cellStyle name="_Costs not in AURORA 2007 Rate Case" xfId="1464"/>
    <cellStyle name="_Costs not in AURORA 2007 Rate Case 2" xfId="1465"/>
    <cellStyle name="_Costs not in AURORA 2007 Rate Case 2 2" xfId="1466"/>
    <cellStyle name="_Costs not in AURORA 2007 Rate Case 3" xfId="1467"/>
    <cellStyle name="_Costs not in AURORA 2007 Rate Case 4" xfId="1468"/>
    <cellStyle name="_Costs not in AURORA 2007 Rate Case 4 2" xfId="1469"/>
    <cellStyle name="_Costs not in AURORA 2007 Rate Case 5" xfId="1470"/>
    <cellStyle name="_Costs not in AURORA 2007 Rate Case 6" xfId="1471"/>
    <cellStyle name="_Costs not in AURORA 2007 Rate Case 6 2" xfId="1472"/>
    <cellStyle name="_Costs not in AURORA 2007 Rate Case 7" xfId="1473"/>
    <cellStyle name="_Costs not in AURORA 2007 Rate Case 7 2" xfId="1474"/>
    <cellStyle name="_Costs not in AURORA 2007 Rate Case_(C) WHE Proforma with ITC cash grant 10 Yr Amort_for deferral_102809" xfId="1475"/>
    <cellStyle name="_Costs not in AURORA 2007 Rate Case_(C) WHE Proforma with ITC cash grant 10 Yr Amort_for deferral_102809 2" xfId="1476"/>
    <cellStyle name="_Costs not in AURORA 2007 Rate Case_(C) WHE Proforma with ITC cash grant 10 Yr Amort_for deferral_102809_16.07E Wild Horse Wind Expansionwrkingfile" xfId="1477"/>
    <cellStyle name="_Costs not in AURORA 2007 Rate Case_(C) WHE Proforma with ITC cash grant 10 Yr Amort_for deferral_102809_16.07E Wild Horse Wind Expansionwrkingfile 2" xfId="1478"/>
    <cellStyle name="_Costs not in AURORA 2007 Rate Case_(C) WHE Proforma with ITC cash grant 10 Yr Amort_for deferral_102809_16.07E Wild Horse Wind Expansionwrkingfile SF" xfId="1479"/>
    <cellStyle name="_Costs not in AURORA 2007 Rate Case_(C) WHE Proforma with ITC cash grant 10 Yr Amort_for deferral_102809_16.07E Wild Horse Wind Expansionwrkingfile SF 2" xfId="1480"/>
    <cellStyle name="_Costs not in AURORA 2007 Rate Case_(C) WHE Proforma with ITC cash grant 10 Yr Amort_for deferral_102809_16.07E Wild Horse Wind Expansionwrkingfile SF_DEM-WP(C) ENERG10C--ctn Mid-C_042010 2010GRC" xfId="1481"/>
    <cellStyle name="_Costs not in AURORA 2007 Rate Case_(C) WHE Proforma with ITC cash grant 10 Yr Amort_for deferral_102809_16.07E Wild Horse Wind Expansionwrkingfile_DEM-WP(C) ENERG10C--ctn Mid-C_042010 2010GRC" xfId="1482"/>
    <cellStyle name="_Costs not in AURORA 2007 Rate Case_(C) WHE Proforma with ITC cash grant 10 Yr Amort_for deferral_102809_16.37E Wild Horse Expansion DeferralRevwrkingfile SF" xfId="1483"/>
    <cellStyle name="_Costs not in AURORA 2007 Rate Case_(C) WHE Proforma with ITC cash grant 10 Yr Amort_for deferral_102809_16.37E Wild Horse Expansion DeferralRevwrkingfile SF 2" xfId="1484"/>
    <cellStyle name="_Costs not in AURORA 2007 Rate Case_(C) WHE Proforma with ITC cash grant 10 Yr Amort_for deferral_102809_16.37E Wild Horse Expansion DeferralRevwrkingfile SF_DEM-WP(C) ENERG10C--ctn Mid-C_042010 2010GRC" xfId="1485"/>
    <cellStyle name="_Costs not in AURORA 2007 Rate Case_(C) WHE Proforma with ITC cash grant 10 Yr Amort_for deferral_102809_DEM-WP(C) ENERG10C--ctn Mid-C_042010 2010GRC" xfId="1486"/>
    <cellStyle name="_Costs not in AURORA 2007 Rate Case_(C) WHE Proforma with ITC cash grant 10 Yr Amort_for rebuttal_120709" xfId="1487"/>
    <cellStyle name="_Costs not in AURORA 2007 Rate Case_(C) WHE Proforma with ITC cash grant 10 Yr Amort_for rebuttal_120709 2" xfId="1488"/>
    <cellStyle name="_Costs not in AURORA 2007 Rate Case_(C) WHE Proforma with ITC cash grant 10 Yr Amort_for rebuttal_120709_DEM-WP(C) ENERG10C--ctn Mid-C_042010 2010GRC" xfId="1489"/>
    <cellStyle name="_Costs not in AURORA 2007 Rate Case_04.07E Wild Horse Wind Expansion" xfId="1490"/>
    <cellStyle name="_Costs not in AURORA 2007 Rate Case_04.07E Wild Horse Wind Expansion 2" xfId="1491"/>
    <cellStyle name="_Costs not in AURORA 2007 Rate Case_04.07E Wild Horse Wind Expansion_16.07E Wild Horse Wind Expansionwrkingfile" xfId="1492"/>
    <cellStyle name="_Costs not in AURORA 2007 Rate Case_04.07E Wild Horse Wind Expansion_16.07E Wild Horse Wind Expansionwrkingfile 2" xfId="1493"/>
    <cellStyle name="_Costs not in AURORA 2007 Rate Case_04.07E Wild Horse Wind Expansion_16.07E Wild Horse Wind Expansionwrkingfile SF" xfId="1494"/>
    <cellStyle name="_Costs not in AURORA 2007 Rate Case_04.07E Wild Horse Wind Expansion_16.07E Wild Horse Wind Expansionwrkingfile SF 2" xfId="1495"/>
    <cellStyle name="_Costs not in AURORA 2007 Rate Case_04.07E Wild Horse Wind Expansion_16.07E Wild Horse Wind Expansionwrkingfile SF_DEM-WP(C) ENERG10C--ctn Mid-C_042010 2010GRC" xfId="1496"/>
    <cellStyle name="_Costs not in AURORA 2007 Rate Case_04.07E Wild Horse Wind Expansion_16.07E Wild Horse Wind Expansionwrkingfile_DEM-WP(C) ENERG10C--ctn Mid-C_042010 2010GRC" xfId="1497"/>
    <cellStyle name="_Costs not in AURORA 2007 Rate Case_04.07E Wild Horse Wind Expansion_16.37E Wild Horse Expansion DeferralRevwrkingfile SF" xfId="1498"/>
    <cellStyle name="_Costs not in AURORA 2007 Rate Case_04.07E Wild Horse Wind Expansion_16.37E Wild Horse Expansion DeferralRevwrkingfile SF 2" xfId="1499"/>
    <cellStyle name="_Costs not in AURORA 2007 Rate Case_04.07E Wild Horse Wind Expansion_16.37E Wild Horse Expansion DeferralRevwrkingfile SF_DEM-WP(C) ENERG10C--ctn Mid-C_042010 2010GRC" xfId="1500"/>
    <cellStyle name="_Costs not in AURORA 2007 Rate Case_04.07E Wild Horse Wind Expansion_DEM-WP(C) ENERG10C--ctn Mid-C_042010 2010GRC" xfId="1501"/>
    <cellStyle name="_Costs not in AURORA 2007 Rate Case_16.07E Wild Horse Wind Expansionwrkingfile" xfId="1502"/>
    <cellStyle name="_Costs not in AURORA 2007 Rate Case_16.07E Wild Horse Wind Expansionwrkingfile 2" xfId="1503"/>
    <cellStyle name="_Costs not in AURORA 2007 Rate Case_16.07E Wild Horse Wind Expansionwrkingfile SF" xfId="1504"/>
    <cellStyle name="_Costs not in AURORA 2007 Rate Case_16.07E Wild Horse Wind Expansionwrkingfile SF 2" xfId="1505"/>
    <cellStyle name="_Costs not in AURORA 2007 Rate Case_16.07E Wild Horse Wind Expansionwrkingfile SF_DEM-WP(C) ENERG10C--ctn Mid-C_042010 2010GRC" xfId="1506"/>
    <cellStyle name="_Costs not in AURORA 2007 Rate Case_16.07E Wild Horse Wind Expansionwrkingfile_DEM-WP(C) ENERG10C--ctn Mid-C_042010 2010GRC" xfId="1507"/>
    <cellStyle name="_Costs not in AURORA 2007 Rate Case_16.37E Wild Horse Expansion DeferralRevwrkingfile SF" xfId="1508"/>
    <cellStyle name="_Costs not in AURORA 2007 Rate Case_16.37E Wild Horse Expansion DeferralRevwrkingfile SF 2" xfId="1509"/>
    <cellStyle name="_Costs not in AURORA 2007 Rate Case_16.37E Wild Horse Expansion DeferralRevwrkingfile SF_DEM-WP(C) ENERG10C--ctn Mid-C_042010 2010GRC" xfId="1510"/>
    <cellStyle name="_Costs not in AURORA 2007 Rate Case_2009 GRC Compl Filing - Exhibit D" xfId="1511"/>
    <cellStyle name="_Costs not in AURORA 2007 Rate Case_2009 GRC Compl Filing - Exhibit D 2" xfId="1512"/>
    <cellStyle name="_Costs not in AURORA 2007 Rate Case_2009 GRC Compl Filing - Exhibit D_DEM-WP(C) ENERG10C--ctn Mid-C_042010 2010GRC" xfId="1513"/>
    <cellStyle name="_Costs not in AURORA 2007 Rate Case_4 31 Regulatory Assets and Liabilities  7 06- Exhibit D" xfId="1514"/>
    <cellStyle name="_Costs not in AURORA 2007 Rate Case_4 31 Regulatory Assets and Liabilities  7 06- Exhibit D 2" xfId="1515"/>
    <cellStyle name="_Costs not in AURORA 2007 Rate Case_4 31 Regulatory Assets and Liabilities  7 06- Exhibit D_DEM-WP(C) ENERG10C--ctn Mid-C_042010 2010GRC" xfId="1516"/>
    <cellStyle name="_Costs not in AURORA 2007 Rate Case_4 31 Regulatory Assets and Liabilities  7 06- Exhibit D_NIM Summary" xfId="1517"/>
    <cellStyle name="_Costs not in AURORA 2007 Rate Case_4 31 Regulatory Assets and Liabilities  7 06- Exhibit D_NIM Summary 2" xfId="1518"/>
    <cellStyle name="_Costs not in AURORA 2007 Rate Case_4 31 Regulatory Assets and Liabilities  7 06- Exhibit D_NIM Summary_DEM-WP(C) ENERG10C--ctn Mid-C_042010 2010GRC" xfId="1519"/>
    <cellStyle name="_Costs not in AURORA 2007 Rate Case_4 31E Reg Asset  Liab and EXH D" xfId="1520"/>
    <cellStyle name="_Costs not in AURORA 2007 Rate Case_4 31E Reg Asset  Liab and EXH D _ Aug 10 Filing (2)" xfId="1521"/>
    <cellStyle name="_Costs not in AURORA 2007 Rate Case_4 31E Reg Asset  Liab and EXH D _ Aug 10 Filing (2) 2" xfId="1522"/>
    <cellStyle name="_Costs not in AURORA 2007 Rate Case_4 31E Reg Asset  Liab and EXH D 2" xfId="1523"/>
    <cellStyle name="_Costs not in AURORA 2007 Rate Case_4 31E Reg Asset  Liab and EXH D 3" xfId="1524"/>
    <cellStyle name="_Costs not in AURORA 2007 Rate Case_4 32 Regulatory Assets and Liabilities  7 06- Exhibit D" xfId="1525"/>
    <cellStyle name="_Costs not in AURORA 2007 Rate Case_4 32 Regulatory Assets and Liabilities  7 06- Exhibit D 2" xfId="1526"/>
    <cellStyle name="_Costs not in AURORA 2007 Rate Case_4 32 Regulatory Assets and Liabilities  7 06- Exhibit D_DEM-WP(C) ENERG10C--ctn Mid-C_042010 2010GRC" xfId="1527"/>
    <cellStyle name="_Costs not in AURORA 2007 Rate Case_4 32 Regulatory Assets and Liabilities  7 06- Exhibit D_NIM Summary" xfId="1528"/>
    <cellStyle name="_Costs not in AURORA 2007 Rate Case_4 32 Regulatory Assets and Liabilities  7 06- Exhibit D_NIM Summary 2" xfId="1529"/>
    <cellStyle name="_Costs not in AURORA 2007 Rate Case_4 32 Regulatory Assets and Liabilities  7 06- Exhibit D_NIM Summary_DEM-WP(C) ENERG10C--ctn Mid-C_042010 2010GRC" xfId="1530"/>
    <cellStyle name="_Costs not in AURORA 2007 Rate Case_AURORA Total New" xfId="1531"/>
    <cellStyle name="_Costs not in AURORA 2007 Rate Case_AURORA Total New 2" xfId="1532"/>
    <cellStyle name="_Costs not in AURORA 2007 Rate Case_Book1" xfId="1533"/>
    <cellStyle name="_Costs not in AURORA 2007 Rate Case_Book2" xfId="1534"/>
    <cellStyle name="_Costs not in AURORA 2007 Rate Case_Book2 2" xfId="1535"/>
    <cellStyle name="_Costs not in AURORA 2007 Rate Case_Book2_Adj Bench DR 3 for Initial Briefs (Electric)" xfId="1536"/>
    <cellStyle name="_Costs not in AURORA 2007 Rate Case_Book2_Adj Bench DR 3 for Initial Briefs (Electric) 2" xfId="1537"/>
    <cellStyle name="_Costs not in AURORA 2007 Rate Case_Book2_Adj Bench DR 3 for Initial Briefs (Electric)_DEM-WP(C) ENERG10C--ctn Mid-C_042010 2010GRC" xfId="1538"/>
    <cellStyle name="_Costs not in AURORA 2007 Rate Case_Book2_DEM-WP(C) ENERG10C--ctn Mid-C_042010 2010GRC" xfId="1539"/>
    <cellStyle name="_Costs not in AURORA 2007 Rate Case_Book2_Electric Rev Req Model (2009 GRC) Rebuttal" xfId="1540"/>
    <cellStyle name="_Costs not in AURORA 2007 Rate Case_Book2_Electric Rev Req Model (2009 GRC) Rebuttal REmoval of New  WH Solar AdjustMI" xfId="1541"/>
    <cellStyle name="_Costs not in AURORA 2007 Rate Case_Book2_Electric Rev Req Model (2009 GRC) Rebuttal REmoval of New  WH Solar AdjustMI 2" xfId="1542"/>
    <cellStyle name="_Costs not in AURORA 2007 Rate Case_Book2_Electric Rev Req Model (2009 GRC) Rebuttal REmoval of New  WH Solar AdjustMI_DEM-WP(C) ENERG10C--ctn Mid-C_042010 2010GRC" xfId="1543"/>
    <cellStyle name="_Costs not in AURORA 2007 Rate Case_Book2_Electric Rev Req Model (2009 GRC) Revised 01-18-2010" xfId="1544"/>
    <cellStyle name="_Costs not in AURORA 2007 Rate Case_Book2_Electric Rev Req Model (2009 GRC) Revised 01-18-2010 2" xfId="1545"/>
    <cellStyle name="_Costs not in AURORA 2007 Rate Case_Book2_Electric Rev Req Model (2009 GRC) Revised 01-18-2010_DEM-WP(C) ENERG10C--ctn Mid-C_042010 2010GRC" xfId="1546"/>
    <cellStyle name="_Costs not in AURORA 2007 Rate Case_Book2_Final Order Electric EXHIBIT A-1" xfId="1547"/>
    <cellStyle name="_Costs not in AURORA 2007 Rate Case_Book4" xfId="1548"/>
    <cellStyle name="_Costs not in AURORA 2007 Rate Case_Book4 2" xfId="1549"/>
    <cellStyle name="_Costs not in AURORA 2007 Rate Case_Book4_DEM-WP(C) ENERG10C--ctn Mid-C_042010 2010GRC" xfId="1550"/>
    <cellStyle name="_Costs not in AURORA 2007 Rate Case_Book9" xfId="1551"/>
    <cellStyle name="_Costs not in AURORA 2007 Rate Case_Book9 2" xfId="1552"/>
    <cellStyle name="_Costs not in AURORA 2007 Rate Case_Book9_DEM-WP(C) ENERG10C--ctn Mid-C_042010 2010GRC" xfId="1553"/>
    <cellStyle name="_Costs not in AURORA 2007 Rate Case_Chelan PUD Power Costs (8-10)" xfId="1554"/>
    <cellStyle name="_Costs not in AURORA 2007 Rate Case_DEM-WP(C) Chelan Power Costs" xfId="1555"/>
    <cellStyle name="_Costs not in AURORA 2007 Rate Case_DEM-WP(C) Chelan Power Costs 2" xfId="1556"/>
    <cellStyle name="_Costs not in AURORA 2007 Rate Case_DEM-WP(C) ENERG10C--ctn Mid-C_042010 2010GRC" xfId="1557"/>
    <cellStyle name="_Costs not in AURORA 2007 Rate Case_DEM-WP(C) Gas Transport 2010GRC" xfId="1558"/>
    <cellStyle name="_Costs not in AURORA 2007 Rate Case_DEM-WP(C) Gas Transport 2010GRC 2" xfId="1559"/>
    <cellStyle name="_Costs not in AURORA 2007 Rate Case_LSRWEP LGIA like Acctg Petition Aug 2010" xfId="1560"/>
    <cellStyle name="_Costs not in AURORA 2007 Rate Case_NIM Summary" xfId="1561"/>
    <cellStyle name="_Costs not in AURORA 2007 Rate Case_NIM Summary 09GRC" xfId="1562"/>
    <cellStyle name="_Costs not in AURORA 2007 Rate Case_NIM Summary 09GRC 2" xfId="1563"/>
    <cellStyle name="_Costs not in AURORA 2007 Rate Case_NIM Summary 09GRC_DEM-WP(C) ENERG10C--ctn Mid-C_042010 2010GRC" xfId="1564"/>
    <cellStyle name="_Costs not in AURORA 2007 Rate Case_NIM Summary 2" xfId="1565"/>
    <cellStyle name="_Costs not in AURORA 2007 Rate Case_NIM Summary 3" xfId="1566"/>
    <cellStyle name="_Costs not in AURORA 2007 Rate Case_NIM Summary 4" xfId="1567"/>
    <cellStyle name="_Costs not in AURORA 2007 Rate Case_NIM Summary 5" xfId="1568"/>
    <cellStyle name="_Costs not in AURORA 2007 Rate Case_NIM Summary 6" xfId="1569"/>
    <cellStyle name="_Costs not in AURORA 2007 Rate Case_NIM Summary 7" xfId="1570"/>
    <cellStyle name="_Costs not in AURORA 2007 Rate Case_NIM Summary 8" xfId="1571"/>
    <cellStyle name="_Costs not in AURORA 2007 Rate Case_NIM Summary 9" xfId="1572"/>
    <cellStyle name="_Costs not in AURORA 2007 Rate Case_NIM Summary_DEM-WP(C) ENERG10C--ctn Mid-C_042010 2010GRC" xfId="1573"/>
    <cellStyle name="_Costs not in AURORA 2007 Rate Case_PCA 9 -  Exhibit D April 2010 (3)" xfId="1574"/>
    <cellStyle name="_Costs not in AURORA 2007 Rate Case_PCA 9 -  Exhibit D April 2010 (3) 2" xfId="1575"/>
    <cellStyle name="_Costs not in AURORA 2007 Rate Case_PCA 9 -  Exhibit D April 2010 (3)_DEM-WP(C) ENERG10C--ctn Mid-C_042010 2010GRC" xfId="1576"/>
    <cellStyle name="_Costs not in AURORA 2007 Rate Case_Power Costs - Comparison bx Rbtl-Staff-Jt-PC" xfId="1577"/>
    <cellStyle name="_Costs not in AURORA 2007 Rate Case_Power Costs - Comparison bx Rbtl-Staff-Jt-PC 2" xfId="1578"/>
    <cellStyle name="_Costs not in AURORA 2007 Rate Case_Power Costs - Comparison bx Rbtl-Staff-Jt-PC_Adj Bench DR 3 for Initial Briefs (Electric)" xfId="1579"/>
    <cellStyle name="_Costs not in AURORA 2007 Rate Case_Power Costs - Comparison bx Rbtl-Staff-Jt-PC_Adj Bench DR 3 for Initial Briefs (Electric) 2" xfId="1580"/>
    <cellStyle name="_Costs not in AURORA 2007 Rate Case_Power Costs - Comparison bx Rbtl-Staff-Jt-PC_Adj Bench DR 3 for Initial Briefs (Electric)_DEM-WP(C) ENERG10C--ctn Mid-C_042010 2010GRC" xfId="1581"/>
    <cellStyle name="_Costs not in AURORA 2007 Rate Case_Power Costs - Comparison bx Rbtl-Staff-Jt-PC_DEM-WP(C) ENERG10C--ctn Mid-C_042010 2010GRC" xfId="1582"/>
    <cellStyle name="_Costs not in AURORA 2007 Rate Case_Power Costs - Comparison bx Rbtl-Staff-Jt-PC_Electric Rev Req Model (2009 GRC) Rebuttal" xfId="1583"/>
    <cellStyle name="_Costs not in AURORA 2007 Rate Case_Power Costs - Comparison bx Rbtl-Staff-Jt-PC_Electric Rev Req Model (2009 GRC) Rebuttal REmoval of New  WH Solar AdjustMI" xfId="1584"/>
    <cellStyle name="_Costs not in AURORA 2007 Rate Case_Power Costs - Comparison bx Rbtl-Staff-Jt-PC_Electric Rev Req Model (2009 GRC) Rebuttal REmoval of New  WH Solar AdjustMI 2" xfId="1585"/>
    <cellStyle name="_Costs not in AURORA 2007 Rate Case_Power Costs - Comparison bx Rbtl-Staff-Jt-PC_Electric Rev Req Model (2009 GRC) Rebuttal REmoval of New  WH Solar AdjustMI_DEM-WP(C) ENERG10C--ctn Mid-C_042010 2010GRC" xfId="1586"/>
    <cellStyle name="_Costs not in AURORA 2007 Rate Case_Power Costs - Comparison bx Rbtl-Staff-Jt-PC_Electric Rev Req Model (2009 GRC) Revised 01-18-2010" xfId="1587"/>
    <cellStyle name="_Costs not in AURORA 2007 Rate Case_Power Costs - Comparison bx Rbtl-Staff-Jt-PC_Electric Rev Req Model (2009 GRC) Revised 01-18-2010 2" xfId="1588"/>
    <cellStyle name="_Costs not in AURORA 2007 Rate Case_Power Costs - Comparison bx Rbtl-Staff-Jt-PC_Electric Rev Req Model (2009 GRC) Revised 01-18-2010_DEM-WP(C) ENERG10C--ctn Mid-C_042010 2010GRC" xfId="1589"/>
    <cellStyle name="_Costs not in AURORA 2007 Rate Case_Power Costs - Comparison bx Rbtl-Staff-Jt-PC_Final Order Electric EXHIBIT A-1" xfId="1590"/>
    <cellStyle name="_Costs not in AURORA 2007 Rate Case_Rebuttal Power Costs" xfId="1591"/>
    <cellStyle name="_Costs not in AURORA 2007 Rate Case_Rebuttal Power Costs 2" xfId="1592"/>
    <cellStyle name="_Costs not in AURORA 2007 Rate Case_Rebuttal Power Costs_Adj Bench DR 3 for Initial Briefs (Electric)" xfId="1593"/>
    <cellStyle name="_Costs not in AURORA 2007 Rate Case_Rebuttal Power Costs_Adj Bench DR 3 for Initial Briefs (Electric) 2" xfId="1594"/>
    <cellStyle name="_Costs not in AURORA 2007 Rate Case_Rebuttal Power Costs_Adj Bench DR 3 for Initial Briefs (Electric)_DEM-WP(C) ENERG10C--ctn Mid-C_042010 2010GRC" xfId="1595"/>
    <cellStyle name="_Costs not in AURORA 2007 Rate Case_Rebuttal Power Costs_DEM-WP(C) ENERG10C--ctn Mid-C_042010 2010GRC" xfId="1596"/>
    <cellStyle name="_Costs not in AURORA 2007 Rate Case_Rebuttal Power Costs_Electric Rev Req Model (2009 GRC) Rebuttal" xfId="1597"/>
    <cellStyle name="_Costs not in AURORA 2007 Rate Case_Rebuttal Power Costs_Electric Rev Req Model (2009 GRC) Rebuttal REmoval of New  WH Solar AdjustMI" xfId="1598"/>
    <cellStyle name="_Costs not in AURORA 2007 Rate Case_Rebuttal Power Costs_Electric Rev Req Model (2009 GRC) Rebuttal REmoval of New  WH Solar AdjustMI 2" xfId="1599"/>
    <cellStyle name="_Costs not in AURORA 2007 Rate Case_Rebuttal Power Costs_Electric Rev Req Model (2009 GRC) Rebuttal REmoval of New  WH Solar AdjustMI_DEM-WP(C) ENERG10C--ctn Mid-C_042010 2010GRC" xfId="1600"/>
    <cellStyle name="_Costs not in AURORA 2007 Rate Case_Rebuttal Power Costs_Electric Rev Req Model (2009 GRC) Revised 01-18-2010" xfId="1601"/>
    <cellStyle name="_Costs not in AURORA 2007 Rate Case_Rebuttal Power Costs_Electric Rev Req Model (2009 GRC) Revised 01-18-2010 2" xfId="1602"/>
    <cellStyle name="_Costs not in AURORA 2007 Rate Case_Rebuttal Power Costs_Electric Rev Req Model (2009 GRC) Revised 01-18-2010_DEM-WP(C) ENERG10C--ctn Mid-C_042010 2010GRC" xfId="1603"/>
    <cellStyle name="_Costs not in AURORA 2007 Rate Case_Rebuttal Power Costs_Final Order Electric EXHIBIT A-1" xfId="1604"/>
    <cellStyle name="_Costs not in AURORA 2007 Rate Case_Transmission Workbook for May BOD" xfId="1605"/>
    <cellStyle name="_Costs not in AURORA 2007 Rate Case_Transmission Workbook for May BOD 2" xfId="1606"/>
    <cellStyle name="_Costs not in AURORA 2007 Rate Case_Transmission Workbook for May BOD_DEM-WP(C) ENERG10C--ctn Mid-C_042010 2010GRC" xfId="1607"/>
    <cellStyle name="_Costs not in AURORA 2007 Rate Case_Wind Integration 10GRC" xfId="1608"/>
    <cellStyle name="_Costs not in AURORA 2007 Rate Case_Wind Integration 10GRC 2" xfId="1609"/>
    <cellStyle name="_Costs not in AURORA 2007 Rate Case_Wind Integration 10GRC_DEM-WP(C) ENERG10C--ctn Mid-C_042010 2010GRC" xfId="1610"/>
    <cellStyle name="_Costs not in KWI3000 '06Budget" xfId="1611"/>
    <cellStyle name="_Costs not in KWI3000 '06Budget 2" xfId="1612"/>
    <cellStyle name="_Costs not in KWI3000 '06Budget 2 2" xfId="1613"/>
    <cellStyle name="_Costs not in KWI3000 '06Budget 3" xfId="1614"/>
    <cellStyle name="_Costs not in KWI3000 '06Budget 4" xfId="1615"/>
    <cellStyle name="_Costs not in KWI3000 '06Budget 4 2" xfId="1616"/>
    <cellStyle name="_Costs not in KWI3000 '06Budget 5" xfId="1617"/>
    <cellStyle name="_Costs not in KWI3000 '06Budget 5 2" xfId="1618"/>
    <cellStyle name="_Costs not in KWI3000 '06Budget 6" xfId="1619"/>
    <cellStyle name="_Costs not in KWI3000 '06Budget 7" xfId="1620"/>
    <cellStyle name="_Costs not in KWI3000 '06Budget 7 2" xfId="1621"/>
    <cellStyle name="_Costs not in KWI3000 '06Budget 8" xfId="1622"/>
    <cellStyle name="_Costs not in KWI3000 '06Budget 8 2" xfId="1623"/>
    <cellStyle name="_Costs not in KWI3000 '06Budget_(C) WHE Proforma with ITC cash grant 10 Yr Amort_for deferral_102809" xfId="1624"/>
    <cellStyle name="_Costs not in KWI3000 '06Budget_(C) WHE Proforma with ITC cash grant 10 Yr Amort_for deferral_102809 2" xfId="1625"/>
    <cellStyle name="_Costs not in KWI3000 '06Budget_(C) WHE Proforma with ITC cash grant 10 Yr Amort_for deferral_102809_16.07E Wild Horse Wind Expansionwrkingfile" xfId="1626"/>
    <cellStyle name="_Costs not in KWI3000 '06Budget_(C) WHE Proforma with ITC cash grant 10 Yr Amort_for deferral_102809_16.07E Wild Horse Wind Expansionwrkingfile 2" xfId="1627"/>
    <cellStyle name="_Costs not in KWI3000 '06Budget_(C) WHE Proforma with ITC cash grant 10 Yr Amort_for deferral_102809_16.07E Wild Horse Wind Expansionwrkingfile SF" xfId="1628"/>
    <cellStyle name="_Costs not in KWI3000 '06Budget_(C) WHE Proforma with ITC cash grant 10 Yr Amort_for deferral_102809_16.07E Wild Horse Wind Expansionwrkingfile SF 2" xfId="1629"/>
    <cellStyle name="_Costs not in KWI3000 '06Budget_(C) WHE Proforma with ITC cash grant 10 Yr Amort_for deferral_102809_16.07E Wild Horse Wind Expansionwrkingfile SF_DEM-WP(C) ENERG10C--ctn Mid-C_042010 2010GRC" xfId="1630"/>
    <cellStyle name="_Costs not in KWI3000 '06Budget_(C) WHE Proforma with ITC cash grant 10 Yr Amort_for deferral_102809_16.07E Wild Horse Wind Expansionwrkingfile_DEM-WP(C) ENERG10C--ctn Mid-C_042010 2010GRC" xfId="1631"/>
    <cellStyle name="_Costs not in KWI3000 '06Budget_(C) WHE Proforma with ITC cash grant 10 Yr Amort_for deferral_102809_16.37E Wild Horse Expansion DeferralRevwrkingfile SF" xfId="1632"/>
    <cellStyle name="_Costs not in KWI3000 '06Budget_(C) WHE Proforma with ITC cash grant 10 Yr Amort_for deferral_102809_16.37E Wild Horse Expansion DeferralRevwrkingfile SF 2" xfId="1633"/>
    <cellStyle name="_Costs not in KWI3000 '06Budget_(C) WHE Proforma with ITC cash grant 10 Yr Amort_for deferral_102809_16.37E Wild Horse Expansion DeferralRevwrkingfile SF_DEM-WP(C) ENERG10C--ctn Mid-C_042010 2010GRC" xfId="1634"/>
    <cellStyle name="_Costs not in KWI3000 '06Budget_(C) WHE Proforma with ITC cash grant 10 Yr Amort_for deferral_102809_DEM-WP(C) ENERG10C--ctn Mid-C_042010 2010GRC" xfId="1635"/>
    <cellStyle name="_Costs not in KWI3000 '06Budget_(C) WHE Proforma with ITC cash grant 10 Yr Amort_for rebuttal_120709" xfId="1636"/>
    <cellStyle name="_Costs not in KWI3000 '06Budget_(C) WHE Proforma with ITC cash grant 10 Yr Amort_for rebuttal_120709 2" xfId="1637"/>
    <cellStyle name="_Costs not in KWI3000 '06Budget_(C) WHE Proforma with ITC cash grant 10 Yr Amort_for rebuttal_120709_DEM-WP(C) ENERG10C--ctn Mid-C_042010 2010GRC" xfId="1638"/>
    <cellStyle name="_Costs not in KWI3000 '06Budget_04.07E Wild Horse Wind Expansion" xfId="1639"/>
    <cellStyle name="_Costs not in KWI3000 '06Budget_04.07E Wild Horse Wind Expansion 2" xfId="1640"/>
    <cellStyle name="_Costs not in KWI3000 '06Budget_04.07E Wild Horse Wind Expansion_16.07E Wild Horse Wind Expansionwrkingfile" xfId="1641"/>
    <cellStyle name="_Costs not in KWI3000 '06Budget_04.07E Wild Horse Wind Expansion_16.07E Wild Horse Wind Expansionwrkingfile 2" xfId="1642"/>
    <cellStyle name="_Costs not in KWI3000 '06Budget_04.07E Wild Horse Wind Expansion_16.07E Wild Horse Wind Expansionwrkingfile SF" xfId="1643"/>
    <cellStyle name="_Costs not in KWI3000 '06Budget_04.07E Wild Horse Wind Expansion_16.07E Wild Horse Wind Expansionwrkingfile SF 2" xfId="1644"/>
    <cellStyle name="_Costs not in KWI3000 '06Budget_04.07E Wild Horse Wind Expansion_16.07E Wild Horse Wind Expansionwrkingfile SF_DEM-WP(C) ENERG10C--ctn Mid-C_042010 2010GRC" xfId="1645"/>
    <cellStyle name="_Costs not in KWI3000 '06Budget_04.07E Wild Horse Wind Expansion_16.07E Wild Horse Wind Expansionwrkingfile_DEM-WP(C) ENERG10C--ctn Mid-C_042010 2010GRC" xfId="1646"/>
    <cellStyle name="_Costs not in KWI3000 '06Budget_04.07E Wild Horse Wind Expansion_16.37E Wild Horse Expansion DeferralRevwrkingfile SF" xfId="1647"/>
    <cellStyle name="_Costs not in KWI3000 '06Budget_04.07E Wild Horse Wind Expansion_16.37E Wild Horse Expansion DeferralRevwrkingfile SF 2" xfId="1648"/>
    <cellStyle name="_Costs not in KWI3000 '06Budget_04.07E Wild Horse Wind Expansion_16.37E Wild Horse Expansion DeferralRevwrkingfile SF_DEM-WP(C) ENERG10C--ctn Mid-C_042010 2010GRC" xfId="1649"/>
    <cellStyle name="_Costs not in KWI3000 '06Budget_04.07E Wild Horse Wind Expansion_DEM-WP(C) ENERG10C--ctn Mid-C_042010 2010GRC" xfId="1650"/>
    <cellStyle name="_Costs not in KWI3000 '06Budget_16.07E Wild Horse Wind Expansionwrkingfile" xfId="1651"/>
    <cellStyle name="_Costs not in KWI3000 '06Budget_16.07E Wild Horse Wind Expansionwrkingfile 2" xfId="1652"/>
    <cellStyle name="_Costs not in KWI3000 '06Budget_16.07E Wild Horse Wind Expansionwrkingfile SF" xfId="1653"/>
    <cellStyle name="_Costs not in KWI3000 '06Budget_16.07E Wild Horse Wind Expansionwrkingfile SF 2" xfId="1654"/>
    <cellStyle name="_Costs not in KWI3000 '06Budget_16.07E Wild Horse Wind Expansionwrkingfile SF_DEM-WP(C) ENERG10C--ctn Mid-C_042010 2010GRC" xfId="1655"/>
    <cellStyle name="_Costs not in KWI3000 '06Budget_16.07E Wild Horse Wind Expansionwrkingfile_DEM-WP(C) ENERG10C--ctn Mid-C_042010 2010GRC" xfId="1656"/>
    <cellStyle name="_Costs not in KWI3000 '06Budget_16.37E Wild Horse Expansion DeferralRevwrkingfile SF" xfId="1657"/>
    <cellStyle name="_Costs not in KWI3000 '06Budget_16.37E Wild Horse Expansion DeferralRevwrkingfile SF 2" xfId="1658"/>
    <cellStyle name="_Costs not in KWI3000 '06Budget_16.37E Wild Horse Expansion DeferralRevwrkingfile SF_DEM-WP(C) ENERG10C--ctn Mid-C_042010 2010GRC" xfId="1659"/>
    <cellStyle name="_Costs not in KWI3000 '06Budget_2009 GRC Compl Filing - Exhibit D" xfId="1660"/>
    <cellStyle name="_Costs not in KWI3000 '06Budget_2009 GRC Compl Filing - Exhibit D 2" xfId="1661"/>
    <cellStyle name="_Costs not in KWI3000 '06Budget_2009 GRC Compl Filing - Exhibit D_DEM-WP(C) ENERG10C--ctn Mid-C_042010 2010GRC" xfId="1662"/>
    <cellStyle name="_Costs not in KWI3000 '06Budget_4 31 Regulatory Assets and Liabilities  7 06- Exhibit D" xfId="1663"/>
    <cellStyle name="_Costs not in KWI3000 '06Budget_4 31 Regulatory Assets and Liabilities  7 06- Exhibit D 2" xfId="1664"/>
    <cellStyle name="_Costs not in KWI3000 '06Budget_4 31 Regulatory Assets and Liabilities  7 06- Exhibit D_DEM-WP(C) ENERG10C--ctn Mid-C_042010 2010GRC" xfId="1665"/>
    <cellStyle name="_Costs not in KWI3000 '06Budget_4 31 Regulatory Assets and Liabilities  7 06- Exhibit D_NIM Summary" xfId="1666"/>
    <cellStyle name="_Costs not in KWI3000 '06Budget_4 31 Regulatory Assets and Liabilities  7 06- Exhibit D_NIM Summary 2" xfId="1667"/>
    <cellStyle name="_Costs not in KWI3000 '06Budget_4 31 Regulatory Assets and Liabilities  7 06- Exhibit D_NIM Summary_DEM-WP(C) ENERG10C--ctn Mid-C_042010 2010GRC" xfId="1668"/>
    <cellStyle name="_Costs not in KWI3000 '06Budget_4 31 Regulatory Assets and Liabilities  7 06- Exhibit D_NIM+O&amp;M" xfId="1669"/>
    <cellStyle name="_Costs not in KWI3000 '06Budget_4 31 Regulatory Assets and Liabilities  7 06- Exhibit D_NIM+O&amp;M Monthly" xfId="1670"/>
    <cellStyle name="_Costs not in KWI3000 '06Budget_4 31E Reg Asset  Liab and EXH D" xfId="1671"/>
    <cellStyle name="_Costs not in KWI3000 '06Budget_4 31E Reg Asset  Liab and EXH D _ Aug 10 Filing (2)" xfId="1672"/>
    <cellStyle name="_Costs not in KWI3000 '06Budget_4 31E Reg Asset  Liab and EXH D _ Aug 10 Filing (2) 2" xfId="1673"/>
    <cellStyle name="_Costs not in KWI3000 '06Budget_4 31E Reg Asset  Liab and EXH D 2" xfId="1674"/>
    <cellStyle name="_Costs not in KWI3000 '06Budget_4 31E Reg Asset  Liab and EXH D 3" xfId="1675"/>
    <cellStyle name="_Costs not in KWI3000 '06Budget_4 32 Regulatory Assets and Liabilities  7 06- Exhibit D" xfId="1676"/>
    <cellStyle name="_Costs not in KWI3000 '06Budget_4 32 Regulatory Assets and Liabilities  7 06- Exhibit D 2" xfId="1677"/>
    <cellStyle name="_Costs not in KWI3000 '06Budget_4 32 Regulatory Assets and Liabilities  7 06- Exhibit D_DEM-WP(C) ENERG10C--ctn Mid-C_042010 2010GRC" xfId="1678"/>
    <cellStyle name="_Costs not in KWI3000 '06Budget_4 32 Regulatory Assets and Liabilities  7 06- Exhibit D_NIM Summary" xfId="1679"/>
    <cellStyle name="_Costs not in KWI3000 '06Budget_4 32 Regulatory Assets and Liabilities  7 06- Exhibit D_NIM Summary 2" xfId="1680"/>
    <cellStyle name="_Costs not in KWI3000 '06Budget_4 32 Regulatory Assets and Liabilities  7 06- Exhibit D_NIM Summary_DEM-WP(C) ENERG10C--ctn Mid-C_042010 2010GRC" xfId="1681"/>
    <cellStyle name="_Costs not in KWI3000 '06Budget_4 32 Regulatory Assets and Liabilities  7 06- Exhibit D_NIM+O&amp;M" xfId="1682"/>
    <cellStyle name="_Costs not in KWI3000 '06Budget_4 32 Regulatory Assets and Liabilities  7 06- Exhibit D_NIM+O&amp;M Monthly" xfId="1683"/>
    <cellStyle name="_Costs not in KWI3000 '06Budget_AURORA Total New" xfId="1684"/>
    <cellStyle name="_Costs not in KWI3000 '06Budget_AURORA Total New 2" xfId="1685"/>
    <cellStyle name="_Costs not in KWI3000 '06Budget_Book1" xfId="1686"/>
    <cellStyle name="_Costs not in KWI3000 '06Budget_Book2" xfId="1687"/>
    <cellStyle name="_Costs not in KWI3000 '06Budget_Book2 2" xfId="1688"/>
    <cellStyle name="_Costs not in KWI3000 '06Budget_Book2_Adj Bench DR 3 for Initial Briefs (Electric)" xfId="1689"/>
    <cellStyle name="_Costs not in KWI3000 '06Budget_Book2_Adj Bench DR 3 for Initial Briefs (Electric) 2" xfId="1690"/>
    <cellStyle name="_Costs not in KWI3000 '06Budget_Book2_Adj Bench DR 3 for Initial Briefs (Electric)_DEM-WP(C) ENERG10C--ctn Mid-C_042010 2010GRC" xfId="1691"/>
    <cellStyle name="_Costs not in KWI3000 '06Budget_Book2_DEM-WP(C) ENERG10C--ctn Mid-C_042010 2010GRC" xfId="1692"/>
    <cellStyle name="_Costs not in KWI3000 '06Budget_Book2_Electric Rev Req Model (2009 GRC) Rebuttal" xfId="1693"/>
    <cellStyle name="_Costs not in KWI3000 '06Budget_Book2_Electric Rev Req Model (2009 GRC) Rebuttal REmoval of New  WH Solar AdjustMI" xfId="1694"/>
    <cellStyle name="_Costs not in KWI3000 '06Budget_Book2_Electric Rev Req Model (2009 GRC) Rebuttal REmoval of New  WH Solar AdjustMI 2" xfId="1695"/>
    <cellStyle name="_Costs not in KWI3000 '06Budget_Book2_Electric Rev Req Model (2009 GRC) Rebuttal REmoval of New  WH Solar AdjustMI_DEM-WP(C) ENERG10C--ctn Mid-C_042010 2010GRC" xfId="1696"/>
    <cellStyle name="_Costs not in KWI3000 '06Budget_Book2_Electric Rev Req Model (2009 GRC) Revised 01-18-2010" xfId="1697"/>
    <cellStyle name="_Costs not in KWI3000 '06Budget_Book2_Electric Rev Req Model (2009 GRC) Revised 01-18-2010 2" xfId="1698"/>
    <cellStyle name="_Costs not in KWI3000 '06Budget_Book2_Electric Rev Req Model (2009 GRC) Revised 01-18-2010_DEM-WP(C) ENERG10C--ctn Mid-C_042010 2010GRC" xfId="1699"/>
    <cellStyle name="_Costs not in KWI3000 '06Budget_Book2_Final Order Electric EXHIBIT A-1" xfId="1700"/>
    <cellStyle name="_Costs not in KWI3000 '06Budget_Book4" xfId="1701"/>
    <cellStyle name="_Costs not in KWI3000 '06Budget_Book4 2" xfId="1702"/>
    <cellStyle name="_Costs not in KWI3000 '06Budget_Book4_DEM-WP(C) ENERG10C--ctn Mid-C_042010 2010GRC" xfId="1703"/>
    <cellStyle name="_Costs not in KWI3000 '06Budget_Book9" xfId="1704"/>
    <cellStyle name="_Costs not in KWI3000 '06Budget_Book9 2" xfId="1705"/>
    <cellStyle name="_Costs not in KWI3000 '06Budget_Book9_DEM-WP(C) ENERG10C--ctn Mid-C_042010 2010GRC" xfId="1706"/>
    <cellStyle name="_Costs not in KWI3000 '06Budget_Chelan PUD Power Costs (8-10)" xfId="1707"/>
    <cellStyle name="_Costs not in KWI3000 '06Budget_DEM-WP(C) Chelan Power Costs" xfId="1708"/>
    <cellStyle name="_Costs not in KWI3000 '06Budget_DEM-WP(C) Chelan Power Costs 2" xfId="1709"/>
    <cellStyle name="_Costs not in KWI3000 '06Budget_DEM-WP(C) ENERG10C--ctn Mid-C_042010 2010GRC" xfId="1710"/>
    <cellStyle name="_Costs not in KWI3000 '06Budget_DEM-WP(C) Gas Transport 2010GRC" xfId="1711"/>
    <cellStyle name="_Costs not in KWI3000 '06Budget_DEM-WP(C) Gas Transport 2010GRC 2" xfId="1712"/>
    <cellStyle name="_Costs not in KWI3000 '06Budget_Exhibit D fr R Gho 12-31-08" xfId="1713"/>
    <cellStyle name="_Costs not in KWI3000 '06Budget_Exhibit D fr R Gho 12-31-08 2" xfId="1714"/>
    <cellStyle name="_Costs not in KWI3000 '06Budget_Exhibit D fr R Gho 12-31-08 v2" xfId="1715"/>
    <cellStyle name="_Costs not in KWI3000 '06Budget_Exhibit D fr R Gho 12-31-08 v2 2" xfId="1716"/>
    <cellStyle name="_Costs not in KWI3000 '06Budget_Exhibit D fr R Gho 12-31-08 v2_DEM-WP(C) ENERG10C--ctn Mid-C_042010 2010GRC" xfId="1717"/>
    <cellStyle name="_Costs not in KWI3000 '06Budget_Exhibit D fr R Gho 12-31-08 v2_NIM Summary" xfId="1718"/>
    <cellStyle name="_Costs not in KWI3000 '06Budget_Exhibit D fr R Gho 12-31-08 v2_NIM Summary 2" xfId="1719"/>
    <cellStyle name="_Costs not in KWI3000 '06Budget_Exhibit D fr R Gho 12-31-08 v2_NIM Summary_DEM-WP(C) ENERG10C--ctn Mid-C_042010 2010GRC" xfId="1720"/>
    <cellStyle name="_Costs not in KWI3000 '06Budget_Exhibit D fr R Gho 12-31-08_DEM-WP(C) ENERG10C--ctn Mid-C_042010 2010GRC" xfId="1721"/>
    <cellStyle name="_Costs not in KWI3000 '06Budget_Exhibit D fr R Gho 12-31-08_NIM Summary" xfId="1722"/>
    <cellStyle name="_Costs not in KWI3000 '06Budget_Exhibit D fr R Gho 12-31-08_NIM Summary 2" xfId="1723"/>
    <cellStyle name="_Costs not in KWI3000 '06Budget_Exhibit D fr R Gho 12-31-08_NIM Summary_DEM-WP(C) ENERG10C--ctn Mid-C_042010 2010GRC" xfId="1724"/>
    <cellStyle name="_Costs not in KWI3000 '06Budget_Hopkins Ridge Prepaid Tran - Interest Earned RY 12ME Feb  '11" xfId="1725"/>
    <cellStyle name="_Costs not in KWI3000 '06Budget_Hopkins Ridge Prepaid Tran - Interest Earned RY 12ME Feb  '11 2" xfId="1726"/>
    <cellStyle name="_Costs not in KWI3000 '06Budget_Hopkins Ridge Prepaid Tran - Interest Earned RY 12ME Feb  '11_DEM-WP(C) ENERG10C--ctn Mid-C_042010 2010GRC" xfId="1727"/>
    <cellStyle name="_Costs not in KWI3000 '06Budget_Hopkins Ridge Prepaid Tran - Interest Earned RY 12ME Feb  '11_NIM Summary" xfId="1728"/>
    <cellStyle name="_Costs not in KWI3000 '06Budget_Hopkins Ridge Prepaid Tran - Interest Earned RY 12ME Feb  '11_NIM Summary 2" xfId="1729"/>
    <cellStyle name="_Costs not in KWI3000 '06Budget_Hopkins Ridge Prepaid Tran - Interest Earned RY 12ME Feb  '11_NIM Summary_DEM-WP(C) ENERG10C--ctn Mid-C_042010 2010GRC" xfId="1730"/>
    <cellStyle name="_Costs not in KWI3000 '06Budget_Hopkins Ridge Prepaid Tran - Interest Earned RY 12ME Feb  '11_Transmission Workbook for May BOD" xfId="1731"/>
    <cellStyle name="_Costs not in KWI3000 '06Budget_Hopkins Ridge Prepaid Tran - Interest Earned RY 12ME Feb  '11_Transmission Workbook for May BOD 2" xfId="1732"/>
    <cellStyle name="_Costs not in KWI3000 '06Budget_Hopkins Ridge Prepaid Tran - Interest Earned RY 12ME Feb  '11_Transmission Workbook for May BOD_DEM-WP(C) ENERG10C--ctn Mid-C_042010 2010GRC" xfId="1733"/>
    <cellStyle name="_Costs not in KWI3000 '06Budget_LSRWEP LGIA like Acctg Petition Aug 2010" xfId="1734"/>
    <cellStyle name="_Costs not in KWI3000 '06Budget_NIM Summary" xfId="1735"/>
    <cellStyle name="_Costs not in KWI3000 '06Budget_NIM Summary 09GRC" xfId="1736"/>
    <cellStyle name="_Costs not in KWI3000 '06Budget_NIM Summary 09GRC 2" xfId="1737"/>
    <cellStyle name="_Costs not in KWI3000 '06Budget_NIM Summary 09GRC_DEM-WP(C) ENERG10C--ctn Mid-C_042010 2010GRC" xfId="1738"/>
    <cellStyle name="_Costs not in KWI3000 '06Budget_NIM Summary 2" xfId="1739"/>
    <cellStyle name="_Costs not in KWI3000 '06Budget_NIM Summary 3" xfId="1740"/>
    <cellStyle name="_Costs not in KWI3000 '06Budget_NIM Summary 4" xfId="1741"/>
    <cellStyle name="_Costs not in KWI3000 '06Budget_NIM Summary 5" xfId="1742"/>
    <cellStyle name="_Costs not in KWI3000 '06Budget_NIM Summary 6" xfId="1743"/>
    <cellStyle name="_Costs not in KWI3000 '06Budget_NIM Summary 7" xfId="1744"/>
    <cellStyle name="_Costs not in KWI3000 '06Budget_NIM Summary 8" xfId="1745"/>
    <cellStyle name="_Costs not in KWI3000 '06Budget_NIM Summary 9" xfId="1746"/>
    <cellStyle name="_Costs not in KWI3000 '06Budget_NIM Summary_DEM-WP(C) ENERG10C--ctn Mid-C_042010 2010GRC" xfId="1747"/>
    <cellStyle name="_Costs not in KWI3000 '06Budget_NIM+O&amp;M" xfId="1748"/>
    <cellStyle name="_Costs not in KWI3000 '06Budget_NIM+O&amp;M 2" xfId="1749"/>
    <cellStyle name="_Costs not in KWI3000 '06Budget_NIM+O&amp;M Monthly" xfId="1750"/>
    <cellStyle name="_Costs not in KWI3000 '06Budget_NIM+O&amp;M Monthly 2" xfId="1751"/>
    <cellStyle name="_Costs not in KWI3000 '06Budget_PCA 7 - Exhibit D update 11_30_08 (2)" xfId="1752"/>
    <cellStyle name="_Costs not in KWI3000 '06Budget_PCA 7 - Exhibit D update 11_30_08 (2) 2" xfId="1753"/>
    <cellStyle name="_Costs not in KWI3000 '06Budget_PCA 7 - Exhibit D update 11_30_08 (2) 2 2" xfId="1754"/>
    <cellStyle name="_Costs not in KWI3000 '06Budget_PCA 7 - Exhibit D update 11_30_08 (2) 3" xfId="1755"/>
    <cellStyle name="_Costs not in KWI3000 '06Budget_PCA 7 - Exhibit D update 11_30_08 (2)_DEM-WP(C) ENERG10C--ctn Mid-C_042010 2010GRC" xfId="1756"/>
    <cellStyle name="_Costs not in KWI3000 '06Budget_PCA 7 - Exhibit D update 11_30_08 (2)_NIM Summary" xfId="1757"/>
    <cellStyle name="_Costs not in KWI3000 '06Budget_PCA 7 - Exhibit D update 11_30_08 (2)_NIM Summary 2" xfId="1758"/>
    <cellStyle name="_Costs not in KWI3000 '06Budget_PCA 7 - Exhibit D update 11_30_08 (2)_NIM Summary_DEM-WP(C) ENERG10C--ctn Mid-C_042010 2010GRC" xfId="1759"/>
    <cellStyle name="_Costs not in KWI3000 '06Budget_PCA 9 -  Exhibit D April 2010 (3)" xfId="1760"/>
    <cellStyle name="_Costs not in KWI3000 '06Budget_PCA 9 -  Exhibit D April 2010 (3) 2" xfId="1761"/>
    <cellStyle name="_Costs not in KWI3000 '06Budget_PCA 9 -  Exhibit D April 2010 (3)_DEM-WP(C) ENERG10C--ctn Mid-C_042010 2010GRC" xfId="1762"/>
    <cellStyle name="_Costs not in KWI3000 '06Budget_Power Costs - Comparison bx Rbtl-Staff-Jt-PC" xfId="1763"/>
    <cellStyle name="_Costs not in KWI3000 '06Budget_Power Costs - Comparison bx Rbtl-Staff-Jt-PC 2" xfId="1764"/>
    <cellStyle name="_Costs not in KWI3000 '06Budget_Power Costs - Comparison bx Rbtl-Staff-Jt-PC_Adj Bench DR 3 for Initial Briefs (Electric)" xfId="1765"/>
    <cellStyle name="_Costs not in KWI3000 '06Budget_Power Costs - Comparison bx Rbtl-Staff-Jt-PC_Adj Bench DR 3 for Initial Briefs (Electric) 2" xfId="1766"/>
    <cellStyle name="_Costs not in KWI3000 '06Budget_Power Costs - Comparison bx Rbtl-Staff-Jt-PC_Adj Bench DR 3 for Initial Briefs (Electric)_DEM-WP(C) ENERG10C--ctn Mid-C_042010 2010GRC" xfId="1767"/>
    <cellStyle name="_Costs not in KWI3000 '06Budget_Power Costs - Comparison bx Rbtl-Staff-Jt-PC_DEM-WP(C) ENERG10C--ctn Mid-C_042010 2010GRC" xfId="1768"/>
    <cellStyle name="_Costs not in KWI3000 '06Budget_Power Costs - Comparison bx Rbtl-Staff-Jt-PC_Electric Rev Req Model (2009 GRC) Rebuttal" xfId="1769"/>
    <cellStyle name="_Costs not in KWI3000 '06Budget_Power Costs - Comparison bx Rbtl-Staff-Jt-PC_Electric Rev Req Model (2009 GRC) Rebuttal REmoval of New  WH Solar AdjustMI" xfId="1770"/>
    <cellStyle name="_Costs not in KWI3000 '06Budget_Power Costs - Comparison bx Rbtl-Staff-Jt-PC_Electric Rev Req Model (2009 GRC) Rebuttal REmoval of New  WH Solar AdjustMI 2" xfId="1771"/>
    <cellStyle name="_Costs not in KWI3000 '06Budget_Power Costs - Comparison bx Rbtl-Staff-Jt-PC_Electric Rev Req Model (2009 GRC) Rebuttal REmoval of New  WH Solar AdjustMI_DEM-WP(C) ENERG10C--ctn Mid-C_042010 2010GRC" xfId="1772"/>
    <cellStyle name="_Costs not in KWI3000 '06Budget_Power Costs - Comparison bx Rbtl-Staff-Jt-PC_Electric Rev Req Model (2009 GRC) Revised 01-18-2010" xfId="1773"/>
    <cellStyle name="_Costs not in KWI3000 '06Budget_Power Costs - Comparison bx Rbtl-Staff-Jt-PC_Electric Rev Req Model (2009 GRC) Revised 01-18-2010 2" xfId="1774"/>
    <cellStyle name="_Costs not in KWI3000 '06Budget_Power Costs - Comparison bx Rbtl-Staff-Jt-PC_Electric Rev Req Model (2009 GRC) Revised 01-18-2010_DEM-WP(C) ENERG10C--ctn Mid-C_042010 2010GRC" xfId="1775"/>
    <cellStyle name="_Costs not in KWI3000 '06Budget_Power Costs - Comparison bx Rbtl-Staff-Jt-PC_Final Order Electric EXHIBIT A-1" xfId="1776"/>
    <cellStyle name="_Costs not in KWI3000 '06Budget_Rebuttal Power Costs" xfId="1777"/>
    <cellStyle name="_Costs not in KWI3000 '06Budget_Rebuttal Power Costs 2" xfId="1778"/>
    <cellStyle name="_Costs not in KWI3000 '06Budget_Rebuttal Power Costs_Adj Bench DR 3 for Initial Briefs (Electric)" xfId="1779"/>
    <cellStyle name="_Costs not in KWI3000 '06Budget_Rebuttal Power Costs_Adj Bench DR 3 for Initial Briefs (Electric) 2" xfId="1780"/>
    <cellStyle name="_Costs not in KWI3000 '06Budget_Rebuttal Power Costs_Adj Bench DR 3 for Initial Briefs (Electric)_DEM-WP(C) ENERG10C--ctn Mid-C_042010 2010GRC" xfId="1781"/>
    <cellStyle name="_Costs not in KWI3000 '06Budget_Rebuttal Power Costs_DEM-WP(C) ENERG10C--ctn Mid-C_042010 2010GRC" xfId="1782"/>
    <cellStyle name="_Costs not in KWI3000 '06Budget_Rebuttal Power Costs_Electric Rev Req Model (2009 GRC) Rebuttal" xfId="1783"/>
    <cellStyle name="_Costs not in KWI3000 '06Budget_Rebuttal Power Costs_Electric Rev Req Model (2009 GRC) Rebuttal REmoval of New  WH Solar AdjustMI" xfId="1784"/>
    <cellStyle name="_Costs not in KWI3000 '06Budget_Rebuttal Power Costs_Electric Rev Req Model (2009 GRC) Rebuttal REmoval of New  WH Solar AdjustMI 2" xfId="1785"/>
    <cellStyle name="_Costs not in KWI3000 '06Budget_Rebuttal Power Costs_Electric Rev Req Model (2009 GRC) Rebuttal REmoval of New  WH Solar AdjustMI_DEM-WP(C) ENERG10C--ctn Mid-C_042010 2010GRC" xfId="1786"/>
    <cellStyle name="_Costs not in KWI3000 '06Budget_Rebuttal Power Costs_Electric Rev Req Model (2009 GRC) Revised 01-18-2010" xfId="1787"/>
    <cellStyle name="_Costs not in KWI3000 '06Budget_Rebuttal Power Costs_Electric Rev Req Model (2009 GRC) Revised 01-18-2010 2" xfId="1788"/>
    <cellStyle name="_Costs not in KWI3000 '06Budget_Rebuttal Power Costs_Electric Rev Req Model (2009 GRC) Revised 01-18-2010_DEM-WP(C) ENERG10C--ctn Mid-C_042010 2010GRC" xfId="1789"/>
    <cellStyle name="_Costs not in KWI3000 '06Budget_Rebuttal Power Costs_Final Order Electric EXHIBIT A-1" xfId="1790"/>
    <cellStyle name="_Costs not in KWI3000 '06Budget_Transmission Workbook for May BOD" xfId="1791"/>
    <cellStyle name="_Costs not in KWI3000 '06Budget_Transmission Workbook for May BOD 2" xfId="1792"/>
    <cellStyle name="_Costs not in KWI3000 '06Budget_Transmission Workbook for May BOD_DEM-WP(C) ENERG10C--ctn Mid-C_042010 2010GRC" xfId="1793"/>
    <cellStyle name="_Costs not in KWI3000 '06Budget_Wind Integration 10GRC" xfId="1794"/>
    <cellStyle name="_Costs not in KWI3000 '06Budget_Wind Integration 10GRC 2" xfId="1795"/>
    <cellStyle name="_Costs not in KWI3000 '06Budget_Wind Integration 10GRC_DEM-WP(C) ENERG10C--ctn Mid-C_042010 2010GRC" xfId="1796"/>
    <cellStyle name="_DEM-08C Power Cost Comparison" xfId="1797"/>
    <cellStyle name="_DEM-WP (C) Costs not in AURORA 2006GRC Order 11.30.06 Gas" xfId="1798"/>
    <cellStyle name="_DEM-WP (C) Costs not in AURORA 2006GRC Order 11.30.06 Gas 2" xfId="1799"/>
    <cellStyle name="_DEM-WP (C) Costs not in AURORA 2006GRC Order 11.30.06 Gas_Chelan PUD Power Costs (8-10)" xfId="1800"/>
    <cellStyle name="_DEM-WP (C) Costs not in AURORA 2006GRC Order 11.30.06 Gas_DEM-WP(C) ENERG10C--ctn Mid-C_042010 2010GRC" xfId="1801"/>
    <cellStyle name="_DEM-WP (C) Costs not in AURORA 2006GRC Order 11.30.06 Gas_NIM Summary" xfId="1802"/>
    <cellStyle name="_DEM-WP (C) Costs not in AURORA 2006GRC Order 11.30.06 Gas_NIM Summary 2" xfId="1803"/>
    <cellStyle name="_DEM-WP (C) Costs not in AURORA 2006GRC Order 11.30.06 Gas_NIM Summary_DEM-WP(C) ENERG10C--ctn Mid-C_042010 2010GRC" xfId="1804"/>
    <cellStyle name="_DEM-WP (C) Power Cost 2006GRC Order" xfId="1805"/>
    <cellStyle name="_DEM-WP (C) Power Cost 2006GRC Order 2" xfId="1806"/>
    <cellStyle name="_DEM-WP (C) Power Cost 2006GRC Order 2 2" xfId="1807"/>
    <cellStyle name="_DEM-WP (C) Power Cost 2006GRC Order 3" xfId="1808"/>
    <cellStyle name="_DEM-WP (C) Power Cost 2006GRC Order 4" xfId="1809"/>
    <cellStyle name="_DEM-WP (C) Power Cost 2006GRC Order 4 2" xfId="1810"/>
    <cellStyle name="_DEM-WP (C) Power Cost 2006GRC Order 5" xfId="1811"/>
    <cellStyle name="_DEM-WP (C) Power Cost 2006GRC Order 5 2" xfId="1812"/>
    <cellStyle name="_DEM-WP (C) Power Cost 2006GRC Order 6" xfId="1813"/>
    <cellStyle name="_DEM-WP (C) Power Cost 2006GRC Order 7" xfId="1814"/>
    <cellStyle name="_DEM-WP (C) Power Cost 2006GRC Order 7 2" xfId="1815"/>
    <cellStyle name="_DEM-WP (C) Power Cost 2006GRC Order 8" xfId="1816"/>
    <cellStyle name="_DEM-WP (C) Power Cost 2006GRC Order 8 2" xfId="1817"/>
    <cellStyle name="_DEM-WP (C) Power Cost 2006GRC Order_04 07E Wild Horse Wind Expansion (C) (2)" xfId="1818"/>
    <cellStyle name="_DEM-WP (C) Power Cost 2006GRC Order_04 07E Wild Horse Wind Expansion (C) (2) 2" xfId="1819"/>
    <cellStyle name="_DEM-WP (C) Power Cost 2006GRC Order_04 07E Wild Horse Wind Expansion (C) (2)_Adj Bench DR 3 for Initial Briefs (Electric)" xfId="1820"/>
    <cellStyle name="_DEM-WP (C) Power Cost 2006GRC Order_04 07E Wild Horse Wind Expansion (C) (2)_Adj Bench DR 3 for Initial Briefs (Electric) 2" xfId="1821"/>
    <cellStyle name="_DEM-WP (C) Power Cost 2006GRC Order_04 07E Wild Horse Wind Expansion (C) (2)_Adj Bench DR 3 for Initial Briefs (Electric)_DEM-WP(C) ENERG10C--ctn Mid-C_042010 2010GRC" xfId="1822"/>
    <cellStyle name="_DEM-WP (C) Power Cost 2006GRC Order_04 07E Wild Horse Wind Expansion (C) (2)_DEM-WP(C) ENERG10C--ctn Mid-C_042010 2010GRC" xfId="1823"/>
    <cellStyle name="_DEM-WP (C) Power Cost 2006GRC Order_04 07E Wild Horse Wind Expansion (C) (2)_Electric Rev Req Model (2009 GRC) " xfId="1824"/>
    <cellStyle name="_DEM-WP (C) Power Cost 2006GRC Order_04 07E Wild Horse Wind Expansion (C) (2)_Electric Rev Req Model (2009 GRC)  2" xfId="1825"/>
    <cellStyle name="_DEM-WP (C) Power Cost 2006GRC Order_04 07E Wild Horse Wind Expansion (C) (2)_Electric Rev Req Model (2009 GRC) _DEM-WP(C) ENERG10C--ctn Mid-C_042010 2010GRC" xfId="1826"/>
    <cellStyle name="_DEM-WP (C) Power Cost 2006GRC Order_04 07E Wild Horse Wind Expansion (C) (2)_Electric Rev Req Model (2009 GRC) Rebuttal" xfId="1827"/>
    <cellStyle name="_DEM-WP (C) Power Cost 2006GRC Order_04 07E Wild Horse Wind Expansion (C) (2)_Electric Rev Req Model (2009 GRC) Rebuttal REmoval of New  WH Solar AdjustMI" xfId="1828"/>
    <cellStyle name="_DEM-WP (C) Power Cost 2006GRC Order_04 07E Wild Horse Wind Expansion (C) (2)_Electric Rev Req Model (2009 GRC) Rebuttal REmoval of New  WH Solar AdjustMI 2" xfId="1829"/>
    <cellStyle name="_DEM-WP (C) Power Cost 2006GRC Order_04 07E Wild Horse Wind Expansion (C) (2)_Electric Rev Req Model (2009 GRC) Rebuttal REmoval of New  WH Solar AdjustMI_DEM-WP(C) ENERG10C--ctn Mid-C_042010 2010GRC" xfId="1830"/>
    <cellStyle name="_DEM-WP (C) Power Cost 2006GRC Order_04 07E Wild Horse Wind Expansion (C) (2)_Electric Rev Req Model (2009 GRC) Revised 01-18-2010" xfId="1831"/>
    <cellStyle name="_DEM-WP (C) Power Cost 2006GRC Order_04 07E Wild Horse Wind Expansion (C) (2)_Electric Rev Req Model (2009 GRC) Revised 01-18-2010 2" xfId="1832"/>
    <cellStyle name="_DEM-WP (C) Power Cost 2006GRC Order_04 07E Wild Horse Wind Expansion (C) (2)_Electric Rev Req Model (2009 GRC) Revised 01-18-2010_DEM-WP(C) ENERG10C--ctn Mid-C_042010 2010GRC" xfId="1833"/>
    <cellStyle name="_DEM-WP (C) Power Cost 2006GRC Order_04 07E Wild Horse Wind Expansion (C) (2)_Final Order Electric EXHIBIT A-1" xfId="1834"/>
    <cellStyle name="_DEM-WP (C) Power Cost 2006GRC Order_04 07E Wild Horse Wind Expansion (C) (2)_TENASKA REGULATORY ASSET" xfId="1835"/>
    <cellStyle name="_DEM-WP (C) Power Cost 2006GRC Order_16.37E Wild Horse Expansion DeferralRevwrkingfile SF" xfId="1836"/>
    <cellStyle name="_DEM-WP (C) Power Cost 2006GRC Order_16.37E Wild Horse Expansion DeferralRevwrkingfile SF 2" xfId="1837"/>
    <cellStyle name="_DEM-WP (C) Power Cost 2006GRC Order_16.37E Wild Horse Expansion DeferralRevwrkingfile SF_DEM-WP(C) ENERG10C--ctn Mid-C_042010 2010GRC" xfId="1838"/>
    <cellStyle name="_DEM-WP (C) Power Cost 2006GRC Order_2009 GRC Compl Filing - Exhibit D" xfId="1839"/>
    <cellStyle name="_DEM-WP (C) Power Cost 2006GRC Order_2009 GRC Compl Filing - Exhibit D 2" xfId="1840"/>
    <cellStyle name="_DEM-WP (C) Power Cost 2006GRC Order_2009 GRC Compl Filing - Exhibit D_DEM-WP(C) ENERG10C--ctn Mid-C_042010 2010GRC" xfId="1841"/>
    <cellStyle name="_DEM-WP (C) Power Cost 2006GRC Order_4 31 Regulatory Assets and Liabilities  7 06- Exhibit D" xfId="1842"/>
    <cellStyle name="_DEM-WP (C) Power Cost 2006GRC Order_4 31 Regulatory Assets and Liabilities  7 06- Exhibit D 2" xfId="1843"/>
    <cellStyle name="_DEM-WP (C) Power Cost 2006GRC Order_4 31 Regulatory Assets and Liabilities  7 06- Exhibit D_DEM-WP(C) ENERG10C--ctn Mid-C_042010 2010GRC" xfId="1844"/>
    <cellStyle name="_DEM-WP (C) Power Cost 2006GRC Order_4 31 Regulatory Assets and Liabilities  7 06- Exhibit D_NIM Summary" xfId="1845"/>
    <cellStyle name="_DEM-WP (C) Power Cost 2006GRC Order_4 31 Regulatory Assets and Liabilities  7 06- Exhibit D_NIM Summary 2" xfId="1846"/>
    <cellStyle name="_DEM-WP (C) Power Cost 2006GRC Order_4 31 Regulatory Assets and Liabilities  7 06- Exhibit D_NIM Summary_DEM-WP(C) ENERG10C--ctn Mid-C_042010 2010GRC" xfId="1847"/>
    <cellStyle name="_DEM-WP (C) Power Cost 2006GRC Order_4 31 Regulatory Assets and Liabilities  7 06- Exhibit D_NIM+O&amp;M" xfId="1848"/>
    <cellStyle name="_DEM-WP (C) Power Cost 2006GRC Order_4 31 Regulatory Assets and Liabilities  7 06- Exhibit D_NIM+O&amp;M Monthly" xfId="1849"/>
    <cellStyle name="_DEM-WP (C) Power Cost 2006GRC Order_4 31E Reg Asset  Liab and EXH D" xfId="1850"/>
    <cellStyle name="_DEM-WP (C) Power Cost 2006GRC Order_4 31E Reg Asset  Liab and EXH D _ Aug 10 Filing (2)" xfId="1851"/>
    <cellStyle name="_DEM-WP (C) Power Cost 2006GRC Order_4 31E Reg Asset  Liab and EXH D _ Aug 10 Filing (2) 2" xfId="1852"/>
    <cellStyle name="_DEM-WP (C) Power Cost 2006GRC Order_4 31E Reg Asset  Liab and EXH D 2" xfId="1853"/>
    <cellStyle name="_DEM-WP (C) Power Cost 2006GRC Order_4 31E Reg Asset  Liab and EXH D 3" xfId="1854"/>
    <cellStyle name="_DEM-WP (C) Power Cost 2006GRC Order_4 32 Regulatory Assets and Liabilities  7 06- Exhibit D" xfId="1855"/>
    <cellStyle name="_DEM-WP (C) Power Cost 2006GRC Order_4 32 Regulatory Assets and Liabilities  7 06- Exhibit D 2" xfId="1856"/>
    <cellStyle name="_DEM-WP (C) Power Cost 2006GRC Order_4 32 Regulatory Assets and Liabilities  7 06- Exhibit D_DEM-WP(C) ENERG10C--ctn Mid-C_042010 2010GRC" xfId="1857"/>
    <cellStyle name="_DEM-WP (C) Power Cost 2006GRC Order_4 32 Regulatory Assets and Liabilities  7 06- Exhibit D_NIM Summary" xfId="1858"/>
    <cellStyle name="_DEM-WP (C) Power Cost 2006GRC Order_4 32 Regulatory Assets and Liabilities  7 06- Exhibit D_NIM Summary 2" xfId="1859"/>
    <cellStyle name="_DEM-WP (C) Power Cost 2006GRC Order_4 32 Regulatory Assets and Liabilities  7 06- Exhibit D_NIM Summary_DEM-WP(C) ENERG10C--ctn Mid-C_042010 2010GRC" xfId="1860"/>
    <cellStyle name="_DEM-WP (C) Power Cost 2006GRC Order_4 32 Regulatory Assets and Liabilities  7 06- Exhibit D_NIM+O&amp;M" xfId="1861"/>
    <cellStyle name="_DEM-WP (C) Power Cost 2006GRC Order_4 32 Regulatory Assets and Liabilities  7 06- Exhibit D_NIM+O&amp;M Monthly" xfId="1862"/>
    <cellStyle name="_DEM-WP (C) Power Cost 2006GRC Order_AURORA Total New" xfId="1863"/>
    <cellStyle name="_DEM-WP (C) Power Cost 2006GRC Order_AURORA Total New 2" xfId="1864"/>
    <cellStyle name="_DEM-WP (C) Power Cost 2006GRC Order_Book2" xfId="1865"/>
    <cellStyle name="_DEM-WP (C) Power Cost 2006GRC Order_Book2 2" xfId="1866"/>
    <cellStyle name="_DEM-WP (C) Power Cost 2006GRC Order_Book2_Adj Bench DR 3 for Initial Briefs (Electric)" xfId="1867"/>
    <cellStyle name="_DEM-WP (C) Power Cost 2006GRC Order_Book2_Adj Bench DR 3 for Initial Briefs (Electric) 2" xfId="1868"/>
    <cellStyle name="_DEM-WP (C) Power Cost 2006GRC Order_Book2_Adj Bench DR 3 for Initial Briefs (Electric)_DEM-WP(C) ENERG10C--ctn Mid-C_042010 2010GRC" xfId="1869"/>
    <cellStyle name="_DEM-WP (C) Power Cost 2006GRC Order_Book2_DEM-WP(C) ENERG10C--ctn Mid-C_042010 2010GRC" xfId="1870"/>
    <cellStyle name="_DEM-WP (C) Power Cost 2006GRC Order_Book2_Electric Rev Req Model (2009 GRC) Rebuttal" xfId="1871"/>
    <cellStyle name="_DEM-WP (C) Power Cost 2006GRC Order_Book2_Electric Rev Req Model (2009 GRC) Rebuttal REmoval of New  WH Solar AdjustMI" xfId="1872"/>
    <cellStyle name="_DEM-WP (C) Power Cost 2006GRC Order_Book2_Electric Rev Req Model (2009 GRC) Rebuttal REmoval of New  WH Solar AdjustMI 2" xfId="1873"/>
    <cellStyle name="_DEM-WP (C) Power Cost 2006GRC Order_Book2_Electric Rev Req Model (2009 GRC) Rebuttal REmoval of New  WH Solar AdjustMI_DEM-WP(C) ENERG10C--ctn Mid-C_042010 2010GRC" xfId="1874"/>
    <cellStyle name="_DEM-WP (C) Power Cost 2006GRC Order_Book2_Electric Rev Req Model (2009 GRC) Revised 01-18-2010" xfId="1875"/>
    <cellStyle name="_DEM-WP (C) Power Cost 2006GRC Order_Book2_Electric Rev Req Model (2009 GRC) Revised 01-18-2010 2" xfId="1876"/>
    <cellStyle name="_DEM-WP (C) Power Cost 2006GRC Order_Book2_Electric Rev Req Model (2009 GRC) Revised 01-18-2010_DEM-WP(C) ENERG10C--ctn Mid-C_042010 2010GRC" xfId="1877"/>
    <cellStyle name="_DEM-WP (C) Power Cost 2006GRC Order_Book2_Final Order Electric EXHIBIT A-1" xfId="1878"/>
    <cellStyle name="_DEM-WP (C) Power Cost 2006GRC Order_Book4" xfId="1879"/>
    <cellStyle name="_DEM-WP (C) Power Cost 2006GRC Order_Book4 2" xfId="1880"/>
    <cellStyle name="_DEM-WP (C) Power Cost 2006GRC Order_Book4_DEM-WP(C) ENERG10C--ctn Mid-C_042010 2010GRC" xfId="1881"/>
    <cellStyle name="_DEM-WP (C) Power Cost 2006GRC Order_Book9" xfId="1882"/>
    <cellStyle name="_DEM-WP (C) Power Cost 2006GRC Order_Book9 2" xfId="1883"/>
    <cellStyle name="_DEM-WP (C) Power Cost 2006GRC Order_Book9_DEM-WP(C) ENERG10C--ctn Mid-C_042010 2010GRC" xfId="1884"/>
    <cellStyle name="_DEM-WP (C) Power Cost 2006GRC Order_Chelan PUD Power Costs (8-10)" xfId="1885"/>
    <cellStyle name="_DEM-WP (C) Power Cost 2006GRC Order_DEM-WP(C) Chelan Power Costs" xfId="1886"/>
    <cellStyle name="_DEM-WP (C) Power Cost 2006GRC Order_DEM-WP(C) Chelan Power Costs 2" xfId="1887"/>
    <cellStyle name="_DEM-WP (C) Power Cost 2006GRC Order_DEM-WP(C) ENERG10C--ctn Mid-C_042010 2010GRC" xfId="1888"/>
    <cellStyle name="_DEM-WP (C) Power Cost 2006GRC Order_DEM-WP(C) Gas Transport 2010GRC" xfId="1889"/>
    <cellStyle name="_DEM-WP (C) Power Cost 2006GRC Order_DEM-WP(C) Gas Transport 2010GRC 2" xfId="1890"/>
    <cellStyle name="_DEM-WP (C) Power Cost 2006GRC Order_NIM Summary" xfId="1891"/>
    <cellStyle name="_DEM-WP (C) Power Cost 2006GRC Order_NIM Summary 09GRC" xfId="1892"/>
    <cellStyle name="_DEM-WP (C) Power Cost 2006GRC Order_NIM Summary 09GRC 2" xfId="1893"/>
    <cellStyle name="_DEM-WP (C) Power Cost 2006GRC Order_NIM Summary 09GRC_DEM-WP(C) ENERG10C--ctn Mid-C_042010 2010GRC" xfId="1894"/>
    <cellStyle name="_DEM-WP (C) Power Cost 2006GRC Order_NIM Summary 2" xfId="1895"/>
    <cellStyle name="_DEM-WP (C) Power Cost 2006GRC Order_NIM Summary 3" xfId="1896"/>
    <cellStyle name="_DEM-WP (C) Power Cost 2006GRC Order_NIM Summary 4" xfId="1897"/>
    <cellStyle name="_DEM-WP (C) Power Cost 2006GRC Order_NIM Summary 5" xfId="1898"/>
    <cellStyle name="_DEM-WP (C) Power Cost 2006GRC Order_NIM Summary 6" xfId="1899"/>
    <cellStyle name="_DEM-WP (C) Power Cost 2006GRC Order_NIM Summary 7" xfId="1900"/>
    <cellStyle name="_DEM-WP (C) Power Cost 2006GRC Order_NIM Summary 8" xfId="1901"/>
    <cellStyle name="_DEM-WP (C) Power Cost 2006GRC Order_NIM Summary 9" xfId="1902"/>
    <cellStyle name="_DEM-WP (C) Power Cost 2006GRC Order_NIM Summary_DEM-WP(C) ENERG10C--ctn Mid-C_042010 2010GRC" xfId="1903"/>
    <cellStyle name="_DEM-WP (C) Power Cost 2006GRC Order_NIM+O&amp;M" xfId="1904"/>
    <cellStyle name="_DEM-WP (C) Power Cost 2006GRC Order_NIM+O&amp;M 2" xfId="1905"/>
    <cellStyle name="_DEM-WP (C) Power Cost 2006GRC Order_NIM+O&amp;M Monthly" xfId="1906"/>
    <cellStyle name="_DEM-WP (C) Power Cost 2006GRC Order_NIM+O&amp;M Monthly 2" xfId="1907"/>
    <cellStyle name="_DEM-WP (C) Power Cost 2006GRC Order_PCA 9 -  Exhibit D April 2010 (3)" xfId="1908"/>
    <cellStyle name="_DEM-WP (C) Power Cost 2006GRC Order_PCA 9 -  Exhibit D April 2010 (3) 2" xfId="1909"/>
    <cellStyle name="_DEM-WP (C) Power Cost 2006GRC Order_PCA 9 -  Exhibit D April 2010 (3)_DEM-WP(C) ENERG10C--ctn Mid-C_042010 2010GRC" xfId="1910"/>
    <cellStyle name="_DEM-WP (C) Power Cost 2006GRC Order_Power Costs - Comparison bx Rbtl-Staff-Jt-PC" xfId="1911"/>
    <cellStyle name="_DEM-WP (C) Power Cost 2006GRC Order_Power Costs - Comparison bx Rbtl-Staff-Jt-PC 2" xfId="1912"/>
    <cellStyle name="_DEM-WP (C) Power Cost 2006GRC Order_Power Costs - Comparison bx Rbtl-Staff-Jt-PC_Adj Bench DR 3 for Initial Briefs (Electric)" xfId="1913"/>
    <cellStyle name="_DEM-WP (C) Power Cost 2006GRC Order_Power Costs - Comparison bx Rbtl-Staff-Jt-PC_Adj Bench DR 3 for Initial Briefs (Electric) 2" xfId="1914"/>
    <cellStyle name="_DEM-WP (C) Power Cost 2006GRC Order_Power Costs - Comparison bx Rbtl-Staff-Jt-PC_Adj Bench DR 3 for Initial Briefs (Electric)_DEM-WP(C) ENERG10C--ctn Mid-C_042010 2010GRC" xfId="1915"/>
    <cellStyle name="_DEM-WP (C) Power Cost 2006GRC Order_Power Costs - Comparison bx Rbtl-Staff-Jt-PC_DEM-WP(C) ENERG10C--ctn Mid-C_042010 2010GRC" xfId="1916"/>
    <cellStyle name="_DEM-WP (C) Power Cost 2006GRC Order_Power Costs - Comparison bx Rbtl-Staff-Jt-PC_Electric Rev Req Model (2009 GRC) Rebuttal" xfId="1917"/>
    <cellStyle name="_DEM-WP (C) Power Cost 2006GRC Order_Power Costs - Comparison bx Rbtl-Staff-Jt-PC_Electric Rev Req Model (2009 GRC) Rebuttal REmoval of New  WH Solar AdjustMI" xfId="1918"/>
    <cellStyle name="_DEM-WP (C) Power Cost 2006GRC Order_Power Costs - Comparison bx Rbtl-Staff-Jt-PC_Electric Rev Req Model (2009 GRC) Rebuttal REmoval of New  WH Solar AdjustMI 2" xfId="1919"/>
    <cellStyle name="_DEM-WP (C) Power Cost 2006GRC Order_Power Costs - Comparison bx Rbtl-Staff-Jt-PC_Electric Rev Req Model (2009 GRC) Rebuttal REmoval of New  WH Solar AdjustMI_DEM-WP(C) ENERG10C--ctn Mid-C_042010 2010GRC" xfId="1920"/>
    <cellStyle name="_DEM-WP (C) Power Cost 2006GRC Order_Power Costs - Comparison bx Rbtl-Staff-Jt-PC_Electric Rev Req Model (2009 GRC) Revised 01-18-2010" xfId="1921"/>
    <cellStyle name="_DEM-WP (C) Power Cost 2006GRC Order_Power Costs - Comparison bx Rbtl-Staff-Jt-PC_Electric Rev Req Model (2009 GRC) Revised 01-18-2010 2" xfId="1922"/>
    <cellStyle name="_DEM-WP (C) Power Cost 2006GRC Order_Power Costs - Comparison bx Rbtl-Staff-Jt-PC_Electric Rev Req Model (2009 GRC) Revised 01-18-2010_DEM-WP(C) ENERG10C--ctn Mid-C_042010 2010GRC" xfId="1923"/>
    <cellStyle name="_DEM-WP (C) Power Cost 2006GRC Order_Power Costs - Comparison bx Rbtl-Staff-Jt-PC_Final Order Electric EXHIBIT A-1" xfId="1924"/>
    <cellStyle name="_DEM-WP (C) Power Cost 2006GRC Order_Rebuttal Power Costs" xfId="1925"/>
    <cellStyle name="_DEM-WP (C) Power Cost 2006GRC Order_Rebuttal Power Costs 2" xfId="1926"/>
    <cellStyle name="_DEM-WP (C) Power Cost 2006GRC Order_Rebuttal Power Costs_Adj Bench DR 3 for Initial Briefs (Electric)" xfId="1927"/>
    <cellStyle name="_DEM-WP (C) Power Cost 2006GRC Order_Rebuttal Power Costs_Adj Bench DR 3 for Initial Briefs (Electric) 2" xfId="1928"/>
    <cellStyle name="_DEM-WP (C) Power Cost 2006GRC Order_Rebuttal Power Costs_Adj Bench DR 3 for Initial Briefs (Electric)_DEM-WP(C) ENERG10C--ctn Mid-C_042010 2010GRC" xfId="1929"/>
    <cellStyle name="_DEM-WP (C) Power Cost 2006GRC Order_Rebuttal Power Costs_DEM-WP(C) ENERG10C--ctn Mid-C_042010 2010GRC" xfId="1930"/>
    <cellStyle name="_DEM-WP (C) Power Cost 2006GRC Order_Rebuttal Power Costs_Electric Rev Req Model (2009 GRC) Rebuttal" xfId="1931"/>
    <cellStyle name="_DEM-WP (C) Power Cost 2006GRC Order_Rebuttal Power Costs_Electric Rev Req Model (2009 GRC) Rebuttal REmoval of New  WH Solar AdjustMI" xfId="1932"/>
    <cellStyle name="_DEM-WP (C) Power Cost 2006GRC Order_Rebuttal Power Costs_Electric Rev Req Model (2009 GRC) Rebuttal REmoval of New  WH Solar AdjustMI 2" xfId="1933"/>
    <cellStyle name="_DEM-WP (C) Power Cost 2006GRC Order_Rebuttal Power Costs_Electric Rev Req Model (2009 GRC) Rebuttal REmoval of New  WH Solar AdjustMI_DEM-WP(C) ENERG10C--ctn Mid-C_042010 2010GRC" xfId="1934"/>
    <cellStyle name="_DEM-WP (C) Power Cost 2006GRC Order_Rebuttal Power Costs_Electric Rev Req Model (2009 GRC) Revised 01-18-2010" xfId="1935"/>
    <cellStyle name="_DEM-WP (C) Power Cost 2006GRC Order_Rebuttal Power Costs_Electric Rev Req Model (2009 GRC) Revised 01-18-2010 2" xfId="1936"/>
    <cellStyle name="_DEM-WP (C) Power Cost 2006GRC Order_Rebuttal Power Costs_Electric Rev Req Model (2009 GRC) Revised 01-18-2010_DEM-WP(C) ENERG10C--ctn Mid-C_042010 2010GRC" xfId="1937"/>
    <cellStyle name="_DEM-WP (C) Power Cost 2006GRC Order_Rebuttal Power Costs_Final Order Electric EXHIBIT A-1" xfId="1938"/>
    <cellStyle name="_DEM-WP (C) Power Cost 2006GRC Order_Wind Integration 10GRC" xfId="1939"/>
    <cellStyle name="_DEM-WP (C) Power Cost 2006GRC Order_Wind Integration 10GRC 2" xfId="1940"/>
    <cellStyle name="_DEM-WP (C) Power Cost 2006GRC Order_Wind Integration 10GRC_DEM-WP(C) ENERG10C--ctn Mid-C_042010 2010GRC" xfId="1941"/>
    <cellStyle name="_DEM-WP Revised (HC) Wild Horse 2006GRC" xfId="1942"/>
    <cellStyle name="_DEM-WP Revised (HC) Wild Horse 2006GRC 2" xfId="1943"/>
    <cellStyle name="_DEM-WP Revised (HC) Wild Horse 2006GRC_16.37E Wild Horse Expansion DeferralRevwrkingfile SF" xfId="1944"/>
    <cellStyle name="_DEM-WP Revised (HC) Wild Horse 2006GRC_16.37E Wild Horse Expansion DeferralRevwrkingfile SF 2" xfId="1945"/>
    <cellStyle name="_DEM-WP Revised (HC) Wild Horse 2006GRC_16.37E Wild Horse Expansion DeferralRevwrkingfile SF_DEM-WP(C) ENERG10C--ctn Mid-C_042010 2010GRC" xfId="1946"/>
    <cellStyle name="_DEM-WP Revised (HC) Wild Horse 2006GRC_2009 GRC Compl Filing - Exhibit D" xfId="1947"/>
    <cellStyle name="_DEM-WP Revised (HC) Wild Horse 2006GRC_2009 GRC Compl Filing - Exhibit D 2" xfId="1948"/>
    <cellStyle name="_DEM-WP Revised (HC) Wild Horse 2006GRC_2009 GRC Compl Filing - Exhibit D_DEM-WP(C) ENERG10C--ctn Mid-C_042010 2010GRC" xfId="1949"/>
    <cellStyle name="_DEM-WP Revised (HC) Wild Horse 2006GRC_Adj Bench DR 3 for Initial Briefs (Electric)" xfId="1950"/>
    <cellStyle name="_DEM-WP Revised (HC) Wild Horse 2006GRC_Adj Bench DR 3 for Initial Briefs (Electric) 2" xfId="1951"/>
    <cellStyle name="_DEM-WP Revised (HC) Wild Horse 2006GRC_Adj Bench DR 3 for Initial Briefs (Electric)_DEM-WP(C) ENERG10C--ctn Mid-C_042010 2010GRC" xfId="1952"/>
    <cellStyle name="_DEM-WP Revised (HC) Wild Horse 2006GRC_Book2" xfId="1953"/>
    <cellStyle name="_DEM-WP Revised (HC) Wild Horse 2006GRC_Book2 2" xfId="1954"/>
    <cellStyle name="_DEM-WP Revised (HC) Wild Horse 2006GRC_Book2_DEM-WP(C) ENERG10C--ctn Mid-C_042010 2010GRC" xfId="1955"/>
    <cellStyle name="_DEM-WP Revised (HC) Wild Horse 2006GRC_Book4" xfId="1956"/>
    <cellStyle name="_DEM-WP Revised (HC) Wild Horse 2006GRC_Book4 2" xfId="1957"/>
    <cellStyle name="_DEM-WP Revised (HC) Wild Horse 2006GRC_Book4_DEM-WP(C) ENERG10C--ctn Mid-C_042010 2010GRC" xfId="1958"/>
    <cellStyle name="_DEM-WP Revised (HC) Wild Horse 2006GRC_DEM-WP(C) ENERG10C--ctn Mid-C_042010 2010GRC" xfId="1959"/>
    <cellStyle name="_DEM-WP Revised (HC) Wild Horse 2006GRC_Electric Rev Req Model (2009 GRC) " xfId="1960"/>
    <cellStyle name="_DEM-WP Revised (HC) Wild Horse 2006GRC_Electric Rev Req Model (2009 GRC)  2" xfId="1961"/>
    <cellStyle name="_DEM-WP Revised (HC) Wild Horse 2006GRC_Electric Rev Req Model (2009 GRC) _DEM-WP(C) ENERG10C--ctn Mid-C_042010 2010GRC" xfId="1962"/>
    <cellStyle name="_DEM-WP Revised (HC) Wild Horse 2006GRC_Electric Rev Req Model (2009 GRC) Rebuttal" xfId="1963"/>
    <cellStyle name="_DEM-WP Revised (HC) Wild Horse 2006GRC_Electric Rev Req Model (2009 GRC) Rebuttal REmoval of New  WH Solar AdjustMI" xfId="1964"/>
    <cellStyle name="_DEM-WP Revised (HC) Wild Horse 2006GRC_Electric Rev Req Model (2009 GRC) Rebuttal REmoval of New  WH Solar AdjustMI 2" xfId="1965"/>
    <cellStyle name="_DEM-WP Revised (HC) Wild Horse 2006GRC_Electric Rev Req Model (2009 GRC) Rebuttal REmoval of New  WH Solar AdjustMI_DEM-WP(C) ENERG10C--ctn Mid-C_042010 2010GRC" xfId="1966"/>
    <cellStyle name="_DEM-WP Revised (HC) Wild Horse 2006GRC_Electric Rev Req Model (2009 GRC) Revised 01-18-2010" xfId="1967"/>
    <cellStyle name="_DEM-WP Revised (HC) Wild Horse 2006GRC_Electric Rev Req Model (2009 GRC) Revised 01-18-2010 2" xfId="1968"/>
    <cellStyle name="_DEM-WP Revised (HC) Wild Horse 2006GRC_Electric Rev Req Model (2009 GRC) Revised 01-18-2010_DEM-WP(C) ENERG10C--ctn Mid-C_042010 2010GRC" xfId="1969"/>
    <cellStyle name="_DEM-WP Revised (HC) Wild Horse 2006GRC_Final Order Electric EXHIBIT A-1" xfId="1970"/>
    <cellStyle name="_DEM-WP Revised (HC) Wild Horse 2006GRC_NIM Summary" xfId="1971"/>
    <cellStyle name="_DEM-WP Revised (HC) Wild Horse 2006GRC_NIM Summary 2" xfId="1972"/>
    <cellStyle name="_DEM-WP Revised (HC) Wild Horse 2006GRC_NIM Summary_DEM-WP(C) ENERG10C--ctn Mid-C_042010 2010GRC" xfId="1973"/>
    <cellStyle name="_DEM-WP Revised (HC) Wild Horse 2006GRC_Power Costs - Comparison bx Rbtl-Staff-Jt-PC" xfId="1974"/>
    <cellStyle name="_DEM-WP Revised (HC) Wild Horse 2006GRC_Power Costs - Comparison bx Rbtl-Staff-Jt-PC 2" xfId="1975"/>
    <cellStyle name="_DEM-WP Revised (HC) Wild Horse 2006GRC_Power Costs - Comparison bx Rbtl-Staff-Jt-PC_DEM-WP(C) ENERG10C--ctn Mid-C_042010 2010GRC" xfId="1976"/>
    <cellStyle name="_DEM-WP Revised (HC) Wild Horse 2006GRC_Rebuttal Power Costs" xfId="1977"/>
    <cellStyle name="_DEM-WP Revised (HC) Wild Horse 2006GRC_Rebuttal Power Costs 2" xfId="1978"/>
    <cellStyle name="_DEM-WP Revised (HC) Wild Horse 2006GRC_Rebuttal Power Costs_DEM-WP(C) ENERG10C--ctn Mid-C_042010 2010GRC" xfId="1979"/>
    <cellStyle name="_DEM-WP Revised (HC) Wild Horse 2006GRC_TENASKA REGULATORY ASSET" xfId="1980"/>
    <cellStyle name="_x0013__DEM-WP(C) Colstrip 12 Coal Cost Forecast 2010GRC" xfId="1981"/>
    <cellStyle name="_DEM-WP(C) Colstrip FOR" xfId="1982"/>
    <cellStyle name="_DEM-WP(C) Colstrip FOR 2" xfId="1983"/>
    <cellStyle name="_DEM-WP(C) Colstrip FOR 2 2" xfId="1984"/>
    <cellStyle name="_DEM-WP(C) Colstrip FOR 3" xfId="1985"/>
    <cellStyle name="_DEM-WP(C) Colstrip FOR_(C) WHE Proforma with ITC cash grant 10 Yr Amort_for rebuttal_120709" xfId="1986"/>
    <cellStyle name="_DEM-WP(C) Colstrip FOR_(C) WHE Proforma with ITC cash grant 10 Yr Amort_for rebuttal_120709 2" xfId="1987"/>
    <cellStyle name="_DEM-WP(C) Colstrip FOR_(C) WHE Proforma with ITC cash grant 10 Yr Amort_for rebuttal_120709_DEM-WP(C) ENERG10C--ctn Mid-C_042010 2010GRC" xfId="1988"/>
    <cellStyle name="_DEM-WP(C) Colstrip FOR_16.07E Wild Horse Wind Expansionwrkingfile" xfId="1989"/>
    <cellStyle name="_DEM-WP(C) Colstrip FOR_16.07E Wild Horse Wind Expansionwrkingfile 2" xfId="1990"/>
    <cellStyle name="_DEM-WP(C) Colstrip FOR_16.07E Wild Horse Wind Expansionwrkingfile SF" xfId="1991"/>
    <cellStyle name="_DEM-WP(C) Colstrip FOR_16.07E Wild Horse Wind Expansionwrkingfile SF 2" xfId="1992"/>
    <cellStyle name="_DEM-WP(C) Colstrip FOR_16.07E Wild Horse Wind Expansionwrkingfile SF_DEM-WP(C) ENERG10C--ctn Mid-C_042010 2010GRC" xfId="1993"/>
    <cellStyle name="_DEM-WP(C) Colstrip FOR_16.07E Wild Horse Wind Expansionwrkingfile_DEM-WP(C) ENERG10C--ctn Mid-C_042010 2010GRC" xfId="1994"/>
    <cellStyle name="_DEM-WP(C) Colstrip FOR_16.37E Wild Horse Expansion DeferralRevwrkingfile SF" xfId="1995"/>
    <cellStyle name="_DEM-WP(C) Colstrip FOR_16.37E Wild Horse Expansion DeferralRevwrkingfile SF 2" xfId="1996"/>
    <cellStyle name="_DEM-WP(C) Colstrip FOR_16.37E Wild Horse Expansion DeferralRevwrkingfile SF_DEM-WP(C) ENERG10C--ctn Mid-C_042010 2010GRC" xfId="1997"/>
    <cellStyle name="_DEM-WP(C) Colstrip FOR_Adj Bench DR 3 for Initial Briefs (Electric)" xfId="1998"/>
    <cellStyle name="_DEM-WP(C) Colstrip FOR_Adj Bench DR 3 for Initial Briefs (Electric) 2" xfId="1999"/>
    <cellStyle name="_DEM-WP(C) Colstrip FOR_Adj Bench DR 3 for Initial Briefs (Electric)_DEM-WP(C) ENERG10C--ctn Mid-C_042010 2010GRC" xfId="2000"/>
    <cellStyle name="_DEM-WP(C) Colstrip FOR_Book2" xfId="2001"/>
    <cellStyle name="_DEM-WP(C) Colstrip FOR_Book2 2" xfId="2002"/>
    <cellStyle name="_DEM-WP(C) Colstrip FOR_Book2_Adj Bench DR 3 for Initial Briefs (Electric)" xfId="2003"/>
    <cellStyle name="_DEM-WP(C) Colstrip FOR_Book2_Adj Bench DR 3 for Initial Briefs (Electric) 2" xfId="2004"/>
    <cellStyle name="_DEM-WP(C) Colstrip FOR_Book2_Adj Bench DR 3 for Initial Briefs (Electric)_DEM-WP(C) ENERG10C--ctn Mid-C_042010 2010GRC" xfId="2005"/>
    <cellStyle name="_DEM-WP(C) Colstrip FOR_Book2_DEM-WP(C) ENERG10C--ctn Mid-C_042010 2010GRC" xfId="2006"/>
    <cellStyle name="_DEM-WP(C) Colstrip FOR_Book2_Electric Rev Req Model (2009 GRC) Rebuttal" xfId="2007"/>
    <cellStyle name="_DEM-WP(C) Colstrip FOR_Book2_Electric Rev Req Model (2009 GRC) Rebuttal REmoval of New  WH Solar AdjustMI" xfId="2008"/>
    <cellStyle name="_DEM-WP(C) Colstrip FOR_Book2_Electric Rev Req Model (2009 GRC) Rebuttal REmoval of New  WH Solar AdjustMI 2" xfId="2009"/>
    <cellStyle name="_DEM-WP(C) Colstrip FOR_Book2_Electric Rev Req Model (2009 GRC) Rebuttal REmoval of New  WH Solar AdjustMI_DEM-WP(C) ENERG10C--ctn Mid-C_042010 2010GRC" xfId="2010"/>
    <cellStyle name="_DEM-WP(C) Colstrip FOR_Book2_Electric Rev Req Model (2009 GRC) Revised 01-18-2010" xfId="2011"/>
    <cellStyle name="_DEM-WP(C) Colstrip FOR_Book2_Electric Rev Req Model (2009 GRC) Revised 01-18-2010 2" xfId="2012"/>
    <cellStyle name="_DEM-WP(C) Colstrip FOR_Book2_Electric Rev Req Model (2009 GRC) Revised 01-18-2010_DEM-WP(C) ENERG10C--ctn Mid-C_042010 2010GRC" xfId="2013"/>
    <cellStyle name="_DEM-WP(C) Colstrip FOR_Book2_Final Order Electric EXHIBIT A-1" xfId="2014"/>
    <cellStyle name="_DEM-WP(C) Colstrip FOR_Confidential Material" xfId="2015"/>
    <cellStyle name="_DEM-WP(C) Colstrip FOR_DEM-WP(C) Colstrip 12 Coal Cost Forecast 2010GRC" xfId="2016"/>
    <cellStyle name="_DEM-WP(C) Colstrip FOR_DEM-WP(C) ENERG10C--ctn Mid-C_042010 2010GRC" xfId="2017"/>
    <cellStyle name="_DEM-WP(C) Colstrip FOR_DEM-WP(C) Production O&amp;M 2010GRC As-Filed" xfId="2018"/>
    <cellStyle name="_DEM-WP(C) Colstrip FOR_DEM-WP(C) Production O&amp;M 2010GRC As-Filed 2" xfId="2019"/>
    <cellStyle name="_DEM-WP(C) Colstrip FOR_DEM-WP(C) Production O&amp;M 2010GRC As-Filed 3" xfId="2020"/>
    <cellStyle name="_DEM-WP(C) Colstrip FOR_Electric Rev Req Model (2009 GRC) Rebuttal" xfId="2021"/>
    <cellStyle name="_DEM-WP(C) Colstrip FOR_Electric Rev Req Model (2009 GRC) Rebuttal REmoval of New  WH Solar AdjustMI" xfId="2022"/>
    <cellStyle name="_DEM-WP(C) Colstrip FOR_Electric Rev Req Model (2009 GRC) Rebuttal REmoval of New  WH Solar AdjustMI 2" xfId="2023"/>
    <cellStyle name="_DEM-WP(C) Colstrip FOR_Electric Rev Req Model (2009 GRC) Rebuttal REmoval of New  WH Solar AdjustMI_DEM-WP(C) ENERG10C--ctn Mid-C_042010 2010GRC" xfId="2024"/>
    <cellStyle name="_DEM-WP(C) Colstrip FOR_Electric Rev Req Model (2009 GRC) Revised 01-18-2010" xfId="2025"/>
    <cellStyle name="_DEM-WP(C) Colstrip FOR_Electric Rev Req Model (2009 GRC) Revised 01-18-2010 2" xfId="2026"/>
    <cellStyle name="_DEM-WP(C) Colstrip FOR_Electric Rev Req Model (2009 GRC) Revised 01-18-2010_DEM-WP(C) ENERG10C--ctn Mid-C_042010 2010GRC" xfId="2027"/>
    <cellStyle name="_DEM-WP(C) Colstrip FOR_Final Order Electric EXHIBIT A-1" xfId="2028"/>
    <cellStyle name="_DEM-WP(C) Colstrip FOR_Rebuttal Power Costs" xfId="2029"/>
    <cellStyle name="_DEM-WP(C) Colstrip FOR_Rebuttal Power Costs 2" xfId="2030"/>
    <cellStyle name="_DEM-WP(C) Colstrip FOR_Rebuttal Power Costs_Adj Bench DR 3 for Initial Briefs (Electric)" xfId="2031"/>
    <cellStyle name="_DEM-WP(C) Colstrip FOR_Rebuttal Power Costs_Adj Bench DR 3 for Initial Briefs (Electric) 2" xfId="2032"/>
    <cellStyle name="_DEM-WP(C) Colstrip FOR_Rebuttal Power Costs_Adj Bench DR 3 for Initial Briefs (Electric)_DEM-WP(C) ENERG10C--ctn Mid-C_042010 2010GRC" xfId="2033"/>
    <cellStyle name="_DEM-WP(C) Colstrip FOR_Rebuttal Power Costs_DEM-WP(C) ENERG10C--ctn Mid-C_042010 2010GRC" xfId="2034"/>
    <cellStyle name="_DEM-WP(C) Colstrip FOR_Rebuttal Power Costs_Electric Rev Req Model (2009 GRC) Rebuttal" xfId="2035"/>
    <cellStyle name="_DEM-WP(C) Colstrip FOR_Rebuttal Power Costs_Electric Rev Req Model (2009 GRC) Rebuttal REmoval of New  WH Solar AdjustMI" xfId="2036"/>
    <cellStyle name="_DEM-WP(C) Colstrip FOR_Rebuttal Power Costs_Electric Rev Req Model (2009 GRC) Rebuttal REmoval of New  WH Solar AdjustMI 2" xfId="2037"/>
    <cellStyle name="_DEM-WP(C) Colstrip FOR_Rebuttal Power Costs_Electric Rev Req Model (2009 GRC) Rebuttal REmoval of New  WH Solar AdjustMI_DEM-WP(C) ENERG10C--ctn Mid-C_042010 2010GRC" xfId="2038"/>
    <cellStyle name="_DEM-WP(C) Colstrip FOR_Rebuttal Power Costs_Electric Rev Req Model (2009 GRC) Revised 01-18-2010" xfId="2039"/>
    <cellStyle name="_DEM-WP(C) Colstrip FOR_Rebuttal Power Costs_Electric Rev Req Model (2009 GRC) Revised 01-18-2010 2" xfId="2040"/>
    <cellStyle name="_DEM-WP(C) Colstrip FOR_Rebuttal Power Costs_Electric Rev Req Model (2009 GRC) Revised 01-18-2010_DEM-WP(C) ENERG10C--ctn Mid-C_042010 2010GRC" xfId="2041"/>
    <cellStyle name="_DEM-WP(C) Colstrip FOR_Rebuttal Power Costs_Final Order Electric EXHIBIT A-1" xfId="2042"/>
    <cellStyle name="_DEM-WP(C) Colstrip FOR_TENASKA REGULATORY ASSET" xfId="2043"/>
    <cellStyle name="_DEM-WP(C) Costs not in AURORA 2006GRC" xfId="2044"/>
    <cellStyle name="_DEM-WP(C) Costs not in AURORA 2006GRC 2" xfId="2045"/>
    <cellStyle name="_DEM-WP(C) Costs not in AURORA 2006GRC 2 2" xfId="2046"/>
    <cellStyle name="_DEM-WP(C) Costs not in AURORA 2006GRC 3" xfId="2047"/>
    <cellStyle name="_DEM-WP(C) Costs not in AURORA 2006GRC 4" xfId="2048"/>
    <cellStyle name="_DEM-WP(C) Costs not in AURORA 2006GRC 4 2" xfId="2049"/>
    <cellStyle name="_DEM-WP(C) Costs not in AURORA 2006GRC 5" xfId="2050"/>
    <cellStyle name="_DEM-WP(C) Costs not in AURORA 2006GRC 6" xfId="2051"/>
    <cellStyle name="_DEM-WP(C) Costs not in AURORA 2006GRC 6 2" xfId="2052"/>
    <cellStyle name="_DEM-WP(C) Costs not in AURORA 2006GRC 7" xfId="2053"/>
    <cellStyle name="_DEM-WP(C) Costs not in AURORA 2006GRC 7 2" xfId="2054"/>
    <cellStyle name="_DEM-WP(C) Costs not in AURORA 2006GRC_(C) WHE Proforma with ITC cash grant 10 Yr Amort_for deferral_102809" xfId="2055"/>
    <cellStyle name="_DEM-WP(C) Costs not in AURORA 2006GRC_(C) WHE Proforma with ITC cash grant 10 Yr Amort_for deferral_102809 2" xfId="2056"/>
    <cellStyle name="_DEM-WP(C) Costs not in AURORA 2006GRC_(C) WHE Proforma with ITC cash grant 10 Yr Amort_for deferral_102809_16.07E Wild Horse Wind Expansionwrkingfile" xfId="2057"/>
    <cellStyle name="_DEM-WP(C) Costs not in AURORA 2006GRC_(C) WHE Proforma with ITC cash grant 10 Yr Amort_for deferral_102809_16.07E Wild Horse Wind Expansionwrkingfile 2" xfId="2058"/>
    <cellStyle name="_DEM-WP(C) Costs not in AURORA 2006GRC_(C) WHE Proforma with ITC cash grant 10 Yr Amort_for deferral_102809_16.07E Wild Horse Wind Expansionwrkingfile SF" xfId="2059"/>
    <cellStyle name="_DEM-WP(C) Costs not in AURORA 2006GRC_(C) WHE Proforma with ITC cash grant 10 Yr Amort_for deferral_102809_16.07E Wild Horse Wind Expansionwrkingfile SF 2" xfId="2060"/>
    <cellStyle name="_DEM-WP(C) Costs not in AURORA 2006GRC_(C) WHE Proforma with ITC cash grant 10 Yr Amort_for deferral_102809_16.07E Wild Horse Wind Expansionwrkingfile SF_DEM-WP(C) ENERG10C--ctn Mid-C_042010 2010GRC" xfId="2061"/>
    <cellStyle name="_DEM-WP(C) Costs not in AURORA 2006GRC_(C) WHE Proforma with ITC cash grant 10 Yr Amort_for deferral_102809_16.07E Wild Horse Wind Expansionwrkingfile_DEM-WP(C) ENERG10C--ctn Mid-C_042010 2010GRC" xfId="2062"/>
    <cellStyle name="_DEM-WP(C) Costs not in AURORA 2006GRC_(C) WHE Proforma with ITC cash grant 10 Yr Amort_for deferral_102809_16.37E Wild Horse Expansion DeferralRevwrkingfile SF" xfId="2063"/>
    <cellStyle name="_DEM-WP(C) Costs not in AURORA 2006GRC_(C) WHE Proforma with ITC cash grant 10 Yr Amort_for deferral_102809_16.37E Wild Horse Expansion DeferralRevwrkingfile SF 2" xfId="2064"/>
    <cellStyle name="_DEM-WP(C) Costs not in AURORA 2006GRC_(C) WHE Proforma with ITC cash grant 10 Yr Amort_for deferral_102809_16.37E Wild Horse Expansion DeferralRevwrkingfile SF_DEM-WP(C) ENERG10C--ctn Mid-C_042010 2010GRC" xfId="2065"/>
    <cellStyle name="_DEM-WP(C) Costs not in AURORA 2006GRC_(C) WHE Proforma with ITC cash grant 10 Yr Amort_for deferral_102809_DEM-WP(C) ENERG10C--ctn Mid-C_042010 2010GRC" xfId="2066"/>
    <cellStyle name="_DEM-WP(C) Costs not in AURORA 2006GRC_(C) WHE Proforma with ITC cash grant 10 Yr Amort_for rebuttal_120709" xfId="2067"/>
    <cellStyle name="_DEM-WP(C) Costs not in AURORA 2006GRC_(C) WHE Proforma with ITC cash grant 10 Yr Amort_for rebuttal_120709 2" xfId="2068"/>
    <cellStyle name="_DEM-WP(C) Costs not in AURORA 2006GRC_(C) WHE Proforma with ITC cash grant 10 Yr Amort_for rebuttal_120709_DEM-WP(C) ENERG10C--ctn Mid-C_042010 2010GRC" xfId="2069"/>
    <cellStyle name="_DEM-WP(C) Costs not in AURORA 2006GRC_04.07E Wild Horse Wind Expansion" xfId="2070"/>
    <cellStyle name="_DEM-WP(C) Costs not in AURORA 2006GRC_04.07E Wild Horse Wind Expansion 2" xfId="2071"/>
    <cellStyle name="_DEM-WP(C) Costs not in AURORA 2006GRC_04.07E Wild Horse Wind Expansion_16.07E Wild Horse Wind Expansionwrkingfile" xfId="2072"/>
    <cellStyle name="_DEM-WP(C) Costs not in AURORA 2006GRC_04.07E Wild Horse Wind Expansion_16.07E Wild Horse Wind Expansionwrkingfile 2" xfId="2073"/>
    <cellStyle name="_DEM-WP(C) Costs not in AURORA 2006GRC_04.07E Wild Horse Wind Expansion_16.07E Wild Horse Wind Expansionwrkingfile SF" xfId="2074"/>
    <cellStyle name="_DEM-WP(C) Costs not in AURORA 2006GRC_04.07E Wild Horse Wind Expansion_16.07E Wild Horse Wind Expansionwrkingfile SF 2" xfId="2075"/>
    <cellStyle name="_DEM-WP(C) Costs not in AURORA 2006GRC_04.07E Wild Horse Wind Expansion_16.07E Wild Horse Wind Expansionwrkingfile SF_DEM-WP(C) ENERG10C--ctn Mid-C_042010 2010GRC" xfId="2076"/>
    <cellStyle name="_DEM-WP(C) Costs not in AURORA 2006GRC_04.07E Wild Horse Wind Expansion_16.07E Wild Horse Wind Expansionwrkingfile_DEM-WP(C) ENERG10C--ctn Mid-C_042010 2010GRC" xfId="2077"/>
    <cellStyle name="_DEM-WP(C) Costs not in AURORA 2006GRC_04.07E Wild Horse Wind Expansion_16.37E Wild Horse Expansion DeferralRevwrkingfile SF" xfId="2078"/>
    <cellStyle name="_DEM-WP(C) Costs not in AURORA 2006GRC_04.07E Wild Horse Wind Expansion_16.37E Wild Horse Expansion DeferralRevwrkingfile SF 2" xfId="2079"/>
    <cellStyle name="_DEM-WP(C) Costs not in AURORA 2006GRC_04.07E Wild Horse Wind Expansion_16.37E Wild Horse Expansion DeferralRevwrkingfile SF_DEM-WP(C) ENERG10C--ctn Mid-C_042010 2010GRC" xfId="2080"/>
    <cellStyle name="_DEM-WP(C) Costs not in AURORA 2006GRC_04.07E Wild Horse Wind Expansion_DEM-WP(C) ENERG10C--ctn Mid-C_042010 2010GRC" xfId="2081"/>
    <cellStyle name="_DEM-WP(C) Costs not in AURORA 2006GRC_16.07E Wild Horse Wind Expansionwrkingfile" xfId="2082"/>
    <cellStyle name="_DEM-WP(C) Costs not in AURORA 2006GRC_16.07E Wild Horse Wind Expansionwrkingfile 2" xfId="2083"/>
    <cellStyle name="_DEM-WP(C) Costs not in AURORA 2006GRC_16.07E Wild Horse Wind Expansionwrkingfile SF" xfId="2084"/>
    <cellStyle name="_DEM-WP(C) Costs not in AURORA 2006GRC_16.07E Wild Horse Wind Expansionwrkingfile SF 2" xfId="2085"/>
    <cellStyle name="_DEM-WP(C) Costs not in AURORA 2006GRC_16.07E Wild Horse Wind Expansionwrkingfile SF_DEM-WP(C) ENERG10C--ctn Mid-C_042010 2010GRC" xfId="2086"/>
    <cellStyle name="_DEM-WP(C) Costs not in AURORA 2006GRC_16.07E Wild Horse Wind Expansionwrkingfile_DEM-WP(C) ENERG10C--ctn Mid-C_042010 2010GRC" xfId="2087"/>
    <cellStyle name="_DEM-WP(C) Costs not in AURORA 2006GRC_16.37E Wild Horse Expansion DeferralRevwrkingfile SF" xfId="2088"/>
    <cellStyle name="_DEM-WP(C) Costs not in AURORA 2006GRC_16.37E Wild Horse Expansion DeferralRevwrkingfile SF 2" xfId="2089"/>
    <cellStyle name="_DEM-WP(C) Costs not in AURORA 2006GRC_16.37E Wild Horse Expansion DeferralRevwrkingfile SF_DEM-WP(C) ENERG10C--ctn Mid-C_042010 2010GRC" xfId="2090"/>
    <cellStyle name="_DEM-WP(C) Costs not in AURORA 2006GRC_2009 GRC Compl Filing - Exhibit D" xfId="2091"/>
    <cellStyle name="_DEM-WP(C) Costs not in AURORA 2006GRC_2009 GRC Compl Filing - Exhibit D 2" xfId="2092"/>
    <cellStyle name="_DEM-WP(C) Costs not in AURORA 2006GRC_2009 GRC Compl Filing - Exhibit D_DEM-WP(C) ENERG10C--ctn Mid-C_042010 2010GRC" xfId="2093"/>
    <cellStyle name="_DEM-WP(C) Costs not in AURORA 2006GRC_4 31 Regulatory Assets and Liabilities  7 06- Exhibit D" xfId="2094"/>
    <cellStyle name="_DEM-WP(C) Costs not in AURORA 2006GRC_4 31 Regulatory Assets and Liabilities  7 06- Exhibit D 2" xfId="2095"/>
    <cellStyle name="_DEM-WP(C) Costs not in AURORA 2006GRC_4 31 Regulatory Assets and Liabilities  7 06- Exhibit D_DEM-WP(C) ENERG10C--ctn Mid-C_042010 2010GRC" xfId="2096"/>
    <cellStyle name="_DEM-WP(C) Costs not in AURORA 2006GRC_4 31 Regulatory Assets and Liabilities  7 06- Exhibit D_NIM Summary" xfId="2097"/>
    <cellStyle name="_DEM-WP(C) Costs not in AURORA 2006GRC_4 31 Regulatory Assets and Liabilities  7 06- Exhibit D_NIM Summary 2" xfId="2098"/>
    <cellStyle name="_DEM-WP(C) Costs not in AURORA 2006GRC_4 31 Regulatory Assets and Liabilities  7 06- Exhibit D_NIM Summary_DEM-WP(C) ENERG10C--ctn Mid-C_042010 2010GRC" xfId="2099"/>
    <cellStyle name="_DEM-WP(C) Costs not in AURORA 2006GRC_4 31E Reg Asset  Liab and EXH D" xfId="2100"/>
    <cellStyle name="_DEM-WP(C) Costs not in AURORA 2006GRC_4 31E Reg Asset  Liab and EXH D _ Aug 10 Filing (2)" xfId="2101"/>
    <cellStyle name="_DEM-WP(C) Costs not in AURORA 2006GRC_4 31E Reg Asset  Liab and EXH D _ Aug 10 Filing (2) 2" xfId="2102"/>
    <cellStyle name="_DEM-WP(C) Costs not in AURORA 2006GRC_4 31E Reg Asset  Liab and EXH D 2" xfId="2103"/>
    <cellStyle name="_DEM-WP(C) Costs not in AURORA 2006GRC_4 31E Reg Asset  Liab and EXH D 3" xfId="2104"/>
    <cellStyle name="_DEM-WP(C) Costs not in AURORA 2006GRC_4 32 Regulatory Assets and Liabilities  7 06- Exhibit D" xfId="2105"/>
    <cellStyle name="_DEM-WP(C) Costs not in AURORA 2006GRC_4 32 Regulatory Assets and Liabilities  7 06- Exhibit D 2" xfId="2106"/>
    <cellStyle name="_DEM-WP(C) Costs not in AURORA 2006GRC_4 32 Regulatory Assets and Liabilities  7 06- Exhibit D_DEM-WP(C) ENERG10C--ctn Mid-C_042010 2010GRC" xfId="2107"/>
    <cellStyle name="_DEM-WP(C) Costs not in AURORA 2006GRC_4 32 Regulatory Assets and Liabilities  7 06- Exhibit D_NIM Summary" xfId="2108"/>
    <cellStyle name="_DEM-WP(C) Costs not in AURORA 2006GRC_4 32 Regulatory Assets and Liabilities  7 06- Exhibit D_NIM Summary 2" xfId="2109"/>
    <cellStyle name="_DEM-WP(C) Costs not in AURORA 2006GRC_4 32 Regulatory Assets and Liabilities  7 06- Exhibit D_NIM Summary_DEM-WP(C) ENERG10C--ctn Mid-C_042010 2010GRC" xfId="2110"/>
    <cellStyle name="_DEM-WP(C) Costs not in AURORA 2006GRC_AURORA Total New" xfId="2111"/>
    <cellStyle name="_DEM-WP(C) Costs not in AURORA 2006GRC_AURORA Total New 2" xfId="2112"/>
    <cellStyle name="_DEM-WP(C) Costs not in AURORA 2006GRC_Book1" xfId="2113"/>
    <cellStyle name="_DEM-WP(C) Costs not in AURORA 2006GRC_Book2" xfId="2114"/>
    <cellStyle name="_DEM-WP(C) Costs not in AURORA 2006GRC_Book2 2" xfId="2115"/>
    <cellStyle name="_DEM-WP(C) Costs not in AURORA 2006GRC_Book2_Adj Bench DR 3 for Initial Briefs (Electric)" xfId="2116"/>
    <cellStyle name="_DEM-WP(C) Costs not in AURORA 2006GRC_Book2_Adj Bench DR 3 for Initial Briefs (Electric) 2" xfId="2117"/>
    <cellStyle name="_DEM-WP(C) Costs not in AURORA 2006GRC_Book2_Adj Bench DR 3 for Initial Briefs (Electric)_DEM-WP(C) ENERG10C--ctn Mid-C_042010 2010GRC" xfId="2118"/>
    <cellStyle name="_DEM-WP(C) Costs not in AURORA 2006GRC_Book2_DEM-WP(C) ENERG10C--ctn Mid-C_042010 2010GRC" xfId="2119"/>
    <cellStyle name="_DEM-WP(C) Costs not in AURORA 2006GRC_Book2_Electric Rev Req Model (2009 GRC) Rebuttal" xfId="2120"/>
    <cellStyle name="_DEM-WP(C) Costs not in AURORA 2006GRC_Book2_Electric Rev Req Model (2009 GRC) Rebuttal REmoval of New  WH Solar AdjustMI" xfId="2121"/>
    <cellStyle name="_DEM-WP(C) Costs not in AURORA 2006GRC_Book2_Electric Rev Req Model (2009 GRC) Rebuttal REmoval of New  WH Solar AdjustMI 2" xfId="2122"/>
    <cellStyle name="_DEM-WP(C) Costs not in AURORA 2006GRC_Book2_Electric Rev Req Model (2009 GRC) Rebuttal REmoval of New  WH Solar AdjustMI_DEM-WP(C) ENERG10C--ctn Mid-C_042010 2010GRC" xfId="2123"/>
    <cellStyle name="_DEM-WP(C) Costs not in AURORA 2006GRC_Book2_Electric Rev Req Model (2009 GRC) Revised 01-18-2010" xfId="2124"/>
    <cellStyle name="_DEM-WP(C) Costs not in AURORA 2006GRC_Book2_Electric Rev Req Model (2009 GRC) Revised 01-18-2010 2" xfId="2125"/>
    <cellStyle name="_DEM-WP(C) Costs not in AURORA 2006GRC_Book2_Electric Rev Req Model (2009 GRC) Revised 01-18-2010_DEM-WP(C) ENERG10C--ctn Mid-C_042010 2010GRC" xfId="2126"/>
    <cellStyle name="_DEM-WP(C) Costs not in AURORA 2006GRC_Book2_Final Order Electric EXHIBIT A-1" xfId="2127"/>
    <cellStyle name="_DEM-WP(C) Costs not in AURORA 2006GRC_Book4" xfId="2128"/>
    <cellStyle name="_DEM-WP(C) Costs not in AURORA 2006GRC_Book4 2" xfId="2129"/>
    <cellStyle name="_DEM-WP(C) Costs not in AURORA 2006GRC_Book4_DEM-WP(C) ENERG10C--ctn Mid-C_042010 2010GRC" xfId="2130"/>
    <cellStyle name="_DEM-WP(C) Costs not in AURORA 2006GRC_Book9" xfId="2131"/>
    <cellStyle name="_DEM-WP(C) Costs not in AURORA 2006GRC_Book9 2" xfId="2132"/>
    <cellStyle name="_DEM-WP(C) Costs not in AURORA 2006GRC_Book9_DEM-WP(C) ENERG10C--ctn Mid-C_042010 2010GRC" xfId="2133"/>
    <cellStyle name="_DEM-WP(C) Costs not in AURORA 2006GRC_Chelan PUD Power Costs (8-10)" xfId="2134"/>
    <cellStyle name="_DEM-WP(C) Costs not in AURORA 2006GRC_DEM-WP(C) Chelan Power Costs" xfId="2135"/>
    <cellStyle name="_DEM-WP(C) Costs not in AURORA 2006GRC_DEM-WP(C) Chelan Power Costs 2" xfId="2136"/>
    <cellStyle name="_DEM-WP(C) Costs not in AURORA 2006GRC_DEM-WP(C) ENERG10C--ctn Mid-C_042010 2010GRC" xfId="2137"/>
    <cellStyle name="_DEM-WP(C) Costs not in AURORA 2006GRC_DEM-WP(C) Gas Transport 2010GRC" xfId="2138"/>
    <cellStyle name="_DEM-WP(C) Costs not in AURORA 2006GRC_DEM-WP(C) Gas Transport 2010GRC 2" xfId="2139"/>
    <cellStyle name="_DEM-WP(C) Costs not in AURORA 2006GRC_LSRWEP LGIA like Acctg Petition Aug 2010" xfId="2140"/>
    <cellStyle name="_DEM-WP(C) Costs not in AURORA 2006GRC_NIM Summary" xfId="2141"/>
    <cellStyle name="_DEM-WP(C) Costs not in AURORA 2006GRC_NIM Summary 09GRC" xfId="2142"/>
    <cellStyle name="_DEM-WP(C) Costs not in AURORA 2006GRC_NIM Summary 09GRC 2" xfId="2143"/>
    <cellStyle name="_DEM-WP(C) Costs not in AURORA 2006GRC_NIM Summary 09GRC_DEM-WP(C) ENERG10C--ctn Mid-C_042010 2010GRC" xfId="2144"/>
    <cellStyle name="_DEM-WP(C) Costs not in AURORA 2006GRC_NIM Summary 2" xfId="2145"/>
    <cellStyle name="_DEM-WP(C) Costs not in AURORA 2006GRC_NIM Summary 3" xfId="2146"/>
    <cellStyle name="_DEM-WP(C) Costs not in AURORA 2006GRC_NIM Summary 4" xfId="2147"/>
    <cellStyle name="_DEM-WP(C) Costs not in AURORA 2006GRC_NIM Summary 5" xfId="2148"/>
    <cellStyle name="_DEM-WP(C) Costs not in AURORA 2006GRC_NIM Summary 6" xfId="2149"/>
    <cellStyle name="_DEM-WP(C) Costs not in AURORA 2006GRC_NIM Summary 7" xfId="2150"/>
    <cellStyle name="_DEM-WP(C) Costs not in AURORA 2006GRC_NIM Summary 8" xfId="2151"/>
    <cellStyle name="_DEM-WP(C) Costs not in AURORA 2006GRC_NIM Summary 9" xfId="2152"/>
    <cellStyle name="_DEM-WP(C) Costs not in AURORA 2006GRC_NIM Summary_DEM-WP(C) ENERG10C--ctn Mid-C_042010 2010GRC" xfId="2153"/>
    <cellStyle name="_DEM-WP(C) Costs not in AURORA 2006GRC_PCA 9 -  Exhibit D April 2010 (3)" xfId="2154"/>
    <cellStyle name="_DEM-WP(C) Costs not in AURORA 2006GRC_PCA 9 -  Exhibit D April 2010 (3) 2" xfId="2155"/>
    <cellStyle name="_DEM-WP(C) Costs not in AURORA 2006GRC_PCA 9 -  Exhibit D April 2010 (3)_DEM-WP(C) ENERG10C--ctn Mid-C_042010 2010GRC" xfId="2156"/>
    <cellStyle name="_DEM-WP(C) Costs not in AURORA 2006GRC_Power Costs - Comparison bx Rbtl-Staff-Jt-PC" xfId="2157"/>
    <cellStyle name="_DEM-WP(C) Costs not in AURORA 2006GRC_Power Costs - Comparison bx Rbtl-Staff-Jt-PC 2" xfId="2158"/>
    <cellStyle name="_DEM-WP(C) Costs not in AURORA 2006GRC_Power Costs - Comparison bx Rbtl-Staff-Jt-PC_Adj Bench DR 3 for Initial Briefs (Electric)" xfId="2159"/>
    <cellStyle name="_DEM-WP(C) Costs not in AURORA 2006GRC_Power Costs - Comparison bx Rbtl-Staff-Jt-PC_Adj Bench DR 3 for Initial Briefs (Electric) 2" xfId="2160"/>
    <cellStyle name="_DEM-WP(C) Costs not in AURORA 2006GRC_Power Costs - Comparison bx Rbtl-Staff-Jt-PC_Adj Bench DR 3 for Initial Briefs (Electric)_DEM-WP(C) ENERG10C--ctn Mid-C_042010 2010GRC" xfId="2161"/>
    <cellStyle name="_DEM-WP(C) Costs not in AURORA 2006GRC_Power Costs - Comparison bx Rbtl-Staff-Jt-PC_DEM-WP(C) ENERG10C--ctn Mid-C_042010 2010GRC" xfId="2162"/>
    <cellStyle name="_DEM-WP(C) Costs not in AURORA 2006GRC_Power Costs - Comparison bx Rbtl-Staff-Jt-PC_Electric Rev Req Model (2009 GRC) Rebuttal" xfId="2163"/>
    <cellStyle name="_DEM-WP(C) Costs not in AURORA 2006GRC_Power Costs - Comparison bx Rbtl-Staff-Jt-PC_Electric Rev Req Model (2009 GRC) Rebuttal REmoval of New  WH Solar AdjustMI" xfId="2164"/>
    <cellStyle name="_DEM-WP(C) Costs not in AURORA 2006GRC_Power Costs - Comparison bx Rbtl-Staff-Jt-PC_Electric Rev Req Model (2009 GRC) Rebuttal REmoval of New  WH Solar AdjustMI 2" xfId="2165"/>
    <cellStyle name="_DEM-WP(C) Costs not in AURORA 2006GRC_Power Costs - Comparison bx Rbtl-Staff-Jt-PC_Electric Rev Req Model (2009 GRC) Rebuttal REmoval of New  WH Solar AdjustMI_DEM-WP(C) ENERG10C--ctn Mid-C_042010 2010GRC" xfId="2166"/>
    <cellStyle name="_DEM-WP(C) Costs not in AURORA 2006GRC_Power Costs - Comparison bx Rbtl-Staff-Jt-PC_Electric Rev Req Model (2009 GRC) Revised 01-18-2010" xfId="2167"/>
    <cellStyle name="_DEM-WP(C) Costs not in AURORA 2006GRC_Power Costs - Comparison bx Rbtl-Staff-Jt-PC_Electric Rev Req Model (2009 GRC) Revised 01-18-2010 2" xfId="2168"/>
    <cellStyle name="_DEM-WP(C) Costs not in AURORA 2006GRC_Power Costs - Comparison bx Rbtl-Staff-Jt-PC_Electric Rev Req Model (2009 GRC) Revised 01-18-2010_DEM-WP(C) ENERG10C--ctn Mid-C_042010 2010GRC" xfId="2169"/>
    <cellStyle name="_DEM-WP(C) Costs not in AURORA 2006GRC_Power Costs - Comparison bx Rbtl-Staff-Jt-PC_Final Order Electric EXHIBIT A-1" xfId="2170"/>
    <cellStyle name="_DEM-WP(C) Costs not in AURORA 2006GRC_Rebuttal Power Costs" xfId="2171"/>
    <cellStyle name="_DEM-WP(C) Costs not in AURORA 2006GRC_Rebuttal Power Costs 2" xfId="2172"/>
    <cellStyle name="_DEM-WP(C) Costs not in AURORA 2006GRC_Rebuttal Power Costs_Adj Bench DR 3 for Initial Briefs (Electric)" xfId="2173"/>
    <cellStyle name="_DEM-WP(C) Costs not in AURORA 2006GRC_Rebuttal Power Costs_Adj Bench DR 3 for Initial Briefs (Electric) 2" xfId="2174"/>
    <cellStyle name="_DEM-WP(C) Costs not in AURORA 2006GRC_Rebuttal Power Costs_Adj Bench DR 3 for Initial Briefs (Electric)_DEM-WP(C) ENERG10C--ctn Mid-C_042010 2010GRC" xfId="2175"/>
    <cellStyle name="_DEM-WP(C) Costs not in AURORA 2006GRC_Rebuttal Power Costs_DEM-WP(C) ENERG10C--ctn Mid-C_042010 2010GRC" xfId="2176"/>
    <cellStyle name="_DEM-WP(C) Costs not in AURORA 2006GRC_Rebuttal Power Costs_Electric Rev Req Model (2009 GRC) Rebuttal" xfId="2177"/>
    <cellStyle name="_DEM-WP(C) Costs not in AURORA 2006GRC_Rebuttal Power Costs_Electric Rev Req Model (2009 GRC) Rebuttal REmoval of New  WH Solar AdjustMI" xfId="2178"/>
    <cellStyle name="_DEM-WP(C) Costs not in AURORA 2006GRC_Rebuttal Power Costs_Electric Rev Req Model (2009 GRC) Rebuttal REmoval of New  WH Solar AdjustMI 2" xfId="2179"/>
    <cellStyle name="_DEM-WP(C) Costs not in AURORA 2006GRC_Rebuttal Power Costs_Electric Rev Req Model (2009 GRC) Rebuttal REmoval of New  WH Solar AdjustMI_DEM-WP(C) ENERG10C--ctn Mid-C_042010 2010GRC" xfId="2180"/>
    <cellStyle name="_DEM-WP(C) Costs not in AURORA 2006GRC_Rebuttal Power Costs_Electric Rev Req Model (2009 GRC) Revised 01-18-2010" xfId="2181"/>
    <cellStyle name="_DEM-WP(C) Costs not in AURORA 2006GRC_Rebuttal Power Costs_Electric Rev Req Model (2009 GRC) Revised 01-18-2010 2" xfId="2182"/>
    <cellStyle name="_DEM-WP(C) Costs not in AURORA 2006GRC_Rebuttal Power Costs_Electric Rev Req Model (2009 GRC) Revised 01-18-2010_DEM-WP(C) ENERG10C--ctn Mid-C_042010 2010GRC" xfId="2183"/>
    <cellStyle name="_DEM-WP(C) Costs not in AURORA 2006GRC_Rebuttal Power Costs_Final Order Electric EXHIBIT A-1" xfId="2184"/>
    <cellStyle name="_DEM-WP(C) Costs not in AURORA 2006GRC_Transmission Workbook for May BOD" xfId="2185"/>
    <cellStyle name="_DEM-WP(C) Costs not in AURORA 2006GRC_Transmission Workbook for May BOD 2" xfId="2186"/>
    <cellStyle name="_DEM-WP(C) Costs not in AURORA 2006GRC_Transmission Workbook for May BOD_DEM-WP(C) ENERG10C--ctn Mid-C_042010 2010GRC" xfId="2187"/>
    <cellStyle name="_DEM-WP(C) Costs not in AURORA 2006GRC_Wind Integration 10GRC" xfId="2188"/>
    <cellStyle name="_DEM-WP(C) Costs not in AURORA 2006GRC_Wind Integration 10GRC 2" xfId="2189"/>
    <cellStyle name="_DEM-WP(C) Costs not in AURORA 2006GRC_Wind Integration 10GRC_DEM-WP(C) ENERG10C--ctn Mid-C_042010 2010GRC" xfId="2190"/>
    <cellStyle name="_DEM-WP(C) Costs not in AURORA 2007GRC" xfId="2191"/>
    <cellStyle name="_DEM-WP(C) Costs not in AURORA 2007GRC 2" xfId="2192"/>
    <cellStyle name="_DEM-WP(C) Costs not in AURORA 2007GRC 2 2" xfId="2193"/>
    <cellStyle name="_DEM-WP(C) Costs not in AURORA 2007GRC Update" xfId="2194"/>
    <cellStyle name="_DEM-WP(C) Costs not in AURORA 2007GRC Update 2" xfId="2195"/>
    <cellStyle name="_DEM-WP(C) Costs not in AURORA 2007GRC Update_DEM-WP(C) ENERG10C--ctn Mid-C_042010 2010GRC" xfId="2196"/>
    <cellStyle name="_DEM-WP(C) Costs not in AURORA 2007GRC Update_NIM Summary" xfId="2197"/>
    <cellStyle name="_DEM-WP(C) Costs not in AURORA 2007GRC Update_NIM Summary 2" xfId="2198"/>
    <cellStyle name="_DEM-WP(C) Costs not in AURORA 2007GRC Update_NIM Summary_DEM-WP(C) ENERG10C--ctn Mid-C_042010 2010GRC" xfId="2199"/>
    <cellStyle name="_DEM-WP(C) Costs not in AURORA 2007GRC_16.37E Wild Horse Expansion DeferralRevwrkingfile SF" xfId="2200"/>
    <cellStyle name="_DEM-WP(C) Costs not in AURORA 2007GRC_16.37E Wild Horse Expansion DeferralRevwrkingfile SF 2" xfId="2201"/>
    <cellStyle name="_DEM-WP(C) Costs not in AURORA 2007GRC_16.37E Wild Horse Expansion DeferralRevwrkingfile SF_DEM-WP(C) ENERG10C--ctn Mid-C_042010 2010GRC" xfId="2202"/>
    <cellStyle name="_DEM-WP(C) Costs not in AURORA 2007GRC_2009 GRC Compl Filing - Exhibit D" xfId="2203"/>
    <cellStyle name="_DEM-WP(C) Costs not in AURORA 2007GRC_2009 GRC Compl Filing - Exhibit D 2" xfId="2204"/>
    <cellStyle name="_DEM-WP(C) Costs not in AURORA 2007GRC_2009 GRC Compl Filing - Exhibit D_DEM-WP(C) ENERG10C--ctn Mid-C_042010 2010GRC" xfId="2205"/>
    <cellStyle name="_DEM-WP(C) Costs not in AURORA 2007GRC_Adj Bench DR 3 for Initial Briefs (Electric)" xfId="2206"/>
    <cellStyle name="_DEM-WP(C) Costs not in AURORA 2007GRC_Adj Bench DR 3 for Initial Briefs (Electric) 2" xfId="2207"/>
    <cellStyle name="_DEM-WP(C) Costs not in AURORA 2007GRC_Adj Bench DR 3 for Initial Briefs (Electric)_DEM-WP(C) ENERG10C--ctn Mid-C_042010 2010GRC" xfId="2208"/>
    <cellStyle name="_DEM-WP(C) Costs not in AURORA 2007GRC_Book2" xfId="2209"/>
    <cellStyle name="_DEM-WP(C) Costs not in AURORA 2007GRC_Book2 2" xfId="2210"/>
    <cellStyle name="_DEM-WP(C) Costs not in AURORA 2007GRC_Book2_DEM-WP(C) ENERG10C--ctn Mid-C_042010 2010GRC" xfId="2211"/>
    <cellStyle name="_DEM-WP(C) Costs not in AURORA 2007GRC_Book4" xfId="2212"/>
    <cellStyle name="_DEM-WP(C) Costs not in AURORA 2007GRC_Book4 2" xfId="2213"/>
    <cellStyle name="_DEM-WP(C) Costs not in AURORA 2007GRC_Book4_DEM-WP(C) ENERG10C--ctn Mid-C_042010 2010GRC" xfId="2214"/>
    <cellStyle name="_DEM-WP(C) Costs not in AURORA 2007GRC_DEM-WP(C) ENERG10C--ctn Mid-C_042010 2010GRC" xfId="2215"/>
    <cellStyle name="_DEM-WP(C) Costs not in AURORA 2007GRC_Electric Rev Req Model (2009 GRC) " xfId="2216"/>
    <cellStyle name="_DEM-WP(C) Costs not in AURORA 2007GRC_Electric Rev Req Model (2009 GRC)  2" xfId="2217"/>
    <cellStyle name="_DEM-WP(C) Costs not in AURORA 2007GRC_Electric Rev Req Model (2009 GRC) _DEM-WP(C) ENERG10C--ctn Mid-C_042010 2010GRC" xfId="2218"/>
    <cellStyle name="_DEM-WP(C) Costs not in AURORA 2007GRC_Electric Rev Req Model (2009 GRC) Rebuttal" xfId="2219"/>
    <cellStyle name="_DEM-WP(C) Costs not in AURORA 2007GRC_Electric Rev Req Model (2009 GRC) Rebuttal REmoval of New  WH Solar AdjustMI" xfId="2220"/>
    <cellStyle name="_DEM-WP(C) Costs not in AURORA 2007GRC_Electric Rev Req Model (2009 GRC) Rebuttal REmoval of New  WH Solar AdjustMI 2" xfId="2221"/>
    <cellStyle name="_DEM-WP(C) Costs not in AURORA 2007GRC_Electric Rev Req Model (2009 GRC) Rebuttal REmoval of New  WH Solar AdjustMI_DEM-WP(C) ENERG10C--ctn Mid-C_042010 2010GRC" xfId="2222"/>
    <cellStyle name="_DEM-WP(C) Costs not in AURORA 2007GRC_Electric Rev Req Model (2009 GRC) Revised 01-18-2010" xfId="2223"/>
    <cellStyle name="_DEM-WP(C) Costs not in AURORA 2007GRC_Electric Rev Req Model (2009 GRC) Revised 01-18-2010 2" xfId="2224"/>
    <cellStyle name="_DEM-WP(C) Costs not in AURORA 2007GRC_Electric Rev Req Model (2009 GRC) Revised 01-18-2010_DEM-WP(C) ENERG10C--ctn Mid-C_042010 2010GRC" xfId="2225"/>
    <cellStyle name="_DEM-WP(C) Costs not in AURORA 2007GRC_Final Order Electric EXHIBIT A-1" xfId="2226"/>
    <cellStyle name="_DEM-WP(C) Costs not in AURORA 2007GRC_NIM Summary" xfId="2227"/>
    <cellStyle name="_DEM-WP(C) Costs not in AURORA 2007GRC_NIM Summary 2" xfId="2228"/>
    <cellStyle name="_DEM-WP(C) Costs not in AURORA 2007GRC_NIM Summary_DEM-WP(C) ENERG10C--ctn Mid-C_042010 2010GRC" xfId="2229"/>
    <cellStyle name="_DEM-WP(C) Costs not in AURORA 2007GRC_NIM+O&amp;M Monthly" xfId="2230"/>
    <cellStyle name="_DEM-WP(C) Costs not in AURORA 2007GRC_Power Costs - Comparison bx Rbtl-Staff-Jt-PC" xfId="2231"/>
    <cellStyle name="_DEM-WP(C) Costs not in AURORA 2007GRC_Power Costs - Comparison bx Rbtl-Staff-Jt-PC 2" xfId="2232"/>
    <cellStyle name="_DEM-WP(C) Costs not in AURORA 2007GRC_Power Costs - Comparison bx Rbtl-Staff-Jt-PC_DEM-WP(C) ENERG10C--ctn Mid-C_042010 2010GRC" xfId="2233"/>
    <cellStyle name="_DEM-WP(C) Costs not in AURORA 2007GRC_Rebuttal Power Costs" xfId="2234"/>
    <cellStyle name="_DEM-WP(C) Costs not in AURORA 2007GRC_Rebuttal Power Costs 2" xfId="2235"/>
    <cellStyle name="_DEM-WP(C) Costs not in AURORA 2007GRC_Rebuttal Power Costs_DEM-WP(C) ENERG10C--ctn Mid-C_042010 2010GRC" xfId="2236"/>
    <cellStyle name="_DEM-WP(C) Costs not in AURORA 2007GRC_TENASKA REGULATORY ASSET" xfId="2237"/>
    <cellStyle name="_DEM-WP(C) Costs not in AURORA 2007PCORC" xfId="2238"/>
    <cellStyle name="_DEM-WP(C) Costs not in AURORA 2007PCORC 2" xfId="2239"/>
    <cellStyle name="_DEM-WP(C) Costs not in AURORA 2007PCORC_Chelan PUD Power Costs (8-10)" xfId="2240"/>
    <cellStyle name="_DEM-WP(C) Costs not in AURORA 2007PCORC_DEM-WP(C) ENERG10C--ctn Mid-C_042010 2010GRC" xfId="2241"/>
    <cellStyle name="_DEM-WP(C) Costs not in AURORA 2007PCORC_NIM Summary" xfId="2242"/>
    <cellStyle name="_DEM-WP(C) Costs not in AURORA 2007PCORC_NIM Summary 2" xfId="2243"/>
    <cellStyle name="_DEM-WP(C) Costs not in AURORA 2007PCORC_NIM Summary_DEM-WP(C) ENERG10C--ctn Mid-C_042010 2010GRC" xfId="2244"/>
    <cellStyle name="_DEM-WP(C) Costs not in AURORA 2007PCORC-5.07Update" xfId="2245"/>
    <cellStyle name="_DEM-WP(C) Costs not in AURORA 2007PCORC-5.07Update 2" xfId="2246"/>
    <cellStyle name="_DEM-WP(C) Costs not in AURORA 2007PCORC-5.07Update 2 2" xfId="2247"/>
    <cellStyle name="_DEM-WP(C) Costs not in AURORA 2007PCORC-5.07Update 3" xfId="2248"/>
    <cellStyle name="_DEM-WP(C) Costs not in AURORA 2007PCORC-5.07Update_16.37E Wild Horse Expansion DeferralRevwrkingfile SF" xfId="2249"/>
    <cellStyle name="_DEM-WP(C) Costs not in AURORA 2007PCORC-5.07Update_16.37E Wild Horse Expansion DeferralRevwrkingfile SF 2" xfId="2250"/>
    <cellStyle name="_DEM-WP(C) Costs not in AURORA 2007PCORC-5.07Update_16.37E Wild Horse Expansion DeferralRevwrkingfile SF_DEM-WP(C) ENERG10C--ctn Mid-C_042010 2010GRC" xfId="2251"/>
    <cellStyle name="_DEM-WP(C) Costs not in AURORA 2007PCORC-5.07Update_2009 GRC Compl Filing - Exhibit D" xfId="2252"/>
    <cellStyle name="_DEM-WP(C) Costs not in AURORA 2007PCORC-5.07Update_2009 GRC Compl Filing - Exhibit D 2" xfId="2253"/>
    <cellStyle name="_DEM-WP(C) Costs not in AURORA 2007PCORC-5.07Update_2009 GRC Compl Filing - Exhibit D_DEM-WP(C) ENERG10C--ctn Mid-C_042010 2010GRC" xfId="2254"/>
    <cellStyle name="_DEM-WP(C) Costs not in AURORA 2007PCORC-5.07Update_Adj Bench DR 3 for Initial Briefs (Electric)" xfId="2255"/>
    <cellStyle name="_DEM-WP(C) Costs not in AURORA 2007PCORC-5.07Update_Adj Bench DR 3 for Initial Briefs (Electric) 2" xfId="2256"/>
    <cellStyle name="_DEM-WP(C) Costs not in AURORA 2007PCORC-5.07Update_Adj Bench DR 3 for Initial Briefs (Electric)_DEM-WP(C) ENERG10C--ctn Mid-C_042010 2010GRC" xfId="2257"/>
    <cellStyle name="_DEM-WP(C) Costs not in AURORA 2007PCORC-5.07Update_Book1" xfId="2258"/>
    <cellStyle name="_DEM-WP(C) Costs not in AURORA 2007PCORC-5.07Update_Book2" xfId="2259"/>
    <cellStyle name="_DEM-WP(C) Costs not in AURORA 2007PCORC-5.07Update_Book2 2" xfId="2260"/>
    <cellStyle name="_DEM-WP(C) Costs not in AURORA 2007PCORC-5.07Update_Book2_DEM-WP(C) ENERG10C--ctn Mid-C_042010 2010GRC" xfId="2261"/>
    <cellStyle name="_DEM-WP(C) Costs not in AURORA 2007PCORC-5.07Update_Book4" xfId="2262"/>
    <cellStyle name="_DEM-WP(C) Costs not in AURORA 2007PCORC-5.07Update_Book4 2" xfId="2263"/>
    <cellStyle name="_DEM-WP(C) Costs not in AURORA 2007PCORC-5.07Update_Book4_DEM-WP(C) ENERG10C--ctn Mid-C_042010 2010GRC" xfId="2264"/>
    <cellStyle name="_DEM-WP(C) Costs not in AURORA 2007PCORC-5.07Update_Chelan PUD Power Costs (8-10)" xfId="2265"/>
    <cellStyle name="_DEM-WP(C) Costs not in AURORA 2007PCORC-5.07Update_Confidential Material" xfId="2266"/>
    <cellStyle name="_DEM-WP(C) Costs not in AURORA 2007PCORC-5.07Update_DEM-WP(C) Colstrip 12 Coal Cost Forecast 2010GRC" xfId="2267"/>
    <cellStyle name="_DEM-WP(C) Costs not in AURORA 2007PCORC-5.07Update_DEM-WP(C) ENERG10C--ctn Mid-C_042010 2010GRC" xfId="2268"/>
    <cellStyle name="_DEM-WP(C) Costs not in AURORA 2007PCORC-5.07Update_DEM-WP(C) Production O&amp;M 2009GRC Rebuttal" xfId="2269"/>
    <cellStyle name="_DEM-WP(C) Costs not in AURORA 2007PCORC-5.07Update_DEM-WP(C) Production O&amp;M 2009GRC Rebuttal 2" xfId="2270"/>
    <cellStyle name="_DEM-WP(C) Costs not in AURORA 2007PCORC-5.07Update_DEM-WP(C) Production O&amp;M 2009GRC Rebuttal_Adj Bench DR 3 for Initial Briefs (Electric)" xfId="2271"/>
    <cellStyle name="_DEM-WP(C) Costs not in AURORA 2007PCORC-5.07Update_DEM-WP(C) Production O&amp;M 2009GRC Rebuttal_Adj Bench DR 3 for Initial Briefs (Electric) 2" xfId="2272"/>
    <cellStyle name="_DEM-WP(C) Costs not in AURORA 2007PCORC-5.07Update_DEM-WP(C) Production O&amp;M 2009GRC Rebuttal_Adj Bench DR 3 for Initial Briefs (Electric)_DEM-WP(C) ENERG10C--ctn Mid-C_042010 2010GRC" xfId="2273"/>
    <cellStyle name="_DEM-WP(C) Costs not in AURORA 2007PCORC-5.07Update_DEM-WP(C) Production O&amp;M 2009GRC Rebuttal_Book2" xfId="2274"/>
    <cellStyle name="_DEM-WP(C) Costs not in AURORA 2007PCORC-5.07Update_DEM-WP(C) Production O&amp;M 2009GRC Rebuttal_Book2 2" xfId="2275"/>
    <cellStyle name="_DEM-WP(C) Costs not in AURORA 2007PCORC-5.07Update_DEM-WP(C) Production O&amp;M 2009GRC Rebuttal_Book2_Adj Bench DR 3 for Initial Briefs (Electric)" xfId="2276"/>
    <cellStyle name="_DEM-WP(C) Costs not in AURORA 2007PCORC-5.07Update_DEM-WP(C) Production O&amp;M 2009GRC Rebuttal_Book2_Adj Bench DR 3 for Initial Briefs (Electric) 2" xfId="2277"/>
    <cellStyle name="_DEM-WP(C) Costs not in AURORA 2007PCORC-5.07Update_DEM-WP(C) Production O&amp;M 2009GRC Rebuttal_Book2_Adj Bench DR 3 for Initial Briefs (Electric)_DEM-WP(C) ENERG10C--ctn Mid-C_042010 2010GRC" xfId="2278"/>
    <cellStyle name="_DEM-WP(C) Costs not in AURORA 2007PCORC-5.07Update_DEM-WP(C) Production O&amp;M 2009GRC Rebuttal_Book2_DEM-WP(C) ENERG10C--ctn Mid-C_042010 2010GRC" xfId="2279"/>
    <cellStyle name="_DEM-WP(C) Costs not in AURORA 2007PCORC-5.07Update_DEM-WP(C) Production O&amp;M 2009GRC Rebuttal_Book2_Electric Rev Req Model (2009 GRC) Rebuttal" xfId="2280"/>
    <cellStyle name="_DEM-WP(C) Costs not in AURORA 2007PCORC-5.07Update_DEM-WP(C) Production O&amp;M 2009GRC Rebuttal_Book2_Electric Rev Req Model (2009 GRC) Rebuttal REmoval of New  WH Solar AdjustMI" xfId="2281"/>
    <cellStyle name="_DEM-WP(C) Costs not in AURORA 2007PCORC-5.07Update_DEM-WP(C) Production O&amp;M 2009GRC Rebuttal_Book2_Electric Rev Req Model (2009 GRC) Rebuttal REmoval of New  WH Solar AdjustMI 2" xfId="2282"/>
    <cellStyle name="_DEM-WP(C) Costs not in AURORA 2007PCORC-5.07Update_DEM-WP(C) Production O&amp;M 2009GRC Rebuttal_Book2_Electric Rev Req Model (2009 GRC) Rebuttal REmoval of New  WH Solar AdjustMI_DEM-WP(C) ENERG10C--ctn Mid-C_042010 2010GRC" xfId="2283"/>
    <cellStyle name="_DEM-WP(C) Costs not in AURORA 2007PCORC-5.07Update_DEM-WP(C) Production O&amp;M 2009GRC Rebuttal_Book2_Electric Rev Req Model (2009 GRC) Revised 01-18-2010" xfId="2284"/>
    <cellStyle name="_DEM-WP(C) Costs not in AURORA 2007PCORC-5.07Update_DEM-WP(C) Production O&amp;M 2009GRC Rebuttal_Book2_Electric Rev Req Model (2009 GRC) Revised 01-18-2010 2" xfId="2285"/>
    <cellStyle name="_DEM-WP(C) Costs not in AURORA 2007PCORC-5.07Update_DEM-WP(C) Production O&amp;M 2009GRC Rebuttal_Book2_Electric Rev Req Model (2009 GRC) Revised 01-18-2010_DEM-WP(C) ENERG10C--ctn Mid-C_042010 2010GRC" xfId="2286"/>
    <cellStyle name="_DEM-WP(C) Costs not in AURORA 2007PCORC-5.07Update_DEM-WP(C) Production O&amp;M 2009GRC Rebuttal_Book2_Final Order Electric EXHIBIT A-1" xfId="2287"/>
    <cellStyle name="_DEM-WP(C) Costs not in AURORA 2007PCORC-5.07Update_DEM-WP(C) Production O&amp;M 2009GRC Rebuttal_DEM-WP(C) ENERG10C--ctn Mid-C_042010 2010GRC" xfId="2288"/>
    <cellStyle name="_DEM-WP(C) Costs not in AURORA 2007PCORC-5.07Update_DEM-WP(C) Production O&amp;M 2009GRC Rebuttal_Electric Rev Req Model (2009 GRC) Rebuttal" xfId="2289"/>
    <cellStyle name="_DEM-WP(C) Costs not in AURORA 2007PCORC-5.07Update_DEM-WP(C) Production O&amp;M 2009GRC Rebuttal_Electric Rev Req Model (2009 GRC) Rebuttal REmoval of New  WH Solar AdjustMI" xfId="2290"/>
    <cellStyle name="_DEM-WP(C) Costs not in AURORA 2007PCORC-5.07Update_DEM-WP(C) Production O&amp;M 2009GRC Rebuttal_Electric Rev Req Model (2009 GRC) Rebuttal REmoval of New  WH Solar AdjustMI 2" xfId="2291"/>
    <cellStyle name="_DEM-WP(C) Costs not in AURORA 2007PCORC-5.07Update_DEM-WP(C) Production O&amp;M 2009GRC Rebuttal_Electric Rev Req Model (2009 GRC) Rebuttal REmoval of New  WH Solar AdjustMI_DEM-WP(C) ENERG10C--ctn Mid-C_042010 2010GRC" xfId="2292"/>
    <cellStyle name="_DEM-WP(C) Costs not in AURORA 2007PCORC-5.07Update_DEM-WP(C) Production O&amp;M 2009GRC Rebuttal_Electric Rev Req Model (2009 GRC) Revised 01-18-2010" xfId="2293"/>
    <cellStyle name="_DEM-WP(C) Costs not in AURORA 2007PCORC-5.07Update_DEM-WP(C) Production O&amp;M 2009GRC Rebuttal_Electric Rev Req Model (2009 GRC) Revised 01-18-2010 2" xfId="2294"/>
    <cellStyle name="_DEM-WP(C) Costs not in AURORA 2007PCORC-5.07Update_DEM-WP(C) Production O&amp;M 2009GRC Rebuttal_Electric Rev Req Model (2009 GRC) Revised 01-18-2010_DEM-WP(C) ENERG10C--ctn Mid-C_042010 2010GRC" xfId="2295"/>
    <cellStyle name="_DEM-WP(C) Costs not in AURORA 2007PCORC-5.07Update_DEM-WP(C) Production O&amp;M 2009GRC Rebuttal_Final Order Electric EXHIBIT A-1" xfId="2296"/>
    <cellStyle name="_DEM-WP(C) Costs not in AURORA 2007PCORC-5.07Update_DEM-WP(C) Production O&amp;M 2009GRC Rebuttal_Rebuttal Power Costs" xfId="2297"/>
    <cellStyle name="_DEM-WP(C) Costs not in AURORA 2007PCORC-5.07Update_DEM-WP(C) Production O&amp;M 2009GRC Rebuttal_Rebuttal Power Costs 2" xfId="2298"/>
    <cellStyle name="_DEM-WP(C) Costs not in AURORA 2007PCORC-5.07Update_DEM-WP(C) Production O&amp;M 2009GRC Rebuttal_Rebuttal Power Costs_Adj Bench DR 3 for Initial Briefs (Electric)" xfId="2299"/>
    <cellStyle name="_DEM-WP(C) Costs not in AURORA 2007PCORC-5.07Update_DEM-WP(C) Production O&amp;M 2009GRC Rebuttal_Rebuttal Power Costs_Adj Bench DR 3 for Initial Briefs (Electric) 2" xfId="2300"/>
    <cellStyle name="_DEM-WP(C) Costs not in AURORA 2007PCORC-5.07Update_DEM-WP(C) Production O&amp;M 2009GRC Rebuttal_Rebuttal Power Costs_Adj Bench DR 3 for Initial Briefs (Electric)_DEM-WP(C) ENERG10C--ctn Mid-C_042010 2010GRC" xfId="2301"/>
    <cellStyle name="_DEM-WP(C) Costs not in AURORA 2007PCORC-5.07Update_DEM-WP(C) Production O&amp;M 2009GRC Rebuttal_Rebuttal Power Costs_DEM-WP(C) ENERG10C--ctn Mid-C_042010 2010GRC" xfId="2302"/>
    <cellStyle name="_DEM-WP(C) Costs not in AURORA 2007PCORC-5.07Update_DEM-WP(C) Production O&amp;M 2009GRC Rebuttal_Rebuttal Power Costs_Electric Rev Req Model (2009 GRC) Rebuttal" xfId="2303"/>
    <cellStyle name="_DEM-WP(C) Costs not in AURORA 2007PCORC-5.07Update_DEM-WP(C) Production O&amp;M 2009GRC Rebuttal_Rebuttal Power Costs_Electric Rev Req Model (2009 GRC) Rebuttal REmoval of New  WH Solar AdjustMI" xfId="2304"/>
    <cellStyle name="_DEM-WP(C) Costs not in AURORA 2007PCORC-5.07Update_DEM-WP(C) Production O&amp;M 2009GRC Rebuttal_Rebuttal Power Costs_Electric Rev Req Model (2009 GRC) Rebuttal REmoval of New  WH Solar AdjustMI 2" xfId="2305"/>
    <cellStyle name="_DEM-WP(C) Costs not in AURORA 2007PCORC-5.07Update_DEM-WP(C) Production O&amp;M 2009GRC Rebuttal_Rebuttal Power Costs_Electric Rev Req Model (2009 GRC) Rebuttal REmoval of New  WH Solar AdjustMI_DEM-WP(C) ENERG10C--ctn Mid-C_042010 2010GRC" xfId="2306"/>
    <cellStyle name="_DEM-WP(C) Costs not in AURORA 2007PCORC-5.07Update_DEM-WP(C) Production O&amp;M 2009GRC Rebuttal_Rebuttal Power Costs_Electric Rev Req Model (2009 GRC) Revised 01-18-2010" xfId="2307"/>
    <cellStyle name="_DEM-WP(C) Costs not in AURORA 2007PCORC-5.07Update_DEM-WP(C) Production O&amp;M 2009GRC Rebuttal_Rebuttal Power Costs_Electric Rev Req Model (2009 GRC) Revised 01-18-2010 2" xfId="2308"/>
    <cellStyle name="_DEM-WP(C) Costs not in AURORA 2007PCORC-5.07Update_DEM-WP(C) Production O&amp;M 2009GRC Rebuttal_Rebuttal Power Costs_Electric Rev Req Model (2009 GRC) Revised 01-18-2010_DEM-WP(C) ENERG10C--ctn Mid-C_042010 2010GRC" xfId="2309"/>
    <cellStyle name="_DEM-WP(C) Costs not in AURORA 2007PCORC-5.07Update_DEM-WP(C) Production O&amp;M 2009GRC Rebuttal_Rebuttal Power Costs_Final Order Electric EXHIBIT A-1" xfId="2310"/>
    <cellStyle name="_DEM-WP(C) Costs not in AURORA 2007PCORC-5.07Update_DEM-WP(C) Production O&amp;M 2010GRC As-Filed" xfId="2311"/>
    <cellStyle name="_DEM-WP(C) Costs not in AURORA 2007PCORC-5.07Update_DEM-WP(C) Production O&amp;M 2010GRC As-Filed 2" xfId="2312"/>
    <cellStyle name="_DEM-WP(C) Costs not in AURORA 2007PCORC-5.07Update_DEM-WP(C) Production O&amp;M 2010GRC As-Filed 3" xfId="2313"/>
    <cellStyle name="_DEM-WP(C) Costs not in AURORA 2007PCORC-5.07Update_Electric Rev Req Model (2009 GRC) " xfId="2314"/>
    <cellStyle name="_DEM-WP(C) Costs not in AURORA 2007PCORC-5.07Update_Electric Rev Req Model (2009 GRC)  2" xfId="2315"/>
    <cellStyle name="_DEM-WP(C) Costs not in AURORA 2007PCORC-5.07Update_Electric Rev Req Model (2009 GRC) _DEM-WP(C) ENERG10C--ctn Mid-C_042010 2010GRC" xfId="2316"/>
    <cellStyle name="_DEM-WP(C) Costs not in AURORA 2007PCORC-5.07Update_Electric Rev Req Model (2009 GRC) Rebuttal" xfId="2317"/>
    <cellStyle name="_DEM-WP(C) Costs not in AURORA 2007PCORC-5.07Update_Electric Rev Req Model (2009 GRC) Rebuttal REmoval of New  WH Solar AdjustMI" xfId="2318"/>
    <cellStyle name="_DEM-WP(C) Costs not in AURORA 2007PCORC-5.07Update_Electric Rev Req Model (2009 GRC) Rebuttal REmoval of New  WH Solar AdjustMI 2" xfId="2319"/>
    <cellStyle name="_DEM-WP(C) Costs not in AURORA 2007PCORC-5.07Update_Electric Rev Req Model (2009 GRC) Rebuttal REmoval of New  WH Solar AdjustMI_DEM-WP(C) ENERG10C--ctn Mid-C_042010 2010GRC" xfId="2320"/>
    <cellStyle name="_DEM-WP(C) Costs not in AURORA 2007PCORC-5.07Update_Electric Rev Req Model (2009 GRC) Revised 01-18-2010" xfId="2321"/>
    <cellStyle name="_DEM-WP(C) Costs not in AURORA 2007PCORC-5.07Update_Electric Rev Req Model (2009 GRC) Revised 01-18-2010 2" xfId="2322"/>
    <cellStyle name="_DEM-WP(C) Costs not in AURORA 2007PCORC-5.07Update_Electric Rev Req Model (2009 GRC) Revised 01-18-2010_DEM-WP(C) ENERG10C--ctn Mid-C_042010 2010GRC" xfId="2323"/>
    <cellStyle name="_DEM-WP(C) Costs not in AURORA 2007PCORC-5.07Update_Final Order Electric EXHIBIT A-1" xfId="2324"/>
    <cellStyle name="_DEM-WP(C) Costs not in AURORA 2007PCORC-5.07Update_NIM Summary" xfId="2325"/>
    <cellStyle name="_DEM-WP(C) Costs not in AURORA 2007PCORC-5.07Update_NIM Summary 09GRC" xfId="2326"/>
    <cellStyle name="_DEM-WP(C) Costs not in AURORA 2007PCORC-5.07Update_NIM Summary 09GRC 2" xfId="2327"/>
    <cellStyle name="_DEM-WP(C) Costs not in AURORA 2007PCORC-5.07Update_NIM Summary 09GRC_DEM-WP(C) ENERG10C--ctn Mid-C_042010 2010GRC" xfId="2328"/>
    <cellStyle name="_DEM-WP(C) Costs not in AURORA 2007PCORC-5.07Update_NIM Summary 09GRC_NIM Summary" xfId="2329"/>
    <cellStyle name="_DEM-WP(C) Costs not in AURORA 2007PCORC-5.07Update_NIM Summary 09GRC_NIM Summary 2" xfId="2330"/>
    <cellStyle name="_DEM-WP(C) Costs not in AURORA 2007PCORC-5.07Update_NIM Summary 09GRC_NIM Summary_DEM-WP(C) ENERG10C--ctn Mid-C_042010 2010GRC" xfId="2331"/>
    <cellStyle name="_DEM-WP(C) Costs not in AURORA 2007PCORC-5.07Update_NIM Summary 2" xfId="2332"/>
    <cellStyle name="_DEM-WP(C) Costs not in AURORA 2007PCORC-5.07Update_NIM Summary 3" xfId="2333"/>
    <cellStyle name="_DEM-WP(C) Costs not in AURORA 2007PCORC-5.07Update_NIM Summary 4" xfId="2334"/>
    <cellStyle name="_DEM-WP(C) Costs not in AURORA 2007PCORC-5.07Update_NIM Summary 5" xfId="2335"/>
    <cellStyle name="_DEM-WP(C) Costs not in AURORA 2007PCORC-5.07Update_NIM Summary 6" xfId="2336"/>
    <cellStyle name="_DEM-WP(C) Costs not in AURORA 2007PCORC-5.07Update_NIM Summary 7" xfId="2337"/>
    <cellStyle name="_DEM-WP(C) Costs not in AURORA 2007PCORC-5.07Update_NIM Summary 8" xfId="2338"/>
    <cellStyle name="_DEM-WP(C) Costs not in AURORA 2007PCORC-5.07Update_NIM Summary 9" xfId="2339"/>
    <cellStyle name="_DEM-WP(C) Costs not in AURORA 2007PCORC-5.07Update_NIM Summary_DEM-WP(C) ENERG10C--ctn Mid-C_042010 2010GRC" xfId="2340"/>
    <cellStyle name="_DEM-WP(C) Costs not in AURORA 2007PCORC-5.07Update_NIM+O&amp;M Monthly" xfId="2341"/>
    <cellStyle name="_DEM-WP(C) Costs not in AURORA 2007PCORC-5.07Update_Power Costs - Comparison bx Rbtl-Staff-Jt-PC" xfId="2342"/>
    <cellStyle name="_DEM-WP(C) Costs not in AURORA 2007PCORC-5.07Update_Power Costs - Comparison bx Rbtl-Staff-Jt-PC 2" xfId="2343"/>
    <cellStyle name="_DEM-WP(C) Costs not in AURORA 2007PCORC-5.07Update_Power Costs - Comparison bx Rbtl-Staff-Jt-PC_DEM-WP(C) ENERG10C--ctn Mid-C_042010 2010GRC" xfId="2344"/>
    <cellStyle name="_DEM-WP(C) Costs not in AURORA 2007PCORC-5.07Update_Rebuttal Power Costs" xfId="2345"/>
    <cellStyle name="_DEM-WP(C) Costs not in AURORA 2007PCORC-5.07Update_Rebuttal Power Costs 2" xfId="2346"/>
    <cellStyle name="_DEM-WP(C) Costs not in AURORA 2007PCORC-5.07Update_Rebuttal Power Costs_DEM-WP(C) ENERG10C--ctn Mid-C_042010 2010GRC" xfId="2347"/>
    <cellStyle name="_DEM-WP(C) Costs not in AURORA 2007PCORC-5.07Update_TENASKA REGULATORY ASSET" xfId="2348"/>
    <cellStyle name="_DEM-WP(C) Costs Not In AURORA 2009GRC" xfId="2349"/>
    <cellStyle name="_x0013__DEM-WP(C) ENERG10C--ctn Mid-C_042010 2010GRC" xfId="2350"/>
    <cellStyle name="_DEM-WP(C) Prod O&amp;M 2007GRC" xfId="2351"/>
    <cellStyle name="_DEM-WP(C) Prod O&amp;M 2007GRC 2" xfId="2352"/>
    <cellStyle name="_DEM-WP(C) Prod O&amp;M 2007GRC 3" xfId="2353"/>
    <cellStyle name="_DEM-WP(C) Prod O&amp;M 2007GRC_Adj Bench DR 3 for Initial Briefs (Electric)" xfId="2354"/>
    <cellStyle name="_DEM-WP(C) Prod O&amp;M 2007GRC_Adj Bench DR 3 for Initial Briefs (Electric) 2" xfId="2355"/>
    <cellStyle name="_DEM-WP(C) Prod O&amp;M 2007GRC_Adj Bench DR 3 for Initial Briefs (Electric)_DEM-WP(C) ENERG10C--ctn Mid-C_042010 2010GRC" xfId="2356"/>
    <cellStyle name="_DEM-WP(C) Prod O&amp;M 2007GRC_Book2" xfId="2357"/>
    <cellStyle name="_DEM-WP(C) Prod O&amp;M 2007GRC_Book2 2" xfId="2358"/>
    <cellStyle name="_DEM-WP(C) Prod O&amp;M 2007GRC_Book2_Adj Bench DR 3 for Initial Briefs (Electric)" xfId="2359"/>
    <cellStyle name="_DEM-WP(C) Prod O&amp;M 2007GRC_Book2_Adj Bench DR 3 for Initial Briefs (Electric) 2" xfId="2360"/>
    <cellStyle name="_DEM-WP(C) Prod O&amp;M 2007GRC_Book2_Adj Bench DR 3 for Initial Briefs (Electric)_DEM-WP(C) ENERG10C--ctn Mid-C_042010 2010GRC" xfId="2361"/>
    <cellStyle name="_DEM-WP(C) Prod O&amp;M 2007GRC_Book2_DEM-WP(C) ENERG10C--ctn Mid-C_042010 2010GRC" xfId="2362"/>
    <cellStyle name="_DEM-WP(C) Prod O&amp;M 2007GRC_Book2_Electric Rev Req Model (2009 GRC) Rebuttal" xfId="2363"/>
    <cellStyle name="_DEM-WP(C) Prod O&amp;M 2007GRC_Book2_Electric Rev Req Model (2009 GRC) Rebuttal REmoval of New  WH Solar AdjustMI" xfId="2364"/>
    <cellStyle name="_DEM-WP(C) Prod O&amp;M 2007GRC_Book2_Electric Rev Req Model (2009 GRC) Rebuttal REmoval of New  WH Solar AdjustMI 2" xfId="2365"/>
    <cellStyle name="_DEM-WP(C) Prod O&amp;M 2007GRC_Book2_Electric Rev Req Model (2009 GRC) Rebuttal REmoval of New  WH Solar AdjustMI_DEM-WP(C) ENERG10C--ctn Mid-C_042010 2010GRC" xfId="2366"/>
    <cellStyle name="_DEM-WP(C) Prod O&amp;M 2007GRC_Book2_Electric Rev Req Model (2009 GRC) Revised 01-18-2010" xfId="2367"/>
    <cellStyle name="_DEM-WP(C) Prod O&amp;M 2007GRC_Book2_Electric Rev Req Model (2009 GRC) Revised 01-18-2010 2" xfId="2368"/>
    <cellStyle name="_DEM-WP(C) Prod O&amp;M 2007GRC_Book2_Electric Rev Req Model (2009 GRC) Revised 01-18-2010_DEM-WP(C) ENERG10C--ctn Mid-C_042010 2010GRC" xfId="2369"/>
    <cellStyle name="_DEM-WP(C) Prod O&amp;M 2007GRC_Book2_Final Order Electric EXHIBIT A-1" xfId="2370"/>
    <cellStyle name="_DEM-WP(C) Prod O&amp;M 2007GRC_Confidential Material" xfId="2371"/>
    <cellStyle name="_DEM-WP(C) Prod O&amp;M 2007GRC_DEM-WP(C) Colstrip 12 Coal Cost Forecast 2010GRC" xfId="2372"/>
    <cellStyle name="_DEM-WP(C) Prod O&amp;M 2007GRC_DEM-WP(C) ENERG10C--ctn Mid-C_042010 2010GRC" xfId="2373"/>
    <cellStyle name="_DEM-WP(C) Prod O&amp;M 2007GRC_DEM-WP(C) Production O&amp;M 2010GRC As-Filed" xfId="2374"/>
    <cellStyle name="_DEM-WP(C) Prod O&amp;M 2007GRC_DEM-WP(C) Production O&amp;M 2010GRC As-Filed 2" xfId="2375"/>
    <cellStyle name="_DEM-WP(C) Prod O&amp;M 2007GRC_DEM-WP(C) Production O&amp;M 2010GRC As-Filed 3" xfId="2376"/>
    <cellStyle name="_DEM-WP(C) Prod O&amp;M 2007GRC_Electric Rev Req Model (2009 GRC) Rebuttal" xfId="2377"/>
    <cellStyle name="_DEM-WP(C) Prod O&amp;M 2007GRC_Electric Rev Req Model (2009 GRC) Rebuttal REmoval of New  WH Solar AdjustMI" xfId="2378"/>
    <cellStyle name="_DEM-WP(C) Prod O&amp;M 2007GRC_Electric Rev Req Model (2009 GRC) Rebuttal REmoval of New  WH Solar AdjustMI 2" xfId="2379"/>
    <cellStyle name="_DEM-WP(C) Prod O&amp;M 2007GRC_Electric Rev Req Model (2009 GRC) Rebuttal REmoval of New  WH Solar AdjustMI_DEM-WP(C) ENERG10C--ctn Mid-C_042010 2010GRC" xfId="2380"/>
    <cellStyle name="_DEM-WP(C) Prod O&amp;M 2007GRC_Electric Rev Req Model (2009 GRC) Revised 01-18-2010" xfId="2381"/>
    <cellStyle name="_DEM-WP(C) Prod O&amp;M 2007GRC_Electric Rev Req Model (2009 GRC) Revised 01-18-2010 2" xfId="2382"/>
    <cellStyle name="_DEM-WP(C) Prod O&amp;M 2007GRC_Electric Rev Req Model (2009 GRC) Revised 01-18-2010_DEM-WP(C) ENERG10C--ctn Mid-C_042010 2010GRC" xfId="2383"/>
    <cellStyle name="_DEM-WP(C) Prod O&amp;M 2007GRC_Final Order Electric EXHIBIT A-1" xfId="2384"/>
    <cellStyle name="_DEM-WP(C) Prod O&amp;M 2007GRC_Rebuttal Power Costs" xfId="2385"/>
    <cellStyle name="_DEM-WP(C) Prod O&amp;M 2007GRC_Rebuttal Power Costs 2" xfId="2386"/>
    <cellStyle name="_DEM-WP(C) Prod O&amp;M 2007GRC_Rebuttal Power Costs_Adj Bench DR 3 for Initial Briefs (Electric)" xfId="2387"/>
    <cellStyle name="_DEM-WP(C) Prod O&amp;M 2007GRC_Rebuttal Power Costs_Adj Bench DR 3 for Initial Briefs (Electric) 2" xfId="2388"/>
    <cellStyle name="_DEM-WP(C) Prod O&amp;M 2007GRC_Rebuttal Power Costs_Adj Bench DR 3 for Initial Briefs (Electric)_DEM-WP(C) ENERG10C--ctn Mid-C_042010 2010GRC" xfId="2389"/>
    <cellStyle name="_DEM-WP(C) Prod O&amp;M 2007GRC_Rebuttal Power Costs_DEM-WP(C) ENERG10C--ctn Mid-C_042010 2010GRC" xfId="2390"/>
    <cellStyle name="_DEM-WP(C) Prod O&amp;M 2007GRC_Rebuttal Power Costs_Electric Rev Req Model (2009 GRC) Rebuttal" xfId="2391"/>
    <cellStyle name="_DEM-WP(C) Prod O&amp;M 2007GRC_Rebuttal Power Costs_Electric Rev Req Model (2009 GRC) Rebuttal REmoval of New  WH Solar AdjustMI" xfId="2392"/>
    <cellStyle name="_DEM-WP(C) Prod O&amp;M 2007GRC_Rebuttal Power Costs_Electric Rev Req Model (2009 GRC) Rebuttal REmoval of New  WH Solar AdjustMI 2" xfId="2393"/>
    <cellStyle name="_DEM-WP(C) Prod O&amp;M 2007GRC_Rebuttal Power Costs_Electric Rev Req Model (2009 GRC) Rebuttal REmoval of New  WH Solar AdjustMI_DEM-WP(C) ENERG10C--ctn Mid-C_042010 2010GRC" xfId="2394"/>
    <cellStyle name="_DEM-WP(C) Prod O&amp;M 2007GRC_Rebuttal Power Costs_Electric Rev Req Model (2009 GRC) Revised 01-18-2010" xfId="2395"/>
    <cellStyle name="_DEM-WP(C) Prod O&amp;M 2007GRC_Rebuttal Power Costs_Electric Rev Req Model (2009 GRC) Revised 01-18-2010 2" xfId="2396"/>
    <cellStyle name="_DEM-WP(C) Prod O&amp;M 2007GRC_Rebuttal Power Costs_Electric Rev Req Model (2009 GRC) Revised 01-18-2010_DEM-WP(C) ENERG10C--ctn Mid-C_042010 2010GRC" xfId="2397"/>
    <cellStyle name="_DEM-WP(C) Prod O&amp;M 2007GRC_Rebuttal Power Costs_Final Order Electric EXHIBIT A-1" xfId="2398"/>
    <cellStyle name="_x0013__DEM-WP(C) Production O&amp;M 2010GRC As-Filed" xfId="2399"/>
    <cellStyle name="_x0013__DEM-WP(C) Production O&amp;M 2010GRC As-Filed 2" xfId="2400"/>
    <cellStyle name="_x0013__DEM-WP(C) Production O&amp;M 2010GRC As-Filed 3" xfId="2401"/>
    <cellStyle name="_DEM-WP(C) Rate Year Sumas by Month Update Corrected" xfId="2402"/>
    <cellStyle name="_DEM-WP(C) ST Power Contracts 3102008" xfId="2403"/>
    <cellStyle name="_DEM-WP(C) ST Power Contracts 3102008 2" xfId="2404"/>
    <cellStyle name="_DEM-WP(C) ST Power Contracts 3102008 3" xfId="2405"/>
    <cellStyle name="_DEM-WP(C) ST Power Contracts 3102008 3 2" xfId="2406"/>
    <cellStyle name="_DEM-WP(C) Sumas Proforma 11.14.07" xfId="2407"/>
    <cellStyle name="_DEM-WP(C) Sumas Proforma 11.5.07" xfId="2408"/>
    <cellStyle name="_DEM-WP(C) Wells_Power_Cost" xfId="2409"/>
    <cellStyle name="_DEM-WP(C) Wells_Power_Cost 2" xfId="2410"/>
    <cellStyle name="_DEM-WP(C) Wells_Power_Cost 2 2" xfId="2411"/>
    <cellStyle name="_DEM-WP(C) Westside Hydro Data_051007" xfId="2412"/>
    <cellStyle name="_DEM-WP(C) Westside Hydro Data_051007 2" xfId="2413"/>
    <cellStyle name="_DEM-WP(C) Westside Hydro Data_051007_16.37E Wild Horse Expansion DeferralRevwrkingfile SF" xfId="2414"/>
    <cellStyle name="_DEM-WP(C) Westside Hydro Data_051007_16.37E Wild Horse Expansion DeferralRevwrkingfile SF 2" xfId="2415"/>
    <cellStyle name="_DEM-WP(C) Westside Hydro Data_051007_16.37E Wild Horse Expansion DeferralRevwrkingfile SF_DEM-WP(C) ENERG10C--ctn Mid-C_042010 2010GRC" xfId="2416"/>
    <cellStyle name="_DEM-WP(C) Westside Hydro Data_051007_2009 GRC Compl Filing - Exhibit D" xfId="2417"/>
    <cellStyle name="_DEM-WP(C) Westside Hydro Data_051007_2009 GRC Compl Filing - Exhibit D 2" xfId="2418"/>
    <cellStyle name="_DEM-WP(C) Westside Hydro Data_051007_2009 GRC Compl Filing - Exhibit D_DEM-WP(C) ENERG10C--ctn Mid-C_042010 2010GRC" xfId="2419"/>
    <cellStyle name="_DEM-WP(C) Westside Hydro Data_051007_Adj Bench DR 3 for Initial Briefs (Electric)" xfId="2420"/>
    <cellStyle name="_DEM-WP(C) Westside Hydro Data_051007_Adj Bench DR 3 for Initial Briefs (Electric) 2" xfId="2421"/>
    <cellStyle name="_DEM-WP(C) Westside Hydro Data_051007_Adj Bench DR 3 for Initial Briefs (Electric)_DEM-WP(C) ENERG10C--ctn Mid-C_042010 2010GRC" xfId="2422"/>
    <cellStyle name="_DEM-WP(C) Westside Hydro Data_051007_Book2" xfId="2423"/>
    <cellStyle name="_DEM-WP(C) Westside Hydro Data_051007_Book2 2" xfId="2424"/>
    <cellStyle name="_DEM-WP(C) Westside Hydro Data_051007_Book2_DEM-WP(C) ENERG10C--ctn Mid-C_042010 2010GRC" xfId="2425"/>
    <cellStyle name="_DEM-WP(C) Westside Hydro Data_051007_Book4" xfId="2426"/>
    <cellStyle name="_DEM-WP(C) Westside Hydro Data_051007_Book4 2" xfId="2427"/>
    <cellStyle name="_DEM-WP(C) Westside Hydro Data_051007_Book4_DEM-WP(C) ENERG10C--ctn Mid-C_042010 2010GRC" xfId="2428"/>
    <cellStyle name="_DEM-WP(C) Westside Hydro Data_051007_DEM-WP(C) ENERG10C--ctn Mid-C_042010 2010GRC" xfId="2429"/>
    <cellStyle name="_DEM-WP(C) Westside Hydro Data_051007_Electric Rev Req Model (2009 GRC) " xfId="2430"/>
    <cellStyle name="_DEM-WP(C) Westside Hydro Data_051007_Electric Rev Req Model (2009 GRC)  2" xfId="2431"/>
    <cellStyle name="_DEM-WP(C) Westside Hydro Data_051007_Electric Rev Req Model (2009 GRC) _DEM-WP(C) ENERG10C--ctn Mid-C_042010 2010GRC" xfId="2432"/>
    <cellStyle name="_DEM-WP(C) Westside Hydro Data_051007_Electric Rev Req Model (2009 GRC) Rebuttal" xfId="2433"/>
    <cellStyle name="_DEM-WP(C) Westside Hydro Data_051007_Electric Rev Req Model (2009 GRC) Rebuttal REmoval of New  WH Solar AdjustMI" xfId="2434"/>
    <cellStyle name="_DEM-WP(C) Westside Hydro Data_051007_Electric Rev Req Model (2009 GRC) Rebuttal REmoval of New  WH Solar AdjustMI 2" xfId="2435"/>
    <cellStyle name="_DEM-WP(C) Westside Hydro Data_051007_Electric Rev Req Model (2009 GRC) Rebuttal REmoval of New  WH Solar AdjustMI_DEM-WP(C) ENERG10C--ctn Mid-C_042010 2010GRC" xfId="2436"/>
    <cellStyle name="_DEM-WP(C) Westside Hydro Data_051007_Electric Rev Req Model (2009 GRC) Revised 01-18-2010" xfId="2437"/>
    <cellStyle name="_DEM-WP(C) Westside Hydro Data_051007_Electric Rev Req Model (2009 GRC) Revised 01-18-2010 2" xfId="2438"/>
    <cellStyle name="_DEM-WP(C) Westside Hydro Data_051007_Electric Rev Req Model (2009 GRC) Revised 01-18-2010_DEM-WP(C) ENERG10C--ctn Mid-C_042010 2010GRC" xfId="2439"/>
    <cellStyle name="_DEM-WP(C) Westside Hydro Data_051007_Final Order Electric EXHIBIT A-1" xfId="2440"/>
    <cellStyle name="_DEM-WP(C) Westside Hydro Data_051007_NIM Summary" xfId="2441"/>
    <cellStyle name="_DEM-WP(C) Westside Hydro Data_051007_NIM Summary 2" xfId="2442"/>
    <cellStyle name="_DEM-WP(C) Westside Hydro Data_051007_NIM Summary_DEM-WP(C) ENERG10C--ctn Mid-C_042010 2010GRC" xfId="2443"/>
    <cellStyle name="_DEM-WP(C) Westside Hydro Data_051007_Power Costs - Comparison bx Rbtl-Staff-Jt-PC" xfId="2444"/>
    <cellStyle name="_DEM-WP(C) Westside Hydro Data_051007_Power Costs - Comparison bx Rbtl-Staff-Jt-PC 2" xfId="2445"/>
    <cellStyle name="_DEM-WP(C) Westside Hydro Data_051007_Power Costs - Comparison bx Rbtl-Staff-Jt-PC_DEM-WP(C) ENERG10C--ctn Mid-C_042010 2010GRC" xfId="2446"/>
    <cellStyle name="_DEM-WP(C) Westside Hydro Data_051007_Rebuttal Power Costs" xfId="2447"/>
    <cellStyle name="_DEM-WP(C) Westside Hydro Data_051007_Rebuttal Power Costs 2" xfId="2448"/>
    <cellStyle name="_DEM-WP(C) Westside Hydro Data_051007_Rebuttal Power Costs_DEM-WP(C) ENERG10C--ctn Mid-C_042010 2010GRC" xfId="2449"/>
    <cellStyle name="_DEM-WP(C) Westside Hydro Data_051007_TENASKA REGULATORY ASSET" xfId="2450"/>
    <cellStyle name="_Elec Peak Capacity Need_2008-2029_032709_Wind 5% Cap" xfId="2451"/>
    <cellStyle name="_Elec Peak Capacity Need_2008-2029_032709_Wind 5% Cap 2" xfId="2452"/>
    <cellStyle name="_Elec Peak Capacity Need_2008-2029_032709_Wind 5% Cap 2 2" xfId="2453"/>
    <cellStyle name="_Elec Peak Capacity Need_2008-2029_032709_Wind 5% Cap_DEM-WP(C) ENERG10C--ctn Mid-C_042010 2010GRC" xfId="2454"/>
    <cellStyle name="_Elec Peak Capacity Need_2008-2029_032709_Wind 5% Cap_NIM Summary" xfId="2455"/>
    <cellStyle name="_Elec Peak Capacity Need_2008-2029_032709_Wind 5% Cap_NIM Summary 2" xfId="2456"/>
    <cellStyle name="_Elec Peak Capacity Need_2008-2029_032709_Wind 5% Cap_NIM Summary_DEM-WP(C) ENERG10C--ctn Mid-C_042010 2010GRC" xfId="2457"/>
    <cellStyle name="_Elec Peak Capacity Need_2008-2029_032709_Wind 5% Cap-ST-Adj-PJP1" xfId="2458"/>
    <cellStyle name="_Elec Peak Capacity Need_2008-2029_032709_Wind 5% Cap-ST-Adj-PJP1 2" xfId="2459"/>
    <cellStyle name="_Elec Peak Capacity Need_2008-2029_032709_Wind 5% Cap-ST-Adj-PJP1 2 2" xfId="2460"/>
    <cellStyle name="_Elec Peak Capacity Need_2008-2029_032709_Wind 5% Cap-ST-Adj-PJP1_DEM-WP(C) ENERG10C--ctn Mid-C_042010 2010GRC" xfId="2461"/>
    <cellStyle name="_Elec Peak Capacity Need_2008-2029_032709_Wind 5% Cap-ST-Adj-PJP1_NIM Summary" xfId="2462"/>
    <cellStyle name="_Elec Peak Capacity Need_2008-2029_032709_Wind 5% Cap-ST-Adj-PJP1_NIM Summary 2" xfId="2463"/>
    <cellStyle name="_Elec Peak Capacity Need_2008-2029_032709_Wind 5% Cap-ST-Adj-PJP1_NIM Summary_DEM-WP(C) ENERG10C--ctn Mid-C_042010 2010GRC" xfId="2464"/>
    <cellStyle name="_Elec Peak Capacity Need_2008-2029_120908_Wind 5% Cap_Low" xfId="2465"/>
    <cellStyle name="_Elec Peak Capacity Need_2008-2029_120908_Wind 5% Cap_Low 2" xfId="2466"/>
    <cellStyle name="_Elec Peak Capacity Need_2008-2029_120908_Wind 5% Cap_Low 2 2" xfId="2467"/>
    <cellStyle name="_Elec Peak Capacity Need_2008-2029_120908_Wind 5% Cap_Low_DEM-WP(C) ENERG10C--ctn Mid-C_042010 2010GRC" xfId="2468"/>
    <cellStyle name="_Elec Peak Capacity Need_2008-2029_120908_Wind 5% Cap_Low_NIM Summary" xfId="2469"/>
    <cellStyle name="_Elec Peak Capacity Need_2008-2029_120908_Wind 5% Cap_Low_NIM Summary 2" xfId="2470"/>
    <cellStyle name="_Elec Peak Capacity Need_2008-2029_120908_Wind 5% Cap_Low_NIM Summary_DEM-WP(C) ENERG10C--ctn Mid-C_042010 2010GRC" xfId="2471"/>
    <cellStyle name="_Elec Peak Capacity Need_2008-2029_Wind 5% Cap_050809" xfId="2472"/>
    <cellStyle name="_Elec Peak Capacity Need_2008-2029_Wind 5% Cap_050809 2" xfId="2473"/>
    <cellStyle name="_Elec Peak Capacity Need_2008-2029_Wind 5% Cap_050809 2 2" xfId="2474"/>
    <cellStyle name="_Elec Peak Capacity Need_2008-2029_Wind 5% Cap_050809_DEM-WP(C) ENERG10C--ctn Mid-C_042010 2010GRC" xfId="2475"/>
    <cellStyle name="_Elec Peak Capacity Need_2008-2029_Wind 5% Cap_050809_NIM Summary" xfId="2476"/>
    <cellStyle name="_Elec Peak Capacity Need_2008-2029_Wind 5% Cap_050809_NIM Summary 2" xfId="2477"/>
    <cellStyle name="_Elec Peak Capacity Need_2008-2029_Wind 5% Cap_050809_NIM Summary_DEM-WP(C) ENERG10C--ctn Mid-C_042010 2010GRC" xfId="2478"/>
    <cellStyle name="_x0013__Electric Rev Req Model (2009 GRC) " xfId="2479"/>
    <cellStyle name="_x0013__Electric Rev Req Model (2009 GRC)  2" xfId="2480"/>
    <cellStyle name="_x0013__Electric Rev Req Model (2009 GRC) _DEM-WP(C) ENERG10C--ctn Mid-C_042010 2010GRC" xfId="2481"/>
    <cellStyle name="_x0013__Electric Rev Req Model (2009 GRC) Rebuttal" xfId="2482"/>
    <cellStyle name="_x0013__Electric Rev Req Model (2009 GRC) Rebuttal REmoval of New  WH Solar AdjustMI" xfId="2483"/>
    <cellStyle name="_x0013__Electric Rev Req Model (2009 GRC) Rebuttal REmoval of New  WH Solar AdjustMI 2" xfId="2484"/>
    <cellStyle name="_x0013__Electric Rev Req Model (2009 GRC) Rebuttal REmoval of New  WH Solar AdjustMI_DEM-WP(C) ENERG10C--ctn Mid-C_042010 2010GRC" xfId="2485"/>
    <cellStyle name="_x0013__Electric Rev Req Model (2009 GRC) Revised 01-18-2010" xfId="2486"/>
    <cellStyle name="_x0013__Electric Rev Req Model (2009 GRC) Revised 01-18-2010 2" xfId="2487"/>
    <cellStyle name="_x0013__Electric Rev Req Model (2009 GRC) Revised 01-18-2010_DEM-WP(C) ENERG10C--ctn Mid-C_042010 2010GRC" xfId="2488"/>
    <cellStyle name="_ENCOGEN_WBOOK" xfId="2489"/>
    <cellStyle name="_ENCOGEN_WBOOK 2" xfId="2490"/>
    <cellStyle name="_ENCOGEN_WBOOK_DEM-WP(C) ENERG10C--ctn Mid-C_042010 2010GRC" xfId="2491"/>
    <cellStyle name="_ENCOGEN_WBOOK_NIM Summary" xfId="2492"/>
    <cellStyle name="_ENCOGEN_WBOOK_NIM Summary 2" xfId="2493"/>
    <cellStyle name="_ENCOGEN_WBOOK_NIM Summary_DEM-WP(C) ENERG10C--ctn Mid-C_042010 2010GRC" xfId="2494"/>
    <cellStyle name="_x0013__Final Order Electric EXHIBIT A-1" xfId="2495"/>
    <cellStyle name="_Fixed Gas Transport 1 19 09" xfId="2496"/>
    <cellStyle name="_Fixed Gas Transport 1 19 09 2" xfId="2497"/>
    <cellStyle name="_Fixed Gas Transport 1 19 09 2 2" xfId="2498"/>
    <cellStyle name="_Fixed Gas Transport 1 19 09_DEM-WP(C) ENERG10C--ctn Mid-C_042010 2010GRC" xfId="2499"/>
    <cellStyle name="_Fuel Prices 4-14" xfId="2500"/>
    <cellStyle name="_Fuel Prices 4-14 2" xfId="2501"/>
    <cellStyle name="_Fuel Prices 4-14 2 2" xfId="2502"/>
    <cellStyle name="_Fuel Prices 4-14 3" xfId="2503"/>
    <cellStyle name="_Fuel Prices 4-14 4" xfId="2504"/>
    <cellStyle name="_Fuel Prices 4-14 4 2" xfId="2505"/>
    <cellStyle name="_Fuel Prices 4-14 5" xfId="2506"/>
    <cellStyle name="_Fuel Prices 4-14 5 2" xfId="2507"/>
    <cellStyle name="_Fuel Prices 4-14 6" xfId="2508"/>
    <cellStyle name="_Fuel Prices 4-14 7" xfId="2509"/>
    <cellStyle name="_Fuel Prices 4-14 7 2" xfId="2510"/>
    <cellStyle name="_Fuel Prices 4-14 8" xfId="2511"/>
    <cellStyle name="_Fuel Prices 4-14 8 2" xfId="2512"/>
    <cellStyle name="_Fuel Prices 4-14_04 07E Wild Horse Wind Expansion (C) (2)" xfId="2513"/>
    <cellStyle name="_Fuel Prices 4-14_04 07E Wild Horse Wind Expansion (C) (2) 2" xfId="2514"/>
    <cellStyle name="_Fuel Prices 4-14_04 07E Wild Horse Wind Expansion (C) (2)_Adj Bench DR 3 for Initial Briefs (Electric)" xfId="2515"/>
    <cellStyle name="_Fuel Prices 4-14_04 07E Wild Horse Wind Expansion (C) (2)_Adj Bench DR 3 for Initial Briefs (Electric) 2" xfId="2516"/>
    <cellStyle name="_Fuel Prices 4-14_04 07E Wild Horse Wind Expansion (C) (2)_Adj Bench DR 3 for Initial Briefs (Electric)_DEM-WP(C) ENERG10C--ctn Mid-C_042010 2010GRC" xfId="2517"/>
    <cellStyle name="_Fuel Prices 4-14_04 07E Wild Horse Wind Expansion (C) (2)_DEM-WP(C) ENERG10C--ctn Mid-C_042010 2010GRC" xfId="2518"/>
    <cellStyle name="_Fuel Prices 4-14_04 07E Wild Horse Wind Expansion (C) (2)_Electric Rev Req Model (2009 GRC) " xfId="2519"/>
    <cellStyle name="_Fuel Prices 4-14_04 07E Wild Horse Wind Expansion (C) (2)_Electric Rev Req Model (2009 GRC)  2" xfId="2520"/>
    <cellStyle name="_Fuel Prices 4-14_04 07E Wild Horse Wind Expansion (C) (2)_Electric Rev Req Model (2009 GRC) _DEM-WP(C) ENERG10C--ctn Mid-C_042010 2010GRC" xfId="2521"/>
    <cellStyle name="_Fuel Prices 4-14_04 07E Wild Horse Wind Expansion (C) (2)_Electric Rev Req Model (2009 GRC) Rebuttal" xfId="2522"/>
    <cellStyle name="_Fuel Prices 4-14_04 07E Wild Horse Wind Expansion (C) (2)_Electric Rev Req Model (2009 GRC) Rebuttal REmoval of New  WH Solar AdjustMI" xfId="2523"/>
    <cellStyle name="_Fuel Prices 4-14_04 07E Wild Horse Wind Expansion (C) (2)_Electric Rev Req Model (2009 GRC) Rebuttal REmoval of New  WH Solar AdjustMI 2" xfId="2524"/>
    <cellStyle name="_Fuel Prices 4-14_04 07E Wild Horse Wind Expansion (C) (2)_Electric Rev Req Model (2009 GRC) Rebuttal REmoval of New  WH Solar AdjustMI_DEM-WP(C) ENERG10C--ctn Mid-C_042010 2010GRC" xfId="2525"/>
    <cellStyle name="_Fuel Prices 4-14_04 07E Wild Horse Wind Expansion (C) (2)_Electric Rev Req Model (2009 GRC) Revised 01-18-2010" xfId="2526"/>
    <cellStyle name="_Fuel Prices 4-14_04 07E Wild Horse Wind Expansion (C) (2)_Electric Rev Req Model (2009 GRC) Revised 01-18-2010 2" xfId="2527"/>
    <cellStyle name="_Fuel Prices 4-14_04 07E Wild Horse Wind Expansion (C) (2)_Electric Rev Req Model (2009 GRC) Revised 01-18-2010_DEM-WP(C) ENERG10C--ctn Mid-C_042010 2010GRC" xfId="2528"/>
    <cellStyle name="_Fuel Prices 4-14_04 07E Wild Horse Wind Expansion (C) (2)_Final Order Electric EXHIBIT A-1" xfId="2529"/>
    <cellStyle name="_Fuel Prices 4-14_04 07E Wild Horse Wind Expansion (C) (2)_TENASKA REGULATORY ASSET" xfId="2530"/>
    <cellStyle name="_Fuel Prices 4-14_16.37E Wild Horse Expansion DeferralRevwrkingfile SF" xfId="2531"/>
    <cellStyle name="_Fuel Prices 4-14_16.37E Wild Horse Expansion DeferralRevwrkingfile SF 2" xfId="2532"/>
    <cellStyle name="_Fuel Prices 4-14_16.37E Wild Horse Expansion DeferralRevwrkingfile SF_DEM-WP(C) ENERG10C--ctn Mid-C_042010 2010GRC" xfId="2533"/>
    <cellStyle name="_Fuel Prices 4-14_2009 GRC Compl Filing - Exhibit D" xfId="2534"/>
    <cellStyle name="_Fuel Prices 4-14_2009 GRC Compl Filing - Exhibit D 2" xfId="2535"/>
    <cellStyle name="_Fuel Prices 4-14_2009 GRC Compl Filing - Exhibit D_DEM-WP(C) ENERG10C--ctn Mid-C_042010 2010GRC" xfId="2536"/>
    <cellStyle name="_Fuel Prices 4-14_4 31 Regulatory Assets and Liabilities  7 06- Exhibit D" xfId="2537"/>
    <cellStyle name="_Fuel Prices 4-14_4 31 Regulatory Assets and Liabilities  7 06- Exhibit D 2" xfId="2538"/>
    <cellStyle name="_Fuel Prices 4-14_4 31 Regulatory Assets and Liabilities  7 06- Exhibit D_DEM-WP(C) ENERG10C--ctn Mid-C_042010 2010GRC" xfId="2539"/>
    <cellStyle name="_Fuel Prices 4-14_4 31 Regulatory Assets and Liabilities  7 06- Exhibit D_NIM Summary" xfId="2540"/>
    <cellStyle name="_Fuel Prices 4-14_4 31 Regulatory Assets and Liabilities  7 06- Exhibit D_NIM Summary 2" xfId="2541"/>
    <cellStyle name="_Fuel Prices 4-14_4 31 Regulatory Assets and Liabilities  7 06- Exhibit D_NIM Summary_DEM-WP(C) ENERG10C--ctn Mid-C_042010 2010GRC" xfId="2542"/>
    <cellStyle name="_Fuel Prices 4-14_4 31 Regulatory Assets and Liabilities  7 06- Exhibit D_NIM+O&amp;M" xfId="2543"/>
    <cellStyle name="_Fuel Prices 4-14_4 31 Regulatory Assets and Liabilities  7 06- Exhibit D_NIM+O&amp;M Monthly" xfId="2544"/>
    <cellStyle name="_Fuel Prices 4-14_4 31E Reg Asset  Liab and EXH D" xfId="2545"/>
    <cellStyle name="_Fuel Prices 4-14_4 31E Reg Asset  Liab and EXH D _ Aug 10 Filing (2)" xfId="2546"/>
    <cellStyle name="_Fuel Prices 4-14_4 31E Reg Asset  Liab and EXH D _ Aug 10 Filing (2) 2" xfId="2547"/>
    <cellStyle name="_Fuel Prices 4-14_4 31E Reg Asset  Liab and EXH D 2" xfId="2548"/>
    <cellStyle name="_Fuel Prices 4-14_4 31E Reg Asset  Liab and EXH D 3" xfId="2549"/>
    <cellStyle name="_Fuel Prices 4-14_4 32 Regulatory Assets and Liabilities  7 06- Exhibit D" xfId="2550"/>
    <cellStyle name="_Fuel Prices 4-14_4 32 Regulatory Assets and Liabilities  7 06- Exhibit D 2" xfId="2551"/>
    <cellStyle name="_Fuel Prices 4-14_4 32 Regulatory Assets and Liabilities  7 06- Exhibit D_DEM-WP(C) ENERG10C--ctn Mid-C_042010 2010GRC" xfId="2552"/>
    <cellStyle name="_Fuel Prices 4-14_4 32 Regulatory Assets and Liabilities  7 06- Exhibit D_NIM Summary" xfId="2553"/>
    <cellStyle name="_Fuel Prices 4-14_4 32 Regulatory Assets and Liabilities  7 06- Exhibit D_NIM Summary 2" xfId="2554"/>
    <cellStyle name="_Fuel Prices 4-14_4 32 Regulatory Assets and Liabilities  7 06- Exhibit D_NIM Summary_DEM-WP(C) ENERG10C--ctn Mid-C_042010 2010GRC" xfId="2555"/>
    <cellStyle name="_Fuel Prices 4-14_4 32 Regulatory Assets and Liabilities  7 06- Exhibit D_NIM+O&amp;M" xfId="2556"/>
    <cellStyle name="_Fuel Prices 4-14_4 32 Regulatory Assets and Liabilities  7 06- Exhibit D_NIM+O&amp;M Monthly" xfId="2557"/>
    <cellStyle name="_Fuel Prices 4-14_AURORA Total New" xfId="2558"/>
    <cellStyle name="_Fuel Prices 4-14_AURORA Total New 2" xfId="2559"/>
    <cellStyle name="_Fuel Prices 4-14_Book2" xfId="2560"/>
    <cellStyle name="_Fuel Prices 4-14_Book2 2" xfId="2561"/>
    <cellStyle name="_Fuel Prices 4-14_Book2_Adj Bench DR 3 for Initial Briefs (Electric)" xfId="2562"/>
    <cellStyle name="_Fuel Prices 4-14_Book2_Adj Bench DR 3 for Initial Briefs (Electric) 2" xfId="2563"/>
    <cellStyle name="_Fuel Prices 4-14_Book2_Adj Bench DR 3 for Initial Briefs (Electric)_DEM-WP(C) ENERG10C--ctn Mid-C_042010 2010GRC" xfId="2564"/>
    <cellStyle name="_Fuel Prices 4-14_Book2_DEM-WP(C) ENERG10C--ctn Mid-C_042010 2010GRC" xfId="2565"/>
    <cellStyle name="_Fuel Prices 4-14_Book2_Electric Rev Req Model (2009 GRC) Rebuttal" xfId="2566"/>
    <cellStyle name="_Fuel Prices 4-14_Book2_Electric Rev Req Model (2009 GRC) Rebuttal REmoval of New  WH Solar AdjustMI" xfId="2567"/>
    <cellStyle name="_Fuel Prices 4-14_Book2_Electric Rev Req Model (2009 GRC) Rebuttal REmoval of New  WH Solar AdjustMI 2" xfId="2568"/>
    <cellStyle name="_Fuel Prices 4-14_Book2_Electric Rev Req Model (2009 GRC) Rebuttal REmoval of New  WH Solar AdjustMI_DEM-WP(C) ENERG10C--ctn Mid-C_042010 2010GRC" xfId="2569"/>
    <cellStyle name="_Fuel Prices 4-14_Book2_Electric Rev Req Model (2009 GRC) Revised 01-18-2010" xfId="2570"/>
    <cellStyle name="_Fuel Prices 4-14_Book2_Electric Rev Req Model (2009 GRC) Revised 01-18-2010 2" xfId="2571"/>
    <cellStyle name="_Fuel Prices 4-14_Book2_Electric Rev Req Model (2009 GRC) Revised 01-18-2010_DEM-WP(C) ENERG10C--ctn Mid-C_042010 2010GRC" xfId="2572"/>
    <cellStyle name="_Fuel Prices 4-14_Book2_Final Order Electric EXHIBIT A-1" xfId="2573"/>
    <cellStyle name="_Fuel Prices 4-14_Book4" xfId="2574"/>
    <cellStyle name="_Fuel Prices 4-14_Book4 2" xfId="2575"/>
    <cellStyle name="_Fuel Prices 4-14_Book4_DEM-WP(C) ENERG10C--ctn Mid-C_042010 2010GRC" xfId="2576"/>
    <cellStyle name="_Fuel Prices 4-14_Book9" xfId="2577"/>
    <cellStyle name="_Fuel Prices 4-14_Book9 2" xfId="2578"/>
    <cellStyle name="_Fuel Prices 4-14_Book9_DEM-WP(C) ENERG10C--ctn Mid-C_042010 2010GRC" xfId="2579"/>
    <cellStyle name="_Fuel Prices 4-14_Chelan PUD Power Costs (8-10)" xfId="2580"/>
    <cellStyle name="_Fuel Prices 4-14_DEM-WP(C) Chelan Power Costs" xfId="2581"/>
    <cellStyle name="_Fuel Prices 4-14_DEM-WP(C) Chelan Power Costs 2" xfId="2582"/>
    <cellStyle name="_Fuel Prices 4-14_DEM-WP(C) ENERG10C--ctn Mid-C_042010 2010GRC" xfId="2583"/>
    <cellStyle name="_Fuel Prices 4-14_DEM-WP(C) Gas Transport 2010GRC" xfId="2584"/>
    <cellStyle name="_Fuel Prices 4-14_DEM-WP(C) Gas Transport 2010GRC 2" xfId="2585"/>
    <cellStyle name="_Fuel Prices 4-14_NIM Summary" xfId="2586"/>
    <cellStyle name="_Fuel Prices 4-14_NIM Summary 09GRC" xfId="2587"/>
    <cellStyle name="_Fuel Prices 4-14_NIM Summary 09GRC 2" xfId="2588"/>
    <cellStyle name="_Fuel Prices 4-14_NIM Summary 09GRC_DEM-WP(C) ENERG10C--ctn Mid-C_042010 2010GRC" xfId="2589"/>
    <cellStyle name="_Fuel Prices 4-14_NIM Summary 2" xfId="2590"/>
    <cellStyle name="_Fuel Prices 4-14_NIM Summary 3" xfId="2591"/>
    <cellStyle name="_Fuel Prices 4-14_NIM Summary 4" xfId="2592"/>
    <cellStyle name="_Fuel Prices 4-14_NIM Summary 5" xfId="2593"/>
    <cellStyle name="_Fuel Prices 4-14_NIM Summary 6" xfId="2594"/>
    <cellStyle name="_Fuel Prices 4-14_NIM Summary 7" xfId="2595"/>
    <cellStyle name="_Fuel Prices 4-14_NIM Summary 8" xfId="2596"/>
    <cellStyle name="_Fuel Prices 4-14_NIM Summary 9" xfId="2597"/>
    <cellStyle name="_Fuel Prices 4-14_NIM Summary_DEM-WP(C) ENERG10C--ctn Mid-C_042010 2010GRC" xfId="2598"/>
    <cellStyle name="_Fuel Prices 4-14_NIM+O&amp;M" xfId="2599"/>
    <cellStyle name="_Fuel Prices 4-14_NIM+O&amp;M 2" xfId="2600"/>
    <cellStyle name="_Fuel Prices 4-14_NIM+O&amp;M Monthly" xfId="2601"/>
    <cellStyle name="_Fuel Prices 4-14_NIM+O&amp;M Monthly 2" xfId="2602"/>
    <cellStyle name="_Fuel Prices 4-14_PCA 9 -  Exhibit D April 2010 (3)" xfId="2603"/>
    <cellStyle name="_Fuel Prices 4-14_PCA 9 -  Exhibit D April 2010 (3) 2" xfId="2604"/>
    <cellStyle name="_Fuel Prices 4-14_PCA 9 -  Exhibit D April 2010 (3)_DEM-WP(C) ENERG10C--ctn Mid-C_042010 2010GRC" xfId="2605"/>
    <cellStyle name="_Fuel Prices 4-14_Power Costs - Comparison bx Rbtl-Staff-Jt-PC" xfId="2606"/>
    <cellStyle name="_Fuel Prices 4-14_Power Costs - Comparison bx Rbtl-Staff-Jt-PC 2" xfId="2607"/>
    <cellStyle name="_Fuel Prices 4-14_Power Costs - Comparison bx Rbtl-Staff-Jt-PC_Adj Bench DR 3 for Initial Briefs (Electric)" xfId="2608"/>
    <cellStyle name="_Fuel Prices 4-14_Power Costs - Comparison bx Rbtl-Staff-Jt-PC_Adj Bench DR 3 for Initial Briefs (Electric) 2" xfId="2609"/>
    <cellStyle name="_Fuel Prices 4-14_Power Costs - Comparison bx Rbtl-Staff-Jt-PC_Adj Bench DR 3 for Initial Briefs (Electric)_DEM-WP(C) ENERG10C--ctn Mid-C_042010 2010GRC" xfId="2610"/>
    <cellStyle name="_Fuel Prices 4-14_Power Costs - Comparison bx Rbtl-Staff-Jt-PC_DEM-WP(C) ENERG10C--ctn Mid-C_042010 2010GRC" xfId="2611"/>
    <cellStyle name="_Fuel Prices 4-14_Power Costs - Comparison bx Rbtl-Staff-Jt-PC_Electric Rev Req Model (2009 GRC) Rebuttal" xfId="2612"/>
    <cellStyle name="_Fuel Prices 4-14_Power Costs - Comparison bx Rbtl-Staff-Jt-PC_Electric Rev Req Model (2009 GRC) Rebuttal REmoval of New  WH Solar AdjustMI" xfId="2613"/>
    <cellStyle name="_Fuel Prices 4-14_Power Costs - Comparison bx Rbtl-Staff-Jt-PC_Electric Rev Req Model (2009 GRC) Rebuttal REmoval of New  WH Solar AdjustMI 2" xfId="2614"/>
    <cellStyle name="_Fuel Prices 4-14_Power Costs - Comparison bx Rbtl-Staff-Jt-PC_Electric Rev Req Model (2009 GRC) Rebuttal REmoval of New  WH Solar AdjustMI_DEM-WP(C) ENERG10C--ctn Mid-C_042010 2010GRC" xfId="2615"/>
    <cellStyle name="_Fuel Prices 4-14_Power Costs - Comparison bx Rbtl-Staff-Jt-PC_Electric Rev Req Model (2009 GRC) Revised 01-18-2010" xfId="2616"/>
    <cellStyle name="_Fuel Prices 4-14_Power Costs - Comparison bx Rbtl-Staff-Jt-PC_Electric Rev Req Model (2009 GRC) Revised 01-18-2010 2" xfId="2617"/>
    <cellStyle name="_Fuel Prices 4-14_Power Costs - Comparison bx Rbtl-Staff-Jt-PC_Electric Rev Req Model (2009 GRC) Revised 01-18-2010_DEM-WP(C) ENERG10C--ctn Mid-C_042010 2010GRC" xfId="2618"/>
    <cellStyle name="_Fuel Prices 4-14_Power Costs - Comparison bx Rbtl-Staff-Jt-PC_Final Order Electric EXHIBIT A-1" xfId="2619"/>
    <cellStyle name="_Fuel Prices 4-14_Rebuttal Power Costs" xfId="2620"/>
    <cellStyle name="_Fuel Prices 4-14_Rebuttal Power Costs 2" xfId="2621"/>
    <cellStyle name="_Fuel Prices 4-14_Rebuttal Power Costs_Adj Bench DR 3 for Initial Briefs (Electric)" xfId="2622"/>
    <cellStyle name="_Fuel Prices 4-14_Rebuttal Power Costs_Adj Bench DR 3 for Initial Briefs (Electric) 2" xfId="2623"/>
    <cellStyle name="_Fuel Prices 4-14_Rebuttal Power Costs_Adj Bench DR 3 for Initial Briefs (Electric)_DEM-WP(C) ENERG10C--ctn Mid-C_042010 2010GRC" xfId="2624"/>
    <cellStyle name="_Fuel Prices 4-14_Rebuttal Power Costs_DEM-WP(C) ENERG10C--ctn Mid-C_042010 2010GRC" xfId="2625"/>
    <cellStyle name="_Fuel Prices 4-14_Rebuttal Power Costs_Electric Rev Req Model (2009 GRC) Rebuttal" xfId="2626"/>
    <cellStyle name="_Fuel Prices 4-14_Rebuttal Power Costs_Electric Rev Req Model (2009 GRC) Rebuttal REmoval of New  WH Solar AdjustMI" xfId="2627"/>
    <cellStyle name="_Fuel Prices 4-14_Rebuttal Power Costs_Electric Rev Req Model (2009 GRC) Rebuttal REmoval of New  WH Solar AdjustMI 2" xfId="2628"/>
    <cellStyle name="_Fuel Prices 4-14_Rebuttal Power Costs_Electric Rev Req Model (2009 GRC) Rebuttal REmoval of New  WH Solar AdjustMI_DEM-WP(C) ENERG10C--ctn Mid-C_042010 2010GRC" xfId="2629"/>
    <cellStyle name="_Fuel Prices 4-14_Rebuttal Power Costs_Electric Rev Req Model (2009 GRC) Revised 01-18-2010" xfId="2630"/>
    <cellStyle name="_Fuel Prices 4-14_Rebuttal Power Costs_Electric Rev Req Model (2009 GRC) Revised 01-18-2010 2" xfId="2631"/>
    <cellStyle name="_Fuel Prices 4-14_Rebuttal Power Costs_Electric Rev Req Model (2009 GRC) Revised 01-18-2010_DEM-WP(C) ENERG10C--ctn Mid-C_042010 2010GRC" xfId="2632"/>
    <cellStyle name="_Fuel Prices 4-14_Rebuttal Power Costs_Final Order Electric EXHIBIT A-1" xfId="2633"/>
    <cellStyle name="_Fuel Prices 4-14_Wind Integration 10GRC" xfId="2634"/>
    <cellStyle name="_Fuel Prices 4-14_Wind Integration 10GRC 2" xfId="2635"/>
    <cellStyle name="_Fuel Prices 4-14_Wind Integration 10GRC_DEM-WP(C) ENERG10C--ctn Mid-C_042010 2010GRC" xfId="2636"/>
    <cellStyle name="_Gas Transportation Charges_2009GRC_120308" xfId="2637"/>
    <cellStyle name="_Gas Transportation Charges_2009GRC_120308 2" xfId="2638"/>
    <cellStyle name="_Gas Transportation Charges_2009GRC_120308 2 2" xfId="2639"/>
    <cellStyle name="_Gas Transportation Charges_2009GRC_120308 3" xfId="2640"/>
    <cellStyle name="_Gas Transportation Charges_2009GRC_120308 4" xfId="2641"/>
    <cellStyle name="_Gas Transportation Charges_2009GRC_120308 4 2" xfId="2642"/>
    <cellStyle name="_Gas Transportation Charges_2009GRC_120308_4 31E Reg Asset  Liab and EXH D" xfId="2643"/>
    <cellStyle name="_Gas Transportation Charges_2009GRC_120308_4 31E Reg Asset  Liab and EXH D _ Aug 10 Filing (2)" xfId="2644"/>
    <cellStyle name="_Gas Transportation Charges_2009GRC_120308_4 31E Reg Asset  Liab and EXH D _ Aug 10 Filing (2) 2" xfId="2645"/>
    <cellStyle name="_Gas Transportation Charges_2009GRC_120308_4 31E Reg Asset  Liab and EXH D 2" xfId="2646"/>
    <cellStyle name="_Gas Transportation Charges_2009GRC_120308_4 31E Reg Asset  Liab and EXH D 3" xfId="2647"/>
    <cellStyle name="_Gas Transportation Charges_2009GRC_120308_Chelan PUD Power Costs (8-10)" xfId="2648"/>
    <cellStyle name="_Gas Transportation Charges_2009GRC_120308_DEM-WP(C) Chelan Power Costs" xfId="2649"/>
    <cellStyle name="_Gas Transportation Charges_2009GRC_120308_DEM-WP(C) Chelan Power Costs 2" xfId="2650"/>
    <cellStyle name="_Gas Transportation Charges_2009GRC_120308_DEM-WP(C) Costs Not In AURORA 2010GRC As Filed" xfId="2651"/>
    <cellStyle name="_Gas Transportation Charges_2009GRC_120308_DEM-WP(C) Costs Not In AURORA 2010GRC As Filed 2" xfId="2652"/>
    <cellStyle name="_Gas Transportation Charges_2009GRC_120308_DEM-WP(C) Costs Not In AURORA 2010GRC As Filed 3" xfId="2653"/>
    <cellStyle name="_Gas Transportation Charges_2009GRC_120308_DEM-WP(C) Costs Not In AURORA 2010GRC As Filed_DEM-WP(C) ENERG10C--ctn Mid-C_042010 2010GRC" xfId="2654"/>
    <cellStyle name="_Gas Transportation Charges_2009GRC_120308_DEM-WP(C) ENERG10C--ctn Mid-C_042010 2010GRC" xfId="2655"/>
    <cellStyle name="_Gas Transportation Charges_2009GRC_120308_DEM-WP(C) Gas Transport 2010GRC" xfId="2656"/>
    <cellStyle name="_Gas Transportation Charges_2009GRC_120308_DEM-WP(C) Gas Transport 2010GRC 2" xfId="2657"/>
    <cellStyle name="_Gas Transportation Charges_2009GRC_120308_NIM Summary" xfId="2658"/>
    <cellStyle name="_Gas Transportation Charges_2009GRC_120308_NIM Summary 09GRC" xfId="2659"/>
    <cellStyle name="_Gas Transportation Charges_2009GRC_120308_NIM Summary 09GRC 2" xfId="2660"/>
    <cellStyle name="_Gas Transportation Charges_2009GRC_120308_NIM Summary 09GRC_DEM-WP(C) ENERG10C--ctn Mid-C_042010 2010GRC" xfId="2661"/>
    <cellStyle name="_Gas Transportation Charges_2009GRC_120308_NIM Summary 2" xfId="2662"/>
    <cellStyle name="_Gas Transportation Charges_2009GRC_120308_NIM Summary 3" xfId="2663"/>
    <cellStyle name="_Gas Transportation Charges_2009GRC_120308_NIM Summary 4" xfId="2664"/>
    <cellStyle name="_Gas Transportation Charges_2009GRC_120308_NIM Summary 5" xfId="2665"/>
    <cellStyle name="_Gas Transportation Charges_2009GRC_120308_NIM Summary 6" xfId="2666"/>
    <cellStyle name="_Gas Transportation Charges_2009GRC_120308_NIM Summary 7" xfId="2667"/>
    <cellStyle name="_Gas Transportation Charges_2009GRC_120308_NIM Summary 8" xfId="2668"/>
    <cellStyle name="_Gas Transportation Charges_2009GRC_120308_NIM Summary 9" xfId="2669"/>
    <cellStyle name="_Gas Transportation Charges_2009GRC_120308_NIM Summary_DEM-WP(C) ENERG10C--ctn Mid-C_042010 2010GRC" xfId="2670"/>
    <cellStyle name="_Gas Transportation Charges_2009GRC_120308_NIM+O&amp;M" xfId="2671"/>
    <cellStyle name="_Gas Transportation Charges_2009GRC_120308_NIM+O&amp;M 2" xfId="2672"/>
    <cellStyle name="_Gas Transportation Charges_2009GRC_120308_NIM+O&amp;M Monthly" xfId="2673"/>
    <cellStyle name="_Gas Transportation Charges_2009GRC_120308_NIM+O&amp;M Monthly 2" xfId="2674"/>
    <cellStyle name="_Gas Transportation Charges_2009GRC_120308_PCA 9 -  Exhibit D April 2010 (3)" xfId="2675"/>
    <cellStyle name="_Gas Transportation Charges_2009GRC_120308_PCA 9 -  Exhibit D April 2010 (3) 2" xfId="2676"/>
    <cellStyle name="_Gas Transportation Charges_2009GRC_120308_PCA 9 -  Exhibit D April 2010 (3)_DEM-WP(C) ENERG10C--ctn Mid-C_042010 2010GRC" xfId="2677"/>
    <cellStyle name="_Gas Transportation Charges_2009GRC_120308_Reconciliation" xfId="2678"/>
    <cellStyle name="_Gas Transportation Charges_2009GRC_120308_Reconciliation 2" xfId="2679"/>
    <cellStyle name="_Gas Transportation Charges_2009GRC_120308_Reconciliation 3" xfId="2680"/>
    <cellStyle name="_Gas Transportation Charges_2009GRC_120308_Reconciliation_DEM-WP(C) ENERG10C--ctn Mid-C_042010 2010GRC" xfId="2681"/>
    <cellStyle name="_Gas Transportation Charges_2009GRC_120308_Wind Integration 10GRC" xfId="2682"/>
    <cellStyle name="_Gas Transportation Charges_2009GRC_120308_Wind Integration 10GRC 2" xfId="2683"/>
    <cellStyle name="_Gas Transportation Charges_2009GRC_120308_Wind Integration 10GRC_DEM-WP(C) ENERG10C--ctn Mid-C_042010 2010GRC" xfId="2684"/>
    <cellStyle name="_x0013__LSRWEP LGIA like Acctg Petition Aug 2010" xfId="2685"/>
    <cellStyle name="_Mid C 09GRC" xfId="2686"/>
    <cellStyle name="_Monthly Fixed Input" xfId="2687"/>
    <cellStyle name="_Monthly Fixed Input 2" xfId="2688"/>
    <cellStyle name="_Monthly Fixed Input_DEM-WP(C) ENERG10C--ctn Mid-C_042010 2010GRC" xfId="2689"/>
    <cellStyle name="_Monthly Fixed Input_NIM Summary" xfId="2690"/>
    <cellStyle name="_Monthly Fixed Input_NIM Summary 2" xfId="2691"/>
    <cellStyle name="_Monthly Fixed Input_NIM Summary_DEM-WP(C) ENERG10C--ctn Mid-C_042010 2010GRC" xfId="2692"/>
    <cellStyle name="_NIM 06 Base Case Current Trends" xfId="2693"/>
    <cellStyle name="_NIM 06 Base Case Current Trends 2" xfId="2694"/>
    <cellStyle name="_NIM 06 Base Case Current Trends 2 2" xfId="2695"/>
    <cellStyle name="_NIM 06 Base Case Current Trends 2 3" xfId="2696"/>
    <cellStyle name="_NIM 06 Base Case Current Trends 3" xfId="2697"/>
    <cellStyle name="_NIM 06 Base Case Current Trends_Adj Bench DR 3 for Initial Briefs (Electric)" xfId="2698"/>
    <cellStyle name="_NIM 06 Base Case Current Trends_Adj Bench DR 3 for Initial Briefs (Electric) 2" xfId="2699"/>
    <cellStyle name="_NIM 06 Base Case Current Trends_Adj Bench DR 3 for Initial Briefs (Electric)_DEM-WP(C) ENERG10C--ctn Mid-C_042010 2010GRC" xfId="2700"/>
    <cellStyle name="_NIM 06 Base Case Current Trends_Book2" xfId="2701"/>
    <cellStyle name="_NIM 06 Base Case Current Trends_Book2 2" xfId="2702"/>
    <cellStyle name="_NIM 06 Base Case Current Trends_Book2_Adj Bench DR 3 for Initial Briefs (Electric)" xfId="2703"/>
    <cellStyle name="_NIM 06 Base Case Current Trends_Book2_Adj Bench DR 3 for Initial Briefs (Electric) 2" xfId="2704"/>
    <cellStyle name="_NIM 06 Base Case Current Trends_Book2_Adj Bench DR 3 for Initial Briefs (Electric)_DEM-WP(C) ENERG10C--ctn Mid-C_042010 2010GRC" xfId="2705"/>
    <cellStyle name="_NIM 06 Base Case Current Trends_Book2_DEM-WP(C) ENERG10C--ctn Mid-C_042010 2010GRC" xfId="2706"/>
    <cellStyle name="_NIM 06 Base Case Current Trends_Book2_Electric Rev Req Model (2009 GRC) Rebuttal" xfId="2707"/>
    <cellStyle name="_NIM 06 Base Case Current Trends_Book2_Electric Rev Req Model (2009 GRC) Rebuttal REmoval of New  WH Solar AdjustMI" xfId="2708"/>
    <cellStyle name="_NIM 06 Base Case Current Trends_Book2_Electric Rev Req Model (2009 GRC) Rebuttal REmoval of New  WH Solar AdjustMI 2" xfId="2709"/>
    <cellStyle name="_NIM 06 Base Case Current Trends_Book2_Electric Rev Req Model (2009 GRC) Rebuttal REmoval of New  WH Solar AdjustMI_DEM-WP(C) ENERG10C--ctn Mid-C_042010 2010GRC" xfId="2710"/>
    <cellStyle name="_NIM 06 Base Case Current Trends_Book2_Electric Rev Req Model (2009 GRC) Revised 01-18-2010" xfId="2711"/>
    <cellStyle name="_NIM 06 Base Case Current Trends_Book2_Electric Rev Req Model (2009 GRC) Revised 01-18-2010 2" xfId="2712"/>
    <cellStyle name="_NIM 06 Base Case Current Trends_Book2_Electric Rev Req Model (2009 GRC) Revised 01-18-2010_DEM-WP(C) ENERG10C--ctn Mid-C_042010 2010GRC" xfId="2713"/>
    <cellStyle name="_NIM 06 Base Case Current Trends_Book2_Final Order Electric EXHIBIT A-1" xfId="2714"/>
    <cellStyle name="_NIM 06 Base Case Current Trends_Chelan PUD Power Costs (8-10)" xfId="2715"/>
    <cellStyle name="_NIM 06 Base Case Current Trends_Confidential Material" xfId="2716"/>
    <cellStyle name="_NIM 06 Base Case Current Trends_DEM-WP(C) Colstrip 12 Coal Cost Forecast 2010GRC" xfId="2717"/>
    <cellStyle name="_NIM 06 Base Case Current Trends_DEM-WP(C) ENERG10C--ctn Mid-C_042010 2010GRC" xfId="2718"/>
    <cellStyle name="_NIM 06 Base Case Current Trends_DEM-WP(C) Production O&amp;M 2010GRC As-Filed" xfId="2719"/>
    <cellStyle name="_NIM 06 Base Case Current Trends_DEM-WP(C) Production O&amp;M 2010GRC As-Filed 2" xfId="2720"/>
    <cellStyle name="_NIM 06 Base Case Current Trends_DEM-WP(C) Production O&amp;M 2010GRC As-Filed 3" xfId="2721"/>
    <cellStyle name="_NIM 06 Base Case Current Trends_Electric Rev Req Model (2009 GRC) " xfId="2722"/>
    <cellStyle name="_NIM 06 Base Case Current Trends_Electric Rev Req Model (2009 GRC)  2" xfId="2723"/>
    <cellStyle name="_NIM 06 Base Case Current Trends_Electric Rev Req Model (2009 GRC) _DEM-WP(C) ENERG10C--ctn Mid-C_042010 2010GRC" xfId="2724"/>
    <cellStyle name="_NIM 06 Base Case Current Trends_Electric Rev Req Model (2009 GRC) Rebuttal" xfId="2725"/>
    <cellStyle name="_NIM 06 Base Case Current Trends_Electric Rev Req Model (2009 GRC) Rebuttal REmoval of New  WH Solar AdjustMI" xfId="2726"/>
    <cellStyle name="_NIM 06 Base Case Current Trends_Electric Rev Req Model (2009 GRC) Rebuttal REmoval of New  WH Solar AdjustMI 2" xfId="2727"/>
    <cellStyle name="_NIM 06 Base Case Current Trends_Electric Rev Req Model (2009 GRC) Rebuttal REmoval of New  WH Solar AdjustMI_DEM-WP(C) ENERG10C--ctn Mid-C_042010 2010GRC" xfId="2728"/>
    <cellStyle name="_NIM 06 Base Case Current Trends_Electric Rev Req Model (2009 GRC) Revised 01-18-2010" xfId="2729"/>
    <cellStyle name="_NIM 06 Base Case Current Trends_Electric Rev Req Model (2009 GRC) Revised 01-18-2010 2" xfId="2730"/>
    <cellStyle name="_NIM 06 Base Case Current Trends_Electric Rev Req Model (2009 GRC) Revised 01-18-2010_DEM-WP(C) ENERG10C--ctn Mid-C_042010 2010GRC" xfId="2731"/>
    <cellStyle name="_NIM 06 Base Case Current Trends_Final Order Electric EXHIBIT A-1" xfId="2732"/>
    <cellStyle name="_NIM 06 Base Case Current Trends_NIM Summary" xfId="2733"/>
    <cellStyle name="_NIM 06 Base Case Current Trends_NIM Summary 2" xfId="2734"/>
    <cellStyle name="_NIM 06 Base Case Current Trends_NIM Summary_DEM-WP(C) ENERG10C--ctn Mid-C_042010 2010GRC" xfId="2735"/>
    <cellStyle name="_NIM 06 Base Case Current Trends_NIM+O&amp;M" xfId="2736"/>
    <cellStyle name="_NIM 06 Base Case Current Trends_NIM+O&amp;M 2" xfId="2737"/>
    <cellStyle name="_NIM 06 Base Case Current Trends_NIM+O&amp;M Monthly" xfId="2738"/>
    <cellStyle name="_NIM 06 Base Case Current Trends_NIM+O&amp;M Monthly 2" xfId="2739"/>
    <cellStyle name="_NIM 06 Base Case Current Trends_Rebuttal Power Costs" xfId="2740"/>
    <cellStyle name="_NIM 06 Base Case Current Trends_Rebuttal Power Costs 2" xfId="2741"/>
    <cellStyle name="_NIM 06 Base Case Current Trends_Rebuttal Power Costs_Adj Bench DR 3 for Initial Briefs (Electric)" xfId="2742"/>
    <cellStyle name="_NIM 06 Base Case Current Trends_Rebuttal Power Costs_Adj Bench DR 3 for Initial Briefs (Electric) 2" xfId="2743"/>
    <cellStyle name="_NIM 06 Base Case Current Trends_Rebuttal Power Costs_Adj Bench DR 3 for Initial Briefs (Electric)_DEM-WP(C) ENERG10C--ctn Mid-C_042010 2010GRC" xfId="2744"/>
    <cellStyle name="_NIM 06 Base Case Current Trends_Rebuttal Power Costs_DEM-WP(C) ENERG10C--ctn Mid-C_042010 2010GRC" xfId="2745"/>
    <cellStyle name="_NIM 06 Base Case Current Trends_Rebuttal Power Costs_Electric Rev Req Model (2009 GRC) Rebuttal" xfId="2746"/>
    <cellStyle name="_NIM 06 Base Case Current Trends_Rebuttal Power Costs_Electric Rev Req Model (2009 GRC) Rebuttal REmoval of New  WH Solar AdjustMI" xfId="2747"/>
    <cellStyle name="_NIM 06 Base Case Current Trends_Rebuttal Power Costs_Electric Rev Req Model (2009 GRC) Rebuttal REmoval of New  WH Solar AdjustMI 2" xfId="2748"/>
    <cellStyle name="_NIM 06 Base Case Current Trends_Rebuttal Power Costs_Electric Rev Req Model (2009 GRC) Rebuttal REmoval of New  WH Solar AdjustMI_DEM-WP(C) ENERG10C--ctn Mid-C_042010 2010GRC" xfId="2749"/>
    <cellStyle name="_NIM 06 Base Case Current Trends_Rebuttal Power Costs_Electric Rev Req Model (2009 GRC) Revised 01-18-2010" xfId="2750"/>
    <cellStyle name="_NIM 06 Base Case Current Trends_Rebuttal Power Costs_Electric Rev Req Model (2009 GRC) Revised 01-18-2010 2" xfId="2751"/>
    <cellStyle name="_NIM 06 Base Case Current Trends_Rebuttal Power Costs_Electric Rev Req Model (2009 GRC) Revised 01-18-2010_DEM-WP(C) ENERG10C--ctn Mid-C_042010 2010GRC" xfId="2752"/>
    <cellStyle name="_NIM 06 Base Case Current Trends_Rebuttal Power Costs_Final Order Electric EXHIBIT A-1" xfId="2753"/>
    <cellStyle name="_NIM 06 Base Case Current Trends_TENASKA REGULATORY ASSET" xfId="2754"/>
    <cellStyle name="_NIM Summary 09GRC" xfId="2755"/>
    <cellStyle name="_NIM Summary 09GRC 2" xfId="2756"/>
    <cellStyle name="_NIM Summary 09GRC_DEM-WP(C) ENERG10C--ctn Mid-C_042010 2010GRC" xfId="2757"/>
    <cellStyle name="_NIM Summary 09GRC_NIM Summary" xfId="2758"/>
    <cellStyle name="_NIM Summary 09GRC_NIM Summary 2" xfId="2759"/>
    <cellStyle name="_NIM Summary 09GRC_NIM Summary_DEM-WP(C) ENERG10C--ctn Mid-C_042010 2010GRC" xfId="2760"/>
    <cellStyle name="_PC DRAFT 10 15 07" xfId="2761"/>
    <cellStyle name="_PCA 7 - Exhibit D update 9_30_2008" xfId="2762"/>
    <cellStyle name="_PCA 7 - Exhibit D update 9_30_2008 2" xfId="2763"/>
    <cellStyle name="_PCA 7 - Exhibit D update 9_30_2008 2 2" xfId="2764"/>
    <cellStyle name="_PCA 7 - Exhibit D update 9_30_2008 3" xfId="2765"/>
    <cellStyle name="_PCA 7 - Exhibit D update 9_30_2008 4" xfId="2766"/>
    <cellStyle name="_PCA 7 - Exhibit D update 9_30_2008 4 2" xfId="2767"/>
    <cellStyle name="_PCA 7 - Exhibit D update 9_30_2008_Chelan PUD Power Costs (8-10)" xfId="2768"/>
    <cellStyle name="_PCA 7 - Exhibit D update 9_30_2008_DEM-WP(C) Chelan Power Costs" xfId="2769"/>
    <cellStyle name="_PCA 7 - Exhibit D update 9_30_2008_DEM-WP(C) Chelan Power Costs 2" xfId="2770"/>
    <cellStyle name="_PCA 7 - Exhibit D update 9_30_2008_DEM-WP(C) ENERG10C--ctn Mid-C_042010 2010GRC" xfId="2771"/>
    <cellStyle name="_PCA 7 - Exhibit D update 9_30_2008_DEM-WP(C) Gas Transport 2010GRC" xfId="2772"/>
    <cellStyle name="_PCA 7 - Exhibit D update 9_30_2008_DEM-WP(C) Gas Transport 2010GRC 2" xfId="2773"/>
    <cellStyle name="_PCA 7 - Exhibit D update 9_30_2008_NIM Summary" xfId="2774"/>
    <cellStyle name="_PCA 7 - Exhibit D update 9_30_2008_NIM Summary 2" xfId="2775"/>
    <cellStyle name="_PCA 7 - Exhibit D update 9_30_2008_NIM Summary_DEM-WP(C) ENERG10C--ctn Mid-C_042010 2010GRC" xfId="2776"/>
    <cellStyle name="_PCA 7 - Exhibit D update 9_30_2008_Transmission Workbook for May BOD" xfId="2777"/>
    <cellStyle name="_PCA 7 - Exhibit D update 9_30_2008_Transmission Workbook for May BOD 2" xfId="2778"/>
    <cellStyle name="_PCA 7 - Exhibit D update 9_30_2008_Transmission Workbook for May BOD_DEM-WP(C) ENERG10C--ctn Mid-C_042010 2010GRC" xfId="2779"/>
    <cellStyle name="_PCA 7 - Exhibit D update 9_30_2008_Wind Integration 10GRC" xfId="2780"/>
    <cellStyle name="_PCA 7 - Exhibit D update 9_30_2008_Wind Integration 10GRC 2" xfId="2781"/>
    <cellStyle name="_PCA 7 - Exhibit D update 9_30_2008_Wind Integration 10GRC_DEM-WP(C) ENERG10C--ctn Mid-C_042010 2010GRC" xfId="2782"/>
    <cellStyle name="_Portfolio SPlan Base Case.xls Chart 1" xfId="2783"/>
    <cellStyle name="_Portfolio SPlan Base Case.xls Chart 1 2" xfId="2784"/>
    <cellStyle name="_Portfolio SPlan Base Case.xls Chart 1 2 2" xfId="2785"/>
    <cellStyle name="_Portfolio SPlan Base Case.xls Chart 1 3" xfId="2786"/>
    <cellStyle name="_Portfolio SPlan Base Case.xls Chart 1_Adj Bench DR 3 for Initial Briefs (Electric)" xfId="2787"/>
    <cellStyle name="_Portfolio SPlan Base Case.xls Chart 1_Adj Bench DR 3 for Initial Briefs (Electric) 2" xfId="2788"/>
    <cellStyle name="_Portfolio SPlan Base Case.xls Chart 1_Adj Bench DR 3 for Initial Briefs (Electric)_DEM-WP(C) ENERG10C--ctn Mid-C_042010 2010GRC" xfId="2789"/>
    <cellStyle name="_Portfolio SPlan Base Case.xls Chart 1_Book2" xfId="2790"/>
    <cellStyle name="_Portfolio SPlan Base Case.xls Chart 1_Book2 2" xfId="2791"/>
    <cellStyle name="_Portfolio SPlan Base Case.xls Chart 1_Book2_Adj Bench DR 3 for Initial Briefs (Electric)" xfId="2792"/>
    <cellStyle name="_Portfolio SPlan Base Case.xls Chart 1_Book2_Adj Bench DR 3 for Initial Briefs (Electric) 2" xfId="2793"/>
    <cellStyle name="_Portfolio SPlan Base Case.xls Chart 1_Book2_Adj Bench DR 3 for Initial Briefs (Electric)_DEM-WP(C) ENERG10C--ctn Mid-C_042010 2010GRC" xfId="2794"/>
    <cellStyle name="_Portfolio SPlan Base Case.xls Chart 1_Book2_DEM-WP(C) ENERG10C--ctn Mid-C_042010 2010GRC" xfId="2795"/>
    <cellStyle name="_Portfolio SPlan Base Case.xls Chart 1_Book2_Electric Rev Req Model (2009 GRC) Rebuttal" xfId="2796"/>
    <cellStyle name="_Portfolio SPlan Base Case.xls Chart 1_Book2_Electric Rev Req Model (2009 GRC) Rebuttal REmoval of New  WH Solar AdjustMI" xfId="2797"/>
    <cellStyle name="_Portfolio SPlan Base Case.xls Chart 1_Book2_Electric Rev Req Model (2009 GRC) Rebuttal REmoval of New  WH Solar AdjustMI 2" xfId="2798"/>
    <cellStyle name="_Portfolio SPlan Base Case.xls Chart 1_Book2_Electric Rev Req Model (2009 GRC) Rebuttal REmoval of New  WH Solar AdjustMI_DEM-WP(C) ENERG10C--ctn Mid-C_042010 2010GRC" xfId="2799"/>
    <cellStyle name="_Portfolio SPlan Base Case.xls Chart 1_Book2_Electric Rev Req Model (2009 GRC) Revised 01-18-2010" xfId="2800"/>
    <cellStyle name="_Portfolio SPlan Base Case.xls Chart 1_Book2_Electric Rev Req Model (2009 GRC) Revised 01-18-2010 2" xfId="2801"/>
    <cellStyle name="_Portfolio SPlan Base Case.xls Chart 1_Book2_Electric Rev Req Model (2009 GRC) Revised 01-18-2010_DEM-WP(C) ENERG10C--ctn Mid-C_042010 2010GRC" xfId="2802"/>
    <cellStyle name="_Portfolio SPlan Base Case.xls Chart 1_Book2_Final Order Electric EXHIBIT A-1" xfId="2803"/>
    <cellStyle name="_Portfolio SPlan Base Case.xls Chart 1_Chelan PUD Power Costs (8-10)" xfId="2804"/>
    <cellStyle name="_Portfolio SPlan Base Case.xls Chart 1_Confidential Material" xfId="2805"/>
    <cellStyle name="_Portfolio SPlan Base Case.xls Chart 1_DEM-WP(C) Colstrip 12 Coal Cost Forecast 2010GRC" xfId="2806"/>
    <cellStyle name="_Portfolio SPlan Base Case.xls Chart 1_DEM-WP(C) ENERG10C--ctn Mid-C_042010 2010GRC" xfId="2807"/>
    <cellStyle name="_Portfolio SPlan Base Case.xls Chart 1_DEM-WP(C) Production O&amp;M 2010GRC As-Filed" xfId="2808"/>
    <cellStyle name="_Portfolio SPlan Base Case.xls Chart 1_DEM-WP(C) Production O&amp;M 2010GRC As-Filed 2" xfId="2809"/>
    <cellStyle name="_Portfolio SPlan Base Case.xls Chart 1_DEM-WP(C) Production O&amp;M 2010GRC As-Filed 3" xfId="2810"/>
    <cellStyle name="_Portfolio SPlan Base Case.xls Chart 1_Electric Rev Req Model (2009 GRC) " xfId="2811"/>
    <cellStyle name="_Portfolio SPlan Base Case.xls Chart 1_Electric Rev Req Model (2009 GRC)  2" xfId="2812"/>
    <cellStyle name="_Portfolio SPlan Base Case.xls Chart 1_Electric Rev Req Model (2009 GRC) _DEM-WP(C) ENERG10C--ctn Mid-C_042010 2010GRC" xfId="2813"/>
    <cellStyle name="_Portfolio SPlan Base Case.xls Chart 1_Electric Rev Req Model (2009 GRC) Rebuttal" xfId="2814"/>
    <cellStyle name="_Portfolio SPlan Base Case.xls Chart 1_Electric Rev Req Model (2009 GRC) Rebuttal REmoval of New  WH Solar AdjustMI" xfId="2815"/>
    <cellStyle name="_Portfolio SPlan Base Case.xls Chart 1_Electric Rev Req Model (2009 GRC) Rebuttal REmoval of New  WH Solar AdjustMI 2" xfId="2816"/>
    <cellStyle name="_Portfolio SPlan Base Case.xls Chart 1_Electric Rev Req Model (2009 GRC) Rebuttal REmoval of New  WH Solar AdjustMI_DEM-WP(C) ENERG10C--ctn Mid-C_042010 2010GRC" xfId="2817"/>
    <cellStyle name="_Portfolio SPlan Base Case.xls Chart 1_Electric Rev Req Model (2009 GRC) Revised 01-18-2010" xfId="2818"/>
    <cellStyle name="_Portfolio SPlan Base Case.xls Chart 1_Electric Rev Req Model (2009 GRC) Revised 01-18-2010 2" xfId="2819"/>
    <cellStyle name="_Portfolio SPlan Base Case.xls Chart 1_Electric Rev Req Model (2009 GRC) Revised 01-18-2010_DEM-WP(C) ENERG10C--ctn Mid-C_042010 2010GRC" xfId="2820"/>
    <cellStyle name="_Portfolio SPlan Base Case.xls Chart 1_Final Order Electric EXHIBIT A-1" xfId="2821"/>
    <cellStyle name="_Portfolio SPlan Base Case.xls Chart 1_NIM Summary" xfId="2822"/>
    <cellStyle name="_Portfolio SPlan Base Case.xls Chart 1_NIM Summary 2" xfId="2823"/>
    <cellStyle name="_Portfolio SPlan Base Case.xls Chart 1_NIM Summary_DEM-WP(C) ENERG10C--ctn Mid-C_042010 2010GRC" xfId="2824"/>
    <cellStyle name="_Portfolio SPlan Base Case.xls Chart 1_Rebuttal Power Costs" xfId="2825"/>
    <cellStyle name="_Portfolio SPlan Base Case.xls Chart 1_Rebuttal Power Costs 2" xfId="2826"/>
    <cellStyle name="_Portfolio SPlan Base Case.xls Chart 1_Rebuttal Power Costs_Adj Bench DR 3 for Initial Briefs (Electric)" xfId="2827"/>
    <cellStyle name="_Portfolio SPlan Base Case.xls Chart 1_Rebuttal Power Costs_Adj Bench DR 3 for Initial Briefs (Electric) 2" xfId="2828"/>
    <cellStyle name="_Portfolio SPlan Base Case.xls Chart 1_Rebuttal Power Costs_Adj Bench DR 3 for Initial Briefs (Electric)_DEM-WP(C) ENERG10C--ctn Mid-C_042010 2010GRC" xfId="2829"/>
    <cellStyle name="_Portfolio SPlan Base Case.xls Chart 1_Rebuttal Power Costs_DEM-WP(C) ENERG10C--ctn Mid-C_042010 2010GRC" xfId="2830"/>
    <cellStyle name="_Portfolio SPlan Base Case.xls Chart 1_Rebuttal Power Costs_Electric Rev Req Model (2009 GRC) Rebuttal" xfId="2831"/>
    <cellStyle name="_Portfolio SPlan Base Case.xls Chart 1_Rebuttal Power Costs_Electric Rev Req Model (2009 GRC) Rebuttal REmoval of New  WH Solar AdjustMI" xfId="2832"/>
    <cellStyle name="_Portfolio SPlan Base Case.xls Chart 1_Rebuttal Power Costs_Electric Rev Req Model (2009 GRC) Rebuttal REmoval of New  WH Solar AdjustMI 2" xfId="2833"/>
    <cellStyle name="_Portfolio SPlan Base Case.xls Chart 1_Rebuttal Power Costs_Electric Rev Req Model (2009 GRC) Rebuttal REmoval of New  WH Solar AdjustMI_DEM-WP(C) ENERG10C--ctn Mid-C_042010 2010GRC" xfId="2834"/>
    <cellStyle name="_Portfolio SPlan Base Case.xls Chart 1_Rebuttal Power Costs_Electric Rev Req Model (2009 GRC) Revised 01-18-2010" xfId="2835"/>
    <cellStyle name="_Portfolio SPlan Base Case.xls Chart 1_Rebuttal Power Costs_Electric Rev Req Model (2009 GRC) Revised 01-18-2010 2" xfId="2836"/>
    <cellStyle name="_Portfolio SPlan Base Case.xls Chart 1_Rebuttal Power Costs_Electric Rev Req Model (2009 GRC) Revised 01-18-2010_DEM-WP(C) ENERG10C--ctn Mid-C_042010 2010GRC" xfId="2837"/>
    <cellStyle name="_Portfolio SPlan Base Case.xls Chart 1_Rebuttal Power Costs_Final Order Electric EXHIBIT A-1" xfId="2838"/>
    <cellStyle name="_Portfolio SPlan Base Case.xls Chart 1_TENASKA REGULATORY ASSET" xfId="2839"/>
    <cellStyle name="_Portfolio SPlan Base Case.xls Chart 2" xfId="2840"/>
    <cellStyle name="_Portfolio SPlan Base Case.xls Chart 2 2" xfId="2841"/>
    <cellStyle name="_Portfolio SPlan Base Case.xls Chart 2 2 2" xfId="2842"/>
    <cellStyle name="_Portfolio SPlan Base Case.xls Chart 2 3" xfId="2843"/>
    <cellStyle name="_Portfolio SPlan Base Case.xls Chart 2_Adj Bench DR 3 for Initial Briefs (Electric)" xfId="2844"/>
    <cellStyle name="_Portfolio SPlan Base Case.xls Chart 2_Adj Bench DR 3 for Initial Briefs (Electric) 2" xfId="2845"/>
    <cellStyle name="_Portfolio SPlan Base Case.xls Chart 2_Adj Bench DR 3 for Initial Briefs (Electric)_DEM-WP(C) ENERG10C--ctn Mid-C_042010 2010GRC" xfId="2846"/>
    <cellStyle name="_Portfolio SPlan Base Case.xls Chart 2_Book2" xfId="2847"/>
    <cellStyle name="_Portfolio SPlan Base Case.xls Chart 2_Book2 2" xfId="2848"/>
    <cellStyle name="_Portfolio SPlan Base Case.xls Chart 2_Book2_Adj Bench DR 3 for Initial Briefs (Electric)" xfId="2849"/>
    <cellStyle name="_Portfolio SPlan Base Case.xls Chart 2_Book2_Adj Bench DR 3 for Initial Briefs (Electric) 2" xfId="2850"/>
    <cellStyle name="_Portfolio SPlan Base Case.xls Chart 2_Book2_Adj Bench DR 3 for Initial Briefs (Electric)_DEM-WP(C) ENERG10C--ctn Mid-C_042010 2010GRC" xfId="2851"/>
    <cellStyle name="_Portfolio SPlan Base Case.xls Chart 2_Book2_DEM-WP(C) ENERG10C--ctn Mid-C_042010 2010GRC" xfId="2852"/>
    <cellStyle name="_Portfolio SPlan Base Case.xls Chart 2_Book2_Electric Rev Req Model (2009 GRC) Rebuttal" xfId="2853"/>
    <cellStyle name="_Portfolio SPlan Base Case.xls Chart 2_Book2_Electric Rev Req Model (2009 GRC) Rebuttal REmoval of New  WH Solar AdjustMI" xfId="2854"/>
    <cellStyle name="_Portfolio SPlan Base Case.xls Chart 2_Book2_Electric Rev Req Model (2009 GRC) Rebuttal REmoval of New  WH Solar AdjustMI 2" xfId="2855"/>
    <cellStyle name="_Portfolio SPlan Base Case.xls Chart 2_Book2_Electric Rev Req Model (2009 GRC) Rebuttal REmoval of New  WH Solar AdjustMI_DEM-WP(C) ENERG10C--ctn Mid-C_042010 2010GRC" xfId="2856"/>
    <cellStyle name="_Portfolio SPlan Base Case.xls Chart 2_Book2_Electric Rev Req Model (2009 GRC) Revised 01-18-2010" xfId="2857"/>
    <cellStyle name="_Portfolio SPlan Base Case.xls Chart 2_Book2_Electric Rev Req Model (2009 GRC) Revised 01-18-2010 2" xfId="2858"/>
    <cellStyle name="_Portfolio SPlan Base Case.xls Chart 2_Book2_Electric Rev Req Model (2009 GRC) Revised 01-18-2010_DEM-WP(C) ENERG10C--ctn Mid-C_042010 2010GRC" xfId="2859"/>
    <cellStyle name="_Portfolio SPlan Base Case.xls Chart 2_Book2_Final Order Electric EXHIBIT A-1" xfId="2860"/>
    <cellStyle name="_Portfolio SPlan Base Case.xls Chart 2_Chelan PUD Power Costs (8-10)" xfId="2861"/>
    <cellStyle name="_Portfolio SPlan Base Case.xls Chart 2_Confidential Material" xfId="2862"/>
    <cellStyle name="_Portfolio SPlan Base Case.xls Chart 2_DEM-WP(C) Colstrip 12 Coal Cost Forecast 2010GRC" xfId="2863"/>
    <cellStyle name="_Portfolio SPlan Base Case.xls Chart 2_DEM-WP(C) ENERG10C--ctn Mid-C_042010 2010GRC" xfId="2864"/>
    <cellStyle name="_Portfolio SPlan Base Case.xls Chart 2_DEM-WP(C) Production O&amp;M 2010GRC As-Filed" xfId="2865"/>
    <cellStyle name="_Portfolio SPlan Base Case.xls Chart 2_DEM-WP(C) Production O&amp;M 2010GRC As-Filed 2" xfId="2866"/>
    <cellStyle name="_Portfolio SPlan Base Case.xls Chart 2_DEM-WP(C) Production O&amp;M 2010GRC As-Filed 3" xfId="2867"/>
    <cellStyle name="_Portfolio SPlan Base Case.xls Chart 2_Electric Rev Req Model (2009 GRC) " xfId="2868"/>
    <cellStyle name="_Portfolio SPlan Base Case.xls Chart 2_Electric Rev Req Model (2009 GRC)  2" xfId="2869"/>
    <cellStyle name="_Portfolio SPlan Base Case.xls Chart 2_Electric Rev Req Model (2009 GRC) _DEM-WP(C) ENERG10C--ctn Mid-C_042010 2010GRC" xfId="2870"/>
    <cellStyle name="_Portfolio SPlan Base Case.xls Chart 2_Electric Rev Req Model (2009 GRC) Rebuttal" xfId="2871"/>
    <cellStyle name="_Portfolio SPlan Base Case.xls Chart 2_Electric Rev Req Model (2009 GRC) Rebuttal REmoval of New  WH Solar AdjustMI" xfId="2872"/>
    <cellStyle name="_Portfolio SPlan Base Case.xls Chart 2_Electric Rev Req Model (2009 GRC) Rebuttal REmoval of New  WH Solar AdjustMI 2" xfId="2873"/>
    <cellStyle name="_Portfolio SPlan Base Case.xls Chart 2_Electric Rev Req Model (2009 GRC) Rebuttal REmoval of New  WH Solar AdjustMI_DEM-WP(C) ENERG10C--ctn Mid-C_042010 2010GRC" xfId="2874"/>
    <cellStyle name="_Portfolio SPlan Base Case.xls Chart 2_Electric Rev Req Model (2009 GRC) Revised 01-18-2010" xfId="2875"/>
    <cellStyle name="_Portfolio SPlan Base Case.xls Chart 2_Electric Rev Req Model (2009 GRC) Revised 01-18-2010 2" xfId="2876"/>
    <cellStyle name="_Portfolio SPlan Base Case.xls Chart 2_Electric Rev Req Model (2009 GRC) Revised 01-18-2010_DEM-WP(C) ENERG10C--ctn Mid-C_042010 2010GRC" xfId="2877"/>
    <cellStyle name="_Portfolio SPlan Base Case.xls Chart 2_Final Order Electric EXHIBIT A-1" xfId="2878"/>
    <cellStyle name="_Portfolio SPlan Base Case.xls Chart 2_NIM Summary" xfId="2879"/>
    <cellStyle name="_Portfolio SPlan Base Case.xls Chart 2_NIM Summary 2" xfId="2880"/>
    <cellStyle name="_Portfolio SPlan Base Case.xls Chart 2_NIM Summary_DEM-WP(C) ENERG10C--ctn Mid-C_042010 2010GRC" xfId="2881"/>
    <cellStyle name="_Portfolio SPlan Base Case.xls Chart 2_Rebuttal Power Costs" xfId="2882"/>
    <cellStyle name="_Portfolio SPlan Base Case.xls Chart 2_Rebuttal Power Costs 2" xfId="2883"/>
    <cellStyle name="_Portfolio SPlan Base Case.xls Chart 2_Rebuttal Power Costs_Adj Bench DR 3 for Initial Briefs (Electric)" xfId="2884"/>
    <cellStyle name="_Portfolio SPlan Base Case.xls Chart 2_Rebuttal Power Costs_Adj Bench DR 3 for Initial Briefs (Electric) 2" xfId="2885"/>
    <cellStyle name="_Portfolio SPlan Base Case.xls Chart 2_Rebuttal Power Costs_Adj Bench DR 3 for Initial Briefs (Electric)_DEM-WP(C) ENERG10C--ctn Mid-C_042010 2010GRC" xfId="2886"/>
    <cellStyle name="_Portfolio SPlan Base Case.xls Chart 2_Rebuttal Power Costs_DEM-WP(C) ENERG10C--ctn Mid-C_042010 2010GRC" xfId="2887"/>
    <cellStyle name="_Portfolio SPlan Base Case.xls Chart 2_Rebuttal Power Costs_Electric Rev Req Model (2009 GRC) Rebuttal" xfId="2888"/>
    <cellStyle name="_Portfolio SPlan Base Case.xls Chart 2_Rebuttal Power Costs_Electric Rev Req Model (2009 GRC) Rebuttal REmoval of New  WH Solar AdjustMI" xfId="2889"/>
    <cellStyle name="_Portfolio SPlan Base Case.xls Chart 2_Rebuttal Power Costs_Electric Rev Req Model (2009 GRC) Rebuttal REmoval of New  WH Solar AdjustMI 2" xfId="2890"/>
    <cellStyle name="_Portfolio SPlan Base Case.xls Chart 2_Rebuttal Power Costs_Electric Rev Req Model (2009 GRC) Rebuttal REmoval of New  WH Solar AdjustMI_DEM-WP(C) ENERG10C--ctn Mid-C_042010 2010GRC" xfId="2891"/>
    <cellStyle name="_Portfolio SPlan Base Case.xls Chart 2_Rebuttal Power Costs_Electric Rev Req Model (2009 GRC) Revised 01-18-2010" xfId="2892"/>
    <cellStyle name="_Portfolio SPlan Base Case.xls Chart 2_Rebuttal Power Costs_Electric Rev Req Model (2009 GRC) Revised 01-18-2010 2" xfId="2893"/>
    <cellStyle name="_Portfolio SPlan Base Case.xls Chart 2_Rebuttal Power Costs_Electric Rev Req Model (2009 GRC) Revised 01-18-2010_DEM-WP(C) ENERG10C--ctn Mid-C_042010 2010GRC" xfId="2894"/>
    <cellStyle name="_Portfolio SPlan Base Case.xls Chart 2_Rebuttal Power Costs_Final Order Electric EXHIBIT A-1" xfId="2895"/>
    <cellStyle name="_Portfolio SPlan Base Case.xls Chart 2_TENASKA REGULATORY ASSET" xfId="2896"/>
    <cellStyle name="_Portfolio SPlan Base Case.xls Chart 3" xfId="2897"/>
    <cellStyle name="_Portfolio SPlan Base Case.xls Chart 3 2" xfId="2898"/>
    <cellStyle name="_Portfolio SPlan Base Case.xls Chart 3 2 2" xfId="2899"/>
    <cellStyle name="_Portfolio SPlan Base Case.xls Chart 3 3" xfId="2900"/>
    <cellStyle name="_Portfolio SPlan Base Case.xls Chart 3_Adj Bench DR 3 for Initial Briefs (Electric)" xfId="2901"/>
    <cellStyle name="_Portfolio SPlan Base Case.xls Chart 3_Adj Bench DR 3 for Initial Briefs (Electric) 2" xfId="2902"/>
    <cellStyle name="_Portfolio SPlan Base Case.xls Chart 3_Adj Bench DR 3 for Initial Briefs (Electric)_DEM-WP(C) ENERG10C--ctn Mid-C_042010 2010GRC" xfId="2903"/>
    <cellStyle name="_Portfolio SPlan Base Case.xls Chart 3_Book2" xfId="2904"/>
    <cellStyle name="_Portfolio SPlan Base Case.xls Chart 3_Book2 2" xfId="2905"/>
    <cellStyle name="_Portfolio SPlan Base Case.xls Chart 3_Book2_Adj Bench DR 3 for Initial Briefs (Electric)" xfId="2906"/>
    <cellStyle name="_Portfolio SPlan Base Case.xls Chart 3_Book2_Adj Bench DR 3 for Initial Briefs (Electric) 2" xfId="2907"/>
    <cellStyle name="_Portfolio SPlan Base Case.xls Chart 3_Book2_Adj Bench DR 3 for Initial Briefs (Electric)_DEM-WP(C) ENERG10C--ctn Mid-C_042010 2010GRC" xfId="2908"/>
    <cellStyle name="_Portfolio SPlan Base Case.xls Chart 3_Book2_DEM-WP(C) ENERG10C--ctn Mid-C_042010 2010GRC" xfId="2909"/>
    <cellStyle name="_Portfolio SPlan Base Case.xls Chart 3_Book2_Electric Rev Req Model (2009 GRC) Rebuttal" xfId="2910"/>
    <cellStyle name="_Portfolio SPlan Base Case.xls Chart 3_Book2_Electric Rev Req Model (2009 GRC) Rebuttal REmoval of New  WH Solar AdjustMI" xfId="2911"/>
    <cellStyle name="_Portfolio SPlan Base Case.xls Chart 3_Book2_Electric Rev Req Model (2009 GRC) Rebuttal REmoval of New  WH Solar AdjustMI 2" xfId="2912"/>
    <cellStyle name="_Portfolio SPlan Base Case.xls Chart 3_Book2_Electric Rev Req Model (2009 GRC) Rebuttal REmoval of New  WH Solar AdjustMI_DEM-WP(C) ENERG10C--ctn Mid-C_042010 2010GRC" xfId="2913"/>
    <cellStyle name="_Portfolio SPlan Base Case.xls Chart 3_Book2_Electric Rev Req Model (2009 GRC) Revised 01-18-2010" xfId="2914"/>
    <cellStyle name="_Portfolio SPlan Base Case.xls Chart 3_Book2_Electric Rev Req Model (2009 GRC) Revised 01-18-2010 2" xfId="2915"/>
    <cellStyle name="_Portfolio SPlan Base Case.xls Chart 3_Book2_Electric Rev Req Model (2009 GRC) Revised 01-18-2010_DEM-WP(C) ENERG10C--ctn Mid-C_042010 2010GRC" xfId="2916"/>
    <cellStyle name="_Portfolio SPlan Base Case.xls Chart 3_Book2_Final Order Electric EXHIBIT A-1" xfId="2917"/>
    <cellStyle name="_Portfolio SPlan Base Case.xls Chart 3_Chelan PUD Power Costs (8-10)" xfId="2918"/>
    <cellStyle name="_Portfolio SPlan Base Case.xls Chart 3_Confidential Material" xfId="2919"/>
    <cellStyle name="_Portfolio SPlan Base Case.xls Chart 3_DEM-WP(C) Colstrip 12 Coal Cost Forecast 2010GRC" xfId="2920"/>
    <cellStyle name="_Portfolio SPlan Base Case.xls Chart 3_DEM-WP(C) ENERG10C--ctn Mid-C_042010 2010GRC" xfId="2921"/>
    <cellStyle name="_Portfolio SPlan Base Case.xls Chart 3_DEM-WP(C) Production O&amp;M 2010GRC As-Filed" xfId="2922"/>
    <cellStyle name="_Portfolio SPlan Base Case.xls Chart 3_DEM-WP(C) Production O&amp;M 2010GRC As-Filed 2" xfId="2923"/>
    <cellStyle name="_Portfolio SPlan Base Case.xls Chart 3_DEM-WP(C) Production O&amp;M 2010GRC As-Filed 3" xfId="2924"/>
    <cellStyle name="_Portfolio SPlan Base Case.xls Chart 3_Electric Rev Req Model (2009 GRC) " xfId="2925"/>
    <cellStyle name="_Portfolio SPlan Base Case.xls Chart 3_Electric Rev Req Model (2009 GRC)  2" xfId="2926"/>
    <cellStyle name="_Portfolio SPlan Base Case.xls Chart 3_Electric Rev Req Model (2009 GRC) _DEM-WP(C) ENERG10C--ctn Mid-C_042010 2010GRC" xfId="2927"/>
    <cellStyle name="_Portfolio SPlan Base Case.xls Chart 3_Electric Rev Req Model (2009 GRC) Rebuttal" xfId="2928"/>
    <cellStyle name="_Portfolio SPlan Base Case.xls Chart 3_Electric Rev Req Model (2009 GRC) Rebuttal REmoval of New  WH Solar AdjustMI" xfId="2929"/>
    <cellStyle name="_Portfolio SPlan Base Case.xls Chart 3_Electric Rev Req Model (2009 GRC) Rebuttal REmoval of New  WH Solar AdjustMI 2" xfId="2930"/>
    <cellStyle name="_Portfolio SPlan Base Case.xls Chart 3_Electric Rev Req Model (2009 GRC) Rebuttal REmoval of New  WH Solar AdjustMI_DEM-WP(C) ENERG10C--ctn Mid-C_042010 2010GRC" xfId="2931"/>
    <cellStyle name="_Portfolio SPlan Base Case.xls Chart 3_Electric Rev Req Model (2009 GRC) Revised 01-18-2010" xfId="2932"/>
    <cellStyle name="_Portfolio SPlan Base Case.xls Chart 3_Electric Rev Req Model (2009 GRC) Revised 01-18-2010 2" xfId="2933"/>
    <cellStyle name="_Portfolio SPlan Base Case.xls Chart 3_Electric Rev Req Model (2009 GRC) Revised 01-18-2010_DEM-WP(C) ENERG10C--ctn Mid-C_042010 2010GRC" xfId="2934"/>
    <cellStyle name="_Portfolio SPlan Base Case.xls Chart 3_Final Order Electric EXHIBIT A-1" xfId="2935"/>
    <cellStyle name="_Portfolio SPlan Base Case.xls Chart 3_NIM Summary" xfId="2936"/>
    <cellStyle name="_Portfolio SPlan Base Case.xls Chart 3_NIM Summary 2" xfId="2937"/>
    <cellStyle name="_Portfolio SPlan Base Case.xls Chart 3_NIM Summary_DEM-WP(C) ENERG10C--ctn Mid-C_042010 2010GRC" xfId="2938"/>
    <cellStyle name="_Portfolio SPlan Base Case.xls Chart 3_Rebuttal Power Costs" xfId="2939"/>
    <cellStyle name="_Portfolio SPlan Base Case.xls Chart 3_Rebuttal Power Costs 2" xfId="2940"/>
    <cellStyle name="_Portfolio SPlan Base Case.xls Chart 3_Rebuttal Power Costs_Adj Bench DR 3 for Initial Briefs (Electric)" xfId="2941"/>
    <cellStyle name="_Portfolio SPlan Base Case.xls Chart 3_Rebuttal Power Costs_Adj Bench DR 3 for Initial Briefs (Electric) 2" xfId="2942"/>
    <cellStyle name="_Portfolio SPlan Base Case.xls Chart 3_Rebuttal Power Costs_Adj Bench DR 3 for Initial Briefs (Electric)_DEM-WP(C) ENERG10C--ctn Mid-C_042010 2010GRC" xfId="2943"/>
    <cellStyle name="_Portfolio SPlan Base Case.xls Chart 3_Rebuttal Power Costs_DEM-WP(C) ENERG10C--ctn Mid-C_042010 2010GRC" xfId="2944"/>
    <cellStyle name="_Portfolio SPlan Base Case.xls Chart 3_Rebuttal Power Costs_Electric Rev Req Model (2009 GRC) Rebuttal" xfId="2945"/>
    <cellStyle name="_Portfolio SPlan Base Case.xls Chart 3_Rebuttal Power Costs_Electric Rev Req Model (2009 GRC) Rebuttal REmoval of New  WH Solar AdjustMI" xfId="2946"/>
    <cellStyle name="_Portfolio SPlan Base Case.xls Chart 3_Rebuttal Power Costs_Electric Rev Req Model (2009 GRC) Rebuttal REmoval of New  WH Solar AdjustMI 2" xfId="2947"/>
    <cellStyle name="_Portfolio SPlan Base Case.xls Chart 3_Rebuttal Power Costs_Electric Rev Req Model (2009 GRC) Rebuttal REmoval of New  WH Solar AdjustMI_DEM-WP(C) ENERG10C--ctn Mid-C_042010 2010GRC" xfId="2948"/>
    <cellStyle name="_Portfolio SPlan Base Case.xls Chart 3_Rebuttal Power Costs_Electric Rev Req Model (2009 GRC) Revised 01-18-2010" xfId="2949"/>
    <cellStyle name="_Portfolio SPlan Base Case.xls Chart 3_Rebuttal Power Costs_Electric Rev Req Model (2009 GRC) Revised 01-18-2010 2" xfId="2950"/>
    <cellStyle name="_Portfolio SPlan Base Case.xls Chart 3_Rebuttal Power Costs_Electric Rev Req Model (2009 GRC) Revised 01-18-2010_DEM-WP(C) ENERG10C--ctn Mid-C_042010 2010GRC" xfId="2951"/>
    <cellStyle name="_Portfolio SPlan Base Case.xls Chart 3_Rebuttal Power Costs_Final Order Electric EXHIBIT A-1" xfId="2952"/>
    <cellStyle name="_Portfolio SPlan Base Case.xls Chart 3_TENASKA REGULATORY ASSET" xfId="2953"/>
    <cellStyle name="_Power Cost Value Copy 11.30.05 gas 1.09.06 AURORA at 1.10.06" xfId="2954"/>
    <cellStyle name="_Power Cost Value Copy 11.30.05 gas 1.09.06 AURORA at 1.10.06 2" xfId="2955"/>
    <cellStyle name="_Power Cost Value Copy 11.30.05 gas 1.09.06 AURORA at 1.10.06 2 2" xfId="2956"/>
    <cellStyle name="_Power Cost Value Copy 11.30.05 gas 1.09.06 AURORA at 1.10.06 3" xfId="2957"/>
    <cellStyle name="_Power Cost Value Copy 11.30.05 gas 1.09.06 AURORA at 1.10.06 4" xfId="2958"/>
    <cellStyle name="_Power Cost Value Copy 11.30.05 gas 1.09.06 AURORA at 1.10.06 4 2" xfId="2959"/>
    <cellStyle name="_Power Cost Value Copy 11.30.05 gas 1.09.06 AURORA at 1.10.06 5" xfId="2960"/>
    <cellStyle name="_Power Cost Value Copy 11.30.05 gas 1.09.06 AURORA at 1.10.06 6" xfId="2961"/>
    <cellStyle name="_Power Cost Value Copy 11.30.05 gas 1.09.06 AURORA at 1.10.06 6 2" xfId="2962"/>
    <cellStyle name="_Power Cost Value Copy 11.30.05 gas 1.09.06 AURORA at 1.10.06 7" xfId="2963"/>
    <cellStyle name="_Power Cost Value Copy 11.30.05 gas 1.09.06 AURORA at 1.10.06 7 2" xfId="2964"/>
    <cellStyle name="_Power Cost Value Copy 11.30.05 gas 1.09.06 AURORA at 1.10.06_04 07E Wild Horse Wind Expansion (C) (2)" xfId="2965"/>
    <cellStyle name="_Power Cost Value Copy 11.30.05 gas 1.09.06 AURORA at 1.10.06_04 07E Wild Horse Wind Expansion (C) (2) 2" xfId="2966"/>
    <cellStyle name="_Power Cost Value Copy 11.30.05 gas 1.09.06 AURORA at 1.10.06_04 07E Wild Horse Wind Expansion (C) (2)_Adj Bench DR 3 for Initial Briefs (Electric)" xfId="2967"/>
    <cellStyle name="_Power Cost Value Copy 11.30.05 gas 1.09.06 AURORA at 1.10.06_04 07E Wild Horse Wind Expansion (C) (2)_Adj Bench DR 3 for Initial Briefs (Electric) 2" xfId="2968"/>
    <cellStyle name="_Power Cost Value Copy 11.30.05 gas 1.09.06 AURORA at 1.10.06_04 07E Wild Horse Wind Expansion (C) (2)_Adj Bench DR 3 for Initial Briefs (Electric)_DEM-WP(C) ENERG10C--ctn Mid-C_042010 2010GRC" xfId="2969"/>
    <cellStyle name="_Power Cost Value Copy 11.30.05 gas 1.09.06 AURORA at 1.10.06_04 07E Wild Horse Wind Expansion (C) (2)_DEM-WP(C) ENERG10C--ctn Mid-C_042010 2010GRC" xfId="2970"/>
    <cellStyle name="_Power Cost Value Copy 11.30.05 gas 1.09.06 AURORA at 1.10.06_04 07E Wild Horse Wind Expansion (C) (2)_Electric Rev Req Model (2009 GRC) " xfId="2971"/>
    <cellStyle name="_Power Cost Value Copy 11.30.05 gas 1.09.06 AURORA at 1.10.06_04 07E Wild Horse Wind Expansion (C) (2)_Electric Rev Req Model (2009 GRC)  2" xfId="2972"/>
    <cellStyle name="_Power Cost Value Copy 11.30.05 gas 1.09.06 AURORA at 1.10.06_04 07E Wild Horse Wind Expansion (C) (2)_Electric Rev Req Model (2009 GRC) _DEM-WP(C) ENERG10C--ctn Mid-C_042010 2010GRC" xfId="2973"/>
    <cellStyle name="_Power Cost Value Copy 11.30.05 gas 1.09.06 AURORA at 1.10.06_04 07E Wild Horse Wind Expansion (C) (2)_Electric Rev Req Model (2009 GRC) Rebuttal" xfId="2974"/>
    <cellStyle name="_Power Cost Value Copy 11.30.05 gas 1.09.06 AURORA at 1.10.06_04 07E Wild Horse Wind Expansion (C) (2)_Electric Rev Req Model (2009 GRC) Rebuttal REmoval of New  WH Solar AdjustMI" xfId="2975"/>
    <cellStyle name="_Power Cost Value Copy 11.30.05 gas 1.09.06 AURORA at 1.10.06_04 07E Wild Horse Wind Expansion (C) (2)_Electric Rev Req Model (2009 GRC) Rebuttal REmoval of New  WH Solar AdjustMI 2" xfId="2976"/>
    <cellStyle name="_Power Cost Value Copy 11.30.05 gas 1.09.06 AURORA at 1.10.06_04 07E Wild Horse Wind Expansion (C) (2)_Electric Rev Req Model (2009 GRC) Rebuttal REmoval of New  WH Solar AdjustMI_DEM-WP(C) ENERG10C--ctn Mid-C_042010 2010GRC" xfId="2977"/>
    <cellStyle name="_Power Cost Value Copy 11.30.05 gas 1.09.06 AURORA at 1.10.06_04 07E Wild Horse Wind Expansion (C) (2)_Electric Rev Req Model (2009 GRC) Revised 01-18-2010" xfId="2978"/>
    <cellStyle name="_Power Cost Value Copy 11.30.05 gas 1.09.06 AURORA at 1.10.06_04 07E Wild Horse Wind Expansion (C) (2)_Electric Rev Req Model (2009 GRC) Revised 01-18-2010 2" xfId="2979"/>
    <cellStyle name="_Power Cost Value Copy 11.30.05 gas 1.09.06 AURORA at 1.10.06_04 07E Wild Horse Wind Expansion (C) (2)_Electric Rev Req Model (2009 GRC) Revised 01-18-2010_DEM-WP(C) ENERG10C--ctn Mid-C_042010 2010GRC" xfId="2980"/>
    <cellStyle name="_Power Cost Value Copy 11.30.05 gas 1.09.06 AURORA at 1.10.06_04 07E Wild Horse Wind Expansion (C) (2)_Final Order Electric EXHIBIT A-1" xfId="2981"/>
    <cellStyle name="_Power Cost Value Copy 11.30.05 gas 1.09.06 AURORA at 1.10.06_04 07E Wild Horse Wind Expansion (C) (2)_TENASKA REGULATORY ASSET" xfId="2982"/>
    <cellStyle name="_Power Cost Value Copy 11.30.05 gas 1.09.06 AURORA at 1.10.06_16.37E Wild Horse Expansion DeferralRevwrkingfile SF" xfId="2983"/>
    <cellStyle name="_Power Cost Value Copy 11.30.05 gas 1.09.06 AURORA at 1.10.06_16.37E Wild Horse Expansion DeferralRevwrkingfile SF 2" xfId="2984"/>
    <cellStyle name="_Power Cost Value Copy 11.30.05 gas 1.09.06 AURORA at 1.10.06_16.37E Wild Horse Expansion DeferralRevwrkingfile SF_DEM-WP(C) ENERG10C--ctn Mid-C_042010 2010GRC" xfId="2985"/>
    <cellStyle name="_Power Cost Value Copy 11.30.05 gas 1.09.06 AURORA at 1.10.06_2009 GRC Compl Filing - Exhibit D" xfId="2986"/>
    <cellStyle name="_Power Cost Value Copy 11.30.05 gas 1.09.06 AURORA at 1.10.06_2009 GRC Compl Filing - Exhibit D 2" xfId="2987"/>
    <cellStyle name="_Power Cost Value Copy 11.30.05 gas 1.09.06 AURORA at 1.10.06_2009 GRC Compl Filing - Exhibit D_DEM-WP(C) ENERG10C--ctn Mid-C_042010 2010GRC" xfId="2988"/>
    <cellStyle name="_Power Cost Value Copy 11.30.05 gas 1.09.06 AURORA at 1.10.06_4 31 Regulatory Assets and Liabilities  7 06- Exhibit D" xfId="2989"/>
    <cellStyle name="_Power Cost Value Copy 11.30.05 gas 1.09.06 AURORA at 1.10.06_4 31 Regulatory Assets and Liabilities  7 06- Exhibit D 2" xfId="2990"/>
    <cellStyle name="_Power Cost Value Copy 11.30.05 gas 1.09.06 AURORA at 1.10.06_4 31 Regulatory Assets and Liabilities  7 06- Exhibit D_DEM-WP(C) ENERG10C--ctn Mid-C_042010 2010GRC" xfId="2991"/>
    <cellStyle name="_Power Cost Value Copy 11.30.05 gas 1.09.06 AURORA at 1.10.06_4 31 Regulatory Assets and Liabilities  7 06- Exhibit D_NIM Summary" xfId="2992"/>
    <cellStyle name="_Power Cost Value Copy 11.30.05 gas 1.09.06 AURORA at 1.10.06_4 31 Regulatory Assets and Liabilities  7 06- Exhibit D_NIM Summary 2" xfId="2993"/>
    <cellStyle name="_Power Cost Value Copy 11.30.05 gas 1.09.06 AURORA at 1.10.06_4 31 Regulatory Assets and Liabilities  7 06- Exhibit D_NIM Summary_DEM-WP(C) ENERG10C--ctn Mid-C_042010 2010GRC" xfId="2994"/>
    <cellStyle name="_Power Cost Value Copy 11.30.05 gas 1.09.06 AURORA at 1.10.06_4 31E Reg Asset  Liab and EXH D" xfId="2995"/>
    <cellStyle name="_Power Cost Value Copy 11.30.05 gas 1.09.06 AURORA at 1.10.06_4 31E Reg Asset  Liab and EXH D _ Aug 10 Filing (2)" xfId="2996"/>
    <cellStyle name="_Power Cost Value Copy 11.30.05 gas 1.09.06 AURORA at 1.10.06_4 31E Reg Asset  Liab and EXH D _ Aug 10 Filing (2) 2" xfId="2997"/>
    <cellStyle name="_Power Cost Value Copy 11.30.05 gas 1.09.06 AURORA at 1.10.06_4 31E Reg Asset  Liab and EXH D 2" xfId="2998"/>
    <cellStyle name="_Power Cost Value Copy 11.30.05 gas 1.09.06 AURORA at 1.10.06_4 31E Reg Asset  Liab and EXH D 3" xfId="2999"/>
    <cellStyle name="_Power Cost Value Copy 11.30.05 gas 1.09.06 AURORA at 1.10.06_4 32 Regulatory Assets and Liabilities  7 06- Exhibit D" xfId="3000"/>
    <cellStyle name="_Power Cost Value Copy 11.30.05 gas 1.09.06 AURORA at 1.10.06_4 32 Regulatory Assets and Liabilities  7 06- Exhibit D 2" xfId="3001"/>
    <cellStyle name="_Power Cost Value Copy 11.30.05 gas 1.09.06 AURORA at 1.10.06_4 32 Regulatory Assets and Liabilities  7 06- Exhibit D_DEM-WP(C) ENERG10C--ctn Mid-C_042010 2010GRC" xfId="3002"/>
    <cellStyle name="_Power Cost Value Copy 11.30.05 gas 1.09.06 AURORA at 1.10.06_4 32 Regulatory Assets and Liabilities  7 06- Exhibit D_NIM Summary" xfId="3003"/>
    <cellStyle name="_Power Cost Value Copy 11.30.05 gas 1.09.06 AURORA at 1.10.06_4 32 Regulatory Assets and Liabilities  7 06- Exhibit D_NIM Summary 2" xfId="3004"/>
    <cellStyle name="_Power Cost Value Copy 11.30.05 gas 1.09.06 AURORA at 1.10.06_4 32 Regulatory Assets and Liabilities  7 06- Exhibit D_NIM Summary_DEM-WP(C) ENERG10C--ctn Mid-C_042010 2010GRC" xfId="3005"/>
    <cellStyle name="_Power Cost Value Copy 11.30.05 gas 1.09.06 AURORA at 1.10.06_AURORA Total New" xfId="3006"/>
    <cellStyle name="_Power Cost Value Copy 11.30.05 gas 1.09.06 AURORA at 1.10.06_AURORA Total New 2" xfId="3007"/>
    <cellStyle name="_Power Cost Value Copy 11.30.05 gas 1.09.06 AURORA at 1.10.06_Book2" xfId="3008"/>
    <cellStyle name="_Power Cost Value Copy 11.30.05 gas 1.09.06 AURORA at 1.10.06_Book2 2" xfId="3009"/>
    <cellStyle name="_Power Cost Value Copy 11.30.05 gas 1.09.06 AURORA at 1.10.06_Book2_Adj Bench DR 3 for Initial Briefs (Electric)" xfId="3010"/>
    <cellStyle name="_Power Cost Value Copy 11.30.05 gas 1.09.06 AURORA at 1.10.06_Book2_Adj Bench DR 3 for Initial Briefs (Electric) 2" xfId="3011"/>
    <cellStyle name="_Power Cost Value Copy 11.30.05 gas 1.09.06 AURORA at 1.10.06_Book2_Adj Bench DR 3 for Initial Briefs (Electric)_DEM-WP(C) ENERG10C--ctn Mid-C_042010 2010GRC" xfId="3012"/>
    <cellStyle name="_Power Cost Value Copy 11.30.05 gas 1.09.06 AURORA at 1.10.06_Book2_DEM-WP(C) ENERG10C--ctn Mid-C_042010 2010GRC" xfId="3013"/>
    <cellStyle name="_Power Cost Value Copy 11.30.05 gas 1.09.06 AURORA at 1.10.06_Book2_Electric Rev Req Model (2009 GRC) Rebuttal" xfId="3014"/>
    <cellStyle name="_Power Cost Value Copy 11.30.05 gas 1.09.06 AURORA at 1.10.06_Book2_Electric Rev Req Model (2009 GRC) Rebuttal REmoval of New  WH Solar AdjustMI" xfId="3015"/>
    <cellStyle name="_Power Cost Value Copy 11.30.05 gas 1.09.06 AURORA at 1.10.06_Book2_Electric Rev Req Model (2009 GRC) Rebuttal REmoval of New  WH Solar AdjustMI 2" xfId="3016"/>
    <cellStyle name="_Power Cost Value Copy 11.30.05 gas 1.09.06 AURORA at 1.10.06_Book2_Electric Rev Req Model (2009 GRC) Rebuttal REmoval of New  WH Solar AdjustMI_DEM-WP(C) ENERG10C--ctn Mid-C_042010 2010GRC" xfId="3017"/>
    <cellStyle name="_Power Cost Value Copy 11.30.05 gas 1.09.06 AURORA at 1.10.06_Book2_Electric Rev Req Model (2009 GRC) Revised 01-18-2010" xfId="3018"/>
    <cellStyle name="_Power Cost Value Copy 11.30.05 gas 1.09.06 AURORA at 1.10.06_Book2_Electric Rev Req Model (2009 GRC) Revised 01-18-2010 2" xfId="3019"/>
    <cellStyle name="_Power Cost Value Copy 11.30.05 gas 1.09.06 AURORA at 1.10.06_Book2_Electric Rev Req Model (2009 GRC) Revised 01-18-2010_DEM-WP(C) ENERG10C--ctn Mid-C_042010 2010GRC" xfId="3020"/>
    <cellStyle name="_Power Cost Value Copy 11.30.05 gas 1.09.06 AURORA at 1.10.06_Book2_Final Order Electric EXHIBIT A-1" xfId="3021"/>
    <cellStyle name="_Power Cost Value Copy 11.30.05 gas 1.09.06 AURORA at 1.10.06_Book4" xfId="3022"/>
    <cellStyle name="_Power Cost Value Copy 11.30.05 gas 1.09.06 AURORA at 1.10.06_Book4 2" xfId="3023"/>
    <cellStyle name="_Power Cost Value Copy 11.30.05 gas 1.09.06 AURORA at 1.10.06_Book4_DEM-WP(C) ENERG10C--ctn Mid-C_042010 2010GRC" xfId="3024"/>
    <cellStyle name="_Power Cost Value Copy 11.30.05 gas 1.09.06 AURORA at 1.10.06_Book9" xfId="3025"/>
    <cellStyle name="_Power Cost Value Copy 11.30.05 gas 1.09.06 AURORA at 1.10.06_Book9 2" xfId="3026"/>
    <cellStyle name="_Power Cost Value Copy 11.30.05 gas 1.09.06 AURORA at 1.10.06_Book9_DEM-WP(C) ENERG10C--ctn Mid-C_042010 2010GRC" xfId="3027"/>
    <cellStyle name="_Power Cost Value Copy 11.30.05 gas 1.09.06 AURORA at 1.10.06_Chelan PUD Power Costs (8-10)" xfId="3028"/>
    <cellStyle name="_Power Cost Value Copy 11.30.05 gas 1.09.06 AURORA at 1.10.06_DEM-WP(C) Chelan Power Costs" xfId="3029"/>
    <cellStyle name="_Power Cost Value Copy 11.30.05 gas 1.09.06 AURORA at 1.10.06_DEM-WP(C) Chelan Power Costs 2" xfId="3030"/>
    <cellStyle name="_Power Cost Value Copy 11.30.05 gas 1.09.06 AURORA at 1.10.06_DEM-WP(C) ENERG10C--ctn Mid-C_042010 2010GRC" xfId="3031"/>
    <cellStyle name="_Power Cost Value Copy 11.30.05 gas 1.09.06 AURORA at 1.10.06_DEM-WP(C) Gas Transport 2010GRC" xfId="3032"/>
    <cellStyle name="_Power Cost Value Copy 11.30.05 gas 1.09.06 AURORA at 1.10.06_DEM-WP(C) Gas Transport 2010GRC 2" xfId="3033"/>
    <cellStyle name="_Power Cost Value Copy 11.30.05 gas 1.09.06 AURORA at 1.10.06_Exhibit D fr R Gho 12-31-08" xfId="3034"/>
    <cellStyle name="_Power Cost Value Copy 11.30.05 gas 1.09.06 AURORA at 1.10.06_Exhibit D fr R Gho 12-31-08 2" xfId="3035"/>
    <cellStyle name="_Power Cost Value Copy 11.30.05 gas 1.09.06 AURORA at 1.10.06_Exhibit D fr R Gho 12-31-08 v2" xfId="3036"/>
    <cellStyle name="_Power Cost Value Copy 11.30.05 gas 1.09.06 AURORA at 1.10.06_Exhibit D fr R Gho 12-31-08 v2 2" xfId="3037"/>
    <cellStyle name="_Power Cost Value Copy 11.30.05 gas 1.09.06 AURORA at 1.10.06_Exhibit D fr R Gho 12-31-08 v2_DEM-WP(C) ENERG10C--ctn Mid-C_042010 2010GRC" xfId="3038"/>
    <cellStyle name="_Power Cost Value Copy 11.30.05 gas 1.09.06 AURORA at 1.10.06_Exhibit D fr R Gho 12-31-08 v2_NIM Summary" xfId="3039"/>
    <cellStyle name="_Power Cost Value Copy 11.30.05 gas 1.09.06 AURORA at 1.10.06_Exhibit D fr R Gho 12-31-08 v2_NIM Summary 2" xfId="3040"/>
    <cellStyle name="_Power Cost Value Copy 11.30.05 gas 1.09.06 AURORA at 1.10.06_Exhibit D fr R Gho 12-31-08 v2_NIM Summary_DEM-WP(C) ENERG10C--ctn Mid-C_042010 2010GRC" xfId="3041"/>
    <cellStyle name="_Power Cost Value Copy 11.30.05 gas 1.09.06 AURORA at 1.10.06_Exhibit D fr R Gho 12-31-08_DEM-WP(C) ENERG10C--ctn Mid-C_042010 2010GRC" xfId="3042"/>
    <cellStyle name="_Power Cost Value Copy 11.30.05 gas 1.09.06 AURORA at 1.10.06_Exhibit D fr R Gho 12-31-08_NIM Summary" xfId="3043"/>
    <cellStyle name="_Power Cost Value Copy 11.30.05 gas 1.09.06 AURORA at 1.10.06_Exhibit D fr R Gho 12-31-08_NIM Summary 2" xfId="3044"/>
    <cellStyle name="_Power Cost Value Copy 11.30.05 gas 1.09.06 AURORA at 1.10.06_Exhibit D fr R Gho 12-31-08_NIM Summary_DEM-WP(C) ENERG10C--ctn Mid-C_042010 2010GRC" xfId="3045"/>
    <cellStyle name="_Power Cost Value Copy 11.30.05 gas 1.09.06 AURORA at 1.10.06_Hopkins Ridge Prepaid Tran - Interest Earned RY 12ME Feb  '11" xfId="3046"/>
    <cellStyle name="_Power Cost Value Copy 11.30.05 gas 1.09.06 AURORA at 1.10.06_Hopkins Ridge Prepaid Tran - Interest Earned RY 12ME Feb  '11 2" xfId="3047"/>
    <cellStyle name="_Power Cost Value Copy 11.30.05 gas 1.09.06 AURORA at 1.10.06_Hopkins Ridge Prepaid Tran - Interest Earned RY 12ME Feb  '11_DEM-WP(C) ENERG10C--ctn Mid-C_042010 2010GRC" xfId="3048"/>
    <cellStyle name="_Power Cost Value Copy 11.30.05 gas 1.09.06 AURORA at 1.10.06_Hopkins Ridge Prepaid Tran - Interest Earned RY 12ME Feb  '11_NIM Summary" xfId="3049"/>
    <cellStyle name="_Power Cost Value Copy 11.30.05 gas 1.09.06 AURORA at 1.10.06_Hopkins Ridge Prepaid Tran - Interest Earned RY 12ME Feb  '11_NIM Summary 2" xfId="3050"/>
    <cellStyle name="_Power Cost Value Copy 11.30.05 gas 1.09.06 AURORA at 1.10.06_Hopkins Ridge Prepaid Tran - Interest Earned RY 12ME Feb  '11_NIM Summary_DEM-WP(C) ENERG10C--ctn Mid-C_042010 2010GRC" xfId="3051"/>
    <cellStyle name="_Power Cost Value Copy 11.30.05 gas 1.09.06 AURORA at 1.10.06_Hopkins Ridge Prepaid Tran - Interest Earned RY 12ME Feb  '11_Transmission Workbook for May BOD" xfId="3052"/>
    <cellStyle name="_Power Cost Value Copy 11.30.05 gas 1.09.06 AURORA at 1.10.06_Hopkins Ridge Prepaid Tran - Interest Earned RY 12ME Feb  '11_Transmission Workbook for May BOD 2" xfId="3053"/>
    <cellStyle name="_Power Cost Value Copy 11.30.05 gas 1.09.06 AURORA at 1.10.06_Hopkins Ridge Prepaid Tran - Interest Earned RY 12ME Feb  '11_Transmission Workbook for May BOD_DEM-WP(C) ENERG10C--ctn Mid-C_042010 2010GRC" xfId="3054"/>
    <cellStyle name="_Power Cost Value Copy 11.30.05 gas 1.09.06 AURORA at 1.10.06_NIM Summary" xfId="3055"/>
    <cellStyle name="_Power Cost Value Copy 11.30.05 gas 1.09.06 AURORA at 1.10.06_NIM Summary 09GRC" xfId="3056"/>
    <cellStyle name="_Power Cost Value Copy 11.30.05 gas 1.09.06 AURORA at 1.10.06_NIM Summary 09GRC 2" xfId="3057"/>
    <cellStyle name="_Power Cost Value Copy 11.30.05 gas 1.09.06 AURORA at 1.10.06_NIM Summary 09GRC_DEM-WP(C) ENERG10C--ctn Mid-C_042010 2010GRC" xfId="3058"/>
    <cellStyle name="_Power Cost Value Copy 11.30.05 gas 1.09.06 AURORA at 1.10.06_NIM Summary 2" xfId="3059"/>
    <cellStyle name="_Power Cost Value Copy 11.30.05 gas 1.09.06 AURORA at 1.10.06_NIM Summary 3" xfId="3060"/>
    <cellStyle name="_Power Cost Value Copy 11.30.05 gas 1.09.06 AURORA at 1.10.06_NIM Summary 4" xfId="3061"/>
    <cellStyle name="_Power Cost Value Copy 11.30.05 gas 1.09.06 AURORA at 1.10.06_NIM Summary 5" xfId="3062"/>
    <cellStyle name="_Power Cost Value Copy 11.30.05 gas 1.09.06 AURORA at 1.10.06_NIM Summary 6" xfId="3063"/>
    <cellStyle name="_Power Cost Value Copy 11.30.05 gas 1.09.06 AURORA at 1.10.06_NIM Summary 7" xfId="3064"/>
    <cellStyle name="_Power Cost Value Copy 11.30.05 gas 1.09.06 AURORA at 1.10.06_NIM Summary 8" xfId="3065"/>
    <cellStyle name="_Power Cost Value Copy 11.30.05 gas 1.09.06 AURORA at 1.10.06_NIM Summary 9" xfId="3066"/>
    <cellStyle name="_Power Cost Value Copy 11.30.05 gas 1.09.06 AURORA at 1.10.06_NIM Summary_DEM-WP(C) ENERG10C--ctn Mid-C_042010 2010GRC" xfId="3067"/>
    <cellStyle name="_Power Cost Value Copy 11.30.05 gas 1.09.06 AURORA at 1.10.06_PCA 7 - Exhibit D update 11_30_08 (2)" xfId="3068"/>
    <cellStyle name="_Power Cost Value Copy 11.30.05 gas 1.09.06 AURORA at 1.10.06_PCA 7 - Exhibit D update 11_30_08 (2) 2" xfId="3069"/>
    <cellStyle name="_Power Cost Value Copy 11.30.05 gas 1.09.06 AURORA at 1.10.06_PCA 7 - Exhibit D update 11_30_08 (2) 2 2" xfId="3070"/>
    <cellStyle name="_Power Cost Value Copy 11.30.05 gas 1.09.06 AURORA at 1.10.06_PCA 7 - Exhibit D update 11_30_08 (2) 3" xfId="3071"/>
    <cellStyle name="_Power Cost Value Copy 11.30.05 gas 1.09.06 AURORA at 1.10.06_PCA 7 - Exhibit D update 11_30_08 (2)_DEM-WP(C) ENERG10C--ctn Mid-C_042010 2010GRC" xfId="3072"/>
    <cellStyle name="_Power Cost Value Copy 11.30.05 gas 1.09.06 AURORA at 1.10.06_PCA 7 - Exhibit D update 11_30_08 (2)_NIM Summary" xfId="3073"/>
    <cellStyle name="_Power Cost Value Copy 11.30.05 gas 1.09.06 AURORA at 1.10.06_PCA 7 - Exhibit D update 11_30_08 (2)_NIM Summary 2" xfId="3074"/>
    <cellStyle name="_Power Cost Value Copy 11.30.05 gas 1.09.06 AURORA at 1.10.06_PCA 7 - Exhibit D update 11_30_08 (2)_NIM Summary_DEM-WP(C) ENERG10C--ctn Mid-C_042010 2010GRC" xfId="3075"/>
    <cellStyle name="_Power Cost Value Copy 11.30.05 gas 1.09.06 AURORA at 1.10.06_PCA 9 -  Exhibit D April 2010 (3)" xfId="3076"/>
    <cellStyle name="_Power Cost Value Copy 11.30.05 gas 1.09.06 AURORA at 1.10.06_PCA 9 -  Exhibit D April 2010 (3) 2" xfId="3077"/>
    <cellStyle name="_Power Cost Value Copy 11.30.05 gas 1.09.06 AURORA at 1.10.06_PCA 9 -  Exhibit D April 2010 (3)_DEM-WP(C) ENERG10C--ctn Mid-C_042010 2010GRC" xfId="3078"/>
    <cellStyle name="_Power Cost Value Copy 11.30.05 gas 1.09.06 AURORA at 1.10.06_Power Costs - Comparison bx Rbtl-Staff-Jt-PC" xfId="3079"/>
    <cellStyle name="_Power Cost Value Copy 11.30.05 gas 1.09.06 AURORA at 1.10.06_Power Costs - Comparison bx Rbtl-Staff-Jt-PC 2" xfId="3080"/>
    <cellStyle name="_Power Cost Value Copy 11.30.05 gas 1.09.06 AURORA at 1.10.06_Power Costs - Comparison bx Rbtl-Staff-Jt-PC_Adj Bench DR 3 for Initial Briefs (Electric)" xfId="3081"/>
    <cellStyle name="_Power Cost Value Copy 11.30.05 gas 1.09.06 AURORA at 1.10.06_Power Costs - Comparison bx Rbtl-Staff-Jt-PC_Adj Bench DR 3 for Initial Briefs (Electric) 2" xfId="3082"/>
    <cellStyle name="_Power Cost Value Copy 11.30.05 gas 1.09.06 AURORA at 1.10.06_Power Costs - Comparison bx Rbtl-Staff-Jt-PC_Adj Bench DR 3 for Initial Briefs (Electric)_DEM-WP(C) ENERG10C--ctn Mid-C_042010 2010GRC" xfId="3083"/>
    <cellStyle name="_Power Cost Value Copy 11.30.05 gas 1.09.06 AURORA at 1.10.06_Power Costs - Comparison bx Rbtl-Staff-Jt-PC_DEM-WP(C) ENERG10C--ctn Mid-C_042010 2010GRC" xfId="3084"/>
    <cellStyle name="_Power Cost Value Copy 11.30.05 gas 1.09.06 AURORA at 1.10.06_Power Costs - Comparison bx Rbtl-Staff-Jt-PC_Electric Rev Req Model (2009 GRC) Rebuttal" xfId="3085"/>
    <cellStyle name="_Power Cost Value Copy 11.30.05 gas 1.09.06 AURORA at 1.10.06_Power Costs - Comparison bx Rbtl-Staff-Jt-PC_Electric Rev Req Model (2009 GRC) Rebuttal REmoval of New  WH Solar AdjustMI" xfId="3086"/>
    <cellStyle name="_Power Cost Value Copy 11.30.05 gas 1.09.06 AURORA at 1.10.06_Power Costs - Comparison bx Rbtl-Staff-Jt-PC_Electric Rev Req Model (2009 GRC) Rebuttal REmoval of New  WH Solar AdjustMI 2" xfId="3087"/>
    <cellStyle name="_Power Cost Value Copy 11.30.05 gas 1.09.06 AURORA at 1.10.06_Power Costs - Comparison bx Rbtl-Staff-Jt-PC_Electric Rev Req Model (2009 GRC) Rebuttal REmoval of New  WH Solar AdjustMI_DEM-WP(C) ENERG10C--ctn Mid-C_042010 2010GRC" xfId="3088"/>
    <cellStyle name="_Power Cost Value Copy 11.30.05 gas 1.09.06 AURORA at 1.10.06_Power Costs - Comparison bx Rbtl-Staff-Jt-PC_Electric Rev Req Model (2009 GRC) Revised 01-18-2010" xfId="3089"/>
    <cellStyle name="_Power Cost Value Copy 11.30.05 gas 1.09.06 AURORA at 1.10.06_Power Costs - Comparison bx Rbtl-Staff-Jt-PC_Electric Rev Req Model (2009 GRC) Revised 01-18-2010 2" xfId="3090"/>
    <cellStyle name="_Power Cost Value Copy 11.30.05 gas 1.09.06 AURORA at 1.10.06_Power Costs - Comparison bx Rbtl-Staff-Jt-PC_Electric Rev Req Model (2009 GRC) Revised 01-18-2010_DEM-WP(C) ENERG10C--ctn Mid-C_042010 2010GRC" xfId="3091"/>
    <cellStyle name="_Power Cost Value Copy 11.30.05 gas 1.09.06 AURORA at 1.10.06_Power Costs - Comparison bx Rbtl-Staff-Jt-PC_Final Order Electric EXHIBIT A-1" xfId="3092"/>
    <cellStyle name="_Power Cost Value Copy 11.30.05 gas 1.09.06 AURORA at 1.10.06_Rebuttal Power Costs" xfId="3093"/>
    <cellStyle name="_Power Cost Value Copy 11.30.05 gas 1.09.06 AURORA at 1.10.06_Rebuttal Power Costs 2" xfId="3094"/>
    <cellStyle name="_Power Cost Value Copy 11.30.05 gas 1.09.06 AURORA at 1.10.06_Rebuttal Power Costs_Adj Bench DR 3 for Initial Briefs (Electric)" xfId="3095"/>
    <cellStyle name="_Power Cost Value Copy 11.30.05 gas 1.09.06 AURORA at 1.10.06_Rebuttal Power Costs_Adj Bench DR 3 for Initial Briefs (Electric) 2" xfId="3096"/>
    <cellStyle name="_Power Cost Value Copy 11.30.05 gas 1.09.06 AURORA at 1.10.06_Rebuttal Power Costs_Adj Bench DR 3 for Initial Briefs (Electric)_DEM-WP(C) ENERG10C--ctn Mid-C_042010 2010GRC" xfId="3097"/>
    <cellStyle name="_Power Cost Value Copy 11.30.05 gas 1.09.06 AURORA at 1.10.06_Rebuttal Power Costs_DEM-WP(C) ENERG10C--ctn Mid-C_042010 2010GRC" xfId="3098"/>
    <cellStyle name="_Power Cost Value Copy 11.30.05 gas 1.09.06 AURORA at 1.10.06_Rebuttal Power Costs_Electric Rev Req Model (2009 GRC) Rebuttal" xfId="3099"/>
    <cellStyle name="_Power Cost Value Copy 11.30.05 gas 1.09.06 AURORA at 1.10.06_Rebuttal Power Costs_Electric Rev Req Model (2009 GRC) Rebuttal REmoval of New  WH Solar AdjustMI" xfId="3100"/>
    <cellStyle name="_Power Cost Value Copy 11.30.05 gas 1.09.06 AURORA at 1.10.06_Rebuttal Power Costs_Electric Rev Req Model (2009 GRC) Rebuttal REmoval of New  WH Solar AdjustMI 2" xfId="3101"/>
    <cellStyle name="_Power Cost Value Copy 11.30.05 gas 1.09.06 AURORA at 1.10.06_Rebuttal Power Costs_Electric Rev Req Model (2009 GRC) Rebuttal REmoval of New  WH Solar AdjustMI_DEM-WP(C) ENERG10C--ctn Mid-C_042010 2010GRC" xfId="3102"/>
    <cellStyle name="_Power Cost Value Copy 11.30.05 gas 1.09.06 AURORA at 1.10.06_Rebuttal Power Costs_Electric Rev Req Model (2009 GRC) Revised 01-18-2010" xfId="3103"/>
    <cellStyle name="_Power Cost Value Copy 11.30.05 gas 1.09.06 AURORA at 1.10.06_Rebuttal Power Costs_Electric Rev Req Model (2009 GRC) Revised 01-18-2010 2" xfId="3104"/>
    <cellStyle name="_Power Cost Value Copy 11.30.05 gas 1.09.06 AURORA at 1.10.06_Rebuttal Power Costs_Electric Rev Req Model (2009 GRC) Revised 01-18-2010_DEM-WP(C) ENERG10C--ctn Mid-C_042010 2010GRC" xfId="3105"/>
    <cellStyle name="_Power Cost Value Copy 11.30.05 gas 1.09.06 AURORA at 1.10.06_Rebuttal Power Costs_Final Order Electric EXHIBIT A-1" xfId="3106"/>
    <cellStyle name="_Power Cost Value Copy 11.30.05 gas 1.09.06 AURORA at 1.10.06_Transmission Workbook for May BOD" xfId="3107"/>
    <cellStyle name="_Power Cost Value Copy 11.30.05 gas 1.09.06 AURORA at 1.10.06_Transmission Workbook for May BOD 2" xfId="3108"/>
    <cellStyle name="_Power Cost Value Copy 11.30.05 gas 1.09.06 AURORA at 1.10.06_Transmission Workbook for May BOD_DEM-WP(C) ENERG10C--ctn Mid-C_042010 2010GRC" xfId="3109"/>
    <cellStyle name="_Power Cost Value Copy 11.30.05 gas 1.09.06 AURORA at 1.10.06_Wind Integration 10GRC" xfId="3110"/>
    <cellStyle name="_Power Cost Value Copy 11.30.05 gas 1.09.06 AURORA at 1.10.06_Wind Integration 10GRC 2" xfId="3111"/>
    <cellStyle name="_Power Cost Value Copy 11.30.05 gas 1.09.06 AURORA at 1.10.06_Wind Integration 10GRC_DEM-WP(C) ENERG10C--ctn Mid-C_042010 2010GRC" xfId="3112"/>
    <cellStyle name="_Power Costs Rate Year 11-13-07" xfId="3113"/>
    <cellStyle name="_Price Output" xfId="3114"/>
    <cellStyle name="_Price Output 2" xfId="3115"/>
    <cellStyle name="_Price Output 2 2" xfId="3116"/>
    <cellStyle name="_Price Output 3" xfId="3117"/>
    <cellStyle name="_Price Output 3 2" xfId="3118"/>
    <cellStyle name="_Price Output_DEM-WP(C) Chelan Power Costs" xfId="3119"/>
    <cellStyle name="_Price Output_DEM-WP(C) Chelan Power Costs 2" xfId="3120"/>
    <cellStyle name="_Price Output_DEM-WP(C) ENERG10C--ctn Mid-C_042010 2010GRC" xfId="3121"/>
    <cellStyle name="_Price Output_DEM-WP(C) Gas Transport 2010GRC" xfId="3122"/>
    <cellStyle name="_Price Output_DEM-WP(C) Gas Transport 2010GRC 2" xfId="3123"/>
    <cellStyle name="_Price Output_NIM Summary" xfId="3124"/>
    <cellStyle name="_Price Output_NIM Summary 2" xfId="3125"/>
    <cellStyle name="_Price Output_NIM Summary_DEM-WP(C) ENERG10C--ctn Mid-C_042010 2010GRC" xfId="3126"/>
    <cellStyle name="_Price Output_Wind Integration 10GRC" xfId="3127"/>
    <cellStyle name="_Price Output_Wind Integration 10GRC 2" xfId="3128"/>
    <cellStyle name="_Price Output_Wind Integration 10GRC_DEM-WP(C) ENERG10C--ctn Mid-C_042010 2010GRC" xfId="3129"/>
    <cellStyle name="_Prices" xfId="3130"/>
    <cellStyle name="_Prices 2" xfId="3131"/>
    <cellStyle name="_Prices 2 2" xfId="3132"/>
    <cellStyle name="_Prices 3" xfId="3133"/>
    <cellStyle name="_Prices 3 2" xfId="3134"/>
    <cellStyle name="_Prices_DEM-WP(C) Chelan Power Costs" xfId="3135"/>
    <cellStyle name="_Prices_DEM-WP(C) Chelan Power Costs 2" xfId="3136"/>
    <cellStyle name="_Prices_DEM-WP(C) ENERG10C--ctn Mid-C_042010 2010GRC" xfId="3137"/>
    <cellStyle name="_Prices_DEM-WP(C) Gas Transport 2010GRC" xfId="3138"/>
    <cellStyle name="_Prices_DEM-WP(C) Gas Transport 2010GRC 2" xfId="3139"/>
    <cellStyle name="_Prices_NIM Summary" xfId="3140"/>
    <cellStyle name="_Prices_NIM Summary 2" xfId="3141"/>
    <cellStyle name="_Prices_NIM Summary_DEM-WP(C) ENERG10C--ctn Mid-C_042010 2010GRC" xfId="3142"/>
    <cellStyle name="_Prices_Wind Integration 10GRC" xfId="3143"/>
    <cellStyle name="_Prices_Wind Integration 10GRC 2" xfId="3144"/>
    <cellStyle name="_Prices_Wind Integration 10GRC_DEM-WP(C) ENERG10C--ctn Mid-C_042010 2010GRC" xfId="3145"/>
    <cellStyle name="_Pro Forma Rev 07 GRC" xfId="3146"/>
    <cellStyle name="_x0013__Rebuttal Power Costs" xfId="3147"/>
    <cellStyle name="_x0013__Rebuttal Power Costs 2" xfId="3148"/>
    <cellStyle name="_x0013__Rebuttal Power Costs_Adj Bench DR 3 for Initial Briefs (Electric)" xfId="3149"/>
    <cellStyle name="_x0013__Rebuttal Power Costs_Adj Bench DR 3 for Initial Briefs (Electric) 2" xfId="3150"/>
    <cellStyle name="_x0013__Rebuttal Power Costs_Adj Bench DR 3 for Initial Briefs (Electric)_DEM-WP(C) ENERG10C--ctn Mid-C_042010 2010GRC" xfId="3151"/>
    <cellStyle name="_x0013__Rebuttal Power Costs_DEM-WP(C) ENERG10C--ctn Mid-C_042010 2010GRC" xfId="3152"/>
    <cellStyle name="_x0013__Rebuttal Power Costs_Electric Rev Req Model (2009 GRC) Rebuttal" xfId="3153"/>
    <cellStyle name="_x0013__Rebuttal Power Costs_Electric Rev Req Model (2009 GRC) Rebuttal REmoval of New  WH Solar AdjustMI" xfId="3154"/>
    <cellStyle name="_x0013__Rebuttal Power Costs_Electric Rev Req Model (2009 GRC) Rebuttal REmoval of New  WH Solar AdjustMI 2" xfId="3155"/>
    <cellStyle name="_x0013__Rebuttal Power Costs_Electric Rev Req Model (2009 GRC) Rebuttal REmoval of New  WH Solar AdjustMI_DEM-WP(C) ENERG10C--ctn Mid-C_042010 2010GRC" xfId="3156"/>
    <cellStyle name="_x0013__Rebuttal Power Costs_Electric Rev Req Model (2009 GRC) Revised 01-18-2010" xfId="3157"/>
    <cellStyle name="_x0013__Rebuttal Power Costs_Electric Rev Req Model (2009 GRC) Revised 01-18-2010 2" xfId="3158"/>
    <cellStyle name="_x0013__Rebuttal Power Costs_Electric Rev Req Model (2009 GRC) Revised 01-18-2010_DEM-WP(C) ENERG10C--ctn Mid-C_042010 2010GRC" xfId="3159"/>
    <cellStyle name="_x0013__Rebuttal Power Costs_Final Order Electric EXHIBIT A-1" xfId="3160"/>
    <cellStyle name="_recommendation" xfId="3161"/>
    <cellStyle name="_recommendation 2" xfId="3162"/>
    <cellStyle name="_recommendation 2 2" xfId="3163"/>
    <cellStyle name="_recommendation 3" xfId="3164"/>
    <cellStyle name="_recommendation 3 2" xfId="3165"/>
    <cellStyle name="_recommendation_DEM-WP(C) Chelan Power Costs" xfId="3166"/>
    <cellStyle name="_recommendation_DEM-WP(C) Chelan Power Costs 2" xfId="3167"/>
    <cellStyle name="_recommendation_DEM-WP(C) ENERG10C--ctn Mid-C_042010 2010GRC" xfId="3168"/>
    <cellStyle name="_recommendation_DEM-WP(C) Gas Transport 2010GRC" xfId="3169"/>
    <cellStyle name="_recommendation_DEM-WP(C) Gas Transport 2010GRC 2" xfId="3170"/>
    <cellStyle name="_recommendation_DEM-WP(C) Wind Integration Summary 2010GRC" xfId="3171"/>
    <cellStyle name="_recommendation_DEM-WP(C) Wind Integration Summary 2010GRC 2" xfId="3172"/>
    <cellStyle name="_recommendation_DEM-WP(C) Wind Integration Summary 2010GRC_DEM-WP(C) ENERG10C--ctn Mid-C_042010 2010GRC" xfId="3173"/>
    <cellStyle name="_recommendation_NIM Summary" xfId="3174"/>
    <cellStyle name="_recommendation_NIM Summary 2" xfId="3175"/>
    <cellStyle name="_recommendation_NIM Summary_DEM-WP(C) ENERG10C--ctn Mid-C_042010 2010GRC" xfId="3176"/>
    <cellStyle name="_Recon to Darrin's 5.11.05 proforma" xfId="3177"/>
    <cellStyle name="_Recon to Darrin's 5.11.05 proforma 2" xfId="3178"/>
    <cellStyle name="_Recon to Darrin's 5.11.05 proforma 2 2" xfId="3179"/>
    <cellStyle name="_Recon to Darrin's 5.11.05 proforma 3" xfId="3180"/>
    <cellStyle name="_Recon to Darrin's 5.11.05 proforma 4" xfId="3181"/>
    <cellStyle name="_Recon to Darrin's 5.11.05 proforma 4 2" xfId="3182"/>
    <cellStyle name="_Recon to Darrin's 5.11.05 proforma 5" xfId="3183"/>
    <cellStyle name="_Recon to Darrin's 5.11.05 proforma 5 2" xfId="3184"/>
    <cellStyle name="_Recon to Darrin's 5.11.05 proforma 6" xfId="3185"/>
    <cellStyle name="_Recon to Darrin's 5.11.05 proforma 7" xfId="3186"/>
    <cellStyle name="_Recon to Darrin's 5.11.05 proforma 7 2" xfId="3187"/>
    <cellStyle name="_Recon to Darrin's 5.11.05 proforma 8" xfId="3188"/>
    <cellStyle name="_Recon to Darrin's 5.11.05 proforma 8 2" xfId="3189"/>
    <cellStyle name="_Recon to Darrin's 5.11.05 proforma_(C) WHE Proforma with ITC cash grant 10 Yr Amort_for deferral_102809" xfId="3190"/>
    <cellStyle name="_Recon to Darrin's 5.11.05 proforma_(C) WHE Proforma with ITC cash grant 10 Yr Amort_for deferral_102809 2" xfId="3191"/>
    <cellStyle name="_Recon to Darrin's 5.11.05 proforma_(C) WHE Proforma with ITC cash grant 10 Yr Amort_for deferral_102809_16.07E Wild Horse Wind Expansionwrkingfile" xfId="3192"/>
    <cellStyle name="_Recon to Darrin's 5.11.05 proforma_(C) WHE Proforma with ITC cash grant 10 Yr Amort_for deferral_102809_16.07E Wild Horse Wind Expansionwrkingfile 2" xfId="3193"/>
    <cellStyle name="_Recon to Darrin's 5.11.05 proforma_(C) WHE Proforma with ITC cash grant 10 Yr Amort_for deferral_102809_16.07E Wild Horse Wind Expansionwrkingfile SF" xfId="3194"/>
    <cellStyle name="_Recon to Darrin's 5.11.05 proforma_(C) WHE Proforma with ITC cash grant 10 Yr Amort_for deferral_102809_16.07E Wild Horse Wind Expansionwrkingfile SF 2" xfId="3195"/>
    <cellStyle name="_Recon to Darrin's 5.11.05 proforma_(C) WHE Proforma with ITC cash grant 10 Yr Amort_for deferral_102809_16.07E Wild Horse Wind Expansionwrkingfile SF_DEM-WP(C) ENERG10C--ctn Mid-C_042010 2010GRC" xfId="3196"/>
    <cellStyle name="_Recon to Darrin's 5.11.05 proforma_(C) WHE Proforma with ITC cash grant 10 Yr Amort_for deferral_102809_16.07E Wild Horse Wind Expansionwrkingfile_DEM-WP(C) ENERG10C--ctn Mid-C_042010 2010GRC" xfId="3197"/>
    <cellStyle name="_Recon to Darrin's 5.11.05 proforma_(C) WHE Proforma with ITC cash grant 10 Yr Amort_for deferral_102809_16.37E Wild Horse Expansion DeferralRevwrkingfile SF" xfId="3198"/>
    <cellStyle name="_Recon to Darrin's 5.11.05 proforma_(C) WHE Proforma with ITC cash grant 10 Yr Amort_for deferral_102809_16.37E Wild Horse Expansion DeferralRevwrkingfile SF 2" xfId="3199"/>
    <cellStyle name="_Recon to Darrin's 5.11.05 proforma_(C) WHE Proforma with ITC cash grant 10 Yr Amort_for deferral_102809_16.37E Wild Horse Expansion DeferralRevwrkingfile SF_DEM-WP(C) ENERG10C--ctn Mid-C_042010 2010GRC" xfId="3200"/>
    <cellStyle name="_Recon to Darrin's 5.11.05 proforma_(C) WHE Proforma with ITC cash grant 10 Yr Amort_for deferral_102809_DEM-WP(C) ENERG10C--ctn Mid-C_042010 2010GRC" xfId="3201"/>
    <cellStyle name="_Recon to Darrin's 5.11.05 proforma_(C) WHE Proforma with ITC cash grant 10 Yr Amort_for rebuttal_120709" xfId="3202"/>
    <cellStyle name="_Recon to Darrin's 5.11.05 proforma_(C) WHE Proforma with ITC cash grant 10 Yr Amort_for rebuttal_120709 2" xfId="3203"/>
    <cellStyle name="_Recon to Darrin's 5.11.05 proforma_(C) WHE Proforma with ITC cash grant 10 Yr Amort_for rebuttal_120709_DEM-WP(C) ENERG10C--ctn Mid-C_042010 2010GRC" xfId="3204"/>
    <cellStyle name="_Recon to Darrin's 5.11.05 proforma_04.07E Wild Horse Wind Expansion" xfId="3205"/>
    <cellStyle name="_Recon to Darrin's 5.11.05 proforma_04.07E Wild Horse Wind Expansion 2" xfId="3206"/>
    <cellStyle name="_Recon to Darrin's 5.11.05 proforma_04.07E Wild Horse Wind Expansion_16.07E Wild Horse Wind Expansionwrkingfile" xfId="3207"/>
    <cellStyle name="_Recon to Darrin's 5.11.05 proforma_04.07E Wild Horse Wind Expansion_16.07E Wild Horse Wind Expansionwrkingfile 2" xfId="3208"/>
    <cellStyle name="_Recon to Darrin's 5.11.05 proforma_04.07E Wild Horse Wind Expansion_16.07E Wild Horse Wind Expansionwrkingfile SF" xfId="3209"/>
    <cellStyle name="_Recon to Darrin's 5.11.05 proforma_04.07E Wild Horse Wind Expansion_16.07E Wild Horse Wind Expansionwrkingfile SF 2" xfId="3210"/>
    <cellStyle name="_Recon to Darrin's 5.11.05 proforma_04.07E Wild Horse Wind Expansion_16.07E Wild Horse Wind Expansionwrkingfile SF_DEM-WP(C) ENERG10C--ctn Mid-C_042010 2010GRC" xfId="3211"/>
    <cellStyle name="_Recon to Darrin's 5.11.05 proforma_04.07E Wild Horse Wind Expansion_16.07E Wild Horse Wind Expansionwrkingfile_DEM-WP(C) ENERG10C--ctn Mid-C_042010 2010GRC" xfId="3212"/>
    <cellStyle name="_Recon to Darrin's 5.11.05 proforma_04.07E Wild Horse Wind Expansion_16.37E Wild Horse Expansion DeferralRevwrkingfile SF" xfId="3213"/>
    <cellStyle name="_Recon to Darrin's 5.11.05 proforma_04.07E Wild Horse Wind Expansion_16.37E Wild Horse Expansion DeferralRevwrkingfile SF 2" xfId="3214"/>
    <cellStyle name="_Recon to Darrin's 5.11.05 proforma_04.07E Wild Horse Wind Expansion_16.37E Wild Horse Expansion DeferralRevwrkingfile SF_DEM-WP(C) ENERG10C--ctn Mid-C_042010 2010GRC" xfId="3215"/>
    <cellStyle name="_Recon to Darrin's 5.11.05 proforma_04.07E Wild Horse Wind Expansion_DEM-WP(C) ENERG10C--ctn Mid-C_042010 2010GRC" xfId="3216"/>
    <cellStyle name="_Recon to Darrin's 5.11.05 proforma_16.07E Wild Horse Wind Expansionwrkingfile" xfId="3217"/>
    <cellStyle name="_Recon to Darrin's 5.11.05 proforma_16.07E Wild Horse Wind Expansionwrkingfile 2" xfId="3218"/>
    <cellStyle name="_Recon to Darrin's 5.11.05 proforma_16.07E Wild Horse Wind Expansionwrkingfile SF" xfId="3219"/>
    <cellStyle name="_Recon to Darrin's 5.11.05 proforma_16.07E Wild Horse Wind Expansionwrkingfile SF 2" xfId="3220"/>
    <cellStyle name="_Recon to Darrin's 5.11.05 proforma_16.07E Wild Horse Wind Expansionwrkingfile SF_DEM-WP(C) ENERG10C--ctn Mid-C_042010 2010GRC" xfId="3221"/>
    <cellStyle name="_Recon to Darrin's 5.11.05 proforma_16.07E Wild Horse Wind Expansionwrkingfile_DEM-WP(C) ENERG10C--ctn Mid-C_042010 2010GRC" xfId="3222"/>
    <cellStyle name="_Recon to Darrin's 5.11.05 proforma_16.37E Wild Horse Expansion DeferralRevwrkingfile SF" xfId="3223"/>
    <cellStyle name="_Recon to Darrin's 5.11.05 proforma_16.37E Wild Horse Expansion DeferralRevwrkingfile SF 2" xfId="3224"/>
    <cellStyle name="_Recon to Darrin's 5.11.05 proforma_16.37E Wild Horse Expansion DeferralRevwrkingfile SF_DEM-WP(C) ENERG10C--ctn Mid-C_042010 2010GRC" xfId="3225"/>
    <cellStyle name="_Recon to Darrin's 5.11.05 proforma_2009 GRC Compl Filing - Exhibit D" xfId="3226"/>
    <cellStyle name="_Recon to Darrin's 5.11.05 proforma_2009 GRC Compl Filing - Exhibit D 2" xfId="3227"/>
    <cellStyle name="_Recon to Darrin's 5.11.05 proforma_2009 GRC Compl Filing - Exhibit D_DEM-WP(C) ENERG10C--ctn Mid-C_042010 2010GRC" xfId="3228"/>
    <cellStyle name="_Recon to Darrin's 5.11.05 proforma_4 31 Regulatory Assets and Liabilities  7 06- Exhibit D" xfId="3229"/>
    <cellStyle name="_Recon to Darrin's 5.11.05 proforma_4 31 Regulatory Assets and Liabilities  7 06- Exhibit D 2" xfId="3230"/>
    <cellStyle name="_Recon to Darrin's 5.11.05 proforma_4 31 Regulatory Assets and Liabilities  7 06- Exhibit D_DEM-WP(C) ENERG10C--ctn Mid-C_042010 2010GRC" xfId="3231"/>
    <cellStyle name="_Recon to Darrin's 5.11.05 proforma_4 31 Regulatory Assets and Liabilities  7 06- Exhibit D_NIM Summary" xfId="3232"/>
    <cellStyle name="_Recon to Darrin's 5.11.05 proforma_4 31 Regulatory Assets and Liabilities  7 06- Exhibit D_NIM Summary 2" xfId="3233"/>
    <cellStyle name="_Recon to Darrin's 5.11.05 proforma_4 31 Regulatory Assets and Liabilities  7 06- Exhibit D_NIM Summary_DEM-WP(C) ENERG10C--ctn Mid-C_042010 2010GRC" xfId="3234"/>
    <cellStyle name="_Recon to Darrin's 5.11.05 proforma_4 31 Regulatory Assets and Liabilities  7 06- Exhibit D_NIM+O&amp;M" xfId="3235"/>
    <cellStyle name="_Recon to Darrin's 5.11.05 proforma_4 31 Regulatory Assets and Liabilities  7 06- Exhibit D_NIM+O&amp;M Monthly" xfId="3236"/>
    <cellStyle name="_Recon to Darrin's 5.11.05 proforma_4 31E Reg Asset  Liab and EXH D" xfId="3237"/>
    <cellStyle name="_Recon to Darrin's 5.11.05 proforma_4 31E Reg Asset  Liab and EXH D _ Aug 10 Filing (2)" xfId="3238"/>
    <cellStyle name="_Recon to Darrin's 5.11.05 proforma_4 31E Reg Asset  Liab and EXH D _ Aug 10 Filing (2) 2" xfId="3239"/>
    <cellStyle name="_Recon to Darrin's 5.11.05 proforma_4 31E Reg Asset  Liab and EXH D 2" xfId="3240"/>
    <cellStyle name="_Recon to Darrin's 5.11.05 proforma_4 31E Reg Asset  Liab and EXH D 3" xfId="3241"/>
    <cellStyle name="_Recon to Darrin's 5.11.05 proforma_4 32 Regulatory Assets and Liabilities  7 06- Exhibit D" xfId="3242"/>
    <cellStyle name="_Recon to Darrin's 5.11.05 proforma_4 32 Regulatory Assets and Liabilities  7 06- Exhibit D 2" xfId="3243"/>
    <cellStyle name="_Recon to Darrin's 5.11.05 proforma_4 32 Regulatory Assets and Liabilities  7 06- Exhibit D_DEM-WP(C) ENERG10C--ctn Mid-C_042010 2010GRC" xfId="3244"/>
    <cellStyle name="_Recon to Darrin's 5.11.05 proforma_4 32 Regulatory Assets and Liabilities  7 06- Exhibit D_NIM Summary" xfId="3245"/>
    <cellStyle name="_Recon to Darrin's 5.11.05 proforma_4 32 Regulatory Assets and Liabilities  7 06- Exhibit D_NIM Summary 2" xfId="3246"/>
    <cellStyle name="_Recon to Darrin's 5.11.05 proforma_4 32 Regulatory Assets and Liabilities  7 06- Exhibit D_NIM Summary_DEM-WP(C) ENERG10C--ctn Mid-C_042010 2010GRC" xfId="3247"/>
    <cellStyle name="_Recon to Darrin's 5.11.05 proforma_4 32 Regulatory Assets and Liabilities  7 06- Exhibit D_NIM+O&amp;M" xfId="3248"/>
    <cellStyle name="_Recon to Darrin's 5.11.05 proforma_4 32 Regulatory Assets and Liabilities  7 06- Exhibit D_NIM+O&amp;M Monthly" xfId="3249"/>
    <cellStyle name="_Recon to Darrin's 5.11.05 proforma_AURORA Total New" xfId="3250"/>
    <cellStyle name="_Recon to Darrin's 5.11.05 proforma_AURORA Total New 2" xfId="3251"/>
    <cellStyle name="_Recon to Darrin's 5.11.05 proforma_Book1" xfId="3252"/>
    <cellStyle name="_Recon to Darrin's 5.11.05 proforma_Book2" xfId="3253"/>
    <cellStyle name="_Recon to Darrin's 5.11.05 proforma_Book2 2" xfId="3254"/>
    <cellStyle name="_Recon to Darrin's 5.11.05 proforma_Book2_Adj Bench DR 3 for Initial Briefs (Electric)" xfId="3255"/>
    <cellStyle name="_Recon to Darrin's 5.11.05 proforma_Book2_Adj Bench DR 3 for Initial Briefs (Electric) 2" xfId="3256"/>
    <cellStyle name="_Recon to Darrin's 5.11.05 proforma_Book2_Adj Bench DR 3 for Initial Briefs (Electric)_DEM-WP(C) ENERG10C--ctn Mid-C_042010 2010GRC" xfId="3257"/>
    <cellStyle name="_Recon to Darrin's 5.11.05 proforma_Book2_DEM-WP(C) ENERG10C--ctn Mid-C_042010 2010GRC" xfId="3258"/>
    <cellStyle name="_Recon to Darrin's 5.11.05 proforma_Book2_Electric Rev Req Model (2009 GRC) Rebuttal" xfId="3259"/>
    <cellStyle name="_Recon to Darrin's 5.11.05 proforma_Book2_Electric Rev Req Model (2009 GRC) Rebuttal REmoval of New  WH Solar AdjustMI" xfId="3260"/>
    <cellStyle name="_Recon to Darrin's 5.11.05 proforma_Book2_Electric Rev Req Model (2009 GRC) Rebuttal REmoval of New  WH Solar AdjustMI 2" xfId="3261"/>
    <cellStyle name="_Recon to Darrin's 5.11.05 proforma_Book2_Electric Rev Req Model (2009 GRC) Rebuttal REmoval of New  WH Solar AdjustMI_DEM-WP(C) ENERG10C--ctn Mid-C_042010 2010GRC" xfId="3262"/>
    <cellStyle name="_Recon to Darrin's 5.11.05 proforma_Book2_Electric Rev Req Model (2009 GRC) Revised 01-18-2010" xfId="3263"/>
    <cellStyle name="_Recon to Darrin's 5.11.05 proforma_Book2_Electric Rev Req Model (2009 GRC) Revised 01-18-2010 2" xfId="3264"/>
    <cellStyle name="_Recon to Darrin's 5.11.05 proforma_Book2_Electric Rev Req Model (2009 GRC) Revised 01-18-2010_DEM-WP(C) ENERG10C--ctn Mid-C_042010 2010GRC" xfId="3265"/>
    <cellStyle name="_Recon to Darrin's 5.11.05 proforma_Book2_Final Order Electric EXHIBIT A-1" xfId="3266"/>
    <cellStyle name="_Recon to Darrin's 5.11.05 proforma_Book4" xfId="3267"/>
    <cellStyle name="_Recon to Darrin's 5.11.05 proforma_Book4 2" xfId="3268"/>
    <cellStyle name="_Recon to Darrin's 5.11.05 proforma_Book4_DEM-WP(C) ENERG10C--ctn Mid-C_042010 2010GRC" xfId="3269"/>
    <cellStyle name="_Recon to Darrin's 5.11.05 proforma_Book9" xfId="3270"/>
    <cellStyle name="_Recon to Darrin's 5.11.05 proforma_Book9 2" xfId="3271"/>
    <cellStyle name="_Recon to Darrin's 5.11.05 proforma_Book9_DEM-WP(C) ENERG10C--ctn Mid-C_042010 2010GRC" xfId="3272"/>
    <cellStyle name="_Recon to Darrin's 5.11.05 proforma_Chelan PUD Power Costs (8-10)" xfId="3273"/>
    <cellStyle name="_Recon to Darrin's 5.11.05 proforma_DEM-WP(C) Chelan Power Costs" xfId="3274"/>
    <cellStyle name="_Recon to Darrin's 5.11.05 proforma_DEM-WP(C) Chelan Power Costs 2" xfId="3275"/>
    <cellStyle name="_Recon to Darrin's 5.11.05 proforma_DEM-WP(C) ENERG10C--ctn Mid-C_042010 2010GRC" xfId="3276"/>
    <cellStyle name="_Recon to Darrin's 5.11.05 proforma_DEM-WP(C) Gas Transport 2010GRC" xfId="3277"/>
    <cellStyle name="_Recon to Darrin's 5.11.05 proforma_DEM-WP(C) Gas Transport 2010GRC 2" xfId="3278"/>
    <cellStyle name="_Recon to Darrin's 5.11.05 proforma_Exhibit D fr R Gho 12-31-08" xfId="3279"/>
    <cellStyle name="_Recon to Darrin's 5.11.05 proforma_Exhibit D fr R Gho 12-31-08 2" xfId="3280"/>
    <cellStyle name="_Recon to Darrin's 5.11.05 proforma_Exhibit D fr R Gho 12-31-08 v2" xfId="3281"/>
    <cellStyle name="_Recon to Darrin's 5.11.05 proforma_Exhibit D fr R Gho 12-31-08 v2 2" xfId="3282"/>
    <cellStyle name="_Recon to Darrin's 5.11.05 proforma_Exhibit D fr R Gho 12-31-08 v2_DEM-WP(C) ENERG10C--ctn Mid-C_042010 2010GRC" xfId="3283"/>
    <cellStyle name="_Recon to Darrin's 5.11.05 proforma_Exhibit D fr R Gho 12-31-08 v2_NIM Summary" xfId="3284"/>
    <cellStyle name="_Recon to Darrin's 5.11.05 proforma_Exhibit D fr R Gho 12-31-08 v2_NIM Summary 2" xfId="3285"/>
    <cellStyle name="_Recon to Darrin's 5.11.05 proforma_Exhibit D fr R Gho 12-31-08 v2_NIM Summary_DEM-WP(C) ENERG10C--ctn Mid-C_042010 2010GRC" xfId="3286"/>
    <cellStyle name="_Recon to Darrin's 5.11.05 proforma_Exhibit D fr R Gho 12-31-08_DEM-WP(C) ENERG10C--ctn Mid-C_042010 2010GRC" xfId="3287"/>
    <cellStyle name="_Recon to Darrin's 5.11.05 proforma_Exhibit D fr R Gho 12-31-08_NIM Summary" xfId="3288"/>
    <cellStyle name="_Recon to Darrin's 5.11.05 proforma_Exhibit D fr R Gho 12-31-08_NIM Summary 2" xfId="3289"/>
    <cellStyle name="_Recon to Darrin's 5.11.05 proforma_Exhibit D fr R Gho 12-31-08_NIM Summary_DEM-WP(C) ENERG10C--ctn Mid-C_042010 2010GRC" xfId="3290"/>
    <cellStyle name="_Recon to Darrin's 5.11.05 proforma_Hopkins Ridge Prepaid Tran - Interest Earned RY 12ME Feb  '11" xfId="3291"/>
    <cellStyle name="_Recon to Darrin's 5.11.05 proforma_Hopkins Ridge Prepaid Tran - Interest Earned RY 12ME Feb  '11 2" xfId="3292"/>
    <cellStyle name="_Recon to Darrin's 5.11.05 proforma_Hopkins Ridge Prepaid Tran - Interest Earned RY 12ME Feb  '11_DEM-WP(C) ENERG10C--ctn Mid-C_042010 2010GRC" xfId="3293"/>
    <cellStyle name="_Recon to Darrin's 5.11.05 proforma_Hopkins Ridge Prepaid Tran - Interest Earned RY 12ME Feb  '11_NIM Summary" xfId="3294"/>
    <cellStyle name="_Recon to Darrin's 5.11.05 proforma_Hopkins Ridge Prepaid Tran - Interest Earned RY 12ME Feb  '11_NIM Summary 2" xfId="3295"/>
    <cellStyle name="_Recon to Darrin's 5.11.05 proforma_Hopkins Ridge Prepaid Tran - Interest Earned RY 12ME Feb  '11_NIM Summary_DEM-WP(C) ENERG10C--ctn Mid-C_042010 2010GRC" xfId="3296"/>
    <cellStyle name="_Recon to Darrin's 5.11.05 proforma_Hopkins Ridge Prepaid Tran - Interest Earned RY 12ME Feb  '11_Transmission Workbook for May BOD" xfId="3297"/>
    <cellStyle name="_Recon to Darrin's 5.11.05 proforma_Hopkins Ridge Prepaid Tran - Interest Earned RY 12ME Feb  '11_Transmission Workbook for May BOD 2" xfId="3298"/>
    <cellStyle name="_Recon to Darrin's 5.11.05 proforma_Hopkins Ridge Prepaid Tran - Interest Earned RY 12ME Feb  '11_Transmission Workbook for May BOD_DEM-WP(C) ENERG10C--ctn Mid-C_042010 2010GRC" xfId="3299"/>
    <cellStyle name="_Recon to Darrin's 5.11.05 proforma_LSRWEP LGIA like Acctg Petition Aug 2010" xfId="3300"/>
    <cellStyle name="_Recon to Darrin's 5.11.05 proforma_NIM Summary" xfId="3301"/>
    <cellStyle name="_Recon to Darrin's 5.11.05 proforma_NIM Summary 09GRC" xfId="3302"/>
    <cellStyle name="_Recon to Darrin's 5.11.05 proforma_NIM Summary 09GRC 2" xfId="3303"/>
    <cellStyle name="_Recon to Darrin's 5.11.05 proforma_NIM Summary 09GRC_DEM-WP(C) ENERG10C--ctn Mid-C_042010 2010GRC" xfId="3304"/>
    <cellStyle name="_Recon to Darrin's 5.11.05 proforma_NIM Summary 2" xfId="3305"/>
    <cellStyle name="_Recon to Darrin's 5.11.05 proforma_NIM Summary 3" xfId="3306"/>
    <cellStyle name="_Recon to Darrin's 5.11.05 proforma_NIM Summary 4" xfId="3307"/>
    <cellStyle name="_Recon to Darrin's 5.11.05 proforma_NIM Summary 5" xfId="3308"/>
    <cellStyle name="_Recon to Darrin's 5.11.05 proforma_NIM Summary 6" xfId="3309"/>
    <cellStyle name="_Recon to Darrin's 5.11.05 proforma_NIM Summary 7" xfId="3310"/>
    <cellStyle name="_Recon to Darrin's 5.11.05 proforma_NIM Summary 8" xfId="3311"/>
    <cellStyle name="_Recon to Darrin's 5.11.05 proforma_NIM Summary 9" xfId="3312"/>
    <cellStyle name="_Recon to Darrin's 5.11.05 proforma_NIM Summary_DEM-WP(C) ENERG10C--ctn Mid-C_042010 2010GRC" xfId="3313"/>
    <cellStyle name="_Recon to Darrin's 5.11.05 proforma_NIM+O&amp;M" xfId="3314"/>
    <cellStyle name="_Recon to Darrin's 5.11.05 proforma_NIM+O&amp;M 2" xfId="3315"/>
    <cellStyle name="_Recon to Darrin's 5.11.05 proforma_NIM+O&amp;M Monthly" xfId="3316"/>
    <cellStyle name="_Recon to Darrin's 5.11.05 proforma_NIM+O&amp;M Monthly 2" xfId="3317"/>
    <cellStyle name="_Recon to Darrin's 5.11.05 proforma_PCA 7 - Exhibit D update 11_30_08 (2)" xfId="3318"/>
    <cellStyle name="_Recon to Darrin's 5.11.05 proforma_PCA 7 - Exhibit D update 11_30_08 (2) 2" xfId="3319"/>
    <cellStyle name="_Recon to Darrin's 5.11.05 proforma_PCA 7 - Exhibit D update 11_30_08 (2) 2 2" xfId="3320"/>
    <cellStyle name="_Recon to Darrin's 5.11.05 proforma_PCA 7 - Exhibit D update 11_30_08 (2) 3" xfId="3321"/>
    <cellStyle name="_Recon to Darrin's 5.11.05 proforma_PCA 7 - Exhibit D update 11_30_08 (2)_DEM-WP(C) ENERG10C--ctn Mid-C_042010 2010GRC" xfId="3322"/>
    <cellStyle name="_Recon to Darrin's 5.11.05 proforma_PCA 7 - Exhibit D update 11_30_08 (2)_NIM Summary" xfId="3323"/>
    <cellStyle name="_Recon to Darrin's 5.11.05 proforma_PCA 7 - Exhibit D update 11_30_08 (2)_NIM Summary 2" xfId="3324"/>
    <cellStyle name="_Recon to Darrin's 5.11.05 proforma_PCA 7 - Exhibit D update 11_30_08 (2)_NIM Summary_DEM-WP(C) ENERG10C--ctn Mid-C_042010 2010GRC" xfId="3325"/>
    <cellStyle name="_Recon to Darrin's 5.11.05 proforma_PCA 9 -  Exhibit D April 2010 (3)" xfId="3326"/>
    <cellStyle name="_Recon to Darrin's 5.11.05 proforma_PCA 9 -  Exhibit D April 2010 (3) 2" xfId="3327"/>
    <cellStyle name="_Recon to Darrin's 5.11.05 proforma_PCA 9 -  Exhibit D April 2010 (3)_DEM-WP(C) ENERG10C--ctn Mid-C_042010 2010GRC" xfId="3328"/>
    <cellStyle name="_Recon to Darrin's 5.11.05 proforma_Power Costs - Comparison bx Rbtl-Staff-Jt-PC" xfId="3329"/>
    <cellStyle name="_Recon to Darrin's 5.11.05 proforma_Power Costs - Comparison bx Rbtl-Staff-Jt-PC 2" xfId="3330"/>
    <cellStyle name="_Recon to Darrin's 5.11.05 proforma_Power Costs - Comparison bx Rbtl-Staff-Jt-PC_Adj Bench DR 3 for Initial Briefs (Electric)" xfId="3331"/>
    <cellStyle name="_Recon to Darrin's 5.11.05 proforma_Power Costs - Comparison bx Rbtl-Staff-Jt-PC_Adj Bench DR 3 for Initial Briefs (Electric) 2" xfId="3332"/>
    <cellStyle name="_Recon to Darrin's 5.11.05 proforma_Power Costs - Comparison bx Rbtl-Staff-Jt-PC_Adj Bench DR 3 for Initial Briefs (Electric)_DEM-WP(C) ENERG10C--ctn Mid-C_042010 2010GRC" xfId="3333"/>
    <cellStyle name="_Recon to Darrin's 5.11.05 proforma_Power Costs - Comparison bx Rbtl-Staff-Jt-PC_DEM-WP(C) ENERG10C--ctn Mid-C_042010 2010GRC" xfId="3334"/>
    <cellStyle name="_Recon to Darrin's 5.11.05 proforma_Power Costs - Comparison bx Rbtl-Staff-Jt-PC_Electric Rev Req Model (2009 GRC) Rebuttal" xfId="3335"/>
    <cellStyle name="_Recon to Darrin's 5.11.05 proforma_Power Costs - Comparison bx Rbtl-Staff-Jt-PC_Electric Rev Req Model (2009 GRC) Rebuttal REmoval of New  WH Solar AdjustMI" xfId="3336"/>
    <cellStyle name="_Recon to Darrin's 5.11.05 proforma_Power Costs - Comparison bx Rbtl-Staff-Jt-PC_Electric Rev Req Model (2009 GRC) Rebuttal REmoval of New  WH Solar AdjustMI 2" xfId="3337"/>
    <cellStyle name="_Recon to Darrin's 5.11.05 proforma_Power Costs - Comparison bx Rbtl-Staff-Jt-PC_Electric Rev Req Model (2009 GRC) Rebuttal REmoval of New  WH Solar AdjustMI_DEM-WP(C) ENERG10C--ctn Mid-C_042010 2010GRC" xfId="3338"/>
    <cellStyle name="_Recon to Darrin's 5.11.05 proforma_Power Costs - Comparison bx Rbtl-Staff-Jt-PC_Electric Rev Req Model (2009 GRC) Revised 01-18-2010" xfId="3339"/>
    <cellStyle name="_Recon to Darrin's 5.11.05 proforma_Power Costs - Comparison bx Rbtl-Staff-Jt-PC_Electric Rev Req Model (2009 GRC) Revised 01-18-2010 2" xfId="3340"/>
    <cellStyle name="_Recon to Darrin's 5.11.05 proforma_Power Costs - Comparison bx Rbtl-Staff-Jt-PC_Electric Rev Req Model (2009 GRC) Revised 01-18-2010_DEM-WP(C) ENERG10C--ctn Mid-C_042010 2010GRC" xfId="3341"/>
    <cellStyle name="_Recon to Darrin's 5.11.05 proforma_Power Costs - Comparison bx Rbtl-Staff-Jt-PC_Final Order Electric EXHIBIT A-1" xfId="3342"/>
    <cellStyle name="_Recon to Darrin's 5.11.05 proforma_Rebuttal Power Costs" xfId="3343"/>
    <cellStyle name="_Recon to Darrin's 5.11.05 proforma_Rebuttal Power Costs 2" xfId="3344"/>
    <cellStyle name="_Recon to Darrin's 5.11.05 proforma_Rebuttal Power Costs_Adj Bench DR 3 for Initial Briefs (Electric)" xfId="3345"/>
    <cellStyle name="_Recon to Darrin's 5.11.05 proforma_Rebuttal Power Costs_Adj Bench DR 3 for Initial Briefs (Electric) 2" xfId="3346"/>
    <cellStyle name="_Recon to Darrin's 5.11.05 proforma_Rebuttal Power Costs_Adj Bench DR 3 for Initial Briefs (Electric)_DEM-WP(C) ENERG10C--ctn Mid-C_042010 2010GRC" xfId="3347"/>
    <cellStyle name="_Recon to Darrin's 5.11.05 proforma_Rebuttal Power Costs_DEM-WP(C) ENERG10C--ctn Mid-C_042010 2010GRC" xfId="3348"/>
    <cellStyle name="_Recon to Darrin's 5.11.05 proforma_Rebuttal Power Costs_Electric Rev Req Model (2009 GRC) Rebuttal" xfId="3349"/>
    <cellStyle name="_Recon to Darrin's 5.11.05 proforma_Rebuttal Power Costs_Electric Rev Req Model (2009 GRC) Rebuttal REmoval of New  WH Solar AdjustMI" xfId="3350"/>
    <cellStyle name="_Recon to Darrin's 5.11.05 proforma_Rebuttal Power Costs_Electric Rev Req Model (2009 GRC) Rebuttal REmoval of New  WH Solar AdjustMI 2" xfId="3351"/>
    <cellStyle name="_Recon to Darrin's 5.11.05 proforma_Rebuttal Power Costs_Electric Rev Req Model (2009 GRC) Rebuttal REmoval of New  WH Solar AdjustMI_DEM-WP(C) ENERG10C--ctn Mid-C_042010 2010GRC" xfId="3352"/>
    <cellStyle name="_Recon to Darrin's 5.11.05 proforma_Rebuttal Power Costs_Electric Rev Req Model (2009 GRC) Revised 01-18-2010" xfId="3353"/>
    <cellStyle name="_Recon to Darrin's 5.11.05 proforma_Rebuttal Power Costs_Electric Rev Req Model (2009 GRC) Revised 01-18-2010 2" xfId="3354"/>
    <cellStyle name="_Recon to Darrin's 5.11.05 proforma_Rebuttal Power Costs_Electric Rev Req Model (2009 GRC) Revised 01-18-2010_DEM-WP(C) ENERG10C--ctn Mid-C_042010 2010GRC" xfId="3355"/>
    <cellStyle name="_Recon to Darrin's 5.11.05 proforma_Rebuttal Power Costs_Final Order Electric EXHIBIT A-1" xfId="3356"/>
    <cellStyle name="_Recon to Darrin's 5.11.05 proforma_Transmission Workbook for May BOD" xfId="3357"/>
    <cellStyle name="_Recon to Darrin's 5.11.05 proforma_Transmission Workbook for May BOD 2" xfId="3358"/>
    <cellStyle name="_Recon to Darrin's 5.11.05 proforma_Transmission Workbook for May BOD_DEM-WP(C) ENERG10C--ctn Mid-C_042010 2010GRC" xfId="3359"/>
    <cellStyle name="_Recon to Darrin's 5.11.05 proforma_Wind Integration 10GRC" xfId="3360"/>
    <cellStyle name="_Recon to Darrin's 5.11.05 proforma_Wind Integration 10GRC 2" xfId="3361"/>
    <cellStyle name="_Recon to Darrin's 5.11.05 proforma_Wind Integration 10GRC_DEM-WP(C) ENERG10C--ctn Mid-C_042010 2010GRC" xfId="3362"/>
    <cellStyle name="_Revenue" xfId="3363"/>
    <cellStyle name="_Revenue_Data" xfId="3364"/>
    <cellStyle name="_Revenue_Data_1" xfId="3365"/>
    <cellStyle name="_Revenue_Data_Pro Forma Rev 09 GRC" xfId="3366"/>
    <cellStyle name="_Revenue_Data_Pro Forma Rev 2010 GRC" xfId="3367"/>
    <cellStyle name="_Revenue_Data_Pro Forma Rev 2010 GRC_Preliminary" xfId="3368"/>
    <cellStyle name="_Revenue_Data_Revenue (Feb 09 - Jan 10)" xfId="3369"/>
    <cellStyle name="_Revenue_Data_Revenue (Jan 09 - Dec 09)" xfId="3370"/>
    <cellStyle name="_Revenue_Data_Revenue (Mar 09 - Feb 10)" xfId="3371"/>
    <cellStyle name="_Revenue_Data_Volume Exhibit (Jan09 - Dec09)" xfId="3372"/>
    <cellStyle name="_Revenue_Mins" xfId="3373"/>
    <cellStyle name="_Revenue_Pro Forma Rev 07 GRC" xfId="3374"/>
    <cellStyle name="_Revenue_Pro Forma Rev 08 GRC" xfId="3375"/>
    <cellStyle name="_Revenue_Pro Forma Rev 09 GRC" xfId="3376"/>
    <cellStyle name="_Revenue_Pro Forma Rev 2010 GRC" xfId="3377"/>
    <cellStyle name="_Revenue_Pro Forma Rev 2010 GRC_Preliminary" xfId="3378"/>
    <cellStyle name="_Revenue_Revenue (Feb 09 - Jan 10)" xfId="3379"/>
    <cellStyle name="_Revenue_Revenue (Jan 09 - Dec 09)" xfId="3380"/>
    <cellStyle name="_Revenue_Revenue (Mar 09 - Feb 10)" xfId="3381"/>
    <cellStyle name="_Revenue_Sheet2" xfId="3382"/>
    <cellStyle name="_Revenue_Therms Data" xfId="3383"/>
    <cellStyle name="_Revenue_Therms Data Rerun" xfId="3384"/>
    <cellStyle name="_Revenue_Volume Exhibit (Jan09 - Dec09)" xfId="3385"/>
    <cellStyle name="_Sumas Proforma - 11-09-07" xfId="3386"/>
    <cellStyle name="_Sumas Property Taxes v1" xfId="3387"/>
    <cellStyle name="_Tenaska Comparison" xfId="3388"/>
    <cellStyle name="_Tenaska Comparison 2" xfId="3389"/>
    <cellStyle name="_Tenaska Comparison 2 2" xfId="3390"/>
    <cellStyle name="_Tenaska Comparison 3" xfId="3391"/>
    <cellStyle name="_Tenaska Comparison 4" xfId="3392"/>
    <cellStyle name="_Tenaska Comparison 4 2" xfId="3393"/>
    <cellStyle name="_Tenaska Comparison 5" xfId="3394"/>
    <cellStyle name="_Tenaska Comparison 5 2" xfId="3395"/>
    <cellStyle name="_Tenaska Comparison 6" xfId="3396"/>
    <cellStyle name="_Tenaska Comparison 7" xfId="3397"/>
    <cellStyle name="_Tenaska Comparison 7 2" xfId="3398"/>
    <cellStyle name="_Tenaska Comparison 8" xfId="3399"/>
    <cellStyle name="_Tenaska Comparison 8 2" xfId="3400"/>
    <cellStyle name="_Tenaska Comparison_(C) WHE Proforma with ITC cash grant 10 Yr Amort_for deferral_102809" xfId="3401"/>
    <cellStyle name="_Tenaska Comparison_(C) WHE Proforma with ITC cash grant 10 Yr Amort_for deferral_102809 2" xfId="3402"/>
    <cellStyle name="_Tenaska Comparison_(C) WHE Proforma with ITC cash grant 10 Yr Amort_for deferral_102809_16.07E Wild Horse Wind Expansionwrkingfile" xfId="3403"/>
    <cellStyle name="_Tenaska Comparison_(C) WHE Proforma with ITC cash grant 10 Yr Amort_for deferral_102809_16.07E Wild Horse Wind Expansionwrkingfile 2" xfId="3404"/>
    <cellStyle name="_Tenaska Comparison_(C) WHE Proforma with ITC cash grant 10 Yr Amort_for deferral_102809_16.07E Wild Horse Wind Expansionwrkingfile SF" xfId="3405"/>
    <cellStyle name="_Tenaska Comparison_(C) WHE Proforma with ITC cash grant 10 Yr Amort_for deferral_102809_16.07E Wild Horse Wind Expansionwrkingfile SF 2" xfId="3406"/>
    <cellStyle name="_Tenaska Comparison_(C) WHE Proforma with ITC cash grant 10 Yr Amort_for deferral_102809_16.07E Wild Horse Wind Expansionwrkingfile SF_DEM-WP(C) ENERG10C--ctn Mid-C_042010 2010GRC" xfId="3407"/>
    <cellStyle name="_Tenaska Comparison_(C) WHE Proforma with ITC cash grant 10 Yr Amort_for deferral_102809_16.07E Wild Horse Wind Expansionwrkingfile_DEM-WP(C) ENERG10C--ctn Mid-C_042010 2010GRC" xfId="3408"/>
    <cellStyle name="_Tenaska Comparison_(C) WHE Proforma with ITC cash grant 10 Yr Amort_for deferral_102809_16.37E Wild Horse Expansion DeferralRevwrkingfile SF" xfId="3409"/>
    <cellStyle name="_Tenaska Comparison_(C) WHE Proforma with ITC cash grant 10 Yr Amort_for deferral_102809_16.37E Wild Horse Expansion DeferralRevwrkingfile SF 2" xfId="3410"/>
    <cellStyle name="_Tenaska Comparison_(C) WHE Proforma with ITC cash grant 10 Yr Amort_for deferral_102809_16.37E Wild Horse Expansion DeferralRevwrkingfile SF_DEM-WP(C) ENERG10C--ctn Mid-C_042010 2010GRC" xfId="3411"/>
    <cellStyle name="_Tenaska Comparison_(C) WHE Proforma with ITC cash grant 10 Yr Amort_for deferral_102809_DEM-WP(C) ENERG10C--ctn Mid-C_042010 2010GRC" xfId="3412"/>
    <cellStyle name="_Tenaska Comparison_(C) WHE Proforma with ITC cash grant 10 Yr Amort_for rebuttal_120709" xfId="3413"/>
    <cellStyle name="_Tenaska Comparison_(C) WHE Proforma with ITC cash grant 10 Yr Amort_for rebuttal_120709 2" xfId="3414"/>
    <cellStyle name="_Tenaska Comparison_(C) WHE Proforma with ITC cash grant 10 Yr Amort_for rebuttal_120709_DEM-WP(C) ENERG10C--ctn Mid-C_042010 2010GRC" xfId="3415"/>
    <cellStyle name="_Tenaska Comparison_04.07E Wild Horse Wind Expansion" xfId="3416"/>
    <cellStyle name="_Tenaska Comparison_04.07E Wild Horse Wind Expansion 2" xfId="3417"/>
    <cellStyle name="_Tenaska Comparison_04.07E Wild Horse Wind Expansion_16.07E Wild Horse Wind Expansionwrkingfile" xfId="3418"/>
    <cellStyle name="_Tenaska Comparison_04.07E Wild Horse Wind Expansion_16.07E Wild Horse Wind Expansionwrkingfile 2" xfId="3419"/>
    <cellStyle name="_Tenaska Comparison_04.07E Wild Horse Wind Expansion_16.07E Wild Horse Wind Expansionwrkingfile SF" xfId="3420"/>
    <cellStyle name="_Tenaska Comparison_04.07E Wild Horse Wind Expansion_16.07E Wild Horse Wind Expansionwrkingfile SF 2" xfId="3421"/>
    <cellStyle name="_Tenaska Comparison_04.07E Wild Horse Wind Expansion_16.07E Wild Horse Wind Expansionwrkingfile SF_DEM-WP(C) ENERG10C--ctn Mid-C_042010 2010GRC" xfId="3422"/>
    <cellStyle name="_Tenaska Comparison_04.07E Wild Horse Wind Expansion_16.07E Wild Horse Wind Expansionwrkingfile_DEM-WP(C) ENERG10C--ctn Mid-C_042010 2010GRC" xfId="3423"/>
    <cellStyle name="_Tenaska Comparison_04.07E Wild Horse Wind Expansion_16.37E Wild Horse Expansion DeferralRevwrkingfile SF" xfId="3424"/>
    <cellStyle name="_Tenaska Comparison_04.07E Wild Horse Wind Expansion_16.37E Wild Horse Expansion DeferralRevwrkingfile SF 2" xfId="3425"/>
    <cellStyle name="_Tenaska Comparison_04.07E Wild Horse Wind Expansion_16.37E Wild Horse Expansion DeferralRevwrkingfile SF_DEM-WP(C) ENERG10C--ctn Mid-C_042010 2010GRC" xfId="3426"/>
    <cellStyle name="_Tenaska Comparison_04.07E Wild Horse Wind Expansion_DEM-WP(C) ENERG10C--ctn Mid-C_042010 2010GRC" xfId="3427"/>
    <cellStyle name="_Tenaska Comparison_16.07E Wild Horse Wind Expansionwrkingfile" xfId="3428"/>
    <cellStyle name="_Tenaska Comparison_16.07E Wild Horse Wind Expansionwrkingfile 2" xfId="3429"/>
    <cellStyle name="_Tenaska Comparison_16.07E Wild Horse Wind Expansionwrkingfile SF" xfId="3430"/>
    <cellStyle name="_Tenaska Comparison_16.07E Wild Horse Wind Expansionwrkingfile SF 2" xfId="3431"/>
    <cellStyle name="_Tenaska Comparison_16.07E Wild Horse Wind Expansionwrkingfile SF_DEM-WP(C) ENERG10C--ctn Mid-C_042010 2010GRC" xfId="3432"/>
    <cellStyle name="_Tenaska Comparison_16.07E Wild Horse Wind Expansionwrkingfile_DEM-WP(C) ENERG10C--ctn Mid-C_042010 2010GRC" xfId="3433"/>
    <cellStyle name="_Tenaska Comparison_16.37E Wild Horse Expansion DeferralRevwrkingfile SF" xfId="3434"/>
    <cellStyle name="_Tenaska Comparison_16.37E Wild Horse Expansion DeferralRevwrkingfile SF 2" xfId="3435"/>
    <cellStyle name="_Tenaska Comparison_16.37E Wild Horse Expansion DeferralRevwrkingfile SF_DEM-WP(C) ENERG10C--ctn Mid-C_042010 2010GRC" xfId="3436"/>
    <cellStyle name="_Tenaska Comparison_2009 GRC Compl Filing - Exhibit D" xfId="3437"/>
    <cellStyle name="_Tenaska Comparison_2009 GRC Compl Filing - Exhibit D 2" xfId="3438"/>
    <cellStyle name="_Tenaska Comparison_2009 GRC Compl Filing - Exhibit D_DEM-WP(C) ENERG10C--ctn Mid-C_042010 2010GRC" xfId="3439"/>
    <cellStyle name="_Tenaska Comparison_4 31 Regulatory Assets and Liabilities  7 06- Exhibit D" xfId="3440"/>
    <cellStyle name="_Tenaska Comparison_4 31 Regulatory Assets and Liabilities  7 06- Exhibit D 2" xfId="3441"/>
    <cellStyle name="_Tenaska Comparison_4 31 Regulatory Assets and Liabilities  7 06- Exhibit D_DEM-WP(C) ENERG10C--ctn Mid-C_042010 2010GRC" xfId="3442"/>
    <cellStyle name="_Tenaska Comparison_4 31 Regulatory Assets and Liabilities  7 06- Exhibit D_NIM Summary" xfId="3443"/>
    <cellStyle name="_Tenaska Comparison_4 31 Regulatory Assets and Liabilities  7 06- Exhibit D_NIM Summary 2" xfId="3444"/>
    <cellStyle name="_Tenaska Comparison_4 31 Regulatory Assets and Liabilities  7 06- Exhibit D_NIM Summary_DEM-WP(C) ENERG10C--ctn Mid-C_042010 2010GRC" xfId="3445"/>
    <cellStyle name="_Tenaska Comparison_4 31 Regulatory Assets and Liabilities  7 06- Exhibit D_NIM+O&amp;M" xfId="3446"/>
    <cellStyle name="_Tenaska Comparison_4 31 Regulatory Assets and Liabilities  7 06- Exhibit D_NIM+O&amp;M Monthly" xfId="3447"/>
    <cellStyle name="_Tenaska Comparison_4 31E Reg Asset  Liab and EXH D" xfId="3448"/>
    <cellStyle name="_Tenaska Comparison_4 31E Reg Asset  Liab and EXH D _ Aug 10 Filing (2)" xfId="3449"/>
    <cellStyle name="_Tenaska Comparison_4 31E Reg Asset  Liab and EXH D _ Aug 10 Filing (2) 2" xfId="3450"/>
    <cellStyle name="_Tenaska Comparison_4 31E Reg Asset  Liab and EXH D 2" xfId="3451"/>
    <cellStyle name="_Tenaska Comparison_4 31E Reg Asset  Liab and EXH D 3" xfId="3452"/>
    <cellStyle name="_Tenaska Comparison_4 32 Regulatory Assets and Liabilities  7 06- Exhibit D" xfId="3453"/>
    <cellStyle name="_Tenaska Comparison_4 32 Regulatory Assets and Liabilities  7 06- Exhibit D 2" xfId="3454"/>
    <cellStyle name="_Tenaska Comparison_4 32 Regulatory Assets and Liabilities  7 06- Exhibit D_DEM-WP(C) ENERG10C--ctn Mid-C_042010 2010GRC" xfId="3455"/>
    <cellStyle name="_Tenaska Comparison_4 32 Regulatory Assets and Liabilities  7 06- Exhibit D_NIM Summary" xfId="3456"/>
    <cellStyle name="_Tenaska Comparison_4 32 Regulatory Assets and Liabilities  7 06- Exhibit D_NIM Summary 2" xfId="3457"/>
    <cellStyle name="_Tenaska Comparison_4 32 Regulatory Assets and Liabilities  7 06- Exhibit D_NIM Summary_DEM-WP(C) ENERG10C--ctn Mid-C_042010 2010GRC" xfId="3458"/>
    <cellStyle name="_Tenaska Comparison_4 32 Regulatory Assets and Liabilities  7 06- Exhibit D_NIM+O&amp;M" xfId="3459"/>
    <cellStyle name="_Tenaska Comparison_4 32 Regulatory Assets and Liabilities  7 06- Exhibit D_NIM+O&amp;M Monthly" xfId="3460"/>
    <cellStyle name="_Tenaska Comparison_AURORA Total New" xfId="3461"/>
    <cellStyle name="_Tenaska Comparison_AURORA Total New 2" xfId="3462"/>
    <cellStyle name="_Tenaska Comparison_Book1" xfId="3463"/>
    <cellStyle name="_Tenaska Comparison_Book2" xfId="3464"/>
    <cellStyle name="_Tenaska Comparison_Book2 2" xfId="3465"/>
    <cellStyle name="_Tenaska Comparison_Book2_Adj Bench DR 3 for Initial Briefs (Electric)" xfId="3466"/>
    <cellStyle name="_Tenaska Comparison_Book2_Adj Bench DR 3 for Initial Briefs (Electric) 2" xfId="3467"/>
    <cellStyle name="_Tenaska Comparison_Book2_Adj Bench DR 3 for Initial Briefs (Electric)_DEM-WP(C) ENERG10C--ctn Mid-C_042010 2010GRC" xfId="3468"/>
    <cellStyle name="_Tenaska Comparison_Book2_DEM-WP(C) ENERG10C--ctn Mid-C_042010 2010GRC" xfId="3469"/>
    <cellStyle name="_Tenaska Comparison_Book2_Electric Rev Req Model (2009 GRC) Rebuttal" xfId="3470"/>
    <cellStyle name="_Tenaska Comparison_Book2_Electric Rev Req Model (2009 GRC) Rebuttal REmoval of New  WH Solar AdjustMI" xfId="3471"/>
    <cellStyle name="_Tenaska Comparison_Book2_Electric Rev Req Model (2009 GRC) Rebuttal REmoval of New  WH Solar AdjustMI 2" xfId="3472"/>
    <cellStyle name="_Tenaska Comparison_Book2_Electric Rev Req Model (2009 GRC) Rebuttal REmoval of New  WH Solar AdjustMI_DEM-WP(C) ENERG10C--ctn Mid-C_042010 2010GRC" xfId="3473"/>
    <cellStyle name="_Tenaska Comparison_Book2_Electric Rev Req Model (2009 GRC) Revised 01-18-2010" xfId="3474"/>
    <cellStyle name="_Tenaska Comparison_Book2_Electric Rev Req Model (2009 GRC) Revised 01-18-2010 2" xfId="3475"/>
    <cellStyle name="_Tenaska Comparison_Book2_Electric Rev Req Model (2009 GRC) Revised 01-18-2010_DEM-WP(C) ENERG10C--ctn Mid-C_042010 2010GRC" xfId="3476"/>
    <cellStyle name="_Tenaska Comparison_Book2_Final Order Electric EXHIBIT A-1" xfId="3477"/>
    <cellStyle name="_Tenaska Comparison_Book4" xfId="3478"/>
    <cellStyle name="_Tenaska Comparison_Book4 2" xfId="3479"/>
    <cellStyle name="_Tenaska Comparison_Book4_DEM-WP(C) ENERG10C--ctn Mid-C_042010 2010GRC" xfId="3480"/>
    <cellStyle name="_Tenaska Comparison_Book9" xfId="3481"/>
    <cellStyle name="_Tenaska Comparison_Book9 2" xfId="3482"/>
    <cellStyle name="_Tenaska Comparison_Book9_DEM-WP(C) ENERG10C--ctn Mid-C_042010 2010GRC" xfId="3483"/>
    <cellStyle name="_Tenaska Comparison_Chelan PUD Power Costs (8-10)" xfId="3484"/>
    <cellStyle name="_Tenaska Comparison_DEM-WP(C) Chelan Power Costs" xfId="3485"/>
    <cellStyle name="_Tenaska Comparison_DEM-WP(C) Chelan Power Costs 2" xfId="3486"/>
    <cellStyle name="_Tenaska Comparison_DEM-WP(C) ENERG10C--ctn Mid-C_042010 2010GRC" xfId="3487"/>
    <cellStyle name="_Tenaska Comparison_DEM-WP(C) Gas Transport 2010GRC" xfId="3488"/>
    <cellStyle name="_Tenaska Comparison_DEM-WP(C) Gas Transport 2010GRC 2" xfId="3489"/>
    <cellStyle name="_Tenaska Comparison_LSRWEP LGIA like Acctg Petition Aug 2010" xfId="3490"/>
    <cellStyle name="_Tenaska Comparison_NIM Summary" xfId="3491"/>
    <cellStyle name="_Tenaska Comparison_NIM Summary 09GRC" xfId="3492"/>
    <cellStyle name="_Tenaska Comparison_NIM Summary 09GRC 2" xfId="3493"/>
    <cellStyle name="_Tenaska Comparison_NIM Summary 09GRC_DEM-WP(C) ENERG10C--ctn Mid-C_042010 2010GRC" xfId="3494"/>
    <cellStyle name="_Tenaska Comparison_NIM Summary 2" xfId="3495"/>
    <cellStyle name="_Tenaska Comparison_NIM Summary 3" xfId="3496"/>
    <cellStyle name="_Tenaska Comparison_NIM Summary 4" xfId="3497"/>
    <cellStyle name="_Tenaska Comparison_NIM Summary 5" xfId="3498"/>
    <cellStyle name="_Tenaska Comparison_NIM Summary 6" xfId="3499"/>
    <cellStyle name="_Tenaska Comparison_NIM Summary 7" xfId="3500"/>
    <cellStyle name="_Tenaska Comparison_NIM Summary 8" xfId="3501"/>
    <cellStyle name="_Tenaska Comparison_NIM Summary 9" xfId="3502"/>
    <cellStyle name="_Tenaska Comparison_NIM Summary_DEM-WP(C) ENERG10C--ctn Mid-C_042010 2010GRC" xfId="3503"/>
    <cellStyle name="_Tenaska Comparison_NIM+O&amp;M" xfId="3504"/>
    <cellStyle name="_Tenaska Comparison_NIM+O&amp;M 2" xfId="3505"/>
    <cellStyle name="_Tenaska Comparison_NIM+O&amp;M Monthly" xfId="3506"/>
    <cellStyle name="_Tenaska Comparison_NIM+O&amp;M Monthly 2" xfId="3507"/>
    <cellStyle name="_Tenaska Comparison_PCA 9 -  Exhibit D April 2010 (3)" xfId="3508"/>
    <cellStyle name="_Tenaska Comparison_PCA 9 -  Exhibit D April 2010 (3) 2" xfId="3509"/>
    <cellStyle name="_Tenaska Comparison_PCA 9 -  Exhibit D April 2010 (3)_DEM-WP(C) ENERG10C--ctn Mid-C_042010 2010GRC" xfId="3510"/>
    <cellStyle name="_Tenaska Comparison_Power Costs - Comparison bx Rbtl-Staff-Jt-PC" xfId="3511"/>
    <cellStyle name="_Tenaska Comparison_Power Costs - Comparison bx Rbtl-Staff-Jt-PC 2" xfId="3512"/>
    <cellStyle name="_Tenaska Comparison_Power Costs - Comparison bx Rbtl-Staff-Jt-PC_Adj Bench DR 3 for Initial Briefs (Electric)" xfId="3513"/>
    <cellStyle name="_Tenaska Comparison_Power Costs - Comparison bx Rbtl-Staff-Jt-PC_Adj Bench DR 3 for Initial Briefs (Electric) 2" xfId="3514"/>
    <cellStyle name="_Tenaska Comparison_Power Costs - Comparison bx Rbtl-Staff-Jt-PC_Adj Bench DR 3 for Initial Briefs (Electric)_DEM-WP(C) ENERG10C--ctn Mid-C_042010 2010GRC" xfId="3515"/>
    <cellStyle name="_Tenaska Comparison_Power Costs - Comparison bx Rbtl-Staff-Jt-PC_DEM-WP(C) ENERG10C--ctn Mid-C_042010 2010GRC" xfId="3516"/>
    <cellStyle name="_Tenaska Comparison_Power Costs - Comparison bx Rbtl-Staff-Jt-PC_Electric Rev Req Model (2009 GRC) Rebuttal" xfId="3517"/>
    <cellStyle name="_Tenaska Comparison_Power Costs - Comparison bx Rbtl-Staff-Jt-PC_Electric Rev Req Model (2009 GRC) Rebuttal REmoval of New  WH Solar AdjustMI" xfId="3518"/>
    <cellStyle name="_Tenaska Comparison_Power Costs - Comparison bx Rbtl-Staff-Jt-PC_Electric Rev Req Model (2009 GRC) Rebuttal REmoval of New  WH Solar AdjustMI 2" xfId="3519"/>
    <cellStyle name="_Tenaska Comparison_Power Costs - Comparison bx Rbtl-Staff-Jt-PC_Electric Rev Req Model (2009 GRC) Rebuttal REmoval of New  WH Solar AdjustMI_DEM-WP(C) ENERG10C--ctn Mid-C_042010 2010GRC" xfId="3520"/>
    <cellStyle name="_Tenaska Comparison_Power Costs - Comparison bx Rbtl-Staff-Jt-PC_Electric Rev Req Model (2009 GRC) Revised 01-18-2010" xfId="3521"/>
    <cellStyle name="_Tenaska Comparison_Power Costs - Comparison bx Rbtl-Staff-Jt-PC_Electric Rev Req Model (2009 GRC) Revised 01-18-2010 2" xfId="3522"/>
    <cellStyle name="_Tenaska Comparison_Power Costs - Comparison bx Rbtl-Staff-Jt-PC_Electric Rev Req Model (2009 GRC) Revised 01-18-2010_DEM-WP(C) ENERG10C--ctn Mid-C_042010 2010GRC" xfId="3523"/>
    <cellStyle name="_Tenaska Comparison_Power Costs - Comparison bx Rbtl-Staff-Jt-PC_Final Order Electric EXHIBIT A-1" xfId="3524"/>
    <cellStyle name="_Tenaska Comparison_Rebuttal Power Costs" xfId="3525"/>
    <cellStyle name="_Tenaska Comparison_Rebuttal Power Costs 2" xfId="3526"/>
    <cellStyle name="_Tenaska Comparison_Rebuttal Power Costs_Adj Bench DR 3 for Initial Briefs (Electric)" xfId="3527"/>
    <cellStyle name="_Tenaska Comparison_Rebuttal Power Costs_Adj Bench DR 3 for Initial Briefs (Electric) 2" xfId="3528"/>
    <cellStyle name="_Tenaska Comparison_Rebuttal Power Costs_Adj Bench DR 3 for Initial Briefs (Electric)_DEM-WP(C) ENERG10C--ctn Mid-C_042010 2010GRC" xfId="3529"/>
    <cellStyle name="_Tenaska Comparison_Rebuttal Power Costs_DEM-WP(C) ENERG10C--ctn Mid-C_042010 2010GRC" xfId="3530"/>
    <cellStyle name="_Tenaska Comparison_Rebuttal Power Costs_Electric Rev Req Model (2009 GRC) Rebuttal" xfId="3531"/>
    <cellStyle name="_Tenaska Comparison_Rebuttal Power Costs_Electric Rev Req Model (2009 GRC) Rebuttal REmoval of New  WH Solar AdjustMI" xfId="3532"/>
    <cellStyle name="_Tenaska Comparison_Rebuttal Power Costs_Electric Rev Req Model (2009 GRC) Rebuttal REmoval of New  WH Solar AdjustMI 2" xfId="3533"/>
    <cellStyle name="_Tenaska Comparison_Rebuttal Power Costs_Electric Rev Req Model (2009 GRC) Rebuttal REmoval of New  WH Solar AdjustMI_DEM-WP(C) ENERG10C--ctn Mid-C_042010 2010GRC" xfId="3534"/>
    <cellStyle name="_Tenaska Comparison_Rebuttal Power Costs_Electric Rev Req Model (2009 GRC) Revised 01-18-2010" xfId="3535"/>
    <cellStyle name="_Tenaska Comparison_Rebuttal Power Costs_Electric Rev Req Model (2009 GRC) Revised 01-18-2010 2" xfId="3536"/>
    <cellStyle name="_Tenaska Comparison_Rebuttal Power Costs_Electric Rev Req Model (2009 GRC) Revised 01-18-2010_DEM-WP(C) ENERG10C--ctn Mid-C_042010 2010GRC" xfId="3537"/>
    <cellStyle name="_Tenaska Comparison_Rebuttal Power Costs_Final Order Electric EXHIBIT A-1" xfId="3538"/>
    <cellStyle name="_Tenaska Comparison_Transmission Workbook for May BOD" xfId="3539"/>
    <cellStyle name="_Tenaska Comparison_Transmission Workbook for May BOD 2" xfId="3540"/>
    <cellStyle name="_Tenaska Comparison_Transmission Workbook for May BOD_DEM-WP(C) ENERG10C--ctn Mid-C_042010 2010GRC" xfId="3541"/>
    <cellStyle name="_Tenaska Comparison_Wind Integration 10GRC" xfId="3542"/>
    <cellStyle name="_Tenaska Comparison_Wind Integration 10GRC 2" xfId="3543"/>
    <cellStyle name="_Tenaska Comparison_Wind Integration 10GRC_DEM-WP(C) ENERG10C--ctn Mid-C_042010 2010GRC" xfId="3544"/>
    <cellStyle name="_x0013__TENASKA REGULATORY ASSET" xfId="3545"/>
    <cellStyle name="_Therms Data" xfId="3546"/>
    <cellStyle name="_Therms Data_Pro Forma Rev 09 GRC" xfId="3547"/>
    <cellStyle name="_Therms Data_Pro Forma Rev 2010 GRC" xfId="3548"/>
    <cellStyle name="_Therms Data_Pro Forma Rev 2010 GRC_Preliminary" xfId="3549"/>
    <cellStyle name="_Therms Data_Revenue (Feb 09 - Jan 10)" xfId="3550"/>
    <cellStyle name="_Therms Data_Revenue (Jan 09 - Dec 09)" xfId="3551"/>
    <cellStyle name="_Therms Data_Revenue (Mar 09 - Feb 10)" xfId="3552"/>
    <cellStyle name="_Therms Data_Volume Exhibit (Jan09 - Dec09)" xfId="3553"/>
    <cellStyle name="_Value Copy 11 30 05 gas 12 09 05 AURORA at 12 14 05" xfId="3554"/>
    <cellStyle name="_Value Copy 11 30 05 gas 12 09 05 AURORA at 12 14 05 2" xfId="3555"/>
    <cellStyle name="_Value Copy 11 30 05 gas 12 09 05 AURORA at 12 14 05 2 2" xfId="3556"/>
    <cellStyle name="_Value Copy 11 30 05 gas 12 09 05 AURORA at 12 14 05 3" xfId="3557"/>
    <cellStyle name="_Value Copy 11 30 05 gas 12 09 05 AURORA at 12 14 05 4" xfId="3558"/>
    <cellStyle name="_Value Copy 11 30 05 gas 12 09 05 AURORA at 12 14 05 4 2" xfId="3559"/>
    <cellStyle name="_Value Copy 11 30 05 gas 12 09 05 AURORA at 12 14 05 5" xfId="3560"/>
    <cellStyle name="_Value Copy 11 30 05 gas 12 09 05 AURORA at 12 14 05 6" xfId="3561"/>
    <cellStyle name="_Value Copy 11 30 05 gas 12 09 05 AURORA at 12 14 05 6 2" xfId="3562"/>
    <cellStyle name="_Value Copy 11 30 05 gas 12 09 05 AURORA at 12 14 05 7" xfId="3563"/>
    <cellStyle name="_Value Copy 11 30 05 gas 12 09 05 AURORA at 12 14 05 7 2" xfId="3564"/>
    <cellStyle name="_Value Copy 11 30 05 gas 12 09 05 AURORA at 12 14 05_04 07E Wild Horse Wind Expansion (C) (2)" xfId="3565"/>
    <cellStyle name="_Value Copy 11 30 05 gas 12 09 05 AURORA at 12 14 05_04 07E Wild Horse Wind Expansion (C) (2) 2" xfId="3566"/>
    <cellStyle name="_Value Copy 11 30 05 gas 12 09 05 AURORA at 12 14 05_04 07E Wild Horse Wind Expansion (C) (2)_Adj Bench DR 3 for Initial Briefs (Electric)" xfId="3567"/>
    <cellStyle name="_Value Copy 11 30 05 gas 12 09 05 AURORA at 12 14 05_04 07E Wild Horse Wind Expansion (C) (2)_Adj Bench DR 3 for Initial Briefs (Electric) 2" xfId="3568"/>
    <cellStyle name="_Value Copy 11 30 05 gas 12 09 05 AURORA at 12 14 05_04 07E Wild Horse Wind Expansion (C) (2)_Adj Bench DR 3 for Initial Briefs (Electric)_DEM-WP(C) ENERG10C--ctn Mid-C_042010 2010GRC" xfId="3569"/>
    <cellStyle name="_Value Copy 11 30 05 gas 12 09 05 AURORA at 12 14 05_04 07E Wild Horse Wind Expansion (C) (2)_DEM-WP(C) ENERG10C--ctn Mid-C_042010 2010GRC" xfId="3570"/>
    <cellStyle name="_Value Copy 11 30 05 gas 12 09 05 AURORA at 12 14 05_04 07E Wild Horse Wind Expansion (C) (2)_Electric Rev Req Model (2009 GRC) " xfId="3571"/>
    <cellStyle name="_Value Copy 11 30 05 gas 12 09 05 AURORA at 12 14 05_04 07E Wild Horse Wind Expansion (C) (2)_Electric Rev Req Model (2009 GRC)  2" xfId="3572"/>
    <cellStyle name="_Value Copy 11 30 05 gas 12 09 05 AURORA at 12 14 05_04 07E Wild Horse Wind Expansion (C) (2)_Electric Rev Req Model (2009 GRC) _DEM-WP(C) ENERG10C--ctn Mid-C_042010 2010GRC" xfId="3573"/>
    <cellStyle name="_Value Copy 11 30 05 gas 12 09 05 AURORA at 12 14 05_04 07E Wild Horse Wind Expansion (C) (2)_Electric Rev Req Model (2009 GRC) Rebuttal" xfId="3574"/>
    <cellStyle name="_Value Copy 11 30 05 gas 12 09 05 AURORA at 12 14 05_04 07E Wild Horse Wind Expansion (C) (2)_Electric Rev Req Model (2009 GRC) Rebuttal REmoval of New  WH Solar AdjustMI" xfId="3575"/>
    <cellStyle name="_Value Copy 11 30 05 gas 12 09 05 AURORA at 12 14 05_04 07E Wild Horse Wind Expansion (C) (2)_Electric Rev Req Model (2009 GRC) Rebuttal REmoval of New  WH Solar AdjustMI 2" xfId="3576"/>
    <cellStyle name="_Value Copy 11 30 05 gas 12 09 05 AURORA at 12 14 05_04 07E Wild Horse Wind Expansion (C) (2)_Electric Rev Req Model (2009 GRC) Rebuttal REmoval of New  WH Solar AdjustMI_DEM-WP(C) ENERG10C--ctn Mid-C_042010 2010GRC" xfId="3577"/>
    <cellStyle name="_Value Copy 11 30 05 gas 12 09 05 AURORA at 12 14 05_04 07E Wild Horse Wind Expansion (C) (2)_Electric Rev Req Model (2009 GRC) Revised 01-18-2010" xfId="3578"/>
    <cellStyle name="_Value Copy 11 30 05 gas 12 09 05 AURORA at 12 14 05_04 07E Wild Horse Wind Expansion (C) (2)_Electric Rev Req Model (2009 GRC) Revised 01-18-2010 2" xfId="3579"/>
    <cellStyle name="_Value Copy 11 30 05 gas 12 09 05 AURORA at 12 14 05_04 07E Wild Horse Wind Expansion (C) (2)_Electric Rev Req Model (2009 GRC) Revised 01-18-2010_DEM-WP(C) ENERG10C--ctn Mid-C_042010 2010GRC" xfId="3580"/>
    <cellStyle name="_Value Copy 11 30 05 gas 12 09 05 AURORA at 12 14 05_04 07E Wild Horse Wind Expansion (C) (2)_Final Order Electric EXHIBIT A-1" xfId="3581"/>
    <cellStyle name="_Value Copy 11 30 05 gas 12 09 05 AURORA at 12 14 05_04 07E Wild Horse Wind Expansion (C) (2)_TENASKA REGULATORY ASSET" xfId="3582"/>
    <cellStyle name="_Value Copy 11 30 05 gas 12 09 05 AURORA at 12 14 05_16.37E Wild Horse Expansion DeferralRevwrkingfile SF" xfId="3583"/>
    <cellStyle name="_Value Copy 11 30 05 gas 12 09 05 AURORA at 12 14 05_16.37E Wild Horse Expansion DeferralRevwrkingfile SF 2" xfId="3584"/>
    <cellStyle name="_Value Copy 11 30 05 gas 12 09 05 AURORA at 12 14 05_16.37E Wild Horse Expansion DeferralRevwrkingfile SF_DEM-WP(C) ENERG10C--ctn Mid-C_042010 2010GRC" xfId="3585"/>
    <cellStyle name="_Value Copy 11 30 05 gas 12 09 05 AURORA at 12 14 05_2009 GRC Compl Filing - Exhibit D" xfId="3586"/>
    <cellStyle name="_Value Copy 11 30 05 gas 12 09 05 AURORA at 12 14 05_2009 GRC Compl Filing - Exhibit D 2" xfId="3587"/>
    <cellStyle name="_Value Copy 11 30 05 gas 12 09 05 AURORA at 12 14 05_2009 GRC Compl Filing - Exhibit D_DEM-WP(C) ENERG10C--ctn Mid-C_042010 2010GRC" xfId="3588"/>
    <cellStyle name="_Value Copy 11 30 05 gas 12 09 05 AURORA at 12 14 05_4 31 Regulatory Assets and Liabilities  7 06- Exhibit D" xfId="3589"/>
    <cellStyle name="_Value Copy 11 30 05 gas 12 09 05 AURORA at 12 14 05_4 31 Regulatory Assets and Liabilities  7 06- Exhibit D 2" xfId="3590"/>
    <cellStyle name="_Value Copy 11 30 05 gas 12 09 05 AURORA at 12 14 05_4 31 Regulatory Assets and Liabilities  7 06- Exhibit D_DEM-WP(C) ENERG10C--ctn Mid-C_042010 2010GRC" xfId="3591"/>
    <cellStyle name="_Value Copy 11 30 05 gas 12 09 05 AURORA at 12 14 05_4 31 Regulatory Assets and Liabilities  7 06- Exhibit D_NIM Summary" xfId="3592"/>
    <cellStyle name="_Value Copy 11 30 05 gas 12 09 05 AURORA at 12 14 05_4 31 Regulatory Assets and Liabilities  7 06- Exhibit D_NIM Summary 2" xfId="3593"/>
    <cellStyle name="_Value Copy 11 30 05 gas 12 09 05 AURORA at 12 14 05_4 31 Regulatory Assets and Liabilities  7 06- Exhibit D_NIM Summary_DEM-WP(C) ENERG10C--ctn Mid-C_042010 2010GRC" xfId="3594"/>
    <cellStyle name="_Value Copy 11 30 05 gas 12 09 05 AURORA at 12 14 05_4 31E Reg Asset  Liab and EXH D" xfId="3595"/>
    <cellStyle name="_Value Copy 11 30 05 gas 12 09 05 AURORA at 12 14 05_4 31E Reg Asset  Liab and EXH D _ Aug 10 Filing (2)" xfId="3596"/>
    <cellStyle name="_Value Copy 11 30 05 gas 12 09 05 AURORA at 12 14 05_4 31E Reg Asset  Liab and EXH D _ Aug 10 Filing (2) 2" xfId="3597"/>
    <cellStyle name="_Value Copy 11 30 05 gas 12 09 05 AURORA at 12 14 05_4 31E Reg Asset  Liab and EXH D 2" xfId="3598"/>
    <cellStyle name="_Value Copy 11 30 05 gas 12 09 05 AURORA at 12 14 05_4 31E Reg Asset  Liab and EXH D 3" xfId="3599"/>
    <cellStyle name="_Value Copy 11 30 05 gas 12 09 05 AURORA at 12 14 05_4 32 Regulatory Assets and Liabilities  7 06- Exhibit D" xfId="3600"/>
    <cellStyle name="_Value Copy 11 30 05 gas 12 09 05 AURORA at 12 14 05_4 32 Regulatory Assets and Liabilities  7 06- Exhibit D 2" xfId="3601"/>
    <cellStyle name="_Value Copy 11 30 05 gas 12 09 05 AURORA at 12 14 05_4 32 Regulatory Assets and Liabilities  7 06- Exhibit D_DEM-WP(C) ENERG10C--ctn Mid-C_042010 2010GRC" xfId="3602"/>
    <cellStyle name="_Value Copy 11 30 05 gas 12 09 05 AURORA at 12 14 05_4 32 Regulatory Assets and Liabilities  7 06- Exhibit D_NIM Summary" xfId="3603"/>
    <cellStyle name="_Value Copy 11 30 05 gas 12 09 05 AURORA at 12 14 05_4 32 Regulatory Assets and Liabilities  7 06- Exhibit D_NIM Summary 2" xfId="3604"/>
    <cellStyle name="_Value Copy 11 30 05 gas 12 09 05 AURORA at 12 14 05_4 32 Regulatory Assets and Liabilities  7 06- Exhibit D_NIM Summary_DEM-WP(C) ENERG10C--ctn Mid-C_042010 2010GRC" xfId="3605"/>
    <cellStyle name="_Value Copy 11 30 05 gas 12 09 05 AURORA at 12 14 05_AURORA Total New" xfId="3606"/>
    <cellStyle name="_Value Copy 11 30 05 gas 12 09 05 AURORA at 12 14 05_AURORA Total New 2" xfId="3607"/>
    <cellStyle name="_Value Copy 11 30 05 gas 12 09 05 AURORA at 12 14 05_Book2" xfId="3608"/>
    <cellStyle name="_Value Copy 11 30 05 gas 12 09 05 AURORA at 12 14 05_Book2 2" xfId="3609"/>
    <cellStyle name="_Value Copy 11 30 05 gas 12 09 05 AURORA at 12 14 05_Book2_Adj Bench DR 3 for Initial Briefs (Electric)" xfId="3610"/>
    <cellStyle name="_Value Copy 11 30 05 gas 12 09 05 AURORA at 12 14 05_Book2_Adj Bench DR 3 for Initial Briefs (Electric) 2" xfId="3611"/>
    <cellStyle name="_Value Copy 11 30 05 gas 12 09 05 AURORA at 12 14 05_Book2_Adj Bench DR 3 for Initial Briefs (Electric)_DEM-WP(C) ENERG10C--ctn Mid-C_042010 2010GRC" xfId="3612"/>
    <cellStyle name="_Value Copy 11 30 05 gas 12 09 05 AURORA at 12 14 05_Book2_DEM-WP(C) ENERG10C--ctn Mid-C_042010 2010GRC" xfId="3613"/>
    <cellStyle name="_Value Copy 11 30 05 gas 12 09 05 AURORA at 12 14 05_Book2_Electric Rev Req Model (2009 GRC) Rebuttal" xfId="3614"/>
    <cellStyle name="_Value Copy 11 30 05 gas 12 09 05 AURORA at 12 14 05_Book2_Electric Rev Req Model (2009 GRC) Rebuttal REmoval of New  WH Solar AdjustMI" xfId="3615"/>
    <cellStyle name="_Value Copy 11 30 05 gas 12 09 05 AURORA at 12 14 05_Book2_Electric Rev Req Model (2009 GRC) Rebuttal REmoval of New  WH Solar AdjustMI 2" xfId="3616"/>
    <cellStyle name="_Value Copy 11 30 05 gas 12 09 05 AURORA at 12 14 05_Book2_Electric Rev Req Model (2009 GRC) Rebuttal REmoval of New  WH Solar AdjustMI_DEM-WP(C) ENERG10C--ctn Mid-C_042010 2010GRC" xfId="3617"/>
    <cellStyle name="_Value Copy 11 30 05 gas 12 09 05 AURORA at 12 14 05_Book2_Electric Rev Req Model (2009 GRC) Revised 01-18-2010" xfId="3618"/>
    <cellStyle name="_Value Copy 11 30 05 gas 12 09 05 AURORA at 12 14 05_Book2_Electric Rev Req Model (2009 GRC) Revised 01-18-2010 2" xfId="3619"/>
    <cellStyle name="_Value Copy 11 30 05 gas 12 09 05 AURORA at 12 14 05_Book2_Electric Rev Req Model (2009 GRC) Revised 01-18-2010_DEM-WP(C) ENERG10C--ctn Mid-C_042010 2010GRC" xfId="3620"/>
    <cellStyle name="_Value Copy 11 30 05 gas 12 09 05 AURORA at 12 14 05_Book2_Final Order Electric EXHIBIT A-1" xfId="3621"/>
    <cellStyle name="_Value Copy 11 30 05 gas 12 09 05 AURORA at 12 14 05_Book4" xfId="3622"/>
    <cellStyle name="_Value Copy 11 30 05 gas 12 09 05 AURORA at 12 14 05_Book4 2" xfId="3623"/>
    <cellStyle name="_Value Copy 11 30 05 gas 12 09 05 AURORA at 12 14 05_Book4_DEM-WP(C) ENERG10C--ctn Mid-C_042010 2010GRC" xfId="3624"/>
    <cellStyle name="_Value Copy 11 30 05 gas 12 09 05 AURORA at 12 14 05_Book9" xfId="3625"/>
    <cellStyle name="_Value Copy 11 30 05 gas 12 09 05 AURORA at 12 14 05_Book9 2" xfId="3626"/>
    <cellStyle name="_Value Copy 11 30 05 gas 12 09 05 AURORA at 12 14 05_Book9_DEM-WP(C) ENERG10C--ctn Mid-C_042010 2010GRC" xfId="3627"/>
    <cellStyle name="_Value Copy 11 30 05 gas 12 09 05 AURORA at 12 14 05_Chelan PUD Power Costs (8-10)" xfId="3628"/>
    <cellStyle name="_Value Copy 11 30 05 gas 12 09 05 AURORA at 12 14 05_DEM-WP(C) Chelan Power Costs" xfId="3629"/>
    <cellStyle name="_Value Copy 11 30 05 gas 12 09 05 AURORA at 12 14 05_DEM-WP(C) Chelan Power Costs 2" xfId="3630"/>
    <cellStyle name="_Value Copy 11 30 05 gas 12 09 05 AURORA at 12 14 05_DEM-WP(C) ENERG10C--ctn Mid-C_042010 2010GRC" xfId="3631"/>
    <cellStyle name="_Value Copy 11 30 05 gas 12 09 05 AURORA at 12 14 05_DEM-WP(C) Gas Transport 2010GRC" xfId="3632"/>
    <cellStyle name="_Value Copy 11 30 05 gas 12 09 05 AURORA at 12 14 05_DEM-WP(C) Gas Transport 2010GRC 2" xfId="3633"/>
    <cellStyle name="_Value Copy 11 30 05 gas 12 09 05 AURORA at 12 14 05_Exhibit D fr R Gho 12-31-08" xfId="3634"/>
    <cellStyle name="_Value Copy 11 30 05 gas 12 09 05 AURORA at 12 14 05_Exhibit D fr R Gho 12-31-08 2" xfId="3635"/>
    <cellStyle name="_Value Copy 11 30 05 gas 12 09 05 AURORA at 12 14 05_Exhibit D fr R Gho 12-31-08 v2" xfId="3636"/>
    <cellStyle name="_Value Copy 11 30 05 gas 12 09 05 AURORA at 12 14 05_Exhibit D fr R Gho 12-31-08 v2 2" xfId="3637"/>
    <cellStyle name="_Value Copy 11 30 05 gas 12 09 05 AURORA at 12 14 05_Exhibit D fr R Gho 12-31-08 v2_DEM-WP(C) ENERG10C--ctn Mid-C_042010 2010GRC" xfId="3638"/>
    <cellStyle name="_Value Copy 11 30 05 gas 12 09 05 AURORA at 12 14 05_Exhibit D fr R Gho 12-31-08 v2_NIM Summary" xfId="3639"/>
    <cellStyle name="_Value Copy 11 30 05 gas 12 09 05 AURORA at 12 14 05_Exhibit D fr R Gho 12-31-08 v2_NIM Summary 2" xfId="3640"/>
    <cellStyle name="_Value Copy 11 30 05 gas 12 09 05 AURORA at 12 14 05_Exhibit D fr R Gho 12-31-08 v2_NIM Summary_DEM-WP(C) ENERG10C--ctn Mid-C_042010 2010GRC" xfId="3641"/>
    <cellStyle name="_Value Copy 11 30 05 gas 12 09 05 AURORA at 12 14 05_Exhibit D fr R Gho 12-31-08_DEM-WP(C) ENERG10C--ctn Mid-C_042010 2010GRC" xfId="3642"/>
    <cellStyle name="_Value Copy 11 30 05 gas 12 09 05 AURORA at 12 14 05_Exhibit D fr R Gho 12-31-08_NIM Summary" xfId="3643"/>
    <cellStyle name="_Value Copy 11 30 05 gas 12 09 05 AURORA at 12 14 05_Exhibit D fr R Gho 12-31-08_NIM Summary 2" xfId="3644"/>
    <cellStyle name="_Value Copy 11 30 05 gas 12 09 05 AURORA at 12 14 05_Exhibit D fr R Gho 12-31-08_NIM Summary_DEM-WP(C) ENERG10C--ctn Mid-C_042010 2010GRC" xfId="3645"/>
    <cellStyle name="_Value Copy 11 30 05 gas 12 09 05 AURORA at 12 14 05_Hopkins Ridge Prepaid Tran - Interest Earned RY 12ME Feb  '11" xfId="3646"/>
    <cellStyle name="_Value Copy 11 30 05 gas 12 09 05 AURORA at 12 14 05_Hopkins Ridge Prepaid Tran - Interest Earned RY 12ME Feb  '11 2" xfId="3647"/>
    <cellStyle name="_Value Copy 11 30 05 gas 12 09 05 AURORA at 12 14 05_Hopkins Ridge Prepaid Tran - Interest Earned RY 12ME Feb  '11_DEM-WP(C) ENERG10C--ctn Mid-C_042010 2010GRC" xfId="3648"/>
    <cellStyle name="_Value Copy 11 30 05 gas 12 09 05 AURORA at 12 14 05_Hopkins Ridge Prepaid Tran - Interest Earned RY 12ME Feb  '11_NIM Summary" xfId="3649"/>
    <cellStyle name="_Value Copy 11 30 05 gas 12 09 05 AURORA at 12 14 05_Hopkins Ridge Prepaid Tran - Interest Earned RY 12ME Feb  '11_NIM Summary 2" xfId="3650"/>
    <cellStyle name="_Value Copy 11 30 05 gas 12 09 05 AURORA at 12 14 05_Hopkins Ridge Prepaid Tran - Interest Earned RY 12ME Feb  '11_NIM Summary_DEM-WP(C) ENERG10C--ctn Mid-C_042010 2010GRC" xfId="3651"/>
    <cellStyle name="_Value Copy 11 30 05 gas 12 09 05 AURORA at 12 14 05_Hopkins Ridge Prepaid Tran - Interest Earned RY 12ME Feb  '11_Transmission Workbook for May BOD" xfId="3652"/>
    <cellStyle name="_Value Copy 11 30 05 gas 12 09 05 AURORA at 12 14 05_Hopkins Ridge Prepaid Tran - Interest Earned RY 12ME Feb  '11_Transmission Workbook for May BOD 2" xfId="3653"/>
    <cellStyle name="_Value Copy 11 30 05 gas 12 09 05 AURORA at 12 14 05_Hopkins Ridge Prepaid Tran - Interest Earned RY 12ME Feb  '11_Transmission Workbook for May BOD_DEM-WP(C) ENERG10C--ctn Mid-C_042010 2010GRC" xfId="3654"/>
    <cellStyle name="_Value Copy 11 30 05 gas 12 09 05 AURORA at 12 14 05_NIM Summary" xfId="3655"/>
    <cellStyle name="_Value Copy 11 30 05 gas 12 09 05 AURORA at 12 14 05_NIM Summary 09GRC" xfId="3656"/>
    <cellStyle name="_Value Copy 11 30 05 gas 12 09 05 AURORA at 12 14 05_NIM Summary 09GRC 2" xfId="3657"/>
    <cellStyle name="_Value Copy 11 30 05 gas 12 09 05 AURORA at 12 14 05_NIM Summary 09GRC_DEM-WP(C) ENERG10C--ctn Mid-C_042010 2010GRC" xfId="3658"/>
    <cellStyle name="_Value Copy 11 30 05 gas 12 09 05 AURORA at 12 14 05_NIM Summary 2" xfId="3659"/>
    <cellStyle name="_Value Copy 11 30 05 gas 12 09 05 AURORA at 12 14 05_NIM Summary 3" xfId="3660"/>
    <cellStyle name="_Value Copy 11 30 05 gas 12 09 05 AURORA at 12 14 05_NIM Summary 4" xfId="3661"/>
    <cellStyle name="_Value Copy 11 30 05 gas 12 09 05 AURORA at 12 14 05_NIM Summary 5" xfId="3662"/>
    <cellStyle name="_Value Copy 11 30 05 gas 12 09 05 AURORA at 12 14 05_NIM Summary 6" xfId="3663"/>
    <cellStyle name="_Value Copy 11 30 05 gas 12 09 05 AURORA at 12 14 05_NIM Summary 7" xfId="3664"/>
    <cellStyle name="_Value Copy 11 30 05 gas 12 09 05 AURORA at 12 14 05_NIM Summary 8" xfId="3665"/>
    <cellStyle name="_Value Copy 11 30 05 gas 12 09 05 AURORA at 12 14 05_NIM Summary 9" xfId="3666"/>
    <cellStyle name="_Value Copy 11 30 05 gas 12 09 05 AURORA at 12 14 05_NIM Summary_DEM-WP(C) ENERG10C--ctn Mid-C_042010 2010GRC" xfId="3667"/>
    <cellStyle name="_Value Copy 11 30 05 gas 12 09 05 AURORA at 12 14 05_PCA 7 - Exhibit D update 11_30_08 (2)" xfId="3668"/>
    <cellStyle name="_Value Copy 11 30 05 gas 12 09 05 AURORA at 12 14 05_PCA 7 - Exhibit D update 11_30_08 (2) 2" xfId="3669"/>
    <cellStyle name="_Value Copy 11 30 05 gas 12 09 05 AURORA at 12 14 05_PCA 7 - Exhibit D update 11_30_08 (2) 2 2" xfId="3670"/>
    <cellStyle name="_Value Copy 11 30 05 gas 12 09 05 AURORA at 12 14 05_PCA 7 - Exhibit D update 11_30_08 (2) 3" xfId="3671"/>
    <cellStyle name="_Value Copy 11 30 05 gas 12 09 05 AURORA at 12 14 05_PCA 7 - Exhibit D update 11_30_08 (2)_DEM-WP(C) ENERG10C--ctn Mid-C_042010 2010GRC" xfId="3672"/>
    <cellStyle name="_Value Copy 11 30 05 gas 12 09 05 AURORA at 12 14 05_PCA 7 - Exhibit D update 11_30_08 (2)_NIM Summary" xfId="3673"/>
    <cellStyle name="_Value Copy 11 30 05 gas 12 09 05 AURORA at 12 14 05_PCA 7 - Exhibit D update 11_30_08 (2)_NIM Summary 2" xfId="3674"/>
    <cellStyle name="_Value Copy 11 30 05 gas 12 09 05 AURORA at 12 14 05_PCA 7 - Exhibit D update 11_30_08 (2)_NIM Summary_DEM-WP(C) ENERG10C--ctn Mid-C_042010 2010GRC" xfId="3675"/>
    <cellStyle name="_Value Copy 11 30 05 gas 12 09 05 AURORA at 12 14 05_PCA 9 -  Exhibit D April 2010 (3)" xfId="3676"/>
    <cellStyle name="_Value Copy 11 30 05 gas 12 09 05 AURORA at 12 14 05_PCA 9 -  Exhibit D April 2010 (3) 2" xfId="3677"/>
    <cellStyle name="_Value Copy 11 30 05 gas 12 09 05 AURORA at 12 14 05_PCA 9 -  Exhibit D April 2010 (3)_DEM-WP(C) ENERG10C--ctn Mid-C_042010 2010GRC" xfId="3678"/>
    <cellStyle name="_Value Copy 11 30 05 gas 12 09 05 AURORA at 12 14 05_Power Costs - Comparison bx Rbtl-Staff-Jt-PC" xfId="3679"/>
    <cellStyle name="_Value Copy 11 30 05 gas 12 09 05 AURORA at 12 14 05_Power Costs - Comparison bx Rbtl-Staff-Jt-PC 2" xfId="3680"/>
    <cellStyle name="_Value Copy 11 30 05 gas 12 09 05 AURORA at 12 14 05_Power Costs - Comparison bx Rbtl-Staff-Jt-PC_Adj Bench DR 3 for Initial Briefs (Electric)" xfId="3681"/>
    <cellStyle name="_Value Copy 11 30 05 gas 12 09 05 AURORA at 12 14 05_Power Costs - Comparison bx Rbtl-Staff-Jt-PC_Adj Bench DR 3 for Initial Briefs (Electric) 2" xfId="3682"/>
    <cellStyle name="_Value Copy 11 30 05 gas 12 09 05 AURORA at 12 14 05_Power Costs - Comparison bx Rbtl-Staff-Jt-PC_Adj Bench DR 3 for Initial Briefs (Electric)_DEM-WP(C) ENERG10C--ctn Mid-C_042010 2010GRC" xfId="3683"/>
    <cellStyle name="_Value Copy 11 30 05 gas 12 09 05 AURORA at 12 14 05_Power Costs - Comparison bx Rbtl-Staff-Jt-PC_DEM-WP(C) ENERG10C--ctn Mid-C_042010 2010GRC" xfId="3684"/>
    <cellStyle name="_Value Copy 11 30 05 gas 12 09 05 AURORA at 12 14 05_Power Costs - Comparison bx Rbtl-Staff-Jt-PC_Electric Rev Req Model (2009 GRC) Rebuttal" xfId="3685"/>
    <cellStyle name="_Value Copy 11 30 05 gas 12 09 05 AURORA at 12 14 05_Power Costs - Comparison bx Rbtl-Staff-Jt-PC_Electric Rev Req Model (2009 GRC) Rebuttal REmoval of New  WH Solar AdjustMI" xfId="3686"/>
    <cellStyle name="_Value Copy 11 30 05 gas 12 09 05 AURORA at 12 14 05_Power Costs - Comparison bx Rbtl-Staff-Jt-PC_Electric Rev Req Model (2009 GRC) Rebuttal REmoval of New  WH Solar AdjustMI 2" xfId="3687"/>
    <cellStyle name="_Value Copy 11 30 05 gas 12 09 05 AURORA at 12 14 05_Power Costs - Comparison bx Rbtl-Staff-Jt-PC_Electric Rev Req Model (2009 GRC) Rebuttal REmoval of New  WH Solar AdjustMI_DEM-WP(C) ENERG10C--ctn Mid-C_042010 2010GRC" xfId="3688"/>
    <cellStyle name="_Value Copy 11 30 05 gas 12 09 05 AURORA at 12 14 05_Power Costs - Comparison bx Rbtl-Staff-Jt-PC_Electric Rev Req Model (2009 GRC) Revised 01-18-2010" xfId="3689"/>
    <cellStyle name="_Value Copy 11 30 05 gas 12 09 05 AURORA at 12 14 05_Power Costs - Comparison bx Rbtl-Staff-Jt-PC_Electric Rev Req Model (2009 GRC) Revised 01-18-2010 2" xfId="3690"/>
    <cellStyle name="_Value Copy 11 30 05 gas 12 09 05 AURORA at 12 14 05_Power Costs - Comparison bx Rbtl-Staff-Jt-PC_Electric Rev Req Model (2009 GRC) Revised 01-18-2010_DEM-WP(C) ENERG10C--ctn Mid-C_042010 2010GRC" xfId="3691"/>
    <cellStyle name="_Value Copy 11 30 05 gas 12 09 05 AURORA at 12 14 05_Power Costs - Comparison bx Rbtl-Staff-Jt-PC_Final Order Electric EXHIBIT A-1" xfId="3692"/>
    <cellStyle name="_Value Copy 11 30 05 gas 12 09 05 AURORA at 12 14 05_Rebuttal Power Costs" xfId="3693"/>
    <cellStyle name="_Value Copy 11 30 05 gas 12 09 05 AURORA at 12 14 05_Rebuttal Power Costs 2" xfId="3694"/>
    <cellStyle name="_Value Copy 11 30 05 gas 12 09 05 AURORA at 12 14 05_Rebuttal Power Costs_Adj Bench DR 3 for Initial Briefs (Electric)" xfId="3695"/>
    <cellStyle name="_Value Copy 11 30 05 gas 12 09 05 AURORA at 12 14 05_Rebuttal Power Costs_Adj Bench DR 3 for Initial Briefs (Electric) 2" xfId="3696"/>
    <cellStyle name="_Value Copy 11 30 05 gas 12 09 05 AURORA at 12 14 05_Rebuttal Power Costs_Adj Bench DR 3 for Initial Briefs (Electric)_DEM-WP(C) ENERG10C--ctn Mid-C_042010 2010GRC" xfId="3697"/>
    <cellStyle name="_Value Copy 11 30 05 gas 12 09 05 AURORA at 12 14 05_Rebuttal Power Costs_DEM-WP(C) ENERG10C--ctn Mid-C_042010 2010GRC" xfId="3698"/>
    <cellStyle name="_Value Copy 11 30 05 gas 12 09 05 AURORA at 12 14 05_Rebuttal Power Costs_Electric Rev Req Model (2009 GRC) Rebuttal" xfId="3699"/>
    <cellStyle name="_Value Copy 11 30 05 gas 12 09 05 AURORA at 12 14 05_Rebuttal Power Costs_Electric Rev Req Model (2009 GRC) Rebuttal REmoval of New  WH Solar AdjustMI" xfId="3700"/>
    <cellStyle name="_Value Copy 11 30 05 gas 12 09 05 AURORA at 12 14 05_Rebuttal Power Costs_Electric Rev Req Model (2009 GRC) Rebuttal REmoval of New  WH Solar AdjustMI 2" xfId="3701"/>
    <cellStyle name="_Value Copy 11 30 05 gas 12 09 05 AURORA at 12 14 05_Rebuttal Power Costs_Electric Rev Req Model (2009 GRC) Rebuttal REmoval of New  WH Solar AdjustMI_DEM-WP(C) ENERG10C--ctn Mid-C_042010 2010GRC" xfId="3702"/>
    <cellStyle name="_Value Copy 11 30 05 gas 12 09 05 AURORA at 12 14 05_Rebuttal Power Costs_Electric Rev Req Model (2009 GRC) Revised 01-18-2010" xfId="3703"/>
    <cellStyle name="_Value Copy 11 30 05 gas 12 09 05 AURORA at 12 14 05_Rebuttal Power Costs_Electric Rev Req Model (2009 GRC) Revised 01-18-2010 2" xfId="3704"/>
    <cellStyle name="_Value Copy 11 30 05 gas 12 09 05 AURORA at 12 14 05_Rebuttal Power Costs_Electric Rev Req Model (2009 GRC) Revised 01-18-2010_DEM-WP(C) ENERG10C--ctn Mid-C_042010 2010GRC" xfId="3705"/>
    <cellStyle name="_Value Copy 11 30 05 gas 12 09 05 AURORA at 12 14 05_Rebuttal Power Costs_Final Order Electric EXHIBIT A-1" xfId="3706"/>
    <cellStyle name="_Value Copy 11 30 05 gas 12 09 05 AURORA at 12 14 05_Transmission Workbook for May BOD" xfId="3707"/>
    <cellStyle name="_Value Copy 11 30 05 gas 12 09 05 AURORA at 12 14 05_Transmission Workbook for May BOD 2" xfId="3708"/>
    <cellStyle name="_Value Copy 11 30 05 gas 12 09 05 AURORA at 12 14 05_Transmission Workbook for May BOD_DEM-WP(C) ENERG10C--ctn Mid-C_042010 2010GRC" xfId="3709"/>
    <cellStyle name="_Value Copy 11 30 05 gas 12 09 05 AURORA at 12 14 05_Wind Integration 10GRC" xfId="3710"/>
    <cellStyle name="_Value Copy 11 30 05 gas 12 09 05 AURORA at 12 14 05_Wind Integration 10GRC 2" xfId="3711"/>
    <cellStyle name="_Value Copy 11 30 05 gas 12 09 05 AURORA at 12 14 05_Wind Integration 10GRC_DEM-WP(C) ENERG10C--ctn Mid-C_042010 2010GRC" xfId="3712"/>
    <cellStyle name="_VC 2007GRC PC 10312007" xfId="3713"/>
    <cellStyle name="_VC 6.15.06 update on 06GRC power costs.xls Chart 1" xfId="3714"/>
    <cellStyle name="_VC 6.15.06 update on 06GRC power costs.xls Chart 1 2" xfId="3715"/>
    <cellStyle name="_VC 6.15.06 update on 06GRC power costs.xls Chart 1 2 2" xfId="3716"/>
    <cellStyle name="_VC 6.15.06 update on 06GRC power costs.xls Chart 1 3" xfId="3717"/>
    <cellStyle name="_VC 6.15.06 update on 06GRC power costs.xls Chart 1 4" xfId="3718"/>
    <cellStyle name="_VC 6.15.06 update on 06GRC power costs.xls Chart 1 4 2" xfId="3719"/>
    <cellStyle name="_VC 6.15.06 update on 06GRC power costs.xls Chart 1 5" xfId="3720"/>
    <cellStyle name="_VC 6.15.06 update on 06GRC power costs.xls Chart 1 6" xfId="3721"/>
    <cellStyle name="_VC 6.15.06 update on 06GRC power costs.xls Chart 1 6 2" xfId="3722"/>
    <cellStyle name="_VC 6.15.06 update on 06GRC power costs.xls Chart 1 7" xfId="3723"/>
    <cellStyle name="_VC 6.15.06 update on 06GRC power costs.xls Chart 1 7 2" xfId="3724"/>
    <cellStyle name="_VC 6.15.06 update on 06GRC power costs.xls Chart 1_04 07E Wild Horse Wind Expansion (C) (2)" xfId="3725"/>
    <cellStyle name="_VC 6.15.06 update on 06GRC power costs.xls Chart 1_04 07E Wild Horse Wind Expansion (C) (2) 2" xfId="3726"/>
    <cellStyle name="_VC 6.15.06 update on 06GRC power costs.xls Chart 1_04 07E Wild Horse Wind Expansion (C) (2)_Adj Bench DR 3 for Initial Briefs (Electric)" xfId="3727"/>
    <cellStyle name="_VC 6.15.06 update on 06GRC power costs.xls Chart 1_04 07E Wild Horse Wind Expansion (C) (2)_Adj Bench DR 3 for Initial Briefs (Electric) 2" xfId="3728"/>
    <cellStyle name="_VC 6.15.06 update on 06GRC power costs.xls Chart 1_04 07E Wild Horse Wind Expansion (C) (2)_Adj Bench DR 3 for Initial Briefs (Electric)_DEM-WP(C) ENERG10C--ctn Mid-C_042010 2010GRC" xfId="3729"/>
    <cellStyle name="_VC 6.15.06 update on 06GRC power costs.xls Chart 1_04 07E Wild Horse Wind Expansion (C) (2)_DEM-WP(C) ENERG10C--ctn Mid-C_042010 2010GRC" xfId="3730"/>
    <cellStyle name="_VC 6.15.06 update on 06GRC power costs.xls Chart 1_04 07E Wild Horse Wind Expansion (C) (2)_Electric Rev Req Model (2009 GRC) " xfId="3731"/>
    <cellStyle name="_VC 6.15.06 update on 06GRC power costs.xls Chart 1_04 07E Wild Horse Wind Expansion (C) (2)_Electric Rev Req Model (2009 GRC)  2" xfId="3732"/>
    <cellStyle name="_VC 6.15.06 update on 06GRC power costs.xls Chart 1_04 07E Wild Horse Wind Expansion (C) (2)_Electric Rev Req Model (2009 GRC) _DEM-WP(C) ENERG10C--ctn Mid-C_042010 2010GRC" xfId="3733"/>
    <cellStyle name="_VC 6.15.06 update on 06GRC power costs.xls Chart 1_04 07E Wild Horse Wind Expansion (C) (2)_Electric Rev Req Model (2009 GRC) Rebuttal" xfId="3734"/>
    <cellStyle name="_VC 6.15.06 update on 06GRC power costs.xls Chart 1_04 07E Wild Horse Wind Expansion (C) (2)_Electric Rev Req Model (2009 GRC) Rebuttal REmoval of New  WH Solar AdjustMI" xfId="3735"/>
    <cellStyle name="_VC 6.15.06 update on 06GRC power costs.xls Chart 1_04 07E Wild Horse Wind Expansion (C) (2)_Electric Rev Req Model (2009 GRC) Rebuttal REmoval of New  WH Solar AdjustMI 2" xfId="3736"/>
    <cellStyle name="_VC 6.15.06 update on 06GRC power costs.xls Chart 1_04 07E Wild Horse Wind Expansion (C) (2)_Electric Rev Req Model (2009 GRC) Rebuttal REmoval of New  WH Solar AdjustMI_DEM-WP(C) ENERG10C--ctn Mid-C_042010 2010GRC" xfId="3737"/>
    <cellStyle name="_VC 6.15.06 update on 06GRC power costs.xls Chart 1_04 07E Wild Horse Wind Expansion (C) (2)_Electric Rev Req Model (2009 GRC) Revised 01-18-2010" xfId="3738"/>
    <cellStyle name="_VC 6.15.06 update on 06GRC power costs.xls Chart 1_04 07E Wild Horse Wind Expansion (C) (2)_Electric Rev Req Model (2009 GRC) Revised 01-18-2010 2" xfId="3739"/>
    <cellStyle name="_VC 6.15.06 update on 06GRC power costs.xls Chart 1_04 07E Wild Horse Wind Expansion (C) (2)_Electric Rev Req Model (2009 GRC) Revised 01-18-2010_DEM-WP(C) ENERG10C--ctn Mid-C_042010 2010GRC" xfId="3740"/>
    <cellStyle name="_VC 6.15.06 update on 06GRC power costs.xls Chart 1_04 07E Wild Horse Wind Expansion (C) (2)_Final Order Electric EXHIBIT A-1" xfId="3741"/>
    <cellStyle name="_VC 6.15.06 update on 06GRC power costs.xls Chart 1_04 07E Wild Horse Wind Expansion (C) (2)_TENASKA REGULATORY ASSET" xfId="3742"/>
    <cellStyle name="_VC 6.15.06 update on 06GRC power costs.xls Chart 1_16.37E Wild Horse Expansion DeferralRevwrkingfile SF" xfId="3743"/>
    <cellStyle name="_VC 6.15.06 update on 06GRC power costs.xls Chart 1_16.37E Wild Horse Expansion DeferralRevwrkingfile SF 2" xfId="3744"/>
    <cellStyle name="_VC 6.15.06 update on 06GRC power costs.xls Chart 1_16.37E Wild Horse Expansion DeferralRevwrkingfile SF_DEM-WP(C) ENERG10C--ctn Mid-C_042010 2010GRC" xfId="3745"/>
    <cellStyle name="_VC 6.15.06 update on 06GRC power costs.xls Chart 1_2009 GRC Compl Filing - Exhibit D" xfId="3746"/>
    <cellStyle name="_VC 6.15.06 update on 06GRC power costs.xls Chart 1_2009 GRC Compl Filing - Exhibit D 2" xfId="3747"/>
    <cellStyle name="_VC 6.15.06 update on 06GRC power costs.xls Chart 1_2009 GRC Compl Filing - Exhibit D_DEM-WP(C) ENERG10C--ctn Mid-C_042010 2010GRC" xfId="3748"/>
    <cellStyle name="_VC 6.15.06 update on 06GRC power costs.xls Chart 1_4 31 Regulatory Assets and Liabilities  7 06- Exhibit D" xfId="3749"/>
    <cellStyle name="_VC 6.15.06 update on 06GRC power costs.xls Chart 1_4 31 Regulatory Assets and Liabilities  7 06- Exhibit D 2" xfId="3750"/>
    <cellStyle name="_VC 6.15.06 update on 06GRC power costs.xls Chart 1_4 31 Regulatory Assets and Liabilities  7 06- Exhibit D_DEM-WP(C) ENERG10C--ctn Mid-C_042010 2010GRC" xfId="3751"/>
    <cellStyle name="_VC 6.15.06 update on 06GRC power costs.xls Chart 1_4 31 Regulatory Assets and Liabilities  7 06- Exhibit D_NIM Summary" xfId="3752"/>
    <cellStyle name="_VC 6.15.06 update on 06GRC power costs.xls Chart 1_4 31 Regulatory Assets and Liabilities  7 06- Exhibit D_NIM Summary 2" xfId="3753"/>
    <cellStyle name="_VC 6.15.06 update on 06GRC power costs.xls Chart 1_4 31 Regulatory Assets and Liabilities  7 06- Exhibit D_NIM Summary_DEM-WP(C) ENERG10C--ctn Mid-C_042010 2010GRC" xfId="3754"/>
    <cellStyle name="_VC 6.15.06 update on 06GRC power costs.xls Chart 1_4 31E Reg Asset  Liab and EXH D" xfId="3755"/>
    <cellStyle name="_VC 6.15.06 update on 06GRC power costs.xls Chart 1_4 31E Reg Asset  Liab and EXH D _ Aug 10 Filing (2)" xfId="3756"/>
    <cellStyle name="_VC 6.15.06 update on 06GRC power costs.xls Chart 1_4 31E Reg Asset  Liab and EXH D _ Aug 10 Filing (2) 2" xfId="3757"/>
    <cellStyle name="_VC 6.15.06 update on 06GRC power costs.xls Chart 1_4 31E Reg Asset  Liab and EXH D 2" xfId="3758"/>
    <cellStyle name="_VC 6.15.06 update on 06GRC power costs.xls Chart 1_4 31E Reg Asset  Liab and EXH D 3" xfId="3759"/>
    <cellStyle name="_VC 6.15.06 update on 06GRC power costs.xls Chart 1_4 32 Regulatory Assets and Liabilities  7 06- Exhibit D" xfId="3760"/>
    <cellStyle name="_VC 6.15.06 update on 06GRC power costs.xls Chart 1_4 32 Regulatory Assets and Liabilities  7 06- Exhibit D 2" xfId="3761"/>
    <cellStyle name="_VC 6.15.06 update on 06GRC power costs.xls Chart 1_4 32 Regulatory Assets and Liabilities  7 06- Exhibit D_DEM-WP(C) ENERG10C--ctn Mid-C_042010 2010GRC" xfId="3762"/>
    <cellStyle name="_VC 6.15.06 update on 06GRC power costs.xls Chart 1_4 32 Regulatory Assets and Liabilities  7 06- Exhibit D_NIM Summary" xfId="3763"/>
    <cellStyle name="_VC 6.15.06 update on 06GRC power costs.xls Chart 1_4 32 Regulatory Assets and Liabilities  7 06- Exhibit D_NIM Summary 2" xfId="3764"/>
    <cellStyle name="_VC 6.15.06 update on 06GRC power costs.xls Chart 1_4 32 Regulatory Assets and Liabilities  7 06- Exhibit D_NIM Summary_DEM-WP(C) ENERG10C--ctn Mid-C_042010 2010GRC" xfId="3765"/>
    <cellStyle name="_VC 6.15.06 update on 06GRC power costs.xls Chart 1_AURORA Total New" xfId="3766"/>
    <cellStyle name="_VC 6.15.06 update on 06GRC power costs.xls Chart 1_AURORA Total New 2" xfId="3767"/>
    <cellStyle name="_VC 6.15.06 update on 06GRC power costs.xls Chart 1_Book2" xfId="3768"/>
    <cellStyle name="_VC 6.15.06 update on 06GRC power costs.xls Chart 1_Book2 2" xfId="3769"/>
    <cellStyle name="_VC 6.15.06 update on 06GRC power costs.xls Chart 1_Book2_Adj Bench DR 3 for Initial Briefs (Electric)" xfId="3770"/>
    <cellStyle name="_VC 6.15.06 update on 06GRC power costs.xls Chart 1_Book2_Adj Bench DR 3 for Initial Briefs (Electric) 2" xfId="3771"/>
    <cellStyle name="_VC 6.15.06 update on 06GRC power costs.xls Chart 1_Book2_Adj Bench DR 3 for Initial Briefs (Electric)_DEM-WP(C) ENERG10C--ctn Mid-C_042010 2010GRC" xfId="3772"/>
    <cellStyle name="_VC 6.15.06 update on 06GRC power costs.xls Chart 1_Book2_DEM-WP(C) ENERG10C--ctn Mid-C_042010 2010GRC" xfId="3773"/>
    <cellStyle name="_VC 6.15.06 update on 06GRC power costs.xls Chart 1_Book2_Electric Rev Req Model (2009 GRC) Rebuttal" xfId="3774"/>
    <cellStyle name="_VC 6.15.06 update on 06GRC power costs.xls Chart 1_Book2_Electric Rev Req Model (2009 GRC) Rebuttal REmoval of New  WH Solar AdjustMI" xfId="3775"/>
    <cellStyle name="_VC 6.15.06 update on 06GRC power costs.xls Chart 1_Book2_Electric Rev Req Model (2009 GRC) Rebuttal REmoval of New  WH Solar AdjustMI 2" xfId="3776"/>
    <cellStyle name="_VC 6.15.06 update on 06GRC power costs.xls Chart 1_Book2_Electric Rev Req Model (2009 GRC) Rebuttal REmoval of New  WH Solar AdjustMI_DEM-WP(C) ENERG10C--ctn Mid-C_042010 2010GRC" xfId="3777"/>
    <cellStyle name="_VC 6.15.06 update on 06GRC power costs.xls Chart 1_Book2_Electric Rev Req Model (2009 GRC) Revised 01-18-2010" xfId="3778"/>
    <cellStyle name="_VC 6.15.06 update on 06GRC power costs.xls Chart 1_Book2_Electric Rev Req Model (2009 GRC) Revised 01-18-2010 2" xfId="3779"/>
    <cellStyle name="_VC 6.15.06 update on 06GRC power costs.xls Chart 1_Book2_Electric Rev Req Model (2009 GRC) Revised 01-18-2010_DEM-WP(C) ENERG10C--ctn Mid-C_042010 2010GRC" xfId="3780"/>
    <cellStyle name="_VC 6.15.06 update on 06GRC power costs.xls Chart 1_Book2_Final Order Electric EXHIBIT A-1" xfId="3781"/>
    <cellStyle name="_VC 6.15.06 update on 06GRC power costs.xls Chart 1_Book4" xfId="3782"/>
    <cellStyle name="_VC 6.15.06 update on 06GRC power costs.xls Chart 1_Book4 2" xfId="3783"/>
    <cellStyle name="_VC 6.15.06 update on 06GRC power costs.xls Chart 1_Book4_DEM-WP(C) ENERG10C--ctn Mid-C_042010 2010GRC" xfId="3784"/>
    <cellStyle name="_VC 6.15.06 update on 06GRC power costs.xls Chart 1_Book9" xfId="3785"/>
    <cellStyle name="_VC 6.15.06 update on 06GRC power costs.xls Chart 1_Book9 2" xfId="3786"/>
    <cellStyle name="_VC 6.15.06 update on 06GRC power costs.xls Chart 1_Book9_DEM-WP(C) ENERG10C--ctn Mid-C_042010 2010GRC" xfId="3787"/>
    <cellStyle name="_VC 6.15.06 update on 06GRC power costs.xls Chart 1_Chelan PUD Power Costs (8-10)" xfId="3788"/>
    <cellStyle name="_VC 6.15.06 update on 06GRC power costs.xls Chart 1_DEM-WP(C) Chelan Power Costs" xfId="3789"/>
    <cellStyle name="_VC 6.15.06 update on 06GRC power costs.xls Chart 1_DEM-WP(C) Chelan Power Costs 2" xfId="3790"/>
    <cellStyle name="_VC 6.15.06 update on 06GRC power costs.xls Chart 1_DEM-WP(C) ENERG10C--ctn Mid-C_042010 2010GRC" xfId="3791"/>
    <cellStyle name="_VC 6.15.06 update on 06GRC power costs.xls Chart 1_DEM-WP(C) Gas Transport 2010GRC" xfId="3792"/>
    <cellStyle name="_VC 6.15.06 update on 06GRC power costs.xls Chart 1_DEM-WP(C) Gas Transport 2010GRC 2" xfId="3793"/>
    <cellStyle name="_VC 6.15.06 update on 06GRC power costs.xls Chart 1_NIM Summary" xfId="3794"/>
    <cellStyle name="_VC 6.15.06 update on 06GRC power costs.xls Chart 1_NIM Summary 09GRC" xfId="3795"/>
    <cellStyle name="_VC 6.15.06 update on 06GRC power costs.xls Chart 1_NIM Summary 09GRC 2" xfId="3796"/>
    <cellStyle name="_VC 6.15.06 update on 06GRC power costs.xls Chart 1_NIM Summary 09GRC_DEM-WP(C) ENERG10C--ctn Mid-C_042010 2010GRC" xfId="3797"/>
    <cellStyle name="_VC 6.15.06 update on 06GRC power costs.xls Chart 1_NIM Summary 2" xfId="3798"/>
    <cellStyle name="_VC 6.15.06 update on 06GRC power costs.xls Chart 1_NIM Summary 3" xfId="3799"/>
    <cellStyle name="_VC 6.15.06 update on 06GRC power costs.xls Chart 1_NIM Summary 4" xfId="3800"/>
    <cellStyle name="_VC 6.15.06 update on 06GRC power costs.xls Chart 1_NIM Summary 5" xfId="3801"/>
    <cellStyle name="_VC 6.15.06 update on 06GRC power costs.xls Chart 1_NIM Summary 6" xfId="3802"/>
    <cellStyle name="_VC 6.15.06 update on 06GRC power costs.xls Chart 1_NIM Summary 7" xfId="3803"/>
    <cellStyle name="_VC 6.15.06 update on 06GRC power costs.xls Chart 1_NIM Summary 8" xfId="3804"/>
    <cellStyle name="_VC 6.15.06 update on 06GRC power costs.xls Chart 1_NIM Summary 9" xfId="3805"/>
    <cellStyle name="_VC 6.15.06 update on 06GRC power costs.xls Chart 1_NIM Summary_DEM-WP(C) ENERG10C--ctn Mid-C_042010 2010GRC" xfId="3806"/>
    <cellStyle name="_VC 6.15.06 update on 06GRC power costs.xls Chart 1_PCA 9 -  Exhibit D April 2010 (3)" xfId="3807"/>
    <cellStyle name="_VC 6.15.06 update on 06GRC power costs.xls Chart 1_PCA 9 -  Exhibit D April 2010 (3) 2" xfId="3808"/>
    <cellStyle name="_VC 6.15.06 update on 06GRC power costs.xls Chart 1_PCA 9 -  Exhibit D April 2010 (3)_DEM-WP(C) ENERG10C--ctn Mid-C_042010 2010GRC" xfId="3809"/>
    <cellStyle name="_VC 6.15.06 update on 06GRC power costs.xls Chart 1_Power Costs - Comparison bx Rbtl-Staff-Jt-PC" xfId="3810"/>
    <cellStyle name="_VC 6.15.06 update on 06GRC power costs.xls Chart 1_Power Costs - Comparison bx Rbtl-Staff-Jt-PC 2" xfId="3811"/>
    <cellStyle name="_VC 6.15.06 update on 06GRC power costs.xls Chart 1_Power Costs - Comparison bx Rbtl-Staff-Jt-PC_Adj Bench DR 3 for Initial Briefs (Electric)" xfId="3812"/>
    <cellStyle name="_VC 6.15.06 update on 06GRC power costs.xls Chart 1_Power Costs - Comparison bx Rbtl-Staff-Jt-PC_Adj Bench DR 3 for Initial Briefs (Electric) 2" xfId="3813"/>
    <cellStyle name="_VC 6.15.06 update on 06GRC power costs.xls Chart 1_Power Costs - Comparison bx Rbtl-Staff-Jt-PC_Adj Bench DR 3 for Initial Briefs (Electric)_DEM-WP(C) ENERG10C--ctn Mid-C_042010 2010GRC" xfId="3814"/>
    <cellStyle name="_VC 6.15.06 update on 06GRC power costs.xls Chart 1_Power Costs - Comparison bx Rbtl-Staff-Jt-PC_DEM-WP(C) ENERG10C--ctn Mid-C_042010 2010GRC" xfId="3815"/>
    <cellStyle name="_VC 6.15.06 update on 06GRC power costs.xls Chart 1_Power Costs - Comparison bx Rbtl-Staff-Jt-PC_Electric Rev Req Model (2009 GRC) Rebuttal" xfId="3816"/>
    <cellStyle name="_VC 6.15.06 update on 06GRC power costs.xls Chart 1_Power Costs - Comparison bx Rbtl-Staff-Jt-PC_Electric Rev Req Model (2009 GRC) Rebuttal REmoval of New  WH Solar AdjustMI" xfId="3817"/>
    <cellStyle name="_VC 6.15.06 update on 06GRC power costs.xls Chart 1_Power Costs - Comparison bx Rbtl-Staff-Jt-PC_Electric Rev Req Model (2009 GRC) Rebuttal REmoval of New  WH Solar AdjustMI 2" xfId="3818"/>
    <cellStyle name="_VC 6.15.06 update on 06GRC power costs.xls Chart 1_Power Costs - Comparison bx Rbtl-Staff-Jt-PC_Electric Rev Req Model (2009 GRC) Rebuttal REmoval of New  WH Solar AdjustMI_DEM-WP(C) ENERG10C--ctn Mid-C_042010 2010GRC" xfId="3819"/>
    <cellStyle name="_VC 6.15.06 update on 06GRC power costs.xls Chart 1_Power Costs - Comparison bx Rbtl-Staff-Jt-PC_Electric Rev Req Model (2009 GRC) Revised 01-18-2010" xfId="3820"/>
    <cellStyle name="_VC 6.15.06 update on 06GRC power costs.xls Chart 1_Power Costs - Comparison bx Rbtl-Staff-Jt-PC_Electric Rev Req Model (2009 GRC) Revised 01-18-2010 2" xfId="3821"/>
    <cellStyle name="_VC 6.15.06 update on 06GRC power costs.xls Chart 1_Power Costs - Comparison bx Rbtl-Staff-Jt-PC_Electric Rev Req Model (2009 GRC) Revised 01-18-2010_DEM-WP(C) ENERG10C--ctn Mid-C_042010 2010GRC" xfId="3822"/>
    <cellStyle name="_VC 6.15.06 update on 06GRC power costs.xls Chart 1_Power Costs - Comparison bx Rbtl-Staff-Jt-PC_Final Order Electric EXHIBIT A-1" xfId="3823"/>
    <cellStyle name="_VC 6.15.06 update on 06GRC power costs.xls Chart 1_Rebuttal Power Costs" xfId="3824"/>
    <cellStyle name="_VC 6.15.06 update on 06GRC power costs.xls Chart 1_Rebuttal Power Costs 2" xfId="3825"/>
    <cellStyle name="_VC 6.15.06 update on 06GRC power costs.xls Chart 1_Rebuttal Power Costs_Adj Bench DR 3 for Initial Briefs (Electric)" xfId="3826"/>
    <cellStyle name="_VC 6.15.06 update on 06GRC power costs.xls Chart 1_Rebuttal Power Costs_Adj Bench DR 3 for Initial Briefs (Electric) 2" xfId="3827"/>
    <cellStyle name="_VC 6.15.06 update on 06GRC power costs.xls Chart 1_Rebuttal Power Costs_Adj Bench DR 3 for Initial Briefs (Electric)_DEM-WP(C) ENERG10C--ctn Mid-C_042010 2010GRC" xfId="3828"/>
    <cellStyle name="_VC 6.15.06 update on 06GRC power costs.xls Chart 1_Rebuttal Power Costs_DEM-WP(C) ENERG10C--ctn Mid-C_042010 2010GRC" xfId="3829"/>
    <cellStyle name="_VC 6.15.06 update on 06GRC power costs.xls Chart 1_Rebuttal Power Costs_Electric Rev Req Model (2009 GRC) Rebuttal" xfId="3830"/>
    <cellStyle name="_VC 6.15.06 update on 06GRC power costs.xls Chart 1_Rebuttal Power Costs_Electric Rev Req Model (2009 GRC) Rebuttal REmoval of New  WH Solar AdjustMI" xfId="3831"/>
    <cellStyle name="_VC 6.15.06 update on 06GRC power costs.xls Chart 1_Rebuttal Power Costs_Electric Rev Req Model (2009 GRC) Rebuttal REmoval of New  WH Solar AdjustMI 2" xfId="3832"/>
    <cellStyle name="_VC 6.15.06 update on 06GRC power costs.xls Chart 1_Rebuttal Power Costs_Electric Rev Req Model (2009 GRC) Rebuttal REmoval of New  WH Solar AdjustMI_DEM-WP(C) ENERG10C--ctn Mid-C_042010 2010GRC" xfId="3833"/>
    <cellStyle name="_VC 6.15.06 update on 06GRC power costs.xls Chart 1_Rebuttal Power Costs_Electric Rev Req Model (2009 GRC) Revised 01-18-2010" xfId="3834"/>
    <cellStyle name="_VC 6.15.06 update on 06GRC power costs.xls Chart 1_Rebuttal Power Costs_Electric Rev Req Model (2009 GRC) Revised 01-18-2010 2" xfId="3835"/>
    <cellStyle name="_VC 6.15.06 update on 06GRC power costs.xls Chart 1_Rebuttal Power Costs_Electric Rev Req Model (2009 GRC) Revised 01-18-2010_DEM-WP(C) ENERG10C--ctn Mid-C_042010 2010GRC" xfId="3836"/>
    <cellStyle name="_VC 6.15.06 update on 06GRC power costs.xls Chart 1_Rebuttal Power Costs_Final Order Electric EXHIBIT A-1" xfId="3837"/>
    <cellStyle name="_VC 6.15.06 update on 06GRC power costs.xls Chart 1_Wind Integration 10GRC" xfId="3838"/>
    <cellStyle name="_VC 6.15.06 update on 06GRC power costs.xls Chart 1_Wind Integration 10GRC 2" xfId="3839"/>
    <cellStyle name="_VC 6.15.06 update on 06GRC power costs.xls Chart 1_Wind Integration 10GRC_DEM-WP(C) ENERG10C--ctn Mid-C_042010 2010GRC" xfId="3840"/>
    <cellStyle name="_VC 6.15.06 update on 06GRC power costs.xls Chart 2" xfId="3841"/>
    <cellStyle name="_VC 6.15.06 update on 06GRC power costs.xls Chart 2 2" xfId="3842"/>
    <cellStyle name="_VC 6.15.06 update on 06GRC power costs.xls Chart 2 2 2" xfId="3843"/>
    <cellStyle name="_VC 6.15.06 update on 06GRC power costs.xls Chart 2 3" xfId="3844"/>
    <cellStyle name="_VC 6.15.06 update on 06GRC power costs.xls Chart 2 4" xfId="3845"/>
    <cellStyle name="_VC 6.15.06 update on 06GRC power costs.xls Chart 2 4 2" xfId="3846"/>
    <cellStyle name="_VC 6.15.06 update on 06GRC power costs.xls Chart 2 5" xfId="3847"/>
    <cellStyle name="_VC 6.15.06 update on 06GRC power costs.xls Chart 2 6" xfId="3848"/>
    <cellStyle name="_VC 6.15.06 update on 06GRC power costs.xls Chart 2 6 2" xfId="3849"/>
    <cellStyle name="_VC 6.15.06 update on 06GRC power costs.xls Chart 2 7" xfId="3850"/>
    <cellStyle name="_VC 6.15.06 update on 06GRC power costs.xls Chart 2 7 2" xfId="3851"/>
    <cellStyle name="_VC 6.15.06 update on 06GRC power costs.xls Chart 2_04 07E Wild Horse Wind Expansion (C) (2)" xfId="3852"/>
    <cellStyle name="_VC 6.15.06 update on 06GRC power costs.xls Chart 2_04 07E Wild Horse Wind Expansion (C) (2) 2" xfId="3853"/>
    <cellStyle name="_VC 6.15.06 update on 06GRC power costs.xls Chart 2_04 07E Wild Horse Wind Expansion (C) (2)_Adj Bench DR 3 for Initial Briefs (Electric)" xfId="3854"/>
    <cellStyle name="_VC 6.15.06 update on 06GRC power costs.xls Chart 2_04 07E Wild Horse Wind Expansion (C) (2)_Adj Bench DR 3 for Initial Briefs (Electric) 2" xfId="3855"/>
    <cellStyle name="_VC 6.15.06 update on 06GRC power costs.xls Chart 2_04 07E Wild Horse Wind Expansion (C) (2)_Adj Bench DR 3 for Initial Briefs (Electric)_DEM-WP(C) ENERG10C--ctn Mid-C_042010 2010GRC" xfId="3856"/>
    <cellStyle name="_VC 6.15.06 update on 06GRC power costs.xls Chart 2_04 07E Wild Horse Wind Expansion (C) (2)_DEM-WP(C) ENERG10C--ctn Mid-C_042010 2010GRC" xfId="3857"/>
    <cellStyle name="_VC 6.15.06 update on 06GRC power costs.xls Chart 2_04 07E Wild Horse Wind Expansion (C) (2)_Electric Rev Req Model (2009 GRC) " xfId="3858"/>
    <cellStyle name="_VC 6.15.06 update on 06GRC power costs.xls Chart 2_04 07E Wild Horse Wind Expansion (C) (2)_Electric Rev Req Model (2009 GRC)  2" xfId="3859"/>
    <cellStyle name="_VC 6.15.06 update on 06GRC power costs.xls Chart 2_04 07E Wild Horse Wind Expansion (C) (2)_Electric Rev Req Model (2009 GRC) _DEM-WP(C) ENERG10C--ctn Mid-C_042010 2010GRC" xfId="3860"/>
    <cellStyle name="_VC 6.15.06 update on 06GRC power costs.xls Chart 2_04 07E Wild Horse Wind Expansion (C) (2)_Electric Rev Req Model (2009 GRC) Rebuttal" xfId="3861"/>
    <cellStyle name="_VC 6.15.06 update on 06GRC power costs.xls Chart 2_04 07E Wild Horse Wind Expansion (C) (2)_Electric Rev Req Model (2009 GRC) Rebuttal REmoval of New  WH Solar AdjustMI" xfId="3862"/>
    <cellStyle name="_VC 6.15.06 update on 06GRC power costs.xls Chart 2_04 07E Wild Horse Wind Expansion (C) (2)_Electric Rev Req Model (2009 GRC) Rebuttal REmoval of New  WH Solar AdjustMI 2" xfId="3863"/>
    <cellStyle name="_VC 6.15.06 update on 06GRC power costs.xls Chart 2_04 07E Wild Horse Wind Expansion (C) (2)_Electric Rev Req Model (2009 GRC) Rebuttal REmoval of New  WH Solar AdjustMI_DEM-WP(C) ENERG10C--ctn Mid-C_042010 2010GRC" xfId="3864"/>
    <cellStyle name="_VC 6.15.06 update on 06GRC power costs.xls Chart 2_04 07E Wild Horse Wind Expansion (C) (2)_Electric Rev Req Model (2009 GRC) Revised 01-18-2010" xfId="3865"/>
    <cellStyle name="_VC 6.15.06 update on 06GRC power costs.xls Chart 2_04 07E Wild Horse Wind Expansion (C) (2)_Electric Rev Req Model (2009 GRC) Revised 01-18-2010 2" xfId="3866"/>
    <cellStyle name="_VC 6.15.06 update on 06GRC power costs.xls Chart 2_04 07E Wild Horse Wind Expansion (C) (2)_Electric Rev Req Model (2009 GRC) Revised 01-18-2010_DEM-WP(C) ENERG10C--ctn Mid-C_042010 2010GRC" xfId="3867"/>
    <cellStyle name="_VC 6.15.06 update on 06GRC power costs.xls Chart 2_04 07E Wild Horse Wind Expansion (C) (2)_Final Order Electric EXHIBIT A-1" xfId="3868"/>
    <cellStyle name="_VC 6.15.06 update on 06GRC power costs.xls Chart 2_04 07E Wild Horse Wind Expansion (C) (2)_TENASKA REGULATORY ASSET" xfId="3869"/>
    <cellStyle name="_VC 6.15.06 update on 06GRC power costs.xls Chart 2_16.37E Wild Horse Expansion DeferralRevwrkingfile SF" xfId="3870"/>
    <cellStyle name="_VC 6.15.06 update on 06GRC power costs.xls Chart 2_16.37E Wild Horse Expansion DeferralRevwrkingfile SF 2" xfId="3871"/>
    <cellStyle name="_VC 6.15.06 update on 06GRC power costs.xls Chart 2_16.37E Wild Horse Expansion DeferralRevwrkingfile SF_DEM-WP(C) ENERG10C--ctn Mid-C_042010 2010GRC" xfId="3872"/>
    <cellStyle name="_VC 6.15.06 update on 06GRC power costs.xls Chart 2_2009 GRC Compl Filing - Exhibit D" xfId="3873"/>
    <cellStyle name="_VC 6.15.06 update on 06GRC power costs.xls Chart 2_2009 GRC Compl Filing - Exhibit D 2" xfId="3874"/>
    <cellStyle name="_VC 6.15.06 update on 06GRC power costs.xls Chart 2_2009 GRC Compl Filing - Exhibit D_DEM-WP(C) ENERG10C--ctn Mid-C_042010 2010GRC" xfId="3875"/>
    <cellStyle name="_VC 6.15.06 update on 06GRC power costs.xls Chart 2_4 31 Regulatory Assets and Liabilities  7 06- Exhibit D" xfId="3876"/>
    <cellStyle name="_VC 6.15.06 update on 06GRC power costs.xls Chart 2_4 31 Regulatory Assets and Liabilities  7 06- Exhibit D 2" xfId="3877"/>
    <cellStyle name="_VC 6.15.06 update on 06GRC power costs.xls Chart 2_4 31 Regulatory Assets and Liabilities  7 06- Exhibit D_DEM-WP(C) ENERG10C--ctn Mid-C_042010 2010GRC" xfId="3878"/>
    <cellStyle name="_VC 6.15.06 update on 06GRC power costs.xls Chart 2_4 31 Regulatory Assets and Liabilities  7 06- Exhibit D_NIM Summary" xfId="3879"/>
    <cellStyle name="_VC 6.15.06 update on 06GRC power costs.xls Chart 2_4 31 Regulatory Assets and Liabilities  7 06- Exhibit D_NIM Summary 2" xfId="3880"/>
    <cellStyle name="_VC 6.15.06 update on 06GRC power costs.xls Chart 2_4 31 Regulatory Assets and Liabilities  7 06- Exhibit D_NIM Summary_DEM-WP(C) ENERG10C--ctn Mid-C_042010 2010GRC" xfId="3881"/>
    <cellStyle name="_VC 6.15.06 update on 06GRC power costs.xls Chart 2_4 31E Reg Asset  Liab and EXH D" xfId="3882"/>
    <cellStyle name="_VC 6.15.06 update on 06GRC power costs.xls Chart 2_4 31E Reg Asset  Liab and EXH D _ Aug 10 Filing (2)" xfId="3883"/>
    <cellStyle name="_VC 6.15.06 update on 06GRC power costs.xls Chart 2_4 31E Reg Asset  Liab and EXH D _ Aug 10 Filing (2) 2" xfId="3884"/>
    <cellStyle name="_VC 6.15.06 update on 06GRC power costs.xls Chart 2_4 31E Reg Asset  Liab and EXH D 2" xfId="3885"/>
    <cellStyle name="_VC 6.15.06 update on 06GRC power costs.xls Chart 2_4 31E Reg Asset  Liab and EXH D 3" xfId="3886"/>
    <cellStyle name="_VC 6.15.06 update on 06GRC power costs.xls Chart 2_4 32 Regulatory Assets and Liabilities  7 06- Exhibit D" xfId="3887"/>
    <cellStyle name="_VC 6.15.06 update on 06GRC power costs.xls Chart 2_4 32 Regulatory Assets and Liabilities  7 06- Exhibit D 2" xfId="3888"/>
    <cellStyle name="_VC 6.15.06 update on 06GRC power costs.xls Chart 2_4 32 Regulatory Assets and Liabilities  7 06- Exhibit D_DEM-WP(C) ENERG10C--ctn Mid-C_042010 2010GRC" xfId="3889"/>
    <cellStyle name="_VC 6.15.06 update on 06GRC power costs.xls Chart 2_4 32 Regulatory Assets and Liabilities  7 06- Exhibit D_NIM Summary" xfId="3890"/>
    <cellStyle name="_VC 6.15.06 update on 06GRC power costs.xls Chart 2_4 32 Regulatory Assets and Liabilities  7 06- Exhibit D_NIM Summary 2" xfId="3891"/>
    <cellStyle name="_VC 6.15.06 update on 06GRC power costs.xls Chart 2_4 32 Regulatory Assets and Liabilities  7 06- Exhibit D_NIM Summary_DEM-WP(C) ENERG10C--ctn Mid-C_042010 2010GRC" xfId="3892"/>
    <cellStyle name="_VC 6.15.06 update on 06GRC power costs.xls Chart 2_AURORA Total New" xfId="3893"/>
    <cellStyle name="_VC 6.15.06 update on 06GRC power costs.xls Chart 2_AURORA Total New 2" xfId="3894"/>
    <cellStyle name="_VC 6.15.06 update on 06GRC power costs.xls Chart 2_Book2" xfId="3895"/>
    <cellStyle name="_VC 6.15.06 update on 06GRC power costs.xls Chart 2_Book2 2" xfId="3896"/>
    <cellStyle name="_VC 6.15.06 update on 06GRC power costs.xls Chart 2_Book2_Adj Bench DR 3 for Initial Briefs (Electric)" xfId="3897"/>
    <cellStyle name="_VC 6.15.06 update on 06GRC power costs.xls Chart 2_Book2_Adj Bench DR 3 for Initial Briefs (Electric) 2" xfId="3898"/>
    <cellStyle name="_VC 6.15.06 update on 06GRC power costs.xls Chart 2_Book2_Adj Bench DR 3 for Initial Briefs (Electric)_DEM-WP(C) ENERG10C--ctn Mid-C_042010 2010GRC" xfId="3899"/>
    <cellStyle name="_VC 6.15.06 update on 06GRC power costs.xls Chart 2_Book2_DEM-WP(C) ENERG10C--ctn Mid-C_042010 2010GRC" xfId="3900"/>
    <cellStyle name="_VC 6.15.06 update on 06GRC power costs.xls Chart 2_Book2_Electric Rev Req Model (2009 GRC) Rebuttal" xfId="3901"/>
    <cellStyle name="_VC 6.15.06 update on 06GRC power costs.xls Chart 2_Book2_Electric Rev Req Model (2009 GRC) Rebuttal REmoval of New  WH Solar AdjustMI" xfId="3902"/>
    <cellStyle name="_VC 6.15.06 update on 06GRC power costs.xls Chart 2_Book2_Electric Rev Req Model (2009 GRC) Rebuttal REmoval of New  WH Solar AdjustMI 2" xfId="3903"/>
    <cellStyle name="_VC 6.15.06 update on 06GRC power costs.xls Chart 2_Book2_Electric Rev Req Model (2009 GRC) Rebuttal REmoval of New  WH Solar AdjustMI_DEM-WP(C) ENERG10C--ctn Mid-C_042010 2010GRC" xfId="3904"/>
    <cellStyle name="_VC 6.15.06 update on 06GRC power costs.xls Chart 2_Book2_Electric Rev Req Model (2009 GRC) Revised 01-18-2010" xfId="3905"/>
    <cellStyle name="_VC 6.15.06 update on 06GRC power costs.xls Chart 2_Book2_Electric Rev Req Model (2009 GRC) Revised 01-18-2010 2" xfId="3906"/>
    <cellStyle name="_VC 6.15.06 update on 06GRC power costs.xls Chart 2_Book2_Electric Rev Req Model (2009 GRC) Revised 01-18-2010_DEM-WP(C) ENERG10C--ctn Mid-C_042010 2010GRC" xfId="3907"/>
    <cellStyle name="_VC 6.15.06 update on 06GRC power costs.xls Chart 2_Book2_Final Order Electric EXHIBIT A-1" xfId="3908"/>
    <cellStyle name="_VC 6.15.06 update on 06GRC power costs.xls Chart 2_Book4" xfId="3909"/>
    <cellStyle name="_VC 6.15.06 update on 06GRC power costs.xls Chart 2_Book4 2" xfId="3910"/>
    <cellStyle name="_VC 6.15.06 update on 06GRC power costs.xls Chart 2_Book4_DEM-WP(C) ENERG10C--ctn Mid-C_042010 2010GRC" xfId="3911"/>
    <cellStyle name="_VC 6.15.06 update on 06GRC power costs.xls Chart 2_Book9" xfId="3912"/>
    <cellStyle name="_VC 6.15.06 update on 06GRC power costs.xls Chart 2_Book9 2" xfId="3913"/>
    <cellStyle name="_VC 6.15.06 update on 06GRC power costs.xls Chart 2_Book9_DEM-WP(C) ENERG10C--ctn Mid-C_042010 2010GRC" xfId="3914"/>
    <cellStyle name="_VC 6.15.06 update on 06GRC power costs.xls Chart 2_Chelan PUD Power Costs (8-10)" xfId="3915"/>
    <cellStyle name="_VC 6.15.06 update on 06GRC power costs.xls Chart 2_DEM-WP(C) Chelan Power Costs" xfId="3916"/>
    <cellStyle name="_VC 6.15.06 update on 06GRC power costs.xls Chart 2_DEM-WP(C) Chelan Power Costs 2" xfId="3917"/>
    <cellStyle name="_VC 6.15.06 update on 06GRC power costs.xls Chart 2_DEM-WP(C) ENERG10C--ctn Mid-C_042010 2010GRC" xfId="3918"/>
    <cellStyle name="_VC 6.15.06 update on 06GRC power costs.xls Chart 2_DEM-WP(C) Gas Transport 2010GRC" xfId="3919"/>
    <cellStyle name="_VC 6.15.06 update on 06GRC power costs.xls Chart 2_DEM-WP(C) Gas Transport 2010GRC 2" xfId="3920"/>
    <cellStyle name="_VC 6.15.06 update on 06GRC power costs.xls Chart 2_NIM Summary" xfId="3921"/>
    <cellStyle name="_VC 6.15.06 update on 06GRC power costs.xls Chart 2_NIM Summary 09GRC" xfId="3922"/>
    <cellStyle name="_VC 6.15.06 update on 06GRC power costs.xls Chart 2_NIM Summary 09GRC 2" xfId="3923"/>
    <cellStyle name="_VC 6.15.06 update on 06GRC power costs.xls Chart 2_NIM Summary 09GRC_DEM-WP(C) ENERG10C--ctn Mid-C_042010 2010GRC" xfId="3924"/>
    <cellStyle name="_VC 6.15.06 update on 06GRC power costs.xls Chart 2_NIM Summary 2" xfId="3925"/>
    <cellStyle name="_VC 6.15.06 update on 06GRC power costs.xls Chart 2_NIM Summary 3" xfId="3926"/>
    <cellStyle name="_VC 6.15.06 update on 06GRC power costs.xls Chart 2_NIM Summary 4" xfId="3927"/>
    <cellStyle name="_VC 6.15.06 update on 06GRC power costs.xls Chart 2_NIM Summary 5" xfId="3928"/>
    <cellStyle name="_VC 6.15.06 update on 06GRC power costs.xls Chart 2_NIM Summary 6" xfId="3929"/>
    <cellStyle name="_VC 6.15.06 update on 06GRC power costs.xls Chart 2_NIM Summary 7" xfId="3930"/>
    <cellStyle name="_VC 6.15.06 update on 06GRC power costs.xls Chart 2_NIM Summary 8" xfId="3931"/>
    <cellStyle name="_VC 6.15.06 update on 06GRC power costs.xls Chart 2_NIM Summary 9" xfId="3932"/>
    <cellStyle name="_VC 6.15.06 update on 06GRC power costs.xls Chart 2_NIM Summary_DEM-WP(C) ENERG10C--ctn Mid-C_042010 2010GRC" xfId="3933"/>
    <cellStyle name="_VC 6.15.06 update on 06GRC power costs.xls Chart 2_PCA 9 -  Exhibit D April 2010 (3)" xfId="3934"/>
    <cellStyle name="_VC 6.15.06 update on 06GRC power costs.xls Chart 2_PCA 9 -  Exhibit D April 2010 (3) 2" xfId="3935"/>
    <cellStyle name="_VC 6.15.06 update on 06GRC power costs.xls Chart 2_PCA 9 -  Exhibit D April 2010 (3)_DEM-WP(C) ENERG10C--ctn Mid-C_042010 2010GRC" xfId="3936"/>
    <cellStyle name="_VC 6.15.06 update on 06GRC power costs.xls Chart 2_Power Costs - Comparison bx Rbtl-Staff-Jt-PC" xfId="3937"/>
    <cellStyle name="_VC 6.15.06 update on 06GRC power costs.xls Chart 2_Power Costs - Comparison bx Rbtl-Staff-Jt-PC 2" xfId="3938"/>
    <cellStyle name="_VC 6.15.06 update on 06GRC power costs.xls Chart 2_Power Costs - Comparison bx Rbtl-Staff-Jt-PC_Adj Bench DR 3 for Initial Briefs (Electric)" xfId="3939"/>
    <cellStyle name="_VC 6.15.06 update on 06GRC power costs.xls Chart 2_Power Costs - Comparison bx Rbtl-Staff-Jt-PC_Adj Bench DR 3 for Initial Briefs (Electric) 2" xfId="3940"/>
    <cellStyle name="_VC 6.15.06 update on 06GRC power costs.xls Chart 2_Power Costs - Comparison bx Rbtl-Staff-Jt-PC_Adj Bench DR 3 for Initial Briefs (Electric)_DEM-WP(C) ENERG10C--ctn Mid-C_042010 2010GRC" xfId="3941"/>
    <cellStyle name="_VC 6.15.06 update on 06GRC power costs.xls Chart 2_Power Costs - Comparison bx Rbtl-Staff-Jt-PC_DEM-WP(C) ENERG10C--ctn Mid-C_042010 2010GRC" xfId="3942"/>
    <cellStyle name="_VC 6.15.06 update on 06GRC power costs.xls Chart 2_Power Costs - Comparison bx Rbtl-Staff-Jt-PC_Electric Rev Req Model (2009 GRC) Rebuttal" xfId="3943"/>
    <cellStyle name="_VC 6.15.06 update on 06GRC power costs.xls Chart 2_Power Costs - Comparison bx Rbtl-Staff-Jt-PC_Electric Rev Req Model (2009 GRC) Rebuttal REmoval of New  WH Solar AdjustMI" xfId="3944"/>
    <cellStyle name="_VC 6.15.06 update on 06GRC power costs.xls Chart 2_Power Costs - Comparison bx Rbtl-Staff-Jt-PC_Electric Rev Req Model (2009 GRC) Rebuttal REmoval of New  WH Solar AdjustMI 2" xfId="3945"/>
    <cellStyle name="_VC 6.15.06 update on 06GRC power costs.xls Chart 2_Power Costs - Comparison bx Rbtl-Staff-Jt-PC_Electric Rev Req Model (2009 GRC) Rebuttal REmoval of New  WH Solar AdjustMI_DEM-WP(C) ENERG10C--ctn Mid-C_042010 2010GRC" xfId="3946"/>
    <cellStyle name="_VC 6.15.06 update on 06GRC power costs.xls Chart 2_Power Costs - Comparison bx Rbtl-Staff-Jt-PC_Electric Rev Req Model (2009 GRC) Revised 01-18-2010" xfId="3947"/>
    <cellStyle name="_VC 6.15.06 update on 06GRC power costs.xls Chart 2_Power Costs - Comparison bx Rbtl-Staff-Jt-PC_Electric Rev Req Model (2009 GRC) Revised 01-18-2010 2" xfId="3948"/>
    <cellStyle name="_VC 6.15.06 update on 06GRC power costs.xls Chart 2_Power Costs - Comparison bx Rbtl-Staff-Jt-PC_Electric Rev Req Model (2009 GRC) Revised 01-18-2010_DEM-WP(C) ENERG10C--ctn Mid-C_042010 2010GRC" xfId="3949"/>
    <cellStyle name="_VC 6.15.06 update on 06GRC power costs.xls Chart 2_Power Costs - Comparison bx Rbtl-Staff-Jt-PC_Final Order Electric EXHIBIT A-1" xfId="3950"/>
    <cellStyle name="_VC 6.15.06 update on 06GRC power costs.xls Chart 2_Rebuttal Power Costs" xfId="3951"/>
    <cellStyle name="_VC 6.15.06 update on 06GRC power costs.xls Chart 2_Rebuttal Power Costs 2" xfId="3952"/>
    <cellStyle name="_VC 6.15.06 update on 06GRC power costs.xls Chart 2_Rebuttal Power Costs_Adj Bench DR 3 for Initial Briefs (Electric)" xfId="3953"/>
    <cellStyle name="_VC 6.15.06 update on 06GRC power costs.xls Chart 2_Rebuttal Power Costs_Adj Bench DR 3 for Initial Briefs (Electric) 2" xfId="3954"/>
    <cellStyle name="_VC 6.15.06 update on 06GRC power costs.xls Chart 2_Rebuttal Power Costs_Adj Bench DR 3 for Initial Briefs (Electric)_DEM-WP(C) ENERG10C--ctn Mid-C_042010 2010GRC" xfId="3955"/>
    <cellStyle name="_VC 6.15.06 update on 06GRC power costs.xls Chart 2_Rebuttal Power Costs_DEM-WP(C) ENERG10C--ctn Mid-C_042010 2010GRC" xfId="3956"/>
    <cellStyle name="_VC 6.15.06 update on 06GRC power costs.xls Chart 2_Rebuttal Power Costs_Electric Rev Req Model (2009 GRC) Rebuttal" xfId="3957"/>
    <cellStyle name="_VC 6.15.06 update on 06GRC power costs.xls Chart 2_Rebuttal Power Costs_Electric Rev Req Model (2009 GRC) Rebuttal REmoval of New  WH Solar AdjustMI" xfId="3958"/>
    <cellStyle name="_VC 6.15.06 update on 06GRC power costs.xls Chart 2_Rebuttal Power Costs_Electric Rev Req Model (2009 GRC) Rebuttal REmoval of New  WH Solar AdjustMI 2" xfId="3959"/>
    <cellStyle name="_VC 6.15.06 update on 06GRC power costs.xls Chart 2_Rebuttal Power Costs_Electric Rev Req Model (2009 GRC) Rebuttal REmoval of New  WH Solar AdjustMI_DEM-WP(C) ENERG10C--ctn Mid-C_042010 2010GRC" xfId="3960"/>
    <cellStyle name="_VC 6.15.06 update on 06GRC power costs.xls Chart 2_Rebuttal Power Costs_Electric Rev Req Model (2009 GRC) Revised 01-18-2010" xfId="3961"/>
    <cellStyle name="_VC 6.15.06 update on 06GRC power costs.xls Chart 2_Rebuttal Power Costs_Electric Rev Req Model (2009 GRC) Revised 01-18-2010 2" xfId="3962"/>
    <cellStyle name="_VC 6.15.06 update on 06GRC power costs.xls Chart 2_Rebuttal Power Costs_Electric Rev Req Model (2009 GRC) Revised 01-18-2010_DEM-WP(C) ENERG10C--ctn Mid-C_042010 2010GRC" xfId="3963"/>
    <cellStyle name="_VC 6.15.06 update on 06GRC power costs.xls Chart 2_Rebuttal Power Costs_Final Order Electric EXHIBIT A-1" xfId="3964"/>
    <cellStyle name="_VC 6.15.06 update on 06GRC power costs.xls Chart 2_Wind Integration 10GRC" xfId="3965"/>
    <cellStyle name="_VC 6.15.06 update on 06GRC power costs.xls Chart 2_Wind Integration 10GRC 2" xfId="3966"/>
    <cellStyle name="_VC 6.15.06 update on 06GRC power costs.xls Chart 2_Wind Integration 10GRC_DEM-WP(C) ENERG10C--ctn Mid-C_042010 2010GRC" xfId="3967"/>
    <cellStyle name="_VC 6.15.06 update on 06GRC power costs.xls Chart 3" xfId="3968"/>
    <cellStyle name="_VC 6.15.06 update on 06GRC power costs.xls Chart 3 2" xfId="3969"/>
    <cellStyle name="_VC 6.15.06 update on 06GRC power costs.xls Chart 3 2 2" xfId="3970"/>
    <cellStyle name="_VC 6.15.06 update on 06GRC power costs.xls Chart 3 3" xfId="3971"/>
    <cellStyle name="_VC 6.15.06 update on 06GRC power costs.xls Chart 3 4" xfId="3972"/>
    <cellStyle name="_VC 6.15.06 update on 06GRC power costs.xls Chart 3 4 2" xfId="3973"/>
    <cellStyle name="_VC 6.15.06 update on 06GRC power costs.xls Chart 3 5" xfId="3974"/>
    <cellStyle name="_VC 6.15.06 update on 06GRC power costs.xls Chart 3 6" xfId="3975"/>
    <cellStyle name="_VC 6.15.06 update on 06GRC power costs.xls Chart 3 6 2" xfId="3976"/>
    <cellStyle name="_VC 6.15.06 update on 06GRC power costs.xls Chart 3 7" xfId="3977"/>
    <cellStyle name="_VC 6.15.06 update on 06GRC power costs.xls Chart 3 7 2" xfId="3978"/>
    <cellStyle name="_VC 6.15.06 update on 06GRC power costs.xls Chart 3_04 07E Wild Horse Wind Expansion (C) (2)" xfId="3979"/>
    <cellStyle name="_VC 6.15.06 update on 06GRC power costs.xls Chart 3_04 07E Wild Horse Wind Expansion (C) (2) 2" xfId="3980"/>
    <cellStyle name="_VC 6.15.06 update on 06GRC power costs.xls Chart 3_04 07E Wild Horse Wind Expansion (C) (2)_Adj Bench DR 3 for Initial Briefs (Electric)" xfId="3981"/>
    <cellStyle name="_VC 6.15.06 update on 06GRC power costs.xls Chart 3_04 07E Wild Horse Wind Expansion (C) (2)_Adj Bench DR 3 for Initial Briefs (Electric) 2" xfId="3982"/>
    <cellStyle name="_VC 6.15.06 update on 06GRC power costs.xls Chart 3_04 07E Wild Horse Wind Expansion (C) (2)_Adj Bench DR 3 for Initial Briefs (Electric)_DEM-WP(C) ENERG10C--ctn Mid-C_042010 2010GRC" xfId="3983"/>
    <cellStyle name="_VC 6.15.06 update on 06GRC power costs.xls Chart 3_04 07E Wild Horse Wind Expansion (C) (2)_DEM-WP(C) ENERG10C--ctn Mid-C_042010 2010GRC" xfId="3984"/>
    <cellStyle name="_VC 6.15.06 update on 06GRC power costs.xls Chart 3_04 07E Wild Horse Wind Expansion (C) (2)_Electric Rev Req Model (2009 GRC) " xfId="3985"/>
    <cellStyle name="_VC 6.15.06 update on 06GRC power costs.xls Chart 3_04 07E Wild Horse Wind Expansion (C) (2)_Electric Rev Req Model (2009 GRC)  2" xfId="3986"/>
    <cellStyle name="_VC 6.15.06 update on 06GRC power costs.xls Chart 3_04 07E Wild Horse Wind Expansion (C) (2)_Electric Rev Req Model (2009 GRC) _DEM-WP(C) ENERG10C--ctn Mid-C_042010 2010GRC" xfId="3987"/>
    <cellStyle name="_VC 6.15.06 update on 06GRC power costs.xls Chart 3_04 07E Wild Horse Wind Expansion (C) (2)_Electric Rev Req Model (2009 GRC) Rebuttal" xfId="3988"/>
    <cellStyle name="_VC 6.15.06 update on 06GRC power costs.xls Chart 3_04 07E Wild Horse Wind Expansion (C) (2)_Electric Rev Req Model (2009 GRC) Rebuttal REmoval of New  WH Solar AdjustMI" xfId="3989"/>
    <cellStyle name="_VC 6.15.06 update on 06GRC power costs.xls Chart 3_04 07E Wild Horse Wind Expansion (C) (2)_Electric Rev Req Model (2009 GRC) Rebuttal REmoval of New  WH Solar AdjustMI 2" xfId="3990"/>
    <cellStyle name="_VC 6.15.06 update on 06GRC power costs.xls Chart 3_04 07E Wild Horse Wind Expansion (C) (2)_Electric Rev Req Model (2009 GRC) Rebuttal REmoval of New  WH Solar AdjustMI_DEM-WP(C) ENERG10C--ctn Mid-C_042010 2010GRC" xfId="3991"/>
    <cellStyle name="_VC 6.15.06 update on 06GRC power costs.xls Chart 3_04 07E Wild Horse Wind Expansion (C) (2)_Electric Rev Req Model (2009 GRC) Revised 01-18-2010" xfId="3992"/>
    <cellStyle name="_VC 6.15.06 update on 06GRC power costs.xls Chart 3_04 07E Wild Horse Wind Expansion (C) (2)_Electric Rev Req Model (2009 GRC) Revised 01-18-2010 2" xfId="3993"/>
    <cellStyle name="_VC 6.15.06 update on 06GRC power costs.xls Chart 3_04 07E Wild Horse Wind Expansion (C) (2)_Electric Rev Req Model (2009 GRC) Revised 01-18-2010_DEM-WP(C) ENERG10C--ctn Mid-C_042010 2010GRC" xfId="3994"/>
    <cellStyle name="_VC 6.15.06 update on 06GRC power costs.xls Chart 3_04 07E Wild Horse Wind Expansion (C) (2)_Final Order Electric EXHIBIT A-1" xfId="3995"/>
    <cellStyle name="_VC 6.15.06 update on 06GRC power costs.xls Chart 3_04 07E Wild Horse Wind Expansion (C) (2)_TENASKA REGULATORY ASSET" xfId="3996"/>
    <cellStyle name="_VC 6.15.06 update on 06GRC power costs.xls Chart 3_16.37E Wild Horse Expansion DeferralRevwrkingfile SF" xfId="3997"/>
    <cellStyle name="_VC 6.15.06 update on 06GRC power costs.xls Chart 3_16.37E Wild Horse Expansion DeferralRevwrkingfile SF 2" xfId="3998"/>
    <cellStyle name="_VC 6.15.06 update on 06GRC power costs.xls Chart 3_16.37E Wild Horse Expansion DeferralRevwrkingfile SF_DEM-WP(C) ENERG10C--ctn Mid-C_042010 2010GRC" xfId="3999"/>
    <cellStyle name="_VC 6.15.06 update on 06GRC power costs.xls Chart 3_2009 GRC Compl Filing - Exhibit D" xfId="4000"/>
    <cellStyle name="_VC 6.15.06 update on 06GRC power costs.xls Chart 3_2009 GRC Compl Filing - Exhibit D 2" xfId="4001"/>
    <cellStyle name="_VC 6.15.06 update on 06GRC power costs.xls Chart 3_2009 GRC Compl Filing - Exhibit D_DEM-WP(C) ENERG10C--ctn Mid-C_042010 2010GRC" xfId="4002"/>
    <cellStyle name="_VC 6.15.06 update on 06GRC power costs.xls Chart 3_4 31 Regulatory Assets and Liabilities  7 06- Exhibit D" xfId="4003"/>
    <cellStyle name="_VC 6.15.06 update on 06GRC power costs.xls Chart 3_4 31 Regulatory Assets and Liabilities  7 06- Exhibit D 2" xfId="4004"/>
    <cellStyle name="_VC 6.15.06 update on 06GRC power costs.xls Chart 3_4 31 Regulatory Assets and Liabilities  7 06- Exhibit D_DEM-WP(C) ENERG10C--ctn Mid-C_042010 2010GRC" xfId="4005"/>
    <cellStyle name="_VC 6.15.06 update on 06GRC power costs.xls Chart 3_4 31 Regulatory Assets and Liabilities  7 06- Exhibit D_NIM Summary" xfId="4006"/>
    <cellStyle name="_VC 6.15.06 update on 06GRC power costs.xls Chart 3_4 31 Regulatory Assets and Liabilities  7 06- Exhibit D_NIM Summary 2" xfId="4007"/>
    <cellStyle name="_VC 6.15.06 update on 06GRC power costs.xls Chart 3_4 31 Regulatory Assets and Liabilities  7 06- Exhibit D_NIM Summary_DEM-WP(C) ENERG10C--ctn Mid-C_042010 2010GRC" xfId="4008"/>
    <cellStyle name="_VC 6.15.06 update on 06GRC power costs.xls Chart 3_4 31E Reg Asset  Liab and EXH D" xfId="4009"/>
    <cellStyle name="_VC 6.15.06 update on 06GRC power costs.xls Chart 3_4 31E Reg Asset  Liab and EXH D _ Aug 10 Filing (2)" xfId="4010"/>
    <cellStyle name="_VC 6.15.06 update on 06GRC power costs.xls Chart 3_4 31E Reg Asset  Liab and EXH D _ Aug 10 Filing (2) 2" xfId="4011"/>
    <cellStyle name="_VC 6.15.06 update on 06GRC power costs.xls Chart 3_4 31E Reg Asset  Liab and EXH D 2" xfId="4012"/>
    <cellStyle name="_VC 6.15.06 update on 06GRC power costs.xls Chart 3_4 31E Reg Asset  Liab and EXH D 3" xfId="4013"/>
    <cellStyle name="_VC 6.15.06 update on 06GRC power costs.xls Chart 3_4 32 Regulatory Assets and Liabilities  7 06- Exhibit D" xfId="4014"/>
    <cellStyle name="_VC 6.15.06 update on 06GRC power costs.xls Chart 3_4 32 Regulatory Assets and Liabilities  7 06- Exhibit D 2" xfId="4015"/>
    <cellStyle name="_VC 6.15.06 update on 06GRC power costs.xls Chart 3_4 32 Regulatory Assets and Liabilities  7 06- Exhibit D_DEM-WP(C) ENERG10C--ctn Mid-C_042010 2010GRC" xfId="4016"/>
    <cellStyle name="_VC 6.15.06 update on 06GRC power costs.xls Chart 3_4 32 Regulatory Assets and Liabilities  7 06- Exhibit D_NIM Summary" xfId="4017"/>
    <cellStyle name="_VC 6.15.06 update on 06GRC power costs.xls Chart 3_4 32 Regulatory Assets and Liabilities  7 06- Exhibit D_NIM Summary 2" xfId="4018"/>
    <cellStyle name="_VC 6.15.06 update on 06GRC power costs.xls Chart 3_4 32 Regulatory Assets and Liabilities  7 06- Exhibit D_NIM Summary_DEM-WP(C) ENERG10C--ctn Mid-C_042010 2010GRC" xfId="4019"/>
    <cellStyle name="_VC 6.15.06 update on 06GRC power costs.xls Chart 3_AURORA Total New" xfId="4020"/>
    <cellStyle name="_VC 6.15.06 update on 06GRC power costs.xls Chart 3_AURORA Total New 2" xfId="4021"/>
    <cellStyle name="_VC 6.15.06 update on 06GRC power costs.xls Chart 3_Book2" xfId="4022"/>
    <cellStyle name="_VC 6.15.06 update on 06GRC power costs.xls Chart 3_Book2 2" xfId="4023"/>
    <cellStyle name="_VC 6.15.06 update on 06GRC power costs.xls Chart 3_Book2_Adj Bench DR 3 for Initial Briefs (Electric)" xfId="4024"/>
    <cellStyle name="_VC 6.15.06 update on 06GRC power costs.xls Chart 3_Book2_Adj Bench DR 3 for Initial Briefs (Electric) 2" xfId="4025"/>
    <cellStyle name="_VC 6.15.06 update on 06GRC power costs.xls Chart 3_Book2_Adj Bench DR 3 for Initial Briefs (Electric)_DEM-WP(C) ENERG10C--ctn Mid-C_042010 2010GRC" xfId="4026"/>
    <cellStyle name="_VC 6.15.06 update on 06GRC power costs.xls Chart 3_Book2_DEM-WP(C) ENERG10C--ctn Mid-C_042010 2010GRC" xfId="4027"/>
    <cellStyle name="_VC 6.15.06 update on 06GRC power costs.xls Chart 3_Book2_Electric Rev Req Model (2009 GRC) Rebuttal" xfId="4028"/>
    <cellStyle name="_VC 6.15.06 update on 06GRC power costs.xls Chart 3_Book2_Electric Rev Req Model (2009 GRC) Rebuttal REmoval of New  WH Solar AdjustMI" xfId="4029"/>
    <cellStyle name="_VC 6.15.06 update on 06GRC power costs.xls Chart 3_Book2_Electric Rev Req Model (2009 GRC) Rebuttal REmoval of New  WH Solar AdjustMI 2" xfId="4030"/>
    <cellStyle name="_VC 6.15.06 update on 06GRC power costs.xls Chart 3_Book2_Electric Rev Req Model (2009 GRC) Rebuttal REmoval of New  WH Solar AdjustMI_DEM-WP(C) ENERG10C--ctn Mid-C_042010 2010GRC" xfId="4031"/>
    <cellStyle name="_VC 6.15.06 update on 06GRC power costs.xls Chart 3_Book2_Electric Rev Req Model (2009 GRC) Revised 01-18-2010" xfId="4032"/>
    <cellStyle name="_VC 6.15.06 update on 06GRC power costs.xls Chart 3_Book2_Electric Rev Req Model (2009 GRC) Revised 01-18-2010 2" xfId="4033"/>
    <cellStyle name="_VC 6.15.06 update on 06GRC power costs.xls Chart 3_Book2_Electric Rev Req Model (2009 GRC) Revised 01-18-2010_DEM-WP(C) ENERG10C--ctn Mid-C_042010 2010GRC" xfId="4034"/>
    <cellStyle name="_VC 6.15.06 update on 06GRC power costs.xls Chart 3_Book2_Final Order Electric EXHIBIT A-1" xfId="4035"/>
    <cellStyle name="_VC 6.15.06 update on 06GRC power costs.xls Chart 3_Book4" xfId="4036"/>
    <cellStyle name="_VC 6.15.06 update on 06GRC power costs.xls Chart 3_Book4 2" xfId="4037"/>
    <cellStyle name="_VC 6.15.06 update on 06GRC power costs.xls Chart 3_Book4_DEM-WP(C) ENERG10C--ctn Mid-C_042010 2010GRC" xfId="4038"/>
    <cellStyle name="_VC 6.15.06 update on 06GRC power costs.xls Chart 3_Book9" xfId="4039"/>
    <cellStyle name="_VC 6.15.06 update on 06GRC power costs.xls Chart 3_Book9 2" xfId="4040"/>
    <cellStyle name="_VC 6.15.06 update on 06GRC power costs.xls Chart 3_Book9_DEM-WP(C) ENERG10C--ctn Mid-C_042010 2010GRC" xfId="4041"/>
    <cellStyle name="_VC 6.15.06 update on 06GRC power costs.xls Chart 3_Chelan PUD Power Costs (8-10)" xfId="4042"/>
    <cellStyle name="_VC 6.15.06 update on 06GRC power costs.xls Chart 3_DEM-WP(C) Chelan Power Costs" xfId="4043"/>
    <cellStyle name="_VC 6.15.06 update on 06GRC power costs.xls Chart 3_DEM-WP(C) Chelan Power Costs 2" xfId="4044"/>
    <cellStyle name="_VC 6.15.06 update on 06GRC power costs.xls Chart 3_DEM-WP(C) ENERG10C--ctn Mid-C_042010 2010GRC" xfId="4045"/>
    <cellStyle name="_VC 6.15.06 update on 06GRC power costs.xls Chart 3_DEM-WP(C) Gas Transport 2010GRC" xfId="4046"/>
    <cellStyle name="_VC 6.15.06 update on 06GRC power costs.xls Chart 3_DEM-WP(C) Gas Transport 2010GRC 2" xfId="4047"/>
    <cellStyle name="_VC 6.15.06 update on 06GRC power costs.xls Chart 3_NIM Summary" xfId="4048"/>
    <cellStyle name="_VC 6.15.06 update on 06GRC power costs.xls Chart 3_NIM Summary 09GRC" xfId="4049"/>
    <cellStyle name="_VC 6.15.06 update on 06GRC power costs.xls Chart 3_NIM Summary 09GRC 2" xfId="4050"/>
    <cellStyle name="_VC 6.15.06 update on 06GRC power costs.xls Chart 3_NIM Summary 09GRC_DEM-WP(C) ENERG10C--ctn Mid-C_042010 2010GRC" xfId="4051"/>
    <cellStyle name="_VC 6.15.06 update on 06GRC power costs.xls Chart 3_NIM Summary 2" xfId="4052"/>
    <cellStyle name="_VC 6.15.06 update on 06GRC power costs.xls Chart 3_NIM Summary 3" xfId="4053"/>
    <cellStyle name="_VC 6.15.06 update on 06GRC power costs.xls Chart 3_NIM Summary 4" xfId="4054"/>
    <cellStyle name="_VC 6.15.06 update on 06GRC power costs.xls Chart 3_NIM Summary 5" xfId="4055"/>
    <cellStyle name="_VC 6.15.06 update on 06GRC power costs.xls Chart 3_NIM Summary 6" xfId="4056"/>
    <cellStyle name="_VC 6.15.06 update on 06GRC power costs.xls Chart 3_NIM Summary 7" xfId="4057"/>
    <cellStyle name="_VC 6.15.06 update on 06GRC power costs.xls Chart 3_NIM Summary 8" xfId="4058"/>
    <cellStyle name="_VC 6.15.06 update on 06GRC power costs.xls Chart 3_NIM Summary 9" xfId="4059"/>
    <cellStyle name="_VC 6.15.06 update on 06GRC power costs.xls Chart 3_NIM Summary_DEM-WP(C) ENERG10C--ctn Mid-C_042010 2010GRC" xfId="4060"/>
    <cellStyle name="_VC 6.15.06 update on 06GRC power costs.xls Chart 3_PCA 9 -  Exhibit D April 2010 (3)" xfId="4061"/>
    <cellStyle name="_VC 6.15.06 update on 06GRC power costs.xls Chart 3_PCA 9 -  Exhibit D April 2010 (3) 2" xfId="4062"/>
    <cellStyle name="_VC 6.15.06 update on 06GRC power costs.xls Chart 3_PCA 9 -  Exhibit D April 2010 (3)_DEM-WP(C) ENERG10C--ctn Mid-C_042010 2010GRC" xfId="4063"/>
    <cellStyle name="_VC 6.15.06 update on 06GRC power costs.xls Chart 3_Power Costs - Comparison bx Rbtl-Staff-Jt-PC" xfId="4064"/>
    <cellStyle name="_VC 6.15.06 update on 06GRC power costs.xls Chart 3_Power Costs - Comparison bx Rbtl-Staff-Jt-PC 2" xfId="4065"/>
    <cellStyle name="_VC 6.15.06 update on 06GRC power costs.xls Chart 3_Power Costs - Comparison bx Rbtl-Staff-Jt-PC_Adj Bench DR 3 for Initial Briefs (Electric)" xfId="4066"/>
    <cellStyle name="_VC 6.15.06 update on 06GRC power costs.xls Chart 3_Power Costs - Comparison bx Rbtl-Staff-Jt-PC_Adj Bench DR 3 for Initial Briefs (Electric) 2" xfId="4067"/>
    <cellStyle name="_VC 6.15.06 update on 06GRC power costs.xls Chart 3_Power Costs - Comparison bx Rbtl-Staff-Jt-PC_Adj Bench DR 3 for Initial Briefs (Electric)_DEM-WP(C) ENERG10C--ctn Mid-C_042010 2010GRC" xfId="4068"/>
    <cellStyle name="_VC 6.15.06 update on 06GRC power costs.xls Chart 3_Power Costs - Comparison bx Rbtl-Staff-Jt-PC_DEM-WP(C) ENERG10C--ctn Mid-C_042010 2010GRC" xfId="4069"/>
    <cellStyle name="_VC 6.15.06 update on 06GRC power costs.xls Chart 3_Power Costs - Comparison bx Rbtl-Staff-Jt-PC_Electric Rev Req Model (2009 GRC) Rebuttal" xfId="4070"/>
    <cellStyle name="_VC 6.15.06 update on 06GRC power costs.xls Chart 3_Power Costs - Comparison bx Rbtl-Staff-Jt-PC_Electric Rev Req Model (2009 GRC) Rebuttal REmoval of New  WH Solar AdjustMI" xfId="4071"/>
    <cellStyle name="_VC 6.15.06 update on 06GRC power costs.xls Chart 3_Power Costs - Comparison bx Rbtl-Staff-Jt-PC_Electric Rev Req Model (2009 GRC) Rebuttal REmoval of New  WH Solar AdjustMI 2" xfId="4072"/>
    <cellStyle name="_VC 6.15.06 update on 06GRC power costs.xls Chart 3_Power Costs - Comparison bx Rbtl-Staff-Jt-PC_Electric Rev Req Model (2009 GRC) Rebuttal REmoval of New  WH Solar AdjustMI_DEM-WP(C) ENERG10C--ctn Mid-C_042010 2010GRC" xfId="4073"/>
    <cellStyle name="_VC 6.15.06 update on 06GRC power costs.xls Chart 3_Power Costs - Comparison bx Rbtl-Staff-Jt-PC_Electric Rev Req Model (2009 GRC) Revised 01-18-2010" xfId="4074"/>
    <cellStyle name="_VC 6.15.06 update on 06GRC power costs.xls Chart 3_Power Costs - Comparison bx Rbtl-Staff-Jt-PC_Electric Rev Req Model (2009 GRC) Revised 01-18-2010 2" xfId="4075"/>
    <cellStyle name="_VC 6.15.06 update on 06GRC power costs.xls Chart 3_Power Costs - Comparison bx Rbtl-Staff-Jt-PC_Electric Rev Req Model (2009 GRC) Revised 01-18-2010_DEM-WP(C) ENERG10C--ctn Mid-C_042010 2010GRC" xfId="4076"/>
    <cellStyle name="_VC 6.15.06 update on 06GRC power costs.xls Chart 3_Power Costs - Comparison bx Rbtl-Staff-Jt-PC_Final Order Electric EXHIBIT A-1" xfId="4077"/>
    <cellStyle name="_VC 6.15.06 update on 06GRC power costs.xls Chart 3_Rebuttal Power Costs" xfId="4078"/>
    <cellStyle name="_VC 6.15.06 update on 06GRC power costs.xls Chart 3_Rebuttal Power Costs 2" xfId="4079"/>
    <cellStyle name="_VC 6.15.06 update on 06GRC power costs.xls Chart 3_Rebuttal Power Costs_Adj Bench DR 3 for Initial Briefs (Electric)" xfId="4080"/>
    <cellStyle name="_VC 6.15.06 update on 06GRC power costs.xls Chart 3_Rebuttal Power Costs_Adj Bench DR 3 for Initial Briefs (Electric) 2" xfId="4081"/>
    <cellStyle name="_VC 6.15.06 update on 06GRC power costs.xls Chart 3_Rebuttal Power Costs_Adj Bench DR 3 for Initial Briefs (Electric)_DEM-WP(C) ENERG10C--ctn Mid-C_042010 2010GRC" xfId="4082"/>
    <cellStyle name="_VC 6.15.06 update on 06GRC power costs.xls Chart 3_Rebuttal Power Costs_DEM-WP(C) ENERG10C--ctn Mid-C_042010 2010GRC" xfId="4083"/>
    <cellStyle name="_VC 6.15.06 update on 06GRC power costs.xls Chart 3_Rebuttal Power Costs_Electric Rev Req Model (2009 GRC) Rebuttal" xfId="4084"/>
    <cellStyle name="_VC 6.15.06 update on 06GRC power costs.xls Chart 3_Rebuttal Power Costs_Electric Rev Req Model (2009 GRC) Rebuttal REmoval of New  WH Solar AdjustMI" xfId="4085"/>
    <cellStyle name="_VC 6.15.06 update on 06GRC power costs.xls Chart 3_Rebuttal Power Costs_Electric Rev Req Model (2009 GRC) Rebuttal REmoval of New  WH Solar AdjustMI 2" xfId="4086"/>
    <cellStyle name="_VC 6.15.06 update on 06GRC power costs.xls Chart 3_Rebuttal Power Costs_Electric Rev Req Model (2009 GRC) Rebuttal REmoval of New  WH Solar AdjustMI_DEM-WP(C) ENERG10C--ctn Mid-C_042010 2010GRC" xfId="4087"/>
    <cellStyle name="_VC 6.15.06 update on 06GRC power costs.xls Chart 3_Rebuttal Power Costs_Electric Rev Req Model (2009 GRC) Revised 01-18-2010" xfId="4088"/>
    <cellStyle name="_VC 6.15.06 update on 06GRC power costs.xls Chart 3_Rebuttal Power Costs_Electric Rev Req Model (2009 GRC) Revised 01-18-2010 2" xfId="4089"/>
    <cellStyle name="_VC 6.15.06 update on 06GRC power costs.xls Chart 3_Rebuttal Power Costs_Electric Rev Req Model (2009 GRC) Revised 01-18-2010_DEM-WP(C) ENERG10C--ctn Mid-C_042010 2010GRC" xfId="4090"/>
    <cellStyle name="_VC 6.15.06 update on 06GRC power costs.xls Chart 3_Rebuttal Power Costs_Final Order Electric EXHIBIT A-1" xfId="4091"/>
    <cellStyle name="_VC 6.15.06 update on 06GRC power costs.xls Chart 3_Wind Integration 10GRC" xfId="4092"/>
    <cellStyle name="_VC 6.15.06 update on 06GRC power costs.xls Chart 3_Wind Integration 10GRC 2" xfId="4093"/>
    <cellStyle name="_VC 6.15.06 update on 06GRC power costs.xls Chart 3_Wind Integration 10GRC_DEM-WP(C) ENERG10C--ctn Mid-C_042010 2010GRC" xfId="4094"/>
    <cellStyle name="_VC Mid C Generation-ctn Mid-C_011209" xfId="4095"/>
    <cellStyle name="_VC Mid C Generation-ctn Mid-C_011209 2" xfId="4096"/>
    <cellStyle name="_VC Mid C Generation-ctn Mid-C_011209 2 2" xfId="4097"/>
    <cellStyle name="_Worksheet" xfId="4098"/>
    <cellStyle name="_Worksheet 2" xfId="4099"/>
    <cellStyle name="_Worksheet 2 2" xfId="4100"/>
    <cellStyle name="_Worksheet 3" xfId="4101"/>
    <cellStyle name="_Worksheet 4" xfId="4102"/>
    <cellStyle name="_Worksheet 4 2" xfId="4103"/>
    <cellStyle name="_Worksheet_Chelan PUD Power Costs (8-10)" xfId="4104"/>
    <cellStyle name="_Worksheet_DEM-WP(C) Chelan Power Costs" xfId="4105"/>
    <cellStyle name="_Worksheet_DEM-WP(C) Chelan Power Costs 2" xfId="4106"/>
    <cellStyle name="_Worksheet_DEM-WP(C) ENERG10C--ctn Mid-C_042010 2010GRC" xfId="4107"/>
    <cellStyle name="_Worksheet_DEM-WP(C) Gas Transport 2010GRC" xfId="4108"/>
    <cellStyle name="_Worksheet_DEM-WP(C) Gas Transport 2010GRC 2" xfId="4109"/>
    <cellStyle name="_Worksheet_NIM Summary" xfId="4110"/>
    <cellStyle name="_Worksheet_NIM Summary 2" xfId="4111"/>
    <cellStyle name="_Worksheet_NIM Summary_DEM-WP(C) ENERG10C--ctn Mid-C_042010 2010GRC" xfId="4112"/>
    <cellStyle name="_Worksheet_Transmission Workbook for May BOD" xfId="4113"/>
    <cellStyle name="_Worksheet_Transmission Workbook for May BOD 2" xfId="4114"/>
    <cellStyle name="_Worksheet_Transmission Workbook for May BOD_DEM-WP(C) ENERG10C--ctn Mid-C_042010 2010GRC" xfId="4115"/>
    <cellStyle name="_Worksheet_Wind Integration 10GRC" xfId="4116"/>
    <cellStyle name="_Worksheet_Wind Integration 10GRC 2" xfId="4117"/>
    <cellStyle name="_Worksheet_Wind Integration 10GRC_DEM-WP(C) ENERG10C--ctn Mid-C_042010 2010GRC" xfId="4118"/>
    <cellStyle name="0,0_x000d__x000a_NA_x000d__x000a_" xfId="4119"/>
    <cellStyle name="14BLIN - Style8" xfId="4120"/>
    <cellStyle name="14-BT - Style1" xfId="4121"/>
    <cellStyle name="20% - Accent1 10" xfId="4122"/>
    <cellStyle name="20% - Accent1 11" xfId="4123"/>
    <cellStyle name="20% - Accent1 2" xfId="4124"/>
    <cellStyle name="20% - Accent1 2 2" xfId="4125"/>
    <cellStyle name="20% - Accent1 2 2 2" xfId="4126"/>
    <cellStyle name="20% - Accent1 2 2 2 2" xfId="4127"/>
    <cellStyle name="20% - Accent1 2 2 2 3" xfId="4128"/>
    <cellStyle name="20% - Accent1 2 2 3" xfId="4129"/>
    <cellStyle name="20% - Accent1 2 3" xfId="4130"/>
    <cellStyle name="20% - Accent1 2 3 2" xfId="4131"/>
    <cellStyle name="20% - Accent1 2 3 2 2" xfId="4132"/>
    <cellStyle name="20% - Accent1 2 3 2 3" xfId="4133"/>
    <cellStyle name="20% - Accent1 2 3 3" xfId="4134"/>
    <cellStyle name="20% - Accent1 2 3 4" xfId="4135"/>
    <cellStyle name="20% - Accent1 2 4" xfId="4136"/>
    <cellStyle name="20% - Accent1 2 4 2" xfId="4137"/>
    <cellStyle name="20% - Accent1 2 4 3" xfId="4138"/>
    <cellStyle name="20% - Accent1 2 4 4" xfId="4139"/>
    <cellStyle name="20% - Accent1 2 5" xfId="4140"/>
    <cellStyle name="20% - Accent1 2_2009 GRC Compl Filing - Exhibit D" xfId="4141"/>
    <cellStyle name="20% - Accent1 3" xfId="4142"/>
    <cellStyle name="20% - Accent1 3 2" xfId="4143"/>
    <cellStyle name="20% - Accent1 3 2 2" xfId="4144"/>
    <cellStyle name="20% - Accent1 3 2 3" xfId="4145"/>
    <cellStyle name="20% - Accent1 3 3" xfId="4146"/>
    <cellStyle name="20% - Accent1 3 4" xfId="4147"/>
    <cellStyle name="20% - Accent1 3 5" xfId="4148"/>
    <cellStyle name="20% - Accent1 4" xfId="4149"/>
    <cellStyle name="20% - Accent1 4 2" xfId="4150"/>
    <cellStyle name="20% - Accent1 4 2 2" xfId="4151"/>
    <cellStyle name="20% - Accent1 4 3" xfId="4152"/>
    <cellStyle name="20% - Accent1 5" xfId="4153"/>
    <cellStyle name="20% - Accent1 5 2" xfId="4154"/>
    <cellStyle name="20% - Accent1 6" xfId="4155"/>
    <cellStyle name="20% - Accent1 6 2" xfId="4156"/>
    <cellStyle name="20% - Accent1 7" xfId="4157"/>
    <cellStyle name="20% - Accent1 8" xfId="4158"/>
    <cellStyle name="20% - Accent1 9" xfId="4159"/>
    <cellStyle name="20% - Accent2 10" xfId="4160"/>
    <cellStyle name="20% - Accent2 11" xfId="4161"/>
    <cellStyle name="20% - Accent2 2" xfId="4162"/>
    <cellStyle name="20% - Accent2 2 2" xfId="4163"/>
    <cellStyle name="20% - Accent2 2 2 2" xfId="4164"/>
    <cellStyle name="20% - Accent2 2 2 2 2" xfId="4165"/>
    <cellStyle name="20% - Accent2 2 2 2 3" xfId="4166"/>
    <cellStyle name="20% - Accent2 2 2 3" xfId="4167"/>
    <cellStyle name="20% - Accent2 2 3" xfId="4168"/>
    <cellStyle name="20% - Accent2 2 3 2" xfId="4169"/>
    <cellStyle name="20% - Accent2 2 3 2 2" xfId="4170"/>
    <cellStyle name="20% - Accent2 2 3 2 3" xfId="4171"/>
    <cellStyle name="20% - Accent2 2 3 3" xfId="4172"/>
    <cellStyle name="20% - Accent2 2 3 4" xfId="4173"/>
    <cellStyle name="20% - Accent2 2 4" xfId="4174"/>
    <cellStyle name="20% - Accent2 2 4 2" xfId="4175"/>
    <cellStyle name="20% - Accent2 2 4 3" xfId="4176"/>
    <cellStyle name="20% - Accent2 2 4 4" xfId="4177"/>
    <cellStyle name="20% - Accent2 2 5" xfId="4178"/>
    <cellStyle name="20% - Accent2 2_2009 GRC Compl Filing - Exhibit D" xfId="4179"/>
    <cellStyle name="20% - Accent2 3" xfId="4180"/>
    <cellStyle name="20% - Accent2 3 2" xfId="4181"/>
    <cellStyle name="20% - Accent2 3 2 2" xfId="4182"/>
    <cellStyle name="20% - Accent2 3 2 3" xfId="4183"/>
    <cellStyle name="20% - Accent2 3 3" xfId="4184"/>
    <cellStyle name="20% - Accent2 3 4" xfId="4185"/>
    <cellStyle name="20% - Accent2 3 5" xfId="4186"/>
    <cellStyle name="20% - Accent2 4" xfId="4187"/>
    <cellStyle name="20% - Accent2 4 2" xfId="4188"/>
    <cellStyle name="20% - Accent2 4 2 2" xfId="4189"/>
    <cellStyle name="20% - Accent2 4 3" xfId="4190"/>
    <cellStyle name="20% - Accent2 5" xfId="4191"/>
    <cellStyle name="20% - Accent2 5 2" xfId="4192"/>
    <cellStyle name="20% - Accent2 6" xfId="4193"/>
    <cellStyle name="20% - Accent2 6 2" xfId="4194"/>
    <cellStyle name="20% - Accent2 7" xfId="4195"/>
    <cellStyle name="20% - Accent2 8" xfId="4196"/>
    <cellStyle name="20% - Accent2 9" xfId="4197"/>
    <cellStyle name="20% - Accent3 10" xfId="4198"/>
    <cellStyle name="20% - Accent3 11" xfId="4199"/>
    <cellStyle name="20% - Accent3 2" xfId="4200"/>
    <cellStyle name="20% - Accent3 2 2" xfId="4201"/>
    <cellStyle name="20% - Accent3 2 2 2" xfId="4202"/>
    <cellStyle name="20% - Accent3 2 2 2 2" xfId="4203"/>
    <cellStyle name="20% - Accent3 2 2 2 3" xfId="4204"/>
    <cellStyle name="20% - Accent3 2 2 3" xfId="4205"/>
    <cellStyle name="20% - Accent3 2 3" xfId="4206"/>
    <cellStyle name="20% - Accent3 2 3 2" xfId="4207"/>
    <cellStyle name="20% - Accent3 2 3 2 2" xfId="4208"/>
    <cellStyle name="20% - Accent3 2 3 2 3" xfId="4209"/>
    <cellStyle name="20% - Accent3 2 3 3" xfId="4210"/>
    <cellStyle name="20% - Accent3 2 3 4" xfId="4211"/>
    <cellStyle name="20% - Accent3 2 4" xfId="4212"/>
    <cellStyle name="20% - Accent3 2 4 2" xfId="4213"/>
    <cellStyle name="20% - Accent3 2 4 3" xfId="4214"/>
    <cellStyle name="20% - Accent3 2 4 4" xfId="4215"/>
    <cellStyle name="20% - Accent3 2 5" xfId="4216"/>
    <cellStyle name="20% - Accent3 2_2009 GRC Compl Filing - Exhibit D" xfId="4217"/>
    <cellStyle name="20% - Accent3 3" xfId="4218"/>
    <cellStyle name="20% - Accent3 3 2" xfId="4219"/>
    <cellStyle name="20% - Accent3 3 2 2" xfId="4220"/>
    <cellStyle name="20% - Accent3 3 2 3" xfId="4221"/>
    <cellStyle name="20% - Accent3 3 3" xfId="4222"/>
    <cellStyle name="20% - Accent3 3 4" xfId="4223"/>
    <cellStyle name="20% - Accent3 3 5" xfId="4224"/>
    <cellStyle name="20% - Accent3 4" xfId="4225"/>
    <cellStyle name="20% - Accent3 4 2" xfId="4226"/>
    <cellStyle name="20% - Accent3 4 2 2" xfId="4227"/>
    <cellStyle name="20% - Accent3 4 3" xfId="4228"/>
    <cellStyle name="20% - Accent3 5" xfId="4229"/>
    <cellStyle name="20% - Accent3 5 2" xfId="4230"/>
    <cellStyle name="20% - Accent3 6" xfId="4231"/>
    <cellStyle name="20% - Accent3 6 2" xfId="4232"/>
    <cellStyle name="20% - Accent3 7" xfId="4233"/>
    <cellStyle name="20% - Accent3 8" xfId="4234"/>
    <cellStyle name="20% - Accent3 9" xfId="4235"/>
    <cellStyle name="20% - Accent4 10" xfId="4236"/>
    <cellStyle name="20% - Accent4 11" xfId="4237"/>
    <cellStyle name="20% - Accent4 2" xfId="4238"/>
    <cellStyle name="20% - Accent4 2 2" xfId="4239"/>
    <cellStyle name="20% - Accent4 2 2 2" xfId="4240"/>
    <cellStyle name="20% - Accent4 2 2 2 2" xfId="4241"/>
    <cellStyle name="20% - Accent4 2 2 2 3" xfId="4242"/>
    <cellStyle name="20% - Accent4 2 2 3" xfId="4243"/>
    <cellStyle name="20% - Accent4 2 3" xfId="4244"/>
    <cellStyle name="20% - Accent4 2 3 2" xfId="4245"/>
    <cellStyle name="20% - Accent4 2 3 2 2" xfId="4246"/>
    <cellStyle name="20% - Accent4 2 3 2 3" xfId="4247"/>
    <cellStyle name="20% - Accent4 2 3 3" xfId="4248"/>
    <cellStyle name="20% - Accent4 2 3 4" xfId="4249"/>
    <cellStyle name="20% - Accent4 2 4" xfId="4250"/>
    <cellStyle name="20% - Accent4 2 4 2" xfId="4251"/>
    <cellStyle name="20% - Accent4 2 4 3" xfId="4252"/>
    <cellStyle name="20% - Accent4 2 4 4" xfId="4253"/>
    <cellStyle name="20% - Accent4 2 5" xfId="4254"/>
    <cellStyle name="20% - Accent4 2_2009 GRC Compl Filing - Exhibit D" xfId="4255"/>
    <cellStyle name="20% - Accent4 3" xfId="4256"/>
    <cellStyle name="20% - Accent4 3 2" xfId="4257"/>
    <cellStyle name="20% - Accent4 3 2 2" xfId="4258"/>
    <cellStyle name="20% - Accent4 3 2 3" xfId="4259"/>
    <cellStyle name="20% - Accent4 3 3" xfId="4260"/>
    <cellStyle name="20% - Accent4 3 4" xfId="4261"/>
    <cellStyle name="20% - Accent4 3 5" xfId="4262"/>
    <cellStyle name="20% - Accent4 4" xfId="4263"/>
    <cellStyle name="20% - Accent4 4 2" xfId="4264"/>
    <cellStyle name="20% - Accent4 4 2 2" xfId="4265"/>
    <cellStyle name="20% - Accent4 4 3" xfId="4266"/>
    <cellStyle name="20% - Accent4 5" xfId="4267"/>
    <cellStyle name="20% - Accent4 5 2" xfId="4268"/>
    <cellStyle name="20% - Accent4 6" xfId="4269"/>
    <cellStyle name="20% - Accent4 6 2" xfId="4270"/>
    <cellStyle name="20% - Accent4 7" xfId="4271"/>
    <cellStyle name="20% - Accent4 8" xfId="4272"/>
    <cellStyle name="20% - Accent4 9" xfId="4273"/>
    <cellStyle name="20% - Accent5 10" xfId="4274"/>
    <cellStyle name="20% - Accent5 11" xfId="4275"/>
    <cellStyle name="20% - Accent5 2" xfId="4276"/>
    <cellStyle name="20% - Accent5 2 2" xfId="4277"/>
    <cellStyle name="20% - Accent5 2 2 2" xfId="4278"/>
    <cellStyle name="20% - Accent5 2 2 2 2" xfId="4279"/>
    <cellStyle name="20% - Accent5 2 2 2 3" xfId="4280"/>
    <cellStyle name="20% - Accent5 2 2 3" xfId="4281"/>
    <cellStyle name="20% - Accent5 2 3" xfId="4282"/>
    <cellStyle name="20% - Accent5 2 3 2" xfId="4283"/>
    <cellStyle name="20% - Accent5 2 3 2 2" xfId="4284"/>
    <cellStyle name="20% - Accent5 2 3 2 3" xfId="4285"/>
    <cellStyle name="20% - Accent5 2 3 3" xfId="4286"/>
    <cellStyle name="20% - Accent5 2 3 4" xfId="4287"/>
    <cellStyle name="20% - Accent5 2 4" xfId="4288"/>
    <cellStyle name="20% - Accent5 2 4 2" xfId="4289"/>
    <cellStyle name="20% - Accent5 2 4 3" xfId="4290"/>
    <cellStyle name="20% - Accent5 2 5" xfId="4291"/>
    <cellStyle name="20% - Accent5 2_2009 GRC Compl Filing - Exhibit D" xfId="4292"/>
    <cellStyle name="20% - Accent5 3" xfId="4293"/>
    <cellStyle name="20% - Accent5 3 2" xfId="4294"/>
    <cellStyle name="20% - Accent5 3 2 2" xfId="4295"/>
    <cellStyle name="20% - Accent5 3 2 3" xfId="4296"/>
    <cellStyle name="20% - Accent5 3 3" xfId="4297"/>
    <cellStyle name="20% - Accent5 3 4" xfId="4298"/>
    <cellStyle name="20% - Accent5 3 5" xfId="4299"/>
    <cellStyle name="20% - Accent5 4" xfId="4300"/>
    <cellStyle name="20% - Accent5 4 2" xfId="4301"/>
    <cellStyle name="20% - Accent5 4 2 2" xfId="4302"/>
    <cellStyle name="20% - Accent5 4 3" xfId="4303"/>
    <cellStyle name="20% - Accent5 5" xfId="4304"/>
    <cellStyle name="20% - Accent5 5 2" xfId="4305"/>
    <cellStyle name="20% - Accent5 6" xfId="4306"/>
    <cellStyle name="20% - Accent5 6 2" xfId="4307"/>
    <cellStyle name="20% - Accent5 7" xfId="4308"/>
    <cellStyle name="20% - Accent5 8" xfId="4309"/>
    <cellStyle name="20% - Accent5 9" xfId="4310"/>
    <cellStyle name="20% - Accent6 10" xfId="4311"/>
    <cellStyle name="20% - Accent6 11" xfId="4312"/>
    <cellStyle name="20% - Accent6 2" xfId="4313"/>
    <cellStyle name="20% - Accent6 2 2" xfId="4314"/>
    <cellStyle name="20% - Accent6 2 2 2" xfId="4315"/>
    <cellStyle name="20% - Accent6 2 2 2 2" xfId="4316"/>
    <cellStyle name="20% - Accent6 2 2 2 3" xfId="4317"/>
    <cellStyle name="20% - Accent6 2 2 3" xfId="4318"/>
    <cellStyle name="20% - Accent6 2 3" xfId="4319"/>
    <cellStyle name="20% - Accent6 2 3 2" xfId="4320"/>
    <cellStyle name="20% - Accent6 2 3 2 2" xfId="4321"/>
    <cellStyle name="20% - Accent6 2 3 2 3" xfId="4322"/>
    <cellStyle name="20% - Accent6 2 3 3" xfId="4323"/>
    <cellStyle name="20% - Accent6 2 3 4" xfId="4324"/>
    <cellStyle name="20% - Accent6 2 4" xfId="4325"/>
    <cellStyle name="20% - Accent6 2 4 2" xfId="4326"/>
    <cellStyle name="20% - Accent6 2 4 3" xfId="4327"/>
    <cellStyle name="20% - Accent6 2 5" xfId="4328"/>
    <cellStyle name="20% - Accent6 2_2009 GRC Compl Filing - Exhibit D" xfId="4329"/>
    <cellStyle name="20% - Accent6 3" xfId="4330"/>
    <cellStyle name="20% - Accent6 3 2" xfId="4331"/>
    <cellStyle name="20% - Accent6 3 2 2" xfId="4332"/>
    <cellStyle name="20% - Accent6 3 2 3" xfId="4333"/>
    <cellStyle name="20% - Accent6 3 3" xfId="4334"/>
    <cellStyle name="20% - Accent6 3 4" xfId="4335"/>
    <cellStyle name="20% - Accent6 3 5" xfId="4336"/>
    <cellStyle name="20% - Accent6 4" xfId="4337"/>
    <cellStyle name="20% - Accent6 4 2" xfId="4338"/>
    <cellStyle name="20% - Accent6 4 2 2" xfId="4339"/>
    <cellStyle name="20% - Accent6 4 3" xfId="4340"/>
    <cellStyle name="20% - Accent6 5" xfId="4341"/>
    <cellStyle name="20% - Accent6 5 2" xfId="4342"/>
    <cellStyle name="20% - Accent6 6" xfId="4343"/>
    <cellStyle name="20% - Accent6 6 2" xfId="4344"/>
    <cellStyle name="20% - Accent6 7" xfId="4345"/>
    <cellStyle name="20% - Accent6 8" xfId="4346"/>
    <cellStyle name="20% - Accent6 9" xfId="4347"/>
    <cellStyle name="40% - Accent1 10" xfId="4348"/>
    <cellStyle name="40% - Accent1 11" xfId="4349"/>
    <cellStyle name="40% - Accent1 2" xfId="4350"/>
    <cellStyle name="40% - Accent1 2 2" xfId="4351"/>
    <cellStyle name="40% - Accent1 2 2 2" xfId="4352"/>
    <cellStyle name="40% - Accent1 2 2 2 2" xfId="4353"/>
    <cellStyle name="40% - Accent1 2 2 2 3" xfId="4354"/>
    <cellStyle name="40% - Accent1 2 2 3" xfId="4355"/>
    <cellStyle name="40% - Accent1 2 3" xfId="4356"/>
    <cellStyle name="40% - Accent1 2 3 2" xfId="4357"/>
    <cellStyle name="40% - Accent1 2 3 2 2" xfId="4358"/>
    <cellStyle name="40% - Accent1 2 3 2 3" xfId="4359"/>
    <cellStyle name="40% - Accent1 2 3 3" xfId="4360"/>
    <cellStyle name="40% - Accent1 2 3 4" xfId="4361"/>
    <cellStyle name="40% - Accent1 2 4" xfId="4362"/>
    <cellStyle name="40% - Accent1 2 4 2" xfId="4363"/>
    <cellStyle name="40% - Accent1 2 4 3" xfId="4364"/>
    <cellStyle name="40% - Accent1 2 4 4" xfId="4365"/>
    <cellStyle name="40% - Accent1 2 5" xfId="4366"/>
    <cellStyle name="40% - Accent1 2_2009 GRC Compl Filing - Exhibit D" xfId="4367"/>
    <cellStyle name="40% - Accent1 3" xfId="4368"/>
    <cellStyle name="40% - Accent1 3 2" xfId="4369"/>
    <cellStyle name="40% - Accent1 3 2 2" xfId="4370"/>
    <cellStyle name="40% - Accent1 3 2 3" xfId="4371"/>
    <cellStyle name="40% - Accent1 3 3" xfId="4372"/>
    <cellStyle name="40% - Accent1 3 4" xfId="4373"/>
    <cellStyle name="40% - Accent1 3 5" xfId="4374"/>
    <cellStyle name="40% - Accent1 4" xfId="4375"/>
    <cellStyle name="40% - Accent1 4 2" xfId="4376"/>
    <cellStyle name="40% - Accent1 4 2 2" xfId="4377"/>
    <cellStyle name="40% - Accent1 4 3" xfId="4378"/>
    <cellStyle name="40% - Accent1 5" xfId="4379"/>
    <cellStyle name="40% - Accent1 5 2" xfId="4380"/>
    <cellStyle name="40% - Accent1 6" xfId="4381"/>
    <cellStyle name="40% - Accent1 6 2" xfId="4382"/>
    <cellStyle name="40% - Accent1 7" xfId="4383"/>
    <cellStyle name="40% - Accent1 8" xfId="4384"/>
    <cellStyle name="40% - Accent1 9" xfId="4385"/>
    <cellStyle name="40% - Accent2 10" xfId="4386"/>
    <cellStyle name="40% - Accent2 11" xfId="4387"/>
    <cellStyle name="40% - Accent2 2" xfId="4388"/>
    <cellStyle name="40% - Accent2 2 2" xfId="4389"/>
    <cellStyle name="40% - Accent2 2 2 2" xfId="4390"/>
    <cellStyle name="40% - Accent2 2 2 2 2" xfId="4391"/>
    <cellStyle name="40% - Accent2 2 2 2 3" xfId="4392"/>
    <cellStyle name="40% - Accent2 2 2 3" xfId="4393"/>
    <cellStyle name="40% - Accent2 2 3" xfId="4394"/>
    <cellStyle name="40% - Accent2 2 3 2" xfId="4395"/>
    <cellStyle name="40% - Accent2 2 3 2 2" xfId="4396"/>
    <cellStyle name="40% - Accent2 2 3 2 3" xfId="4397"/>
    <cellStyle name="40% - Accent2 2 3 3" xfId="4398"/>
    <cellStyle name="40% - Accent2 2 3 4" xfId="4399"/>
    <cellStyle name="40% - Accent2 2 4" xfId="4400"/>
    <cellStyle name="40% - Accent2 2 4 2" xfId="4401"/>
    <cellStyle name="40% - Accent2 2 4 3" xfId="4402"/>
    <cellStyle name="40% - Accent2 2 5" xfId="4403"/>
    <cellStyle name="40% - Accent2 2_2009 GRC Compl Filing - Exhibit D" xfId="4404"/>
    <cellStyle name="40% - Accent2 3" xfId="4405"/>
    <cellStyle name="40% - Accent2 3 2" xfId="4406"/>
    <cellStyle name="40% - Accent2 3 2 2" xfId="4407"/>
    <cellStyle name="40% - Accent2 3 2 3" xfId="4408"/>
    <cellStyle name="40% - Accent2 3 3" xfId="4409"/>
    <cellStyle name="40% - Accent2 3 4" xfId="4410"/>
    <cellStyle name="40% - Accent2 3 5" xfId="4411"/>
    <cellStyle name="40% - Accent2 4" xfId="4412"/>
    <cellStyle name="40% - Accent2 4 2" xfId="4413"/>
    <cellStyle name="40% - Accent2 4 2 2" xfId="4414"/>
    <cellStyle name="40% - Accent2 4 3" xfId="4415"/>
    <cellStyle name="40% - Accent2 5" xfId="4416"/>
    <cellStyle name="40% - Accent2 5 2" xfId="4417"/>
    <cellStyle name="40% - Accent2 6" xfId="4418"/>
    <cellStyle name="40% - Accent2 6 2" xfId="4419"/>
    <cellStyle name="40% - Accent2 7" xfId="4420"/>
    <cellStyle name="40% - Accent2 8" xfId="4421"/>
    <cellStyle name="40% - Accent2 9" xfId="4422"/>
    <cellStyle name="40% - Accent3 10" xfId="4423"/>
    <cellStyle name="40% - Accent3 11" xfId="4424"/>
    <cellStyle name="40% - Accent3 2" xfId="4425"/>
    <cellStyle name="40% - Accent3 2 2" xfId="4426"/>
    <cellStyle name="40% - Accent3 2 2 2" xfId="4427"/>
    <cellStyle name="40% - Accent3 2 2 2 2" xfId="4428"/>
    <cellStyle name="40% - Accent3 2 2 2 3" xfId="4429"/>
    <cellStyle name="40% - Accent3 2 2 3" xfId="4430"/>
    <cellStyle name="40% - Accent3 2 3" xfId="4431"/>
    <cellStyle name="40% - Accent3 2 3 2" xfId="4432"/>
    <cellStyle name="40% - Accent3 2 3 2 2" xfId="4433"/>
    <cellStyle name="40% - Accent3 2 3 2 3" xfId="4434"/>
    <cellStyle name="40% - Accent3 2 3 3" xfId="4435"/>
    <cellStyle name="40% - Accent3 2 3 4" xfId="4436"/>
    <cellStyle name="40% - Accent3 2 4" xfId="4437"/>
    <cellStyle name="40% - Accent3 2 4 2" xfId="4438"/>
    <cellStyle name="40% - Accent3 2 4 3" xfId="4439"/>
    <cellStyle name="40% - Accent3 2 4 4" xfId="4440"/>
    <cellStyle name="40% - Accent3 2 5" xfId="4441"/>
    <cellStyle name="40% - Accent3 2_2009 GRC Compl Filing - Exhibit D" xfId="4442"/>
    <cellStyle name="40% - Accent3 3" xfId="4443"/>
    <cellStyle name="40% - Accent3 3 2" xfId="4444"/>
    <cellStyle name="40% - Accent3 3 2 2" xfId="4445"/>
    <cellStyle name="40% - Accent3 3 2 3" xfId="4446"/>
    <cellStyle name="40% - Accent3 3 3" xfId="4447"/>
    <cellStyle name="40% - Accent3 3 4" xfId="4448"/>
    <cellStyle name="40% - Accent3 3 5" xfId="4449"/>
    <cellStyle name="40% - Accent3 4" xfId="4450"/>
    <cellStyle name="40% - Accent3 4 2" xfId="4451"/>
    <cellStyle name="40% - Accent3 4 2 2" xfId="4452"/>
    <cellStyle name="40% - Accent3 4 3" xfId="4453"/>
    <cellStyle name="40% - Accent3 5" xfId="4454"/>
    <cellStyle name="40% - Accent3 5 2" xfId="4455"/>
    <cellStyle name="40% - Accent3 6" xfId="4456"/>
    <cellStyle name="40% - Accent3 6 2" xfId="4457"/>
    <cellStyle name="40% - Accent3 7" xfId="4458"/>
    <cellStyle name="40% - Accent3 8" xfId="4459"/>
    <cellStyle name="40% - Accent3 9" xfId="4460"/>
    <cellStyle name="40% - Accent4 10" xfId="4461"/>
    <cellStyle name="40% - Accent4 11" xfId="4462"/>
    <cellStyle name="40% - Accent4 2" xfId="4463"/>
    <cellStyle name="40% - Accent4 2 2" xfId="4464"/>
    <cellStyle name="40% - Accent4 2 2 2" xfId="4465"/>
    <cellStyle name="40% - Accent4 2 2 2 2" xfId="4466"/>
    <cellStyle name="40% - Accent4 2 2 2 3" xfId="4467"/>
    <cellStyle name="40% - Accent4 2 2 3" xfId="4468"/>
    <cellStyle name="40% - Accent4 2 3" xfId="4469"/>
    <cellStyle name="40% - Accent4 2 3 2" xfId="4470"/>
    <cellStyle name="40% - Accent4 2 3 2 2" xfId="4471"/>
    <cellStyle name="40% - Accent4 2 3 2 3" xfId="4472"/>
    <cellStyle name="40% - Accent4 2 3 3" xfId="4473"/>
    <cellStyle name="40% - Accent4 2 3 4" xfId="4474"/>
    <cellStyle name="40% - Accent4 2 4" xfId="4475"/>
    <cellStyle name="40% - Accent4 2 4 2" xfId="4476"/>
    <cellStyle name="40% - Accent4 2 4 3" xfId="4477"/>
    <cellStyle name="40% - Accent4 2 4 4" xfId="4478"/>
    <cellStyle name="40% - Accent4 2 5" xfId="4479"/>
    <cellStyle name="40% - Accent4 2_2009 GRC Compl Filing - Exhibit D" xfId="4480"/>
    <cellStyle name="40% - Accent4 3" xfId="4481"/>
    <cellStyle name="40% - Accent4 3 2" xfId="4482"/>
    <cellStyle name="40% - Accent4 3 2 2" xfId="4483"/>
    <cellStyle name="40% - Accent4 3 2 3" xfId="4484"/>
    <cellStyle name="40% - Accent4 3 3" xfId="4485"/>
    <cellStyle name="40% - Accent4 3 4" xfId="4486"/>
    <cellStyle name="40% - Accent4 3 5" xfId="4487"/>
    <cellStyle name="40% - Accent4 4" xfId="4488"/>
    <cellStyle name="40% - Accent4 4 2" xfId="4489"/>
    <cellStyle name="40% - Accent4 4 2 2" xfId="4490"/>
    <cellStyle name="40% - Accent4 4 3" xfId="4491"/>
    <cellStyle name="40% - Accent4 5" xfId="4492"/>
    <cellStyle name="40% - Accent4 5 2" xfId="4493"/>
    <cellStyle name="40% - Accent4 6" xfId="4494"/>
    <cellStyle name="40% - Accent4 6 2" xfId="4495"/>
    <cellStyle name="40% - Accent4 7" xfId="4496"/>
    <cellStyle name="40% - Accent4 8" xfId="4497"/>
    <cellStyle name="40% - Accent4 9" xfId="4498"/>
    <cellStyle name="40% - Accent5 10" xfId="4499"/>
    <cellStyle name="40% - Accent5 11" xfId="4500"/>
    <cellStyle name="40% - Accent5 2" xfId="4501"/>
    <cellStyle name="40% - Accent5 2 2" xfId="4502"/>
    <cellStyle name="40% - Accent5 2 2 2" xfId="4503"/>
    <cellStyle name="40% - Accent5 2 2 2 2" xfId="4504"/>
    <cellStyle name="40% - Accent5 2 2 2 3" xfId="4505"/>
    <cellStyle name="40% - Accent5 2 2 3" xfId="4506"/>
    <cellStyle name="40% - Accent5 2 3" xfId="4507"/>
    <cellStyle name="40% - Accent5 2 3 2" xfId="4508"/>
    <cellStyle name="40% - Accent5 2 3 2 2" xfId="4509"/>
    <cellStyle name="40% - Accent5 2 3 2 3" xfId="4510"/>
    <cellStyle name="40% - Accent5 2 3 3" xfId="4511"/>
    <cellStyle name="40% - Accent5 2 3 4" xfId="4512"/>
    <cellStyle name="40% - Accent5 2 4" xfId="4513"/>
    <cellStyle name="40% - Accent5 2 4 2" xfId="4514"/>
    <cellStyle name="40% - Accent5 2 4 3" xfId="4515"/>
    <cellStyle name="40% - Accent5 2 5" xfId="4516"/>
    <cellStyle name="40% - Accent5 2_2009 GRC Compl Filing - Exhibit D" xfId="4517"/>
    <cellStyle name="40% - Accent5 3" xfId="4518"/>
    <cellStyle name="40% - Accent5 3 2" xfId="4519"/>
    <cellStyle name="40% - Accent5 3 2 2" xfId="4520"/>
    <cellStyle name="40% - Accent5 3 2 3" xfId="4521"/>
    <cellStyle name="40% - Accent5 3 3" xfId="4522"/>
    <cellStyle name="40% - Accent5 3 4" xfId="4523"/>
    <cellStyle name="40% - Accent5 3 5" xfId="4524"/>
    <cellStyle name="40% - Accent5 4" xfId="4525"/>
    <cellStyle name="40% - Accent5 4 2" xfId="4526"/>
    <cellStyle name="40% - Accent5 4 2 2" xfId="4527"/>
    <cellStyle name="40% - Accent5 4 3" xfId="4528"/>
    <cellStyle name="40% - Accent5 5" xfId="4529"/>
    <cellStyle name="40% - Accent5 5 2" xfId="4530"/>
    <cellStyle name="40% - Accent5 6" xfId="4531"/>
    <cellStyle name="40% - Accent5 6 2" xfId="4532"/>
    <cellStyle name="40% - Accent5 7" xfId="4533"/>
    <cellStyle name="40% - Accent5 8" xfId="4534"/>
    <cellStyle name="40% - Accent5 9" xfId="4535"/>
    <cellStyle name="40% - Accent6 10" xfId="4536"/>
    <cellStyle name="40% - Accent6 11" xfId="4537"/>
    <cellStyle name="40% - Accent6 2" xfId="4538"/>
    <cellStyle name="40% - Accent6 2 2" xfId="4539"/>
    <cellStyle name="40% - Accent6 2 2 2" xfId="4540"/>
    <cellStyle name="40% - Accent6 2 2 2 2" xfId="4541"/>
    <cellStyle name="40% - Accent6 2 2 2 3" xfId="4542"/>
    <cellStyle name="40% - Accent6 2 2 3" xfId="4543"/>
    <cellStyle name="40% - Accent6 2 3" xfId="4544"/>
    <cellStyle name="40% - Accent6 2 3 2" xfId="4545"/>
    <cellStyle name="40% - Accent6 2 3 2 2" xfId="4546"/>
    <cellStyle name="40% - Accent6 2 3 2 3" xfId="4547"/>
    <cellStyle name="40% - Accent6 2 3 3" xfId="4548"/>
    <cellStyle name="40% - Accent6 2 3 4" xfId="4549"/>
    <cellStyle name="40% - Accent6 2 4" xfId="4550"/>
    <cellStyle name="40% - Accent6 2 4 2" xfId="4551"/>
    <cellStyle name="40% - Accent6 2 4 3" xfId="4552"/>
    <cellStyle name="40% - Accent6 2 4 4" xfId="4553"/>
    <cellStyle name="40% - Accent6 2 5" xfId="4554"/>
    <cellStyle name="40% - Accent6 2_2009 GRC Compl Filing - Exhibit D" xfId="4555"/>
    <cellStyle name="40% - Accent6 3" xfId="4556"/>
    <cellStyle name="40% - Accent6 3 2" xfId="4557"/>
    <cellStyle name="40% - Accent6 3 2 2" xfId="4558"/>
    <cellStyle name="40% - Accent6 3 2 3" xfId="4559"/>
    <cellStyle name="40% - Accent6 3 3" xfId="4560"/>
    <cellStyle name="40% - Accent6 3 4" xfId="4561"/>
    <cellStyle name="40% - Accent6 3 5" xfId="4562"/>
    <cellStyle name="40% - Accent6 4" xfId="4563"/>
    <cellStyle name="40% - Accent6 4 2" xfId="4564"/>
    <cellStyle name="40% - Accent6 4 2 2" xfId="4565"/>
    <cellStyle name="40% - Accent6 4 3" xfId="4566"/>
    <cellStyle name="40% - Accent6 5" xfId="4567"/>
    <cellStyle name="40% - Accent6 5 2" xfId="4568"/>
    <cellStyle name="40% - Accent6 6" xfId="4569"/>
    <cellStyle name="40% - Accent6 6 2" xfId="4570"/>
    <cellStyle name="40% - Accent6 7" xfId="4571"/>
    <cellStyle name="40% - Accent6 8" xfId="4572"/>
    <cellStyle name="40% - Accent6 9" xfId="4573"/>
    <cellStyle name="60% - Accent1 2" xfId="4574"/>
    <cellStyle name="60% - Accent1 2 2" xfId="4575"/>
    <cellStyle name="60% - Accent1 2 2 2" xfId="4576"/>
    <cellStyle name="60% - Accent1 2 3" xfId="4577"/>
    <cellStyle name="60% - Accent1 2 4" xfId="4578"/>
    <cellStyle name="60% - Accent1 3" xfId="4579"/>
    <cellStyle name="60% - Accent1 3 2" xfId="4580"/>
    <cellStyle name="60% - Accent1 3 3" xfId="4581"/>
    <cellStyle name="60% - Accent1 4" xfId="4582"/>
    <cellStyle name="60% - Accent1 5" xfId="4583"/>
    <cellStyle name="60% - Accent1 6" xfId="4584"/>
    <cellStyle name="60% - Accent1 7" xfId="4585"/>
    <cellStyle name="60% - Accent1 8" xfId="4586"/>
    <cellStyle name="60% - Accent2 2" xfId="4587"/>
    <cellStyle name="60% - Accent2 2 2" xfId="4588"/>
    <cellStyle name="60% - Accent2 2 2 2" xfId="4589"/>
    <cellStyle name="60% - Accent2 2 3" xfId="4590"/>
    <cellStyle name="60% - Accent2 2 4" xfId="4591"/>
    <cellStyle name="60% - Accent2 3" xfId="4592"/>
    <cellStyle name="60% - Accent2 3 2" xfId="4593"/>
    <cellStyle name="60% - Accent2 3 3" xfId="4594"/>
    <cellStyle name="60% - Accent2 4" xfId="4595"/>
    <cellStyle name="60% - Accent2 5" xfId="4596"/>
    <cellStyle name="60% - Accent2 6" xfId="4597"/>
    <cellStyle name="60% - Accent2 7" xfId="4598"/>
    <cellStyle name="60% - Accent2 8" xfId="4599"/>
    <cellStyle name="60% - Accent3 2" xfId="4600"/>
    <cellStyle name="60% - Accent3 2 2" xfId="4601"/>
    <cellStyle name="60% - Accent3 2 2 2" xfId="4602"/>
    <cellStyle name="60% - Accent3 2 3" xfId="4603"/>
    <cellStyle name="60% - Accent3 2 4" xfId="4604"/>
    <cellStyle name="60% - Accent3 3" xfId="4605"/>
    <cellStyle name="60% - Accent3 3 2" xfId="4606"/>
    <cellStyle name="60% - Accent3 3 3" xfId="4607"/>
    <cellStyle name="60% - Accent3 4" xfId="4608"/>
    <cellStyle name="60% - Accent3 5" xfId="4609"/>
    <cellStyle name="60% - Accent3 6" xfId="4610"/>
    <cellStyle name="60% - Accent3 7" xfId="4611"/>
    <cellStyle name="60% - Accent3 8" xfId="4612"/>
    <cellStyle name="60% - Accent4 2" xfId="4613"/>
    <cellStyle name="60% - Accent4 2 2" xfId="4614"/>
    <cellStyle name="60% - Accent4 2 2 2" xfId="4615"/>
    <cellStyle name="60% - Accent4 2 3" xfId="4616"/>
    <cellStyle name="60% - Accent4 2 4" xfId="4617"/>
    <cellStyle name="60% - Accent4 3" xfId="4618"/>
    <cellStyle name="60% - Accent4 3 2" xfId="4619"/>
    <cellStyle name="60% - Accent4 3 3" xfId="4620"/>
    <cellStyle name="60% - Accent4 4" xfId="4621"/>
    <cellStyle name="60% - Accent4 5" xfId="4622"/>
    <cellStyle name="60% - Accent4 6" xfId="4623"/>
    <cellStyle name="60% - Accent4 7" xfId="4624"/>
    <cellStyle name="60% - Accent4 8" xfId="4625"/>
    <cellStyle name="60% - Accent5 2" xfId="4626"/>
    <cellStyle name="60% - Accent5 2 2" xfId="4627"/>
    <cellStyle name="60% - Accent5 2 2 2" xfId="4628"/>
    <cellStyle name="60% - Accent5 2 3" xfId="4629"/>
    <cellStyle name="60% - Accent5 2 4" xfId="4630"/>
    <cellStyle name="60% - Accent5 3" xfId="4631"/>
    <cellStyle name="60% - Accent5 3 2" xfId="4632"/>
    <cellStyle name="60% - Accent5 3 3" xfId="4633"/>
    <cellStyle name="60% - Accent5 4" xfId="4634"/>
    <cellStyle name="60% - Accent5 5" xfId="4635"/>
    <cellStyle name="60% - Accent5 6" xfId="4636"/>
    <cellStyle name="60% - Accent5 7" xfId="4637"/>
    <cellStyle name="60% - Accent5 8" xfId="4638"/>
    <cellStyle name="60% - Accent6 2" xfId="4639"/>
    <cellStyle name="60% - Accent6 2 2" xfId="4640"/>
    <cellStyle name="60% - Accent6 2 2 2" xfId="4641"/>
    <cellStyle name="60% - Accent6 2 3" xfId="4642"/>
    <cellStyle name="60% - Accent6 2 4" xfId="4643"/>
    <cellStyle name="60% - Accent6 3" xfId="4644"/>
    <cellStyle name="60% - Accent6 3 2" xfId="4645"/>
    <cellStyle name="60% - Accent6 3 3" xfId="4646"/>
    <cellStyle name="60% - Accent6 4" xfId="4647"/>
    <cellStyle name="60% - Accent6 5" xfId="4648"/>
    <cellStyle name="60% - Accent6 6" xfId="4649"/>
    <cellStyle name="60% - Accent6 7" xfId="4650"/>
    <cellStyle name="60% - Accent6 8" xfId="4651"/>
    <cellStyle name="Accent1 - 20%" xfId="4652"/>
    <cellStyle name="Accent1 - 20% 2" xfId="4653"/>
    <cellStyle name="Accent1 - 40%" xfId="4654"/>
    <cellStyle name="Accent1 - 40% 2" xfId="4655"/>
    <cellStyle name="Accent1 - 60%" xfId="4656"/>
    <cellStyle name="Accent1 2" xfId="4657"/>
    <cellStyle name="Accent1 2 2" xfId="4658"/>
    <cellStyle name="Accent1 2 2 2" xfId="4659"/>
    <cellStyle name="Accent1 2 3" xfId="4660"/>
    <cellStyle name="Accent1 2 4" xfId="4661"/>
    <cellStyle name="Accent1 3" xfId="4662"/>
    <cellStyle name="Accent1 3 2" xfId="4663"/>
    <cellStyle name="Accent1 3 3" xfId="4664"/>
    <cellStyle name="Accent1 4" xfId="4665"/>
    <cellStyle name="Accent1 4 2" xfId="4666"/>
    <cellStyle name="Accent1 5" xfId="4667"/>
    <cellStyle name="Accent1 6" xfId="4668"/>
    <cellStyle name="Accent1 7" xfId="4669"/>
    <cellStyle name="Accent1 8" xfId="4670"/>
    <cellStyle name="Accent2 - 20%" xfId="4671"/>
    <cellStyle name="Accent2 - 20% 2" xfId="4672"/>
    <cellStyle name="Accent2 - 40%" xfId="4673"/>
    <cellStyle name="Accent2 - 40% 2" xfId="4674"/>
    <cellStyle name="Accent2 - 60%" xfId="4675"/>
    <cellStyle name="Accent2 2" xfId="4676"/>
    <cellStyle name="Accent2 2 2" xfId="4677"/>
    <cellStyle name="Accent2 2 2 2" xfId="4678"/>
    <cellStyle name="Accent2 2 3" xfId="4679"/>
    <cellStyle name="Accent2 2 4" xfId="4680"/>
    <cellStyle name="Accent2 3" xfId="4681"/>
    <cellStyle name="Accent2 3 2" xfId="4682"/>
    <cellStyle name="Accent2 3 3" xfId="4683"/>
    <cellStyle name="Accent2 4" xfId="4684"/>
    <cellStyle name="Accent2 4 2" xfId="4685"/>
    <cellStyle name="Accent2 5" xfId="4686"/>
    <cellStyle name="Accent2 6" xfId="4687"/>
    <cellStyle name="Accent2 7" xfId="4688"/>
    <cellStyle name="Accent2 8" xfId="4689"/>
    <cellStyle name="Accent3 - 20%" xfId="4690"/>
    <cellStyle name="Accent3 - 20% 2" xfId="4691"/>
    <cellStyle name="Accent3 - 40%" xfId="4692"/>
    <cellStyle name="Accent3 - 40% 2" xfId="4693"/>
    <cellStyle name="Accent3 - 60%" xfId="4694"/>
    <cellStyle name="Accent3 2" xfId="4695"/>
    <cellStyle name="Accent3 2 2" xfId="4696"/>
    <cellStyle name="Accent3 2 2 2" xfId="4697"/>
    <cellStyle name="Accent3 2 3" xfId="4698"/>
    <cellStyle name="Accent3 2 4" xfId="4699"/>
    <cellStyle name="Accent3 3" xfId="4700"/>
    <cellStyle name="Accent3 3 2" xfId="4701"/>
    <cellStyle name="Accent3 3 3" xfId="4702"/>
    <cellStyle name="Accent3 4" xfId="4703"/>
    <cellStyle name="Accent3 4 2" xfId="4704"/>
    <cellStyle name="Accent3 5" xfId="4705"/>
    <cellStyle name="Accent3 6" xfId="4706"/>
    <cellStyle name="Accent3 7" xfId="4707"/>
    <cellStyle name="Accent3 8" xfId="4708"/>
    <cellStyle name="Accent4 - 20%" xfId="4709"/>
    <cellStyle name="Accent4 - 20% 2" xfId="4710"/>
    <cellStyle name="Accent4 - 40%" xfId="4711"/>
    <cellStyle name="Accent4 - 40% 2" xfId="4712"/>
    <cellStyle name="Accent4 - 60%" xfId="4713"/>
    <cellStyle name="Accent4 2" xfId="4714"/>
    <cellStyle name="Accent4 2 2" xfId="4715"/>
    <cellStyle name="Accent4 2 2 2" xfId="4716"/>
    <cellStyle name="Accent4 2 3" xfId="4717"/>
    <cellStyle name="Accent4 2 4" xfId="4718"/>
    <cellStyle name="Accent4 3" xfId="4719"/>
    <cellStyle name="Accent4 3 2" xfId="4720"/>
    <cellStyle name="Accent4 3 3" xfId="4721"/>
    <cellStyle name="Accent4 4" xfId="4722"/>
    <cellStyle name="Accent4 4 2" xfId="4723"/>
    <cellStyle name="Accent4 5" xfId="4724"/>
    <cellStyle name="Accent4 6" xfId="4725"/>
    <cellStyle name="Accent4 7" xfId="4726"/>
    <cellStyle name="Accent4 8" xfId="4727"/>
    <cellStyle name="Accent5 - 20%" xfId="4728"/>
    <cellStyle name="Accent5 - 20% 2" xfId="4729"/>
    <cellStyle name="Accent5 - 40%" xfId="4730"/>
    <cellStyle name="Accent5 - 40% 2" xfId="4731"/>
    <cellStyle name="Accent5 - 60%" xfId="4732"/>
    <cellStyle name="Accent5 2" xfId="4733"/>
    <cellStyle name="Accent5 2 2" xfId="4734"/>
    <cellStyle name="Accent5 2 2 2" xfId="4735"/>
    <cellStyle name="Accent5 2 3" xfId="4736"/>
    <cellStyle name="Accent5 2 4" xfId="4737"/>
    <cellStyle name="Accent5 3" xfId="4738"/>
    <cellStyle name="Accent5 3 2" xfId="4739"/>
    <cellStyle name="Accent5 3 3" xfId="4740"/>
    <cellStyle name="Accent5 4" xfId="4741"/>
    <cellStyle name="Accent5 4 2" xfId="4742"/>
    <cellStyle name="Accent5 5" xfId="4743"/>
    <cellStyle name="Accent5 6" xfId="4744"/>
    <cellStyle name="Accent5 7" xfId="4745"/>
    <cellStyle name="Accent6 - 20%" xfId="4746"/>
    <cellStyle name="Accent6 - 20% 2" xfId="4747"/>
    <cellStyle name="Accent6 - 40%" xfId="4748"/>
    <cellStyle name="Accent6 - 40% 2" xfId="4749"/>
    <cellStyle name="Accent6 - 60%" xfId="4750"/>
    <cellStyle name="Accent6 2" xfId="4751"/>
    <cellStyle name="Accent6 2 2" xfId="4752"/>
    <cellStyle name="Accent6 2 2 2" xfId="4753"/>
    <cellStyle name="Accent6 2 3" xfId="4754"/>
    <cellStyle name="Accent6 2 4" xfId="4755"/>
    <cellStyle name="Accent6 3" xfId="4756"/>
    <cellStyle name="Accent6 3 2" xfId="4757"/>
    <cellStyle name="Accent6 3 3" xfId="4758"/>
    <cellStyle name="Accent6 4" xfId="4759"/>
    <cellStyle name="Accent6 4 2" xfId="4760"/>
    <cellStyle name="Accent6 5" xfId="4761"/>
    <cellStyle name="Accent6 6" xfId="4762"/>
    <cellStyle name="Accent6 7" xfId="4763"/>
    <cellStyle name="Accent6 8" xfId="4764"/>
    <cellStyle name="Bad 2" xfId="12"/>
    <cellStyle name="Bad 2 2" xfId="4765"/>
    <cellStyle name="Bad 2 2 2" xfId="4766"/>
    <cellStyle name="Bad 2 3" xfId="4767"/>
    <cellStyle name="Bad 2 4" xfId="4768"/>
    <cellStyle name="Bad 3" xfId="4769"/>
    <cellStyle name="Bad 3 2" xfId="4770"/>
    <cellStyle name="Bad 3 3" xfId="4771"/>
    <cellStyle name="Bad 4" xfId="4772"/>
    <cellStyle name="Bad 5" xfId="4773"/>
    <cellStyle name="Bad 6" xfId="4774"/>
    <cellStyle name="Bad 7" xfId="4775"/>
    <cellStyle name="Bad 8" xfId="4776"/>
    <cellStyle name="Band 2" xfId="4777"/>
    <cellStyle name="bld-li - Style4" xfId="4778"/>
    <cellStyle name="C06_Main text" xfId="4779"/>
    <cellStyle name="C07_Main text Bold Green" xfId="4780"/>
    <cellStyle name="C08_2001 Col heads" xfId="4781"/>
    <cellStyle name="C10_2001 Figs Black" xfId="4782"/>
    <cellStyle name="C11_2002 Figs Bold Green" xfId="4783"/>
    <cellStyle name="C13_2001 Figs 1 decimals" xfId="4784"/>
    <cellStyle name="C15_Main text Bold Black" xfId="4785"/>
    <cellStyle name="Calc Currency (0)" xfId="4786"/>
    <cellStyle name="Calc Currency (0) 2" xfId="4787"/>
    <cellStyle name="Calc Currency (0) 2 2" xfId="4788"/>
    <cellStyle name="Calculation 10" xfId="4789"/>
    <cellStyle name="Calculation 11" xfId="4790"/>
    <cellStyle name="Calculation 2" xfId="4791"/>
    <cellStyle name="Calculation 2 2" xfId="4792"/>
    <cellStyle name="Calculation 2 2 2" xfId="4793"/>
    <cellStyle name="Calculation 2 2 3" xfId="4794"/>
    <cellStyle name="Calculation 2 3" xfId="4795"/>
    <cellStyle name="Calculation 3" xfId="4796"/>
    <cellStyle name="Calculation 3 2" xfId="4797"/>
    <cellStyle name="Calculation 3 3" xfId="4798"/>
    <cellStyle name="Calculation 4" xfId="4799"/>
    <cellStyle name="Calculation 4 2" xfId="4800"/>
    <cellStyle name="Calculation 5" xfId="4801"/>
    <cellStyle name="Calculation 5 2" xfId="4802"/>
    <cellStyle name="Calculation 6" xfId="4803"/>
    <cellStyle name="Calculation 7" xfId="4804"/>
    <cellStyle name="Calculation 7 2" xfId="4805"/>
    <cellStyle name="Calculation 8" xfId="4806"/>
    <cellStyle name="Calculation 8 2" xfId="4807"/>
    <cellStyle name="Calculation 9" xfId="4808"/>
    <cellStyle name="Check Cell 2" xfId="4809"/>
    <cellStyle name="Check Cell 2 2" xfId="4810"/>
    <cellStyle name="Check Cell 2 2 2" xfId="4811"/>
    <cellStyle name="Check Cell 2 3" xfId="4812"/>
    <cellStyle name="Check Cell 2 4" xfId="4813"/>
    <cellStyle name="Check Cell 3" xfId="4814"/>
    <cellStyle name="Check Cell 3 2" xfId="4815"/>
    <cellStyle name="Check Cell 3 3" xfId="4816"/>
    <cellStyle name="Check Cell 4" xfId="4817"/>
    <cellStyle name="Check Cell 5" xfId="4818"/>
    <cellStyle name="Check Cell 6" xfId="4819"/>
    <cellStyle name="Check Cell 7" xfId="4820"/>
    <cellStyle name="CheckCell" xfId="4821"/>
    <cellStyle name="CheckCell 2" xfId="4822"/>
    <cellStyle name="CheckCell 2 2" xfId="4823"/>
    <cellStyle name="CheckCell 3" xfId="4824"/>
    <cellStyle name="ColumnHeading" xfId="4825"/>
    <cellStyle name="ColumnHeadings" xfId="4826"/>
    <cellStyle name="ColumnHeadings2" xfId="4827"/>
    <cellStyle name="Comma" xfId="1" builtinId="3"/>
    <cellStyle name="Comma  - Style1" xfId="4828"/>
    <cellStyle name="Comma  - Style2" xfId="4829"/>
    <cellStyle name="Comma  - Style3" xfId="4830"/>
    <cellStyle name="Comma  - Style4" xfId="4831"/>
    <cellStyle name="Comma  - Style5" xfId="4832"/>
    <cellStyle name="Comma  - Style6" xfId="4833"/>
    <cellStyle name="Comma  - Style7" xfId="4834"/>
    <cellStyle name="Comma  - Style8" xfId="4835"/>
    <cellStyle name="Comma [0] 2" xfId="4836"/>
    <cellStyle name="Comma [0] 3" xfId="4837"/>
    <cellStyle name="Comma 10" xfId="4838"/>
    <cellStyle name="Comma 10 2" xfId="31"/>
    <cellStyle name="Comma 10 2 2" xfId="4839"/>
    <cellStyle name="Comma 10 3" xfId="4840"/>
    <cellStyle name="Comma 11" xfId="4841"/>
    <cellStyle name="Comma 11 2" xfId="4842"/>
    <cellStyle name="Comma 12" xfId="4843"/>
    <cellStyle name="Comma 12 2" xfId="4844"/>
    <cellStyle name="Comma 13" xfId="4845"/>
    <cellStyle name="Comma 13 2" xfId="4846"/>
    <cellStyle name="Comma 14" xfId="4847"/>
    <cellStyle name="Comma 14 2" xfId="4848"/>
    <cellStyle name="Comma 15" xfId="4849"/>
    <cellStyle name="Comma 15 2" xfId="4850"/>
    <cellStyle name="Comma 16" xfId="4851"/>
    <cellStyle name="Comma 16 2" xfId="4852"/>
    <cellStyle name="Comma 17" xfId="4853"/>
    <cellStyle name="Comma 17 2" xfId="4854"/>
    <cellStyle name="Comma 18" xfId="4855"/>
    <cellStyle name="Comma 18 2" xfId="4856"/>
    <cellStyle name="Comma 18 3" xfId="4857"/>
    <cellStyle name="Comma 19" xfId="4858"/>
    <cellStyle name="Comma 19 2" xfId="4859"/>
    <cellStyle name="Comma 19 3" xfId="4860"/>
    <cellStyle name="Comma 2" xfId="7"/>
    <cellStyle name="Comma 2 10" xfId="4861"/>
    <cellStyle name="Comma 2 11" xfId="4862"/>
    <cellStyle name="Comma 2 2" xfId="4863"/>
    <cellStyle name="Comma 2 2 2" xfId="4864"/>
    <cellStyle name="Comma 2 2 2 2" xfId="33"/>
    <cellStyle name="Comma 2 2 2 2 2" xfId="4865"/>
    <cellStyle name="Comma 2 2 2 3" xfId="4866"/>
    <cellStyle name="Comma 2 2 3" xfId="4867"/>
    <cellStyle name="Comma 2 2 3 2" xfId="4868"/>
    <cellStyle name="Comma 2 2 3 2 2" xfId="4869"/>
    <cellStyle name="Comma 2 2 3 3" xfId="4870"/>
    <cellStyle name="Comma 2 2 4" xfId="4871"/>
    <cellStyle name="Comma 2 2 4 2" xfId="4872"/>
    <cellStyle name="Comma 2 2 5" xfId="4873"/>
    <cellStyle name="Comma 2 2_DEM-WP(C) Chelan Power Costs" xfId="4874"/>
    <cellStyle name="Comma 2 3" xfId="4875"/>
    <cellStyle name="Comma 2 3 2" xfId="4876"/>
    <cellStyle name="Comma 2 3 2 2" xfId="4877"/>
    <cellStyle name="Comma 2 3 3" xfId="4878"/>
    <cellStyle name="Comma 2 4" xfId="4879"/>
    <cellStyle name="Comma 2 4 2" xfId="4880"/>
    <cellStyle name="Comma 2 4 2 2" xfId="4881"/>
    <cellStyle name="Comma 2 4 3" xfId="4882"/>
    <cellStyle name="Comma 2 5" xfId="4883"/>
    <cellStyle name="Comma 2 5 2" xfId="4884"/>
    <cellStyle name="Comma 2 5 3" xfId="4885"/>
    <cellStyle name="Comma 2 6" xfId="4886"/>
    <cellStyle name="Comma 2 6 2" xfId="4887"/>
    <cellStyle name="Comma 2 7" xfId="4888"/>
    <cellStyle name="Comma 2 7 2" xfId="4889"/>
    <cellStyle name="Comma 2 8" xfId="4890"/>
    <cellStyle name="Comma 2 8 2" xfId="4891"/>
    <cellStyle name="Comma 2 9" xfId="4892"/>
    <cellStyle name="Comma 2_4 31E Reg Asset  Liab and EXH D" xfId="4893"/>
    <cellStyle name="Comma 20" xfId="4894"/>
    <cellStyle name="Comma 20 2" xfId="4895"/>
    <cellStyle name="Comma 21" xfId="4896"/>
    <cellStyle name="Comma 21 2" xfId="4897"/>
    <cellStyle name="Comma 22" xfId="4898"/>
    <cellStyle name="Comma 22 2" xfId="4899"/>
    <cellStyle name="Comma 23" xfId="4900"/>
    <cellStyle name="Comma 23 2" xfId="4901"/>
    <cellStyle name="Comma 24" xfId="4902"/>
    <cellStyle name="Comma 24 2" xfId="4903"/>
    <cellStyle name="Comma 25" xfId="4904"/>
    <cellStyle name="Comma 26" xfId="4905"/>
    <cellStyle name="Comma 26 2" xfId="4906"/>
    <cellStyle name="Comma 27" xfId="4907"/>
    <cellStyle name="Comma 27 2" xfId="4908"/>
    <cellStyle name="Comma 28" xfId="4909"/>
    <cellStyle name="Comma 28 2" xfId="4910"/>
    <cellStyle name="Comma 29" xfId="4911"/>
    <cellStyle name="Comma 3" xfId="10"/>
    <cellStyle name="Comma 3 2" xfId="4912"/>
    <cellStyle name="Comma 3 2 2" xfId="4913"/>
    <cellStyle name="Comma 3 3" xfId="4914"/>
    <cellStyle name="Comma 3 3 2" xfId="4915"/>
    <cellStyle name="Comma 3 4" xfId="4916"/>
    <cellStyle name="Comma 3 5" xfId="4917"/>
    <cellStyle name="Comma 30" xfId="4918"/>
    <cellStyle name="Comma 31" xfId="4919"/>
    <cellStyle name="Comma 32" xfId="4920"/>
    <cellStyle name="Comma 33" xfId="4921"/>
    <cellStyle name="Comma 34" xfId="4922"/>
    <cellStyle name="Comma 35" xfId="4923"/>
    <cellStyle name="Comma 36" xfId="4924"/>
    <cellStyle name="Comma 37" xfId="4925"/>
    <cellStyle name="Comma 38" xfId="4926"/>
    <cellStyle name="Comma 39" xfId="4927"/>
    <cellStyle name="Comma 4" xfId="25"/>
    <cellStyle name="Comma 4 2" xfId="4928"/>
    <cellStyle name="Comma 4 2 2" xfId="4929"/>
    <cellStyle name="Comma 4 2 2 2" xfId="4930"/>
    <cellStyle name="Comma 4 2 3" xfId="4931"/>
    <cellStyle name="Comma 4 3" xfId="4932"/>
    <cellStyle name="Comma 40" xfId="4933"/>
    <cellStyle name="Comma 41" xfId="4934"/>
    <cellStyle name="Comma 42" xfId="4935"/>
    <cellStyle name="Comma 43" xfId="4936"/>
    <cellStyle name="Comma 44" xfId="4937"/>
    <cellStyle name="Comma 45" xfId="4938"/>
    <cellStyle name="Comma 46" xfId="4939"/>
    <cellStyle name="Comma 47" xfId="4940"/>
    <cellStyle name="Comma 47 2" xfId="4941"/>
    <cellStyle name="Comma 48" xfId="4942"/>
    <cellStyle name="Comma 48 2" xfId="4943"/>
    <cellStyle name="Comma 49" xfId="4944"/>
    <cellStyle name="Comma 5" xfId="4945"/>
    <cellStyle name="Comma 5 2" xfId="4946"/>
    <cellStyle name="Comma 50" xfId="4947"/>
    <cellStyle name="Comma 51" xfId="4948"/>
    <cellStyle name="Comma 52" xfId="4949"/>
    <cellStyle name="Comma 6" xfId="4950"/>
    <cellStyle name="Comma 6 2" xfId="4951"/>
    <cellStyle name="Comma 6 3" xfId="4952"/>
    <cellStyle name="Comma 6 4" xfId="4953"/>
    <cellStyle name="Comma 7" xfId="4954"/>
    <cellStyle name="Comma 7 2" xfId="4955"/>
    <cellStyle name="Comma 8" xfId="4956"/>
    <cellStyle name="Comma 8 2" xfId="4957"/>
    <cellStyle name="Comma 9" xfId="4958"/>
    <cellStyle name="Comma 9 2" xfId="4959"/>
    <cellStyle name="Comma0" xfId="4960"/>
    <cellStyle name="Comma0 - Style2" xfId="4961"/>
    <cellStyle name="Comma0 - Style4" xfId="4962"/>
    <cellStyle name="Comma0 - Style5" xfId="4963"/>
    <cellStyle name="Comma0 - Style5 2" xfId="4964"/>
    <cellStyle name="Comma0 2" xfId="4965"/>
    <cellStyle name="Comma0 3" xfId="4966"/>
    <cellStyle name="Comma0 4" xfId="4967"/>
    <cellStyle name="Comma0 5" xfId="4968"/>
    <cellStyle name="Comma0 5 2" xfId="4969"/>
    <cellStyle name="Comma0_00COS Ind Allocators" xfId="4970"/>
    <cellStyle name="Comma1 - Style1" xfId="4971"/>
    <cellStyle name="Comma1 - Style1 2" xfId="4972"/>
    <cellStyle name="Comment" xfId="4973"/>
    <cellStyle name="Copied" xfId="4974"/>
    <cellStyle name="Copied 2" xfId="4975"/>
    <cellStyle name="Copied 2 2" xfId="4976"/>
    <cellStyle name="COST1" xfId="4977"/>
    <cellStyle name="COST1 2" xfId="4978"/>
    <cellStyle name="COST1 2 2" xfId="4979"/>
    <cellStyle name="CountryTitle" xfId="4980"/>
    <cellStyle name="Curren - Style1" xfId="4981"/>
    <cellStyle name="Curren - Style2" xfId="4982"/>
    <cellStyle name="Curren - Style2 2" xfId="4983"/>
    <cellStyle name="Curren - Style5" xfId="4984"/>
    <cellStyle name="Curren - Style6" xfId="4985"/>
    <cellStyle name="Curren - Style6 2" xfId="4986"/>
    <cellStyle name="Currency" xfId="2" builtinId="4"/>
    <cellStyle name="Currency [0] 2" xfId="4987"/>
    <cellStyle name="Currency 10" xfId="4988"/>
    <cellStyle name="Currency 10 2" xfId="4989"/>
    <cellStyle name="Currency 11" xfId="4990"/>
    <cellStyle name="Currency 11 2" xfId="4991"/>
    <cellStyle name="Currency 12" xfId="4992"/>
    <cellStyle name="Currency 12 2" xfId="4993"/>
    <cellStyle name="Currency 12 2 2" xfId="4994"/>
    <cellStyle name="Currency 12 3" xfId="4995"/>
    <cellStyle name="Currency 12 3 2" xfId="4996"/>
    <cellStyle name="Currency 12 4" xfId="4997"/>
    <cellStyle name="Currency 12 4 2" xfId="4998"/>
    <cellStyle name="Currency 12 5" xfId="4999"/>
    <cellStyle name="Currency 13" xfId="5000"/>
    <cellStyle name="Currency 13 2" xfId="5001"/>
    <cellStyle name="Currency 13 3" xfId="5002"/>
    <cellStyle name="Currency 14" xfId="5003"/>
    <cellStyle name="Currency 14 2" xfId="5004"/>
    <cellStyle name="Currency 15" xfId="5005"/>
    <cellStyle name="Currency 15 2" xfId="5006"/>
    <cellStyle name="Currency 16" xfId="5007"/>
    <cellStyle name="Currency 16 2" xfId="5008"/>
    <cellStyle name="Currency 17" xfId="5009"/>
    <cellStyle name="Currency 18" xfId="5010"/>
    <cellStyle name="Currency 19" xfId="5011"/>
    <cellStyle name="Currency 2" xfId="8"/>
    <cellStyle name="Currency 2 10" xfId="5012"/>
    <cellStyle name="Currency 2 2" xfId="5013"/>
    <cellStyle name="Currency 2 2 2" xfId="5014"/>
    <cellStyle name="Currency 2 3" xfId="32"/>
    <cellStyle name="Currency 2 3 2" xfId="5015"/>
    <cellStyle name="Currency 2 4" xfId="5016"/>
    <cellStyle name="Currency 2 4 2" xfId="5017"/>
    <cellStyle name="Currency 2 5" xfId="5018"/>
    <cellStyle name="Currency 2 5 2" xfId="5019"/>
    <cellStyle name="Currency 2 6" xfId="5020"/>
    <cellStyle name="Currency 2 6 2" xfId="5021"/>
    <cellStyle name="Currency 2 7" xfId="5022"/>
    <cellStyle name="Currency 2 7 2" xfId="5023"/>
    <cellStyle name="Currency 2 8" xfId="5024"/>
    <cellStyle name="Currency 2 8 2" xfId="5025"/>
    <cellStyle name="Currency 2 9" xfId="5026"/>
    <cellStyle name="Currency 20" xfId="5027"/>
    <cellStyle name="Currency 21" xfId="5028"/>
    <cellStyle name="Currency 3" xfId="13"/>
    <cellStyle name="Currency 3 2" xfId="5029"/>
    <cellStyle name="Currency 3 2 2" xfId="5030"/>
    <cellStyle name="Currency 3 3" xfId="5031"/>
    <cellStyle name="Currency 3 3 2" xfId="5032"/>
    <cellStyle name="Currency 3 4" xfId="5033"/>
    <cellStyle name="Currency 4" xfId="5034"/>
    <cellStyle name="Currency 4 2" xfId="5035"/>
    <cellStyle name="Currency 4 2 2" xfId="5036"/>
    <cellStyle name="Currency 4 3" xfId="5037"/>
    <cellStyle name="Currency 4_4 31E Reg Asset  Liab and EXH D" xfId="5038"/>
    <cellStyle name="Currency 5" xfId="5039"/>
    <cellStyle name="Currency 5 2" xfId="5040"/>
    <cellStyle name="Currency 5 3" xfId="5041"/>
    <cellStyle name="Currency 6" xfId="5042"/>
    <cellStyle name="Currency 6 2" xfId="5043"/>
    <cellStyle name="Currency 7" xfId="5044"/>
    <cellStyle name="Currency 7 2" xfId="5045"/>
    <cellStyle name="Currency 8" xfId="5046"/>
    <cellStyle name="Currency 8 2" xfId="5047"/>
    <cellStyle name="Currency 9" xfId="5048"/>
    <cellStyle name="Currency 9 2" xfId="5049"/>
    <cellStyle name="Currency0" xfId="5050"/>
    <cellStyle name="Currency0 2" xfId="5051"/>
    <cellStyle name="Currency0 2 2" xfId="5052"/>
    <cellStyle name="Currency0 2 3" xfId="5053"/>
    <cellStyle name="Currency0 3" xfId="5054"/>
    <cellStyle name="Currency0 3 2" xfId="5055"/>
    <cellStyle name="Currency0 4" xfId="5056"/>
    <cellStyle name="Currency0 4 2" xfId="5057"/>
    <cellStyle name="Currency0 5" xfId="5058"/>
    <cellStyle name="Currency0 5 2" xfId="5059"/>
    <cellStyle name="Currency0 6" xfId="5060"/>
    <cellStyle name="Currency0 7" xfId="5061"/>
    <cellStyle name="Currency0 7 2" xfId="5062"/>
    <cellStyle name="Currency0 8" xfId="5063"/>
    <cellStyle name="Currency0 8 2" xfId="5064"/>
    <cellStyle name="Currency0 9" xfId="5065"/>
    <cellStyle name="Date" xfId="5066"/>
    <cellStyle name="Date 2" xfId="5067"/>
    <cellStyle name="Date 3" xfId="5068"/>
    <cellStyle name="Date 4" xfId="5069"/>
    <cellStyle name="Date 5" xfId="5070"/>
    <cellStyle name="Date 5 2" xfId="5071"/>
    <cellStyle name="DateTime" xfId="5072"/>
    <cellStyle name="DateTime 2" xfId="5073"/>
    <cellStyle name="drp-sh - Style2" xfId="5074"/>
    <cellStyle name="Emphasis 1" xfId="5075"/>
    <cellStyle name="Emphasis 2" xfId="5076"/>
    <cellStyle name="Emphasis 3" xfId="5077"/>
    <cellStyle name="Entered" xfId="5078"/>
    <cellStyle name="Entered 2" xfId="5079"/>
    <cellStyle name="Entered 2 2" xfId="5080"/>
    <cellStyle name="Entered 3" xfId="5081"/>
    <cellStyle name="Entered 4" xfId="5082"/>
    <cellStyle name="Entered 4 2" xfId="5083"/>
    <cellStyle name="Entered 5" xfId="5084"/>
    <cellStyle name="Entered 5 2" xfId="5085"/>
    <cellStyle name="Entered 6" xfId="5086"/>
    <cellStyle name="Entered 7" xfId="5087"/>
    <cellStyle name="Entered 7 2" xfId="5088"/>
    <cellStyle name="Entered 8" xfId="5089"/>
    <cellStyle name="Entered 8 2" xfId="5090"/>
    <cellStyle name="Entered_AURORA Total New" xfId="5091"/>
    <cellStyle name="Euro" xfId="5092"/>
    <cellStyle name="Euro 2" xfId="5093"/>
    <cellStyle name="Euro 2 2" xfId="5094"/>
    <cellStyle name="Euro 3" xfId="5095"/>
    <cellStyle name="Euro 4" xfId="5096"/>
    <cellStyle name="Euro 4 2" xfId="5097"/>
    <cellStyle name="Euro 5" xfId="5098"/>
    <cellStyle name="Euro 5 2" xfId="5099"/>
    <cellStyle name="Euro 6" xfId="5100"/>
    <cellStyle name="Euro 7" xfId="5101"/>
    <cellStyle name="Euro 7 2" xfId="5102"/>
    <cellStyle name="Euro 8" xfId="5103"/>
    <cellStyle name="Euro 8 2" xfId="5104"/>
    <cellStyle name="Explanatory Text 2" xfId="5105"/>
    <cellStyle name="Explanatory Text 2 2" xfId="5106"/>
    <cellStyle name="Explanatory Text 2 2 2" xfId="5107"/>
    <cellStyle name="Explanatory Text 2 3" xfId="5108"/>
    <cellStyle name="Explanatory Text 2 4" xfId="5109"/>
    <cellStyle name="Explanatory Text 3" xfId="5110"/>
    <cellStyle name="Explanatory Text 3 2" xfId="5111"/>
    <cellStyle name="Explanatory Text 3 3" xfId="5112"/>
    <cellStyle name="Explanatory Text 4" xfId="5113"/>
    <cellStyle name="Explanatory Text 5" xfId="5114"/>
    <cellStyle name="Explanatory Text 6" xfId="5115"/>
    <cellStyle name="Explanatory Text 7" xfId="5116"/>
    <cellStyle name="FieldName" xfId="5117"/>
    <cellStyle name="Fixed" xfId="5118"/>
    <cellStyle name="Fixed 2" xfId="5119"/>
    <cellStyle name="Fixed 2 2" xfId="5120"/>
    <cellStyle name="Fixed3 - Style3" xfId="5121"/>
    <cellStyle name="Followed Hyperlink 2" xfId="5122"/>
    <cellStyle name="Footnote" xfId="5123"/>
    <cellStyle name="G01_2001 figures 1 decimal a" xfId="5124"/>
    <cellStyle name="G03_Text" xfId="5125"/>
    <cellStyle name="G05_Superiors" xfId="5126"/>
    <cellStyle name="G07_Bold_2002_figs_Green" xfId="5127"/>
    <cellStyle name="G08_2001_figs" xfId="5128"/>
    <cellStyle name="Good 2" xfId="5129"/>
    <cellStyle name="Good 2 2" xfId="5130"/>
    <cellStyle name="Good 2 2 2" xfId="5131"/>
    <cellStyle name="Good 2 3" xfId="5132"/>
    <cellStyle name="Good 2 4" xfId="5133"/>
    <cellStyle name="Good 3" xfId="5134"/>
    <cellStyle name="Good 3 2" xfId="5135"/>
    <cellStyle name="Good 3 3" xfId="5136"/>
    <cellStyle name="Good 4" xfId="5137"/>
    <cellStyle name="Good 5" xfId="5138"/>
    <cellStyle name="Good 6" xfId="5139"/>
    <cellStyle name="Good 7" xfId="5140"/>
    <cellStyle name="Good 8" xfId="5141"/>
    <cellStyle name="Grey" xfId="14"/>
    <cellStyle name="Grey 2" xfId="5142"/>
    <cellStyle name="Grey 2 2" xfId="5143"/>
    <cellStyle name="Grey 2 2 2" xfId="5144"/>
    <cellStyle name="Grey 2 3" xfId="5145"/>
    <cellStyle name="Grey 3" xfId="5146"/>
    <cellStyle name="Grey 3 2" xfId="5147"/>
    <cellStyle name="Grey 3 2 2" xfId="5148"/>
    <cellStyle name="Grey 3 3" xfId="5149"/>
    <cellStyle name="Grey 4" xfId="5150"/>
    <cellStyle name="Grey 4 2" xfId="5151"/>
    <cellStyle name="Grey 5" xfId="5152"/>
    <cellStyle name="Grey 5 2" xfId="5153"/>
    <cellStyle name="Grey 6" xfId="5154"/>
    <cellStyle name="Grey_(C) WHE Proforma with ITC cash grant 10 Yr Amort_for deferral_102809" xfId="5155"/>
    <cellStyle name="g-tota - Style7" xfId="5156"/>
    <cellStyle name="HEAD" xfId="15"/>
    <cellStyle name="HEAD1" xfId="16"/>
    <cellStyle name="HEAD2" xfId="17"/>
    <cellStyle name="Header1" xfId="5157"/>
    <cellStyle name="Header1 2" xfId="5158"/>
    <cellStyle name="Header1 3" xfId="5159"/>
    <cellStyle name="Header1 3 2" xfId="5160"/>
    <cellStyle name="Header1_AURORA Total New" xfId="5161"/>
    <cellStyle name="Header2" xfId="5162"/>
    <cellStyle name="Header2 2" xfId="5163"/>
    <cellStyle name="Header2 3" xfId="5164"/>
    <cellStyle name="Header2 3 2" xfId="5165"/>
    <cellStyle name="Header2_AURORA Total New" xfId="5166"/>
    <cellStyle name="Heading" xfId="5167"/>
    <cellStyle name="Heading 1 2" xfId="5168"/>
    <cellStyle name="Heading 1 2 2" xfId="5169"/>
    <cellStyle name="Heading 1 2 2 2" xfId="5170"/>
    <cellStyle name="Heading 1 2 3" xfId="5171"/>
    <cellStyle name="Heading 1 2 4" xfId="5172"/>
    <cellStyle name="Heading 1 3" xfId="5173"/>
    <cellStyle name="Heading 1 3 2" xfId="5174"/>
    <cellStyle name="Heading 1 3 3" xfId="5175"/>
    <cellStyle name="Heading 1 4" xfId="5176"/>
    <cellStyle name="Heading 1 4 2" xfId="5177"/>
    <cellStyle name="Heading 1 5" xfId="5178"/>
    <cellStyle name="Heading 1 6" xfId="5179"/>
    <cellStyle name="Heading 1 7" xfId="5180"/>
    <cellStyle name="Heading 2 2" xfId="5181"/>
    <cellStyle name="Heading 2 2 2" xfId="5182"/>
    <cellStyle name="Heading 2 2 2 2" xfId="5183"/>
    <cellStyle name="Heading 2 2 3" xfId="5184"/>
    <cellStyle name="Heading 2 2 4" xfId="5185"/>
    <cellStyle name="Heading 2 3" xfId="5186"/>
    <cellStyle name="Heading 2 3 2" xfId="5187"/>
    <cellStyle name="Heading 2 3 3" xfId="5188"/>
    <cellStyle name="Heading 2 4" xfId="5189"/>
    <cellStyle name="Heading 2 4 2" xfId="5190"/>
    <cellStyle name="Heading 2 5" xfId="5191"/>
    <cellStyle name="Heading 2 6" xfId="5192"/>
    <cellStyle name="Heading 2 7" xfId="5193"/>
    <cellStyle name="Heading 3 2" xfId="5194"/>
    <cellStyle name="Heading 3 2 2" xfId="5195"/>
    <cellStyle name="Heading 3 2 2 2" xfId="5196"/>
    <cellStyle name="Heading 3 2 3" xfId="5197"/>
    <cellStyle name="Heading 3 2 4" xfId="5198"/>
    <cellStyle name="Heading 3 3" xfId="5199"/>
    <cellStyle name="Heading 3 3 2" xfId="5200"/>
    <cellStyle name="Heading 3 3 3" xfId="5201"/>
    <cellStyle name="Heading 3 4" xfId="5202"/>
    <cellStyle name="Heading 3 5" xfId="5203"/>
    <cellStyle name="Heading 3 6" xfId="5204"/>
    <cellStyle name="Heading 3 7" xfId="5205"/>
    <cellStyle name="Heading 3 8" xfId="5206"/>
    <cellStyle name="Heading 4 2" xfId="5207"/>
    <cellStyle name="Heading 4 2 2" xfId="5208"/>
    <cellStyle name="Heading 4 2 2 2" xfId="5209"/>
    <cellStyle name="Heading 4 2 3" xfId="5210"/>
    <cellStyle name="Heading 4 2 4" xfId="5211"/>
    <cellStyle name="Heading 4 3" xfId="5212"/>
    <cellStyle name="Heading 4 3 2" xfId="5213"/>
    <cellStyle name="Heading 4 3 3" xfId="5214"/>
    <cellStyle name="Heading 4 4" xfId="5215"/>
    <cellStyle name="Heading 4 5" xfId="5216"/>
    <cellStyle name="Heading 4 6" xfId="5217"/>
    <cellStyle name="Heading 4 7" xfId="5218"/>
    <cellStyle name="Heading 4 8" xfId="5219"/>
    <cellStyle name="Heading1" xfId="5220"/>
    <cellStyle name="Heading1 2" xfId="5221"/>
    <cellStyle name="Heading1 3" xfId="5222"/>
    <cellStyle name="Heading1 3 2" xfId="5223"/>
    <cellStyle name="Heading2" xfId="5224"/>
    <cellStyle name="Heading2 2" xfId="5225"/>
    <cellStyle name="Heading2 3" xfId="5226"/>
    <cellStyle name="Heading2 3 2" xfId="5227"/>
    <cellStyle name="HeadlineStyle" xfId="5228"/>
    <cellStyle name="HeadlineStyle 2" xfId="5229"/>
    <cellStyle name="HeadlineStyleJustified" xfId="5230"/>
    <cellStyle name="HeadlineStyleJustified 2" xfId="5231"/>
    <cellStyle name="Hyperlink 2" xfId="5232"/>
    <cellStyle name="Input [yellow]" xfId="18"/>
    <cellStyle name="Input [yellow] 2" xfId="5233"/>
    <cellStyle name="Input [yellow] 2 2" xfId="5234"/>
    <cellStyle name="Input [yellow] 2 2 2" xfId="5235"/>
    <cellStyle name="Input [yellow] 2 3" xfId="5236"/>
    <cellStyle name="Input [yellow] 3" xfId="5237"/>
    <cellStyle name="Input [yellow] 3 2" xfId="5238"/>
    <cellStyle name="Input [yellow] 3 2 2" xfId="5239"/>
    <cellStyle name="Input [yellow] 3 3" xfId="5240"/>
    <cellStyle name="Input [yellow] 4" xfId="5241"/>
    <cellStyle name="Input [yellow] 4 2" xfId="5242"/>
    <cellStyle name="Input [yellow] 5" xfId="5243"/>
    <cellStyle name="Input [yellow] 5 2" xfId="5244"/>
    <cellStyle name="Input [yellow] 6" xfId="5245"/>
    <cellStyle name="Input [yellow]_(C) WHE Proforma with ITC cash grant 10 Yr Amort_for deferral_102809" xfId="5246"/>
    <cellStyle name="Input 10" xfId="5247"/>
    <cellStyle name="Input 11" xfId="5248"/>
    <cellStyle name="Input 12" xfId="5249"/>
    <cellStyle name="Input 13" xfId="5250"/>
    <cellStyle name="Input 14" xfId="5251"/>
    <cellStyle name="Input 15" xfId="5252"/>
    <cellStyle name="Input 16" xfId="5253"/>
    <cellStyle name="Input 17" xfId="5254"/>
    <cellStyle name="Input 18" xfId="5255"/>
    <cellStyle name="Input 19" xfId="5256"/>
    <cellStyle name="Input 2" xfId="19"/>
    <cellStyle name="Input 2 2" xfId="5257"/>
    <cellStyle name="Input 2 2 2" xfId="5258"/>
    <cellStyle name="Input 2 3" xfId="5259"/>
    <cellStyle name="Input 2 4" xfId="5260"/>
    <cellStyle name="Input 20" xfId="5261"/>
    <cellStyle name="Input 21" xfId="5262"/>
    <cellStyle name="Input 22" xfId="5263"/>
    <cellStyle name="Input 23" xfId="5264"/>
    <cellStyle name="Input 24" xfId="5265"/>
    <cellStyle name="Input 25" xfId="5266"/>
    <cellStyle name="Input 26" xfId="5267"/>
    <cellStyle name="Input 27" xfId="5268"/>
    <cellStyle name="Input 28" xfId="5269"/>
    <cellStyle name="Input 29" xfId="5270"/>
    <cellStyle name="Input 3" xfId="5271"/>
    <cellStyle name="Input 3 2" xfId="5272"/>
    <cellStyle name="Input 3 3" xfId="5273"/>
    <cellStyle name="Input 3 4" xfId="5274"/>
    <cellStyle name="Input 4" xfId="5275"/>
    <cellStyle name="Input 4 2" xfId="5276"/>
    <cellStyle name="Input 5" xfId="5277"/>
    <cellStyle name="Input 5 2" xfId="5278"/>
    <cellStyle name="Input 6" xfId="5279"/>
    <cellStyle name="Input 6 2" xfId="5280"/>
    <cellStyle name="Input 7" xfId="5281"/>
    <cellStyle name="Input 7 2" xfId="5282"/>
    <cellStyle name="Input 8" xfId="5283"/>
    <cellStyle name="Input 8 2" xfId="5284"/>
    <cellStyle name="Input 9" xfId="5285"/>
    <cellStyle name="Input Cells" xfId="5286"/>
    <cellStyle name="Input Cells 2" xfId="5287"/>
    <cellStyle name="Input Cells Percent" xfId="5288"/>
    <cellStyle name="Input Cells Percent 2" xfId="5289"/>
    <cellStyle name="Input Cells Percent_AURORA Total New" xfId="5290"/>
    <cellStyle name="Input Cells_4.34E Mint Farm Deferral" xfId="5291"/>
    <cellStyle name="line b - Style6" xfId="5292"/>
    <cellStyle name="Lines" xfId="5293"/>
    <cellStyle name="Lines 2" xfId="5294"/>
    <cellStyle name="Lines 3" xfId="5295"/>
    <cellStyle name="LINKED" xfId="5296"/>
    <cellStyle name="LINKED 2" xfId="5297"/>
    <cellStyle name="LINKED 2 2" xfId="5298"/>
    <cellStyle name="Linked Cell 2" xfId="5299"/>
    <cellStyle name="Linked Cell 2 2" xfId="5300"/>
    <cellStyle name="Linked Cell 2 2 2" xfId="5301"/>
    <cellStyle name="Linked Cell 2 3" xfId="5302"/>
    <cellStyle name="Linked Cell 2 4" xfId="5303"/>
    <cellStyle name="Linked Cell 3" xfId="5304"/>
    <cellStyle name="Linked Cell 3 2" xfId="5305"/>
    <cellStyle name="Linked Cell 3 3" xfId="5306"/>
    <cellStyle name="Linked Cell 4" xfId="5307"/>
    <cellStyle name="Linked Cell 5" xfId="5308"/>
    <cellStyle name="Linked Cell 6" xfId="5309"/>
    <cellStyle name="Linked Cell 7" xfId="5310"/>
    <cellStyle name="Linked Cell 8" xfId="5311"/>
    <cellStyle name="Millares [0]_2AV_M_M " xfId="5312"/>
    <cellStyle name="Millares_2AV_M_M " xfId="5313"/>
    <cellStyle name="modified border" xfId="5314"/>
    <cellStyle name="modified border 2" xfId="5315"/>
    <cellStyle name="modified border 2 2" xfId="5316"/>
    <cellStyle name="modified border 3" xfId="5317"/>
    <cellStyle name="modified border 3 2" xfId="5318"/>
    <cellStyle name="modified border 4" xfId="5319"/>
    <cellStyle name="modified border 4 2" xfId="5320"/>
    <cellStyle name="modified border 5" xfId="5321"/>
    <cellStyle name="modified border 5 2" xfId="5322"/>
    <cellStyle name="modified border_4.34E Mint Farm Deferral" xfId="5323"/>
    <cellStyle name="modified border1" xfId="5324"/>
    <cellStyle name="modified border1 2" xfId="5325"/>
    <cellStyle name="modified border1 2 2" xfId="5326"/>
    <cellStyle name="modified border1 3" xfId="5327"/>
    <cellStyle name="modified border1 3 2" xfId="5328"/>
    <cellStyle name="modified border1 4" xfId="5329"/>
    <cellStyle name="modified border1 4 2" xfId="5330"/>
    <cellStyle name="modified border1 5" xfId="5331"/>
    <cellStyle name="modified border1 5 2" xfId="5332"/>
    <cellStyle name="modified border1_4.34E Mint Farm Deferral" xfId="5333"/>
    <cellStyle name="Moneda [0]_2AV_M_M " xfId="5334"/>
    <cellStyle name="Moneda_2AV_M_M " xfId="5335"/>
    <cellStyle name="MonthYears" xfId="5336"/>
    <cellStyle name="Neutral 2" xfId="5337"/>
    <cellStyle name="Neutral 2 2" xfId="5338"/>
    <cellStyle name="Neutral 2 2 2" xfId="5339"/>
    <cellStyle name="Neutral 2 3" xfId="5340"/>
    <cellStyle name="Neutral 2 4" xfId="5341"/>
    <cellStyle name="Neutral 3" xfId="5342"/>
    <cellStyle name="Neutral 3 2" xfId="5343"/>
    <cellStyle name="Neutral 3 3" xfId="5344"/>
    <cellStyle name="Neutral 4" xfId="5345"/>
    <cellStyle name="Neutral 5" xfId="5346"/>
    <cellStyle name="Neutral 6" xfId="5347"/>
    <cellStyle name="Neutral 7" xfId="5348"/>
    <cellStyle name="Neutral 8" xfId="5349"/>
    <cellStyle name="no dec" xfId="5350"/>
    <cellStyle name="no dec 2" xfId="5351"/>
    <cellStyle name="no dec 2 2" xfId="5352"/>
    <cellStyle name="Normal" xfId="0" builtinId="0"/>
    <cellStyle name="Normal - Style1" xfId="20"/>
    <cellStyle name="Normal - Style1 2" xfId="5353"/>
    <cellStyle name="Normal - Style1 2 2" xfId="5354"/>
    <cellStyle name="Normal - Style1 2 2 2" xfId="5355"/>
    <cellStyle name="Normal - Style1 2 2 3" xfId="5356"/>
    <cellStyle name="Normal - Style1 2 3" xfId="5357"/>
    <cellStyle name="Normal - Style1 3" xfId="5358"/>
    <cellStyle name="Normal - Style1 3 2" xfId="5359"/>
    <cellStyle name="Normal - Style1 3 2 2" xfId="5360"/>
    <cellStyle name="Normal - Style1 3 3" xfId="5361"/>
    <cellStyle name="Normal - Style1 3 4" xfId="5362"/>
    <cellStyle name="Normal - Style1 4" xfId="5363"/>
    <cellStyle name="Normal - Style1 4 2" xfId="5364"/>
    <cellStyle name="Normal - Style1 4 2 2" xfId="5365"/>
    <cellStyle name="Normal - Style1 4 3" xfId="5366"/>
    <cellStyle name="Normal - Style1 5" xfId="5367"/>
    <cellStyle name="Normal - Style1 5 2" xfId="5368"/>
    <cellStyle name="Normal - Style1 5 2 2" xfId="5369"/>
    <cellStyle name="Normal - Style1 5 2 3" xfId="5370"/>
    <cellStyle name="Normal - Style1 5 3" xfId="5371"/>
    <cellStyle name="Normal - Style1 5 4" xfId="5372"/>
    <cellStyle name="Normal - Style1 5 5" xfId="5373"/>
    <cellStyle name="Normal - Style1 6" xfId="5374"/>
    <cellStyle name="Normal - Style1 6 2" xfId="5375"/>
    <cellStyle name="Normal - Style1 6 2 2" xfId="5376"/>
    <cellStyle name="Normal - Style1 6 3" xfId="5377"/>
    <cellStyle name="Normal - Style1 6 4" xfId="5378"/>
    <cellStyle name="Normal - Style1 7" xfId="5379"/>
    <cellStyle name="Normal - Style1 7 2" xfId="5380"/>
    <cellStyle name="Normal - Style1 7 2 2" xfId="5381"/>
    <cellStyle name="Normal - Style1 7 3" xfId="5382"/>
    <cellStyle name="Normal - Style1 8" xfId="5383"/>
    <cellStyle name="Normal - Style1 9" xfId="5384"/>
    <cellStyle name="Normal - Style1_(C) WHE Proforma with ITC cash grant 10 Yr Amort_for deferral_102809" xfId="5385"/>
    <cellStyle name="Normal [0]" xfId="5386"/>
    <cellStyle name="Normal [2]" xfId="5387"/>
    <cellStyle name="Normal 1" xfId="5388"/>
    <cellStyle name="Normal 1 2" xfId="5389"/>
    <cellStyle name="Normal 1 2 2" xfId="5390"/>
    <cellStyle name="Normal 1 3" xfId="5391"/>
    <cellStyle name="Normal 1 3 2" xfId="5392"/>
    <cellStyle name="Normal 1 4" xfId="5393"/>
    <cellStyle name="Normal 10" xfId="5394"/>
    <cellStyle name="Normal 10 2" xfId="5395"/>
    <cellStyle name="Normal 10 2 2" xfId="5396"/>
    <cellStyle name="Normal 10 2 2 2" xfId="5397"/>
    <cellStyle name="Normal 10 2 3" xfId="5398"/>
    <cellStyle name="Normal 10 3" xfId="5399"/>
    <cellStyle name="Normal 10 3 2" xfId="5400"/>
    <cellStyle name="Normal 10 3 2 2" xfId="5401"/>
    <cellStyle name="Normal 10 3 3" xfId="5402"/>
    <cellStyle name="Normal 10 4" xfId="5403"/>
    <cellStyle name="Normal 10 4 2" xfId="5404"/>
    <cellStyle name="Normal 10 5" xfId="5405"/>
    <cellStyle name="Normal 10 6" xfId="5406"/>
    <cellStyle name="Normal 10 7" xfId="5407"/>
    <cellStyle name="Normal 10_ Price Inputs" xfId="5408"/>
    <cellStyle name="Normal 11" xfId="5409"/>
    <cellStyle name="Normal 11 2" xfId="5410"/>
    <cellStyle name="Normal 11 2 2" xfId="5411"/>
    <cellStyle name="Normal 11 3" xfId="27"/>
    <cellStyle name="Normal 11 4" xfId="5412"/>
    <cellStyle name="Normal 11 5" xfId="5413"/>
    <cellStyle name="Normal 11_16.37E Wild Horse Expansion DeferralRevwrkingfile SF" xfId="5414"/>
    <cellStyle name="Normal 12" xfId="5415"/>
    <cellStyle name="Normal 12 2" xfId="5416"/>
    <cellStyle name="Normal 12 2 2" xfId="5417"/>
    <cellStyle name="Normal 12 3" xfId="5418"/>
    <cellStyle name="Normal 12 4" xfId="5419"/>
    <cellStyle name="Normal 13" xfId="5420"/>
    <cellStyle name="Normal 13 2" xfId="5421"/>
    <cellStyle name="Normal 13 2 2" xfId="5422"/>
    <cellStyle name="Normal 13 3" xfId="5423"/>
    <cellStyle name="Normal 13 4" xfId="5424"/>
    <cellStyle name="Normal 14" xfId="5425"/>
    <cellStyle name="Normal 14 2" xfId="5426"/>
    <cellStyle name="Normal 14 2 2" xfId="5427"/>
    <cellStyle name="Normal 14 3" xfId="5428"/>
    <cellStyle name="Normal 14 4" xfId="5429"/>
    <cellStyle name="Normal 15" xfId="5430"/>
    <cellStyle name="Normal 15 2" xfId="5431"/>
    <cellStyle name="Normal 15 2 2" xfId="5432"/>
    <cellStyle name="Normal 15 3" xfId="5433"/>
    <cellStyle name="Normal 15 4" xfId="5434"/>
    <cellStyle name="Normal 16" xfId="5435"/>
    <cellStyle name="Normal 16 2" xfId="5436"/>
    <cellStyle name="Normal 16 2 2" xfId="5437"/>
    <cellStyle name="Normal 16 3" xfId="5438"/>
    <cellStyle name="Normal 16 4" xfId="5439"/>
    <cellStyle name="Normal 17" xfId="5440"/>
    <cellStyle name="Normal 17 2" xfId="5441"/>
    <cellStyle name="Normal 17 2 2" xfId="5442"/>
    <cellStyle name="Normal 17 3" xfId="5443"/>
    <cellStyle name="Normal 17 4" xfId="5444"/>
    <cellStyle name="Normal 18" xfId="5445"/>
    <cellStyle name="Normal 18 2" xfId="5446"/>
    <cellStyle name="Normal 18 2 2" xfId="5447"/>
    <cellStyle name="Normal 18 3" xfId="5448"/>
    <cellStyle name="Normal 18 4" xfId="5449"/>
    <cellStyle name="Normal 19" xfId="5450"/>
    <cellStyle name="Normal 19 2" xfId="5451"/>
    <cellStyle name="Normal 19 2 2" xfId="5452"/>
    <cellStyle name="Normal 19 3" xfId="5453"/>
    <cellStyle name="Normal 19 4" xfId="5454"/>
    <cellStyle name="Normal 2" xfId="4"/>
    <cellStyle name="Normal 2 10" xfId="5455"/>
    <cellStyle name="Normal 2 10 2" xfId="5456"/>
    <cellStyle name="Normal 2 11" xfId="5457"/>
    <cellStyle name="Normal 2 11 2" xfId="5458"/>
    <cellStyle name="Normal 2 12" xfId="5459"/>
    <cellStyle name="Normal 2 12 2" xfId="5460"/>
    <cellStyle name="Normal 2 13" xfId="5461"/>
    <cellStyle name="Normal 2 13 2" xfId="5462"/>
    <cellStyle name="Normal 2 14" xfId="5463"/>
    <cellStyle name="Normal 2 15" xfId="5464"/>
    <cellStyle name="Normal 2 2" xfId="5465"/>
    <cellStyle name="Normal 2 2 2" xfId="5466"/>
    <cellStyle name="Normal 2 2 2 2" xfId="5467"/>
    <cellStyle name="Normal 2 2 2 2 2" xfId="5468"/>
    <cellStyle name="Normal 2 2 2 2 2 2" xfId="5469"/>
    <cellStyle name="Normal 2 2 2 2 3" xfId="5470"/>
    <cellStyle name="Normal 2 2 2 2 3 2" xfId="5471"/>
    <cellStyle name="Normal 2 2 2 2 4" xfId="5472"/>
    <cellStyle name="Normal 2 2 2 3" xfId="5473"/>
    <cellStyle name="Normal 2 2 2 3 2" xfId="5474"/>
    <cellStyle name="Normal 2 2 2 3 2 2" xfId="5475"/>
    <cellStyle name="Normal 2 2 2 3 3" xfId="5476"/>
    <cellStyle name="Normal 2 2 2 3 3 2" xfId="5477"/>
    <cellStyle name="Normal 2 2 2 3 4" xfId="5478"/>
    <cellStyle name="Normal 2 2 2 4" xfId="5479"/>
    <cellStyle name="Normal 2 2 2 4 2" xfId="5480"/>
    <cellStyle name="Normal 2 2 2 5" xfId="5481"/>
    <cellStyle name="Normal 2 2 2 5 2" xfId="5482"/>
    <cellStyle name="Normal 2 2 2 6" xfId="5483"/>
    <cellStyle name="Normal 2 2 2_Chelan PUD Power Costs (8-10)" xfId="5484"/>
    <cellStyle name="Normal 2 2 3" xfId="5485"/>
    <cellStyle name="Normal 2 2 3 2" xfId="5486"/>
    <cellStyle name="Normal 2 2 3 2 2" xfId="5487"/>
    <cellStyle name="Normal 2 2 3 3" xfId="5488"/>
    <cellStyle name="Normal 2 2 3 3 2" xfId="5489"/>
    <cellStyle name="Normal 2 2 3 4" xfId="5490"/>
    <cellStyle name="Normal 2 2 4" xfId="5491"/>
    <cellStyle name="Normal 2 2 4 2" xfId="5492"/>
    <cellStyle name="Normal 2 2 5" xfId="5493"/>
    <cellStyle name="Normal 2 2 6" xfId="5494"/>
    <cellStyle name="Normal 2 2 7" xfId="5495"/>
    <cellStyle name="Normal 2 2_ Price Inputs" xfId="5496"/>
    <cellStyle name="Normal 2 3" xfId="5497"/>
    <cellStyle name="Normal 2 3 2" xfId="5498"/>
    <cellStyle name="Normal 2 3 2 2" xfId="5499"/>
    <cellStyle name="Normal 2 3 3" xfId="5500"/>
    <cellStyle name="Normal 2 3 3 2" xfId="5501"/>
    <cellStyle name="Normal 2 3 4" xfId="5502"/>
    <cellStyle name="Normal 2 4" xfId="5503"/>
    <cellStyle name="Normal 2 4 2" xfId="5504"/>
    <cellStyle name="Normal 2 4 2 2" xfId="5505"/>
    <cellStyle name="Normal 2 4 3" xfId="5506"/>
    <cellStyle name="Normal 2 4 3 2" xfId="5507"/>
    <cellStyle name="Normal 2 4 4" xfId="5508"/>
    <cellStyle name="Normal 2 5" xfId="5509"/>
    <cellStyle name="Normal 2 5 2" xfId="5510"/>
    <cellStyle name="Normal 2 5 2 2" xfId="5511"/>
    <cellStyle name="Normal 2 5 3" xfId="5512"/>
    <cellStyle name="Normal 2 5 3 2" xfId="5513"/>
    <cellStyle name="Normal 2 5 4" xfId="5514"/>
    <cellStyle name="Normal 2 6" xfId="5515"/>
    <cellStyle name="Normal 2 6 2" xfId="5516"/>
    <cellStyle name="Normal 2 6 2 2" xfId="5517"/>
    <cellStyle name="Normal 2 6 3" xfId="5518"/>
    <cellStyle name="Normal 2 7" xfId="5519"/>
    <cellStyle name="Normal 2 7 2" xfId="5520"/>
    <cellStyle name="Normal 2 8" xfId="5521"/>
    <cellStyle name="Normal 2 8 2" xfId="5522"/>
    <cellStyle name="Normal 2 9" xfId="5523"/>
    <cellStyle name="Normal 2 9 2" xfId="5524"/>
    <cellStyle name="Normal 2_16.37E Wild Horse Expansion DeferralRevwrkingfile SF" xfId="5525"/>
    <cellStyle name="Normal 20" xfId="5526"/>
    <cellStyle name="Normal 20 2" xfId="5527"/>
    <cellStyle name="Normal 20 2 2" xfId="5528"/>
    <cellStyle name="Normal 20 3" xfId="5529"/>
    <cellStyle name="Normal 20 3 2" xfId="5530"/>
    <cellStyle name="Normal 20 3 3" xfId="5531"/>
    <cellStyle name="Normal 20 3 3 2" xfId="5532"/>
    <cellStyle name="Normal 20 3 4" xfId="5533"/>
    <cellStyle name="Normal 20 4" xfId="5534"/>
    <cellStyle name="Normal 21" xfId="5535"/>
    <cellStyle name="Normal 21 2" xfId="5536"/>
    <cellStyle name="Normal 21 2 2" xfId="5537"/>
    <cellStyle name="Normal 21 3" xfId="5538"/>
    <cellStyle name="Normal 21 3 2" xfId="5539"/>
    <cellStyle name="Normal 21 4" xfId="5540"/>
    <cellStyle name="Normal 21 5" xfId="5541"/>
    <cellStyle name="Normal 21 6" xfId="5542"/>
    <cellStyle name="Normal 21_4 31E Reg Asset  Liab and EXH D" xfId="5543"/>
    <cellStyle name="Normal 22" xfId="5544"/>
    <cellStyle name="Normal 22 2" xfId="5545"/>
    <cellStyle name="Normal 22 2 2" xfId="5546"/>
    <cellStyle name="Normal 22 3" xfId="5547"/>
    <cellStyle name="Normal 22 3 2" xfId="5548"/>
    <cellStyle name="Normal 22 4" xfId="5549"/>
    <cellStyle name="Normal 22 5" xfId="5550"/>
    <cellStyle name="Normal 22 6" xfId="5551"/>
    <cellStyle name="Normal 23" xfId="5552"/>
    <cellStyle name="Normal 23 2" xfId="5553"/>
    <cellStyle name="Normal 23 3" xfId="5554"/>
    <cellStyle name="Normal 24" xfId="5555"/>
    <cellStyle name="Normal 24 2" xfId="5556"/>
    <cellStyle name="Normal 24 2 2" xfId="5557"/>
    <cellStyle name="Normal 24 2 3" xfId="5558"/>
    <cellStyle name="Normal 24 3" xfId="5559"/>
    <cellStyle name="Normal 25" xfId="5560"/>
    <cellStyle name="Normal 25 2" xfId="5561"/>
    <cellStyle name="Normal 25 3" xfId="5562"/>
    <cellStyle name="Normal 26" xfId="5563"/>
    <cellStyle name="Normal 26 2" xfId="5564"/>
    <cellStyle name="Normal 26 3" xfId="5565"/>
    <cellStyle name="Normal 26 4" xfId="5566"/>
    <cellStyle name="Normal 27" xfId="5567"/>
    <cellStyle name="Normal 27 2" xfId="5568"/>
    <cellStyle name="Normal 27 3" xfId="5569"/>
    <cellStyle name="Normal 28" xfId="5570"/>
    <cellStyle name="Normal 28 2" xfId="5571"/>
    <cellStyle name="Normal 28 2 2" xfId="5572"/>
    <cellStyle name="Normal 28 3" xfId="5573"/>
    <cellStyle name="Normal 29" xfId="5574"/>
    <cellStyle name="Normal 29 2" xfId="5575"/>
    <cellStyle name="Normal 3" xfId="5"/>
    <cellStyle name="Normal 3 10" xfId="5576"/>
    <cellStyle name="Normal 3 10 2" xfId="5577"/>
    <cellStyle name="Normal 3 11" xfId="5578"/>
    <cellStyle name="Normal 3 11 2" xfId="5579"/>
    <cellStyle name="Normal 3 12" xfId="5580"/>
    <cellStyle name="Normal 3 13" xfId="5581"/>
    <cellStyle name="Normal 3 2" xfId="9"/>
    <cellStyle name="Normal 3 2 2" xfId="5582"/>
    <cellStyle name="Normal 3 2 2 2" xfId="5583"/>
    <cellStyle name="Normal 3 2 2 2 2" xfId="5584"/>
    <cellStyle name="Normal 3 2 3" xfId="5585"/>
    <cellStyle name="Normal 3 2 3 2" xfId="5586"/>
    <cellStyle name="Normal 3 2 3 2 2" xfId="5587"/>
    <cellStyle name="Normal 3 2 4" xfId="5588"/>
    <cellStyle name="Normal 3 2 4 2" xfId="5589"/>
    <cellStyle name="Normal 3 2_Chelan PUD Power Costs (8-10)" xfId="5590"/>
    <cellStyle name="Normal 3 3" xfId="5591"/>
    <cellStyle name="Normal 3 3 2" xfId="5592"/>
    <cellStyle name="Normal 3 3 2 2" xfId="5593"/>
    <cellStyle name="Normal 3 3 3" xfId="5594"/>
    <cellStyle name="Normal 3 4" xfId="5595"/>
    <cellStyle name="Normal 3 4 2" xfId="5596"/>
    <cellStyle name="Normal 3 4 2 2" xfId="5597"/>
    <cellStyle name="Normal 3 4 3" xfId="5598"/>
    <cellStyle name="Normal 3 5" xfId="5599"/>
    <cellStyle name="Normal 3 5 2" xfId="5600"/>
    <cellStyle name="Normal 3 5 3" xfId="5601"/>
    <cellStyle name="Normal 3 6" xfId="5602"/>
    <cellStyle name="Normal 3 6 2" xfId="5603"/>
    <cellStyle name="Normal 3 7" xfId="5604"/>
    <cellStyle name="Normal 3 7 2" xfId="5605"/>
    <cellStyle name="Normal 3 8" xfId="5606"/>
    <cellStyle name="Normal 3 8 2" xfId="5607"/>
    <cellStyle name="Normal 3 9" xfId="5608"/>
    <cellStyle name="Normal 3 9 2" xfId="5609"/>
    <cellStyle name="Normal 3_ Price Inputs" xfId="5610"/>
    <cellStyle name="Normal 30" xfId="5611"/>
    <cellStyle name="Normal 30 2" xfId="5612"/>
    <cellStyle name="Normal 31" xfId="5613"/>
    <cellStyle name="Normal 31 2" xfId="5614"/>
    <cellStyle name="Normal 31 2 2" xfId="5615"/>
    <cellStyle name="Normal 31 3" xfId="5616"/>
    <cellStyle name="Normal 32" xfId="5617"/>
    <cellStyle name="Normal 32 2" xfId="5618"/>
    <cellStyle name="Normal 33" xfId="5619"/>
    <cellStyle name="Normal 33 2" xfId="5620"/>
    <cellStyle name="Normal 34" xfId="5621"/>
    <cellStyle name="Normal 34 2" xfId="5622"/>
    <cellStyle name="Normal 35" xfId="5623"/>
    <cellStyle name="Normal 35 2" xfId="5624"/>
    <cellStyle name="Normal 36" xfId="5625"/>
    <cellStyle name="Normal 36 2" xfId="5626"/>
    <cellStyle name="Normal 37" xfId="5627"/>
    <cellStyle name="Normal 37 2" xfId="5628"/>
    <cellStyle name="Normal 38" xfId="5629"/>
    <cellStyle name="Normal 38 2" xfId="5630"/>
    <cellStyle name="Normal 39" xfId="5631"/>
    <cellStyle name="Normal 39 2" xfId="5632"/>
    <cellStyle name="Normal 4" xfId="21"/>
    <cellStyle name="Normal 4 2" xfId="5633"/>
    <cellStyle name="Normal 4 2 2" xfId="5634"/>
    <cellStyle name="Normal 4 2 2 2" xfId="5635"/>
    <cellStyle name="Normal 4 2 3" xfId="5636"/>
    <cellStyle name="Normal 4 2 3 2" xfId="5637"/>
    <cellStyle name="Normal 4 2 4" xfId="5638"/>
    <cellStyle name="Normal 4 2 4 2" xfId="5639"/>
    <cellStyle name="Normal 4 2 5" xfId="5640"/>
    <cellStyle name="Normal 4 3" xfId="5641"/>
    <cellStyle name="Normal 4 3 2" xfId="5642"/>
    <cellStyle name="Normal 4 3 2 2" xfId="5643"/>
    <cellStyle name="Normal 4 4" xfId="5644"/>
    <cellStyle name="Normal 4 4 2" xfId="5645"/>
    <cellStyle name="Normal 4 5" xfId="5646"/>
    <cellStyle name="Normal 4 6" xfId="5647"/>
    <cellStyle name="Normal 4 7" xfId="5648"/>
    <cellStyle name="Normal 4_ Price Inputs" xfId="5649"/>
    <cellStyle name="Normal 40" xfId="5650"/>
    <cellStyle name="Normal 40 2" xfId="5651"/>
    <cellStyle name="Normal 41" xfId="5652"/>
    <cellStyle name="Normal 41 2" xfId="5653"/>
    <cellStyle name="Normal 42" xfId="5654"/>
    <cellStyle name="Normal 42 2" xfId="5655"/>
    <cellStyle name="Normal 43" xfId="5656"/>
    <cellStyle name="Normal 43 2" xfId="5657"/>
    <cellStyle name="Normal 44" xfId="5658"/>
    <cellStyle name="Normal 44 2" xfId="5659"/>
    <cellStyle name="Normal 45" xfId="5660"/>
    <cellStyle name="Normal 45 2" xfId="5661"/>
    <cellStyle name="Normal 46" xfId="5662"/>
    <cellStyle name="Normal 46 2" xfId="5663"/>
    <cellStyle name="Normal 47" xfId="5664"/>
    <cellStyle name="Normal 47 2" xfId="5665"/>
    <cellStyle name="Normal 48" xfId="5666"/>
    <cellStyle name="Normal 48 2" xfId="5667"/>
    <cellStyle name="Normal 49" xfId="5668"/>
    <cellStyle name="Normal 49 2" xfId="5669"/>
    <cellStyle name="Normal 5" xfId="28"/>
    <cellStyle name="Normal 5 2" xfId="5670"/>
    <cellStyle name="Normal 5 2 2" xfId="5671"/>
    <cellStyle name="Normal 5 3" xfId="5672"/>
    <cellStyle name="Normal 5 4" xfId="5673"/>
    <cellStyle name="Normal 5 5" xfId="5674"/>
    <cellStyle name="Normal 5 6" xfId="5675"/>
    <cellStyle name="Normal 50" xfId="5676"/>
    <cellStyle name="Normal 50 2" xfId="5677"/>
    <cellStyle name="Normal 51" xfId="5678"/>
    <cellStyle name="Normal 52" xfId="5679"/>
    <cellStyle name="Normal 53" xfId="5680"/>
    <cellStyle name="Normal 54" xfId="5681"/>
    <cellStyle name="Normal 55" xfId="5682"/>
    <cellStyle name="Normal 56" xfId="5683"/>
    <cellStyle name="Normal 57" xfId="5684"/>
    <cellStyle name="Normal 58" xfId="5685"/>
    <cellStyle name="Normal 59" xfId="5686"/>
    <cellStyle name="Normal 6" xfId="5687"/>
    <cellStyle name="Normal 6 2" xfId="5688"/>
    <cellStyle name="Normal 6 2 2" xfId="5689"/>
    <cellStyle name="Normal 6 3" xfId="5690"/>
    <cellStyle name="Normal 6 3 2" xfId="5691"/>
    <cellStyle name="Normal 6 4" xfId="5692"/>
    <cellStyle name="Normal 6 5" xfId="5693"/>
    <cellStyle name="Normal 6 6" xfId="5694"/>
    <cellStyle name="Normal 60" xfId="5695"/>
    <cellStyle name="Normal 61" xfId="5696"/>
    <cellStyle name="Normal 7" xfId="5697"/>
    <cellStyle name="Normal 7 2" xfId="5698"/>
    <cellStyle name="Normal 7 2 2" xfId="5699"/>
    <cellStyle name="Normal 7 3" xfId="5700"/>
    <cellStyle name="Normal 7 4" xfId="5701"/>
    <cellStyle name="Normal 7 5" xfId="5702"/>
    <cellStyle name="Normal 8" xfId="5703"/>
    <cellStyle name="Normal 8 2" xfId="5704"/>
    <cellStyle name="Normal 8 2 2" xfId="5705"/>
    <cellStyle name="Normal 8 3" xfId="5706"/>
    <cellStyle name="Normal 8 4" xfId="5707"/>
    <cellStyle name="Normal 8 5" xfId="5708"/>
    <cellStyle name="Normal 9" xfId="5709"/>
    <cellStyle name="Normal 9 2" xfId="5710"/>
    <cellStyle name="Normal 9 2 2" xfId="5711"/>
    <cellStyle name="Normal 9 3" xfId="5712"/>
    <cellStyle name="Normal 9 4" xfId="5713"/>
    <cellStyle name="Normal 9 5" xfId="5714"/>
    <cellStyle name="Normal 94" xfId="5715"/>
    <cellStyle name="Normal 96" xfId="5716"/>
    <cellStyle name="Normal_4.10E Hopkins Ridge Working File" xfId="30"/>
    <cellStyle name="Normal_Iowa ASL GPAMORT" xfId="6564"/>
    <cellStyle name="Note 10" xfId="5717"/>
    <cellStyle name="Note 10 2" xfId="5718"/>
    <cellStyle name="Note 10 2 2" xfId="5719"/>
    <cellStyle name="Note 10 3" xfId="5720"/>
    <cellStyle name="Note 10 3 2" xfId="5721"/>
    <cellStyle name="Note 10 4" xfId="5722"/>
    <cellStyle name="Note 11" xfId="5723"/>
    <cellStyle name="Note 11 2" xfId="5724"/>
    <cellStyle name="Note 11 3" xfId="5725"/>
    <cellStyle name="Note 12" xfId="5726"/>
    <cellStyle name="Note 12 2" xfId="5727"/>
    <cellStyle name="Note 12 2 2" xfId="5728"/>
    <cellStyle name="Note 12 3" xfId="5729"/>
    <cellStyle name="Note 12 4" xfId="5730"/>
    <cellStyle name="Note 13" xfId="5731"/>
    <cellStyle name="Note 13 2" xfId="5732"/>
    <cellStyle name="Note 13 3" xfId="5733"/>
    <cellStyle name="Note 14" xfId="5734"/>
    <cellStyle name="Note 15" xfId="5735"/>
    <cellStyle name="Note 16" xfId="5736"/>
    <cellStyle name="Note 2" xfId="5737"/>
    <cellStyle name="Note 2 2" xfId="5738"/>
    <cellStyle name="Note 2 2 2" xfId="5739"/>
    <cellStyle name="Note 2 2 2 2" xfId="5740"/>
    <cellStyle name="Note 2 2 2 3" xfId="5741"/>
    <cellStyle name="Note 2 2 3" xfId="5742"/>
    <cellStyle name="Note 2 2 3 2" xfId="5743"/>
    <cellStyle name="Note 2 2 4" xfId="5744"/>
    <cellStyle name="Note 2 2 5" xfId="5745"/>
    <cellStyle name="Note 2 2 6" xfId="5746"/>
    <cellStyle name="Note 2 3" xfId="5747"/>
    <cellStyle name="Note 2 3 2" xfId="5748"/>
    <cellStyle name="Note 2 3 2 2" xfId="5749"/>
    <cellStyle name="Note 2 3 2 3" xfId="5750"/>
    <cellStyle name="Note 2 3 3" xfId="5751"/>
    <cellStyle name="Note 2 3 3 2" xfId="5752"/>
    <cellStyle name="Note 2 3 4" xfId="5753"/>
    <cellStyle name="Note 2 3 5" xfId="5754"/>
    <cellStyle name="Note 2 4" xfId="5755"/>
    <cellStyle name="Note 2 4 2" xfId="5756"/>
    <cellStyle name="Note 2 4 3" xfId="5757"/>
    <cellStyle name="Note 2 5" xfId="5758"/>
    <cellStyle name="Note 2 5 2" xfId="5759"/>
    <cellStyle name="Note 2 6" xfId="5760"/>
    <cellStyle name="Note 2 7" xfId="5761"/>
    <cellStyle name="Note 2 8" xfId="5762"/>
    <cellStyle name="Note 2_AURORA Total New" xfId="5763"/>
    <cellStyle name="Note 3" xfId="5764"/>
    <cellStyle name="Note 3 2" xfId="5765"/>
    <cellStyle name="Note 3 2 2" xfId="5766"/>
    <cellStyle name="Note 3 3" xfId="5767"/>
    <cellStyle name="Note 3 3 2" xfId="5768"/>
    <cellStyle name="Note 3 4" xfId="5769"/>
    <cellStyle name="Note 3 5" xfId="5770"/>
    <cellStyle name="Note 3 6" xfId="5771"/>
    <cellStyle name="Note 4" xfId="5772"/>
    <cellStyle name="Note 4 2" xfId="5773"/>
    <cellStyle name="Note 4 2 2" xfId="5774"/>
    <cellStyle name="Note 4 3" xfId="5775"/>
    <cellStyle name="Note 4 3 2" xfId="5776"/>
    <cellStyle name="Note 4 4" xfId="5777"/>
    <cellStyle name="Note 5" xfId="5778"/>
    <cellStyle name="Note 5 2" xfId="5779"/>
    <cellStyle name="Note 5 2 2" xfId="5780"/>
    <cellStyle name="Note 5 3" xfId="5781"/>
    <cellStyle name="Note 5 3 2" xfId="5782"/>
    <cellStyle name="Note 5 4" xfId="5783"/>
    <cellStyle name="Note 6" xfId="5784"/>
    <cellStyle name="Note 6 2" xfId="5785"/>
    <cellStyle name="Note 6 3" xfId="5786"/>
    <cellStyle name="Note 6 3 2" xfId="5787"/>
    <cellStyle name="Note 7" xfId="5788"/>
    <cellStyle name="Note 7 2" xfId="5789"/>
    <cellStyle name="Note 7 3" xfId="5790"/>
    <cellStyle name="Note 7 3 2" xfId="5791"/>
    <cellStyle name="Note 8" xfId="5792"/>
    <cellStyle name="Note 8 2" xfId="5793"/>
    <cellStyle name="Note 8 3" xfId="5794"/>
    <cellStyle name="Note 8 3 2" xfId="5795"/>
    <cellStyle name="Note 9" xfId="5796"/>
    <cellStyle name="Note 9 2" xfId="5797"/>
    <cellStyle name="Note 9 3" xfId="5798"/>
    <cellStyle name="Note 9 3 2" xfId="5799"/>
    <cellStyle name="OPTIONS" xfId="22"/>
    <cellStyle name="Output 2" xfId="5800"/>
    <cellStyle name="Output 2 2" xfId="5801"/>
    <cellStyle name="Output 2 2 2" xfId="5802"/>
    <cellStyle name="Output 2 2 3" xfId="5803"/>
    <cellStyle name="Output 2 2 3 2" xfId="5804"/>
    <cellStyle name="Output 2 3" xfId="5805"/>
    <cellStyle name="Output 2 4" xfId="5806"/>
    <cellStyle name="Output 2 4 2" xfId="5807"/>
    <cellStyle name="Output 2 5" xfId="5808"/>
    <cellStyle name="Output 3" xfId="5809"/>
    <cellStyle name="Output 3 2" xfId="5810"/>
    <cellStyle name="Output 3 3" xfId="5811"/>
    <cellStyle name="Output 3 3 2" xfId="5812"/>
    <cellStyle name="Output 3 4" xfId="5813"/>
    <cellStyle name="Output 3 5" xfId="5814"/>
    <cellStyle name="Output 4" xfId="5815"/>
    <cellStyle name="Output 4 2" xfId="5816"/>
    <cellStyle name="Output 5" xfId="5817"/>
    <cellStyle name="Output 6" xfId="5818"/>
    <cellStyle name="Output 6 2" xfId="5819"/>
    <cellStyle name="Output 7" xfId="5820"/>
    <cellStyle name="Output 8" xfId="5821"/>
    <cellStyle name="Output 9" xfId="5822"/>
    <cellStyle name="Percen - Style1" xfId="5823"/>
    <cellStyle name="Percen - Style1 2" xfId="5824"/>
    <cellStyle name="Percen - Style1 2 2" xfId="5825"/>
    <cellStyle name="Percen - Style1 3" xfId="5826"/>
    <cellStyle name="Percen - Style2" xfId="5827"/>
    <cellStyle name="Percen - Style2 2" xfId="5828"/>
    <cellStyle name="Percen - Style2 2 2" xfId="5829"/>
    <cellStyle name="Percen - Style2 3" xfId="5830"/>
    <cellStyle name="Percen - Style3" xfId="5831"/>
    <cellStyle name="Percen - Style3 2" xfId="5832"/>
    <cellStyle name="Percen - Style3 2 2" xfId="5833"/>
    <cellStyle name="Percen - Style3 3" xfId="5834"/>
    <cellStyle name="Percent" xfId="3" builtinId="5"/>
    <cellStyle name="Percent [2]" xfId="23"/>
    <cellStyle name="Percent [2] 2" xfId="5835"/>
    <cellStyle name="Percent [2] 2 2" xfId="5836"/>
    <cellStyle name="Percent [2] 2 2 2" xfId="5837"/>
    <cellStyle name="Percent [2] 2 3" xfId="5838"/>
    <cellStyle name="Percent [2] 3" xfId="5839"/>
    <cellStyle name="Percent [2] 3 2" xfId="5840"/>
    <cellStyle name="Percent [2] 4" xfId="5841"/>
    <cellStyle name="Percent [2] 4 2" xfId="5842"/>
    <cellStyle name="Percent [2] 5" xfId="5843"/>
    <cellStyle name="Percent [2] 6" xfId="5844"/>
    <cellStyle name="Percent [2] 6 2" xfId="5845"/>
    <cellStyle name="Percent [2] 7" xfId="5846"/>
    <cellStyle name="Percent [2] 7 2" xfId="5847"/>
    <cellStyle name="Percent [2] 8" xfId="5848"/>
    <cellStyle name="Percent 10" xfId="5849"/>
    <cellStyle name="Percent 10 2" xfId="5850"/>
    <cellStyle name="Percent 10 3" xfId="5851"/>
    <cellStyle name="Percent 10 3 2" xfId="5852"/>
    <cellStyle name="Percent 10 4" xfId="5853"/>
    <cellStyle name="Percent 11" xfId="29"/>
    <cellStyle name="Percent 11 2" xfId="5854"/>
    <cellStyle name="Percent 11 3" xfId="5855"/>
    <cellStyle name="Percent 12" xfId="5856"/>
    <cellStyle name="Percent 12 2" xfId="5857"/>
    <cellStyle name="Percent 12 3" xfId="5858"/>
    <cellStyle name="Percent 13" xfId="5859"/>
    <cellStyle name="Percent 13 2" xfId="5860"/>
    <cellStyle name="Percent 13 3" xfId="5861"/>
    <cellStyle name="Percent 14" xfId="5862"/>
    <cellStyle name="Percent 14 2" xfId="5863"/>
    <cellStyle name="Percent 14 3" xfId="5864"/>
    <cellStyle name="Percent 15" xfId="5865"/>
    <cellStyle name="Percent 15 2" xfId="5866"/>
    <cellStyle name="Percent 15 3" xfId="5867"/>
    <cellStyle name="Percent 16" xfId="5868"/>
    <cellStyle name="Percent 16 2" xfId="5869"/>
    <cellStyle name="Percent 16 3" xfId="5870"/>
    <cellStyle name="Percent 17" xfId="5871"/>
    <cellStyle name="Percent 17 2" xfId="5872"/>
    <cellStyle name="Percent 17 3" xfId="5873"/>
    <cellStyle name="Percent 18" xfId="5874"/>
    <cellStyle name="Percent 18 2" xfId="5875"/>
    <cellStyle name="Percent 18 3" xfId="5876"/>
    <cellStyle name="Percent 19" xfId="5877"/>
    <cellStyle name="Percent 19 2" xfId="5878"/>
    <cellStyle name="Percent 19 3" xfId="5879"/>
    <cellStyle name="Percent 2" xfId="6"/>
    <cellStyle name="Percent 2 2" xfId="11"/>
    <cellStyle name="Percent 2 2 2" xfId="5880"/>
    <cellStyle name="Percent 2 2 2 2" xfId="5881"/>
    <cellStyle name="Percent 2 2 2 2 2" xfId="5882"/>
    <cellStyle name="Percent 2 2 3" xfId="5883"/>
    <cellStyle name="Percent 2 2 3 2" xfId="5884"/>
    <cellStyle name="Percent 2 2 3 2 2" xfId="5885"/>
    <cellStyle name="Percent 2 2 4" xfId="5886"/>
    <cellStyle name="Percent 2 2 4 2" xfId="5887"/>
    <cellStyle name="Percent 2 2 5" xfId="34"/>
    <cellStyle name="Percent 2 3" xfId="5888"/>
    <cellStyle name="Percent 2 3 2" xfId="5889"/>
    <cellStyle name="Percent 2 3 2 2" xfId="5890"/>
    <cellStyle name="Percent 2 4" xfId="5891"/>
    <cellStyle name="Percent 2 4 2" xfId="5892"/>
    <cellStyle name="Percent 2 5" xfId="5893"/>
    <cellStyle name="Percent 20" xfId="5894"/>
    <cellStyle name="Percent 20 2" xfId="5895"/>
    <cellStyle name="Percent 20 3" xfId="5896"/>
    <cellStyle name="Percent 21" xfId="5897"/>
    <cellStyle name="Percent 21 2" xfId="5898"/>
    <cellStyle name="Percent 22" xfId="5899"/>
    <cellStyle name="Percent 22 2" xfId="5900"/>
    <cellStyle name="Percent 23" xfId="5901"/>
    <cellStyle name="Percent 23 2" xfId="5902"/>
    <cellStyle name="Percent 24" xfId="5903"/>
    <cellStyle name="Percent 24 2" xfId="5904"/>
    <cellStyle name="Percent 24 3" xfId="5905"/>
    <cellStyle name="Percent 25" xfId="5906"/>
    <cellStyle name="Percent 25 2" xfId="5907"/>
    <cellStyle name="Percent 25 3" xfId="5908"/>
    <cellStyle name="Percent 26" xfId="5909"/>
    <cellStyle name="Percent 26 2" xfId="5910"/>
    <cellStyle name="Percent 27" xfId="5911"/>
    <cellStyle name="Percent 27 2" xfId="5912"/>
    <cellStyle name="Percent 28" xfId="5913"/>
    <cellStyle name="Percent 28 2" xfId="5914"/>
    <cellStyle name="Percent 29" xfId="5915"/>
    <cellStyle name="Percent 3" xfId="24"/>
    <cellStyle name="Percent 3 2" xfId="5916"/>
    <cellStyle name="Percent 3 2 2" xfId="5917"/>
    <cellStyle name="Percent 3 2 2 2" xfId="5918"/>
    <cellStyle name="Percent 3 2 2 2 2" xfId="5919"/>
    <cellStyle name="Percent 3 2 2 3" xfId="5920"/>
    <cellStyle name="Percent 3 2 3" xfId="5921"/>
    <cellStyle name="Percent 3 2 3 2" xfId="5922"/>
    <cellStyle name="Percent 3 2 4" xfId="5923"/>
    <cellStyle name="Percent 3 2 5" xfId="5924"/>
    <cellStyle name="Percent 3 3" xfId="5925"/>
    <cellStyle name="Percent 3 3 2" xfId="5926"/>
    <cellStyle name="Percent 3 3 2 2" xfId="5927"/>
    <cellStyle name="Percent 3 3 2 3" xfId="5928"/>
    <cellStyle name="Percent 3 3 3" xfId="5929"/>
    <cellStyle name="Percent 3 4" xfId="5930"/>
    <cellStyle name="Percent 3 4 2" xfId="5931"/>
    <cellStyle name="Percent 3 4 3" xfId="5932"/>
    <cellStyle name="Percent 3 5" xfId="5933"/>
    <cellStyle name="Percent 3 5 2" xfId="5934"/>
    <cellStyle name="Percent 3 5 3" xfId="5935"/>
    <cellStyle name="Percent 3 6" xfId="5936"/>
    <cellStyle name="Percent 3 6 2" xfId="5937"/>
    <cellStyle name="Percent 3 7" xfId="5938"/>
    <cellStyle name="Percent 3 8" xfId="5939"/>
    <cellStyle name="Percent 30" xfId="5940"/>
    <cellStyle name="Percent 31" xfId="5941"/>
    <cellStyle name="Percent 32" xfId="5942"/>
    <cellStyle name="Percent 33" xfId="5943"/>
    <cellStyle name="Percent 34" xfId="5944"/>
    <cellStyle name="Percent 35" xfId="5945"/>
    <cellStyle name="Percent 36" xfId="5946"/>
    <cellStyle name="Percent 4" xfId="26"/>
    <cellStyle name="Percent 4 2" xfId="5947"/>
    <cellStyle name="Percent 4 2 2" xfId="5948"/>
    <cellStyle name="Percent 4 2 3" xfId="5949"/>
    <cellStyle name="Percent 4 2 3 2" xfId="5950"/>
    <cellStyle name="Percent 4 3" xfId="5951"/>
    <cellStyle name="Percent 4 4" xfId="5952"/>
    <cellStyle name="Percent 4 4 2" xfId="5953"/>
    <cellStyle name="Percent 4 5" xfId="5954"/>
    <cellStyle name="Percent 4 6" xfId="5955"/>
    <cellStyle name="Percent 5" xfId="35"/>
    <cellStyle name="Percent 5 2" xfId="5956"/>
    <cellStyle name="Percent 5 3" xfId="5957"/>
    <cellStyle name="Percent 5 3 2" xfId="5958"/>
    <cellStyle name="Percent 5 4" xfId="5959"/>
    <cellStyle name="Percent 6" xfId="5960"/>
    <cellStyle name="Percent 6 2" xfId="5961"/>
    <cellStyle name="Percent 6 3" xfId="5962"/>
    <cellStyle name="Percent 6 3 2" xfId="5963"/>
    <cellStyle name="Percent 6 4" xfId="5964"/>
    <cellStyle name="Percent 7" xfId="5965"/>
    <cellStyle name="Percent 7 2" xfId="5966"/>
    <cellStyle name="Percent 7 2 2" xfId="5967"/>
    <cellStyle name="Percent 7 3" xfId="5968"/>
    <cellStyle name="Percent 8" xfId="5969"/>
    <cellStyle name="Percent 8 2" xfId="5970"/>
    <cellStyle name="Percent 8 2 2" xfId="5971"/>
    <cellStyle name="Percent 8 3" xfId="5972"/>
    <cellStyle name="Percent 8 3 2" xfId="5973"/>
    <cellStyle name="Percent 8 4" xfId="5974"/>
    <cellStyle name="Percent 9" xfId="5975"/>
    <cellStyle name="Percent 9 2" xfId="5976"/>
    <cellStyle name="Percent 9 3" xfId="5977"/>
    <cellStyle name="Processing" xfId="5978"/>
    <cellStyle name="Processing 2" xfId="5979"/>
    <cellStyle name="Processing 2 2" xfId="5980"/>
    <cellStyle name="Processing 2 3" xfId="5981"/>
    <cellStyle name="Processing 3" xfId="5982"/>
    <cellStyle name="Processing 4" xfId="5983"/>
    <cellStyle name="Processing 4 2" xfId="5984"/>
    <cellStyle name="Processing 5" xfId="5985"/>
    <cellStyle name="Processing_AURORA Total New" xfId="5986"/>
    <cellStyle name="Protected" xfId="5987"/>
    <cellStyle name="ProtectedDates" xfId="5988"/>
    <cellStyle name="PSChar" xfId="5989"/>
    <cellStyle name="PSChar 2" xfId="5990"/>
    <cellStyle name="PSChar 2 2" xfId="5991"/>
    <cellStyle name="PSChar 3" xfId="5992"/>
    <cellStyle name="PSDate" xfId="5993"/>
    <cellStyle name="PSDate 2" xfId="5994"/>
    <cellStyle name="PSDate 2 2" xfId="5995"/>
    <cellStyle name="PSDate 3" xfId="5996"/>
    <cellStyle name="PSDec" xfId="5997"/>
    <cellStyle name="PSDec 2" xfId="5998"/>
    <cellStyle name="PSDec 2 2" xfId="5999"/>
    <cellStyle name="PSDec 3" xfId="6000"/>
    <cellStyle name="PSHeading" xfId="6001"/>
    <cellStyle name="PSHeading 2" xfId="6002"/>
    <cellStyle name="PSHeading 2 2" xfId="6003"/>
    <cellStyle name="PSHeading 3" xfId="6004"/>
    <cellStyle name="PSInt" xfId="6005"/>
    <cellStyle name="PSInt 2" xfId="6006"/>
    <cellStyle name="PSInt 2 2" xfId="6007"/>
    <cellStyle name="PSInt 3" xfId="6008"/>
    <cellStyle name="PSSpacer" xfId="6009"/>
    <cellStyle name="PSSpacer 2" xfId="6010"/>
    <cellStyle name="PSSpacer 2 2" xfId="6011"/>
    <cellStyle name="PSSpacer 3" xfId="6012"/>
    <cellStyle name="purple - Style8" xfId="6013"/>
    <cellStyle name="purple - Style8 2" xfId="6014"/>
    <cellStyle name="purple - Style8 2 2" xfId="6015"/>
    <cellStyle name="purple - Style8 3" xfId="6016"/>
    <cellStyle name="RED" xfId="6017"/>
    <cellStyle name="Red - Style7" xfId="6018"/>
    <cellStyle name="Red - Style7 2" xfId="6019"/>
    <cellStyle name="Red - Style7 2 2" xfId="6020"/>
    <cellStyle name="Red - Style7 3" xfId="6021"/>
    <cellStyle name="RED 2" xfId="6022"/>
    <cellStyle name="RED 2 2" xfId="6023"/>
    <cellStyle name="RED 3" xfId="6024"/>
    <cellStyle name="RED 3 2" xfId="6025"/>
    <cellStyle name="RED 4" xfId="6026"/>
    <cellStyle name="RED 4 2" xfId="6027"/>
    <cellStyle name="RED 5" xfId="6028"/>
    <cellStyle name="RED 5 2" xfId="6029"/>
    <cellStyle name="RED 6" xfId="6030"/>
    <cellStyle name="RED 6 2" xfId="6031"/>
    <cellStyle name="RED 7" xfId="6032"/>
    <cellStyle name="RED_04 07E Wild Horse Wind Expansion (C) (2)" xfId="6033"/>
    <cellStyle name="Report" xfId="6034"/>
    <cellStyle name="Report 2" xfId="6035"/>
    <cellStyle name="Report 2 2" xfId="6036"/>
    <cellStyle name="Report 2 3" xfId="6037"/>
    <cellStyle name="Report 3" xfId="6038"/>
    <cellStyle name="Report 4" xfId="6039"/>
    <cellStyle name="Report 4 2" xfId="6040"/>
    <cellStyle name="Report 5" xfId="6041"/>
    <cellStyle name="Report Bar" xfId="6042"/>
    <cellStyle name="Report Bar 2" xfId="6043"/>
    <cellStyle name="Report Bar 2 2" xfId="6044"/>
    <cellStyle name="Report Bar 2 3" xfId="6045"/>
    <cellStyle name="Report Bar 3" xfId="6046"/>
    <cellStyle name="Report Bar 4" xfId="6047"/>
    <cellStyle name="Report Bar 4 2" xfId="6048"/>
    <cellStyle name="Report Bar 5" xfId="6049"/>
    <cellStyle name="Report Bar_AURORA Total New" xfId="6050"/>
    <cellStyle name="Report Heading" xfId="6051"/>
    <cellStyle name="Report Heading 2" xfId="6052"/>
    <cellStyle name="Report Heading 2 2" xfId="6053"/>
    <cellStyle name="Report Heading 3" xfId="6054"/>
    <cellStyle name="Report Percent" xfId="6055"/>
    <cellStyle name="Report Percent 2" xfId="6056"/>
    <cellStyle name="Report Percent 2 2" xfId="6057"/>
    <cellStyle name="Report Percent 2 2 2" xfId="6058"/>
    <cellStyle name="Report Percent 2 3" xfId="6059"/>
    <cellStyle name="Report Percent 3" xfId="6060"/>
    <cellStyle name="Report Percent 3 2" xfId="6061"/>
    <cellStyle name="Report Percent 4" xfId="6062"/>
    <cellStyle name="Report Percent 4 2" xfId="6063"/>
    <cellStyle name="Report Percent 5" xfId="6064"/>
    <cellStyle name="Report Percent 6" xfId="6065"/>
    <cellStyle name="Report Percent 6 2" xfId="6066"/>
    <cellStyle name="Report Percent 7" xfId="6067"/>
    <cellStyle name="Report Percent 7 2" xfId="6068"/>
    <cellStyle name="Report Percent 8" xfId="6069"/>
    <cellStyle name="Report Percent_AURORA Total New" xfId="6070"/>
    <cellStyle name="Report Unit Cost" xfId="6071"/>
    <cellStyle name="Report Unit Cost 2" xfId="6072"/>
    <cellStyle name="Report Unit Cost 2 2" xfId="6073"/>
    <cellStyle name="Report Unit Cost 2 2 2" xfId="6074"/>
    <cellStyle name="Report Unit Cost 2 3" xfId="6075"/>
    <cellStyle name="Report Unit Cost 3" xfId="6076"/>
    <cellStyle name="Report Unit Cost 3 2" xfId="6077"/>
    <cellStyle name="Report Unit Cost 4" xfId="6078"/>
    <cellStyle name="Report Unit Cost 4 2" xfId="6079"/>
    <cellStyle name="Report Unit Cost 5" xfId="6080"/>
    <cellStyle name="Report Unit Cost 5 2" xfId="6081"/>
    <cellStyle name="Report Unit Cost 6" xfId="6082"/>
    <cellStyle name="Report Unit Cost 7" xfId="6083"/>
    <cellStyle name="Report Unit Cost 7 2" xfId="6084"/>
    <cellStyle name="Report Unit Cost 8" xfId="6085"/>
    <cellStyle name="Report Unit Cost 8 2" xfId="6086"/>
    <cellStyle name="Report Unit Cost 9" xfId="6087"/>
    <cellStyle name="Report Unit Cost_AURORA Total New" xfId="6088"/>
    <cellStyle name="Report_Adj Bench DR 3 for Initial Briefs (Electric)" xfId="6089"/>
    <cellStyle name="Reports" xfId="6090"/>
    <cellStyle name="Reports 2" xfId="6091"/>
    <cellStyle name="Reports 2 2" xfId="6092"/>
    <cellStyle name="Reports Total" xfId="6093"/>
    <cellStyle name="Reports Total 2" xfId="6094"/>
    <cellStyle name="Reports Total 2 2" xfId="6095"/>
    <cellStyle name="Reports Total 2 3" xfId="6096"/>
    <cellStyle name="Reports Total 3" xfId="6097"/>
    <cellStyle name="Reports Total 4" xfId="6098"/>
    <cellStyle name="Reports Total 4 2" xfId="6099"/>
    <cellStyle name="Reports Total 5" xfId="6100"/>
    <cellStyle name="Reports Total_AURORA Total New" xfId="6101"/>
    <cellStyle name="Reports Unit Cost Total" xfId="6102"/>
    <cellStyle name="Reports Unit Cost Total 2" xfId="6103"/>
    <cellStyle name="Reports Unit Cost Total 3" xfId="6104"/>
    <cellStyle name="Reports Unit Cost Total 3 2" xfId="6105"/>
    <cellStyle name="Reports Unit Cost Total 4" xfId="6106"/>
    <cellStyle name="Reports_14.21G &amp; 16.28E Incentive Pay" xfId="6107"/>
    <cellStyle name="RevList" xfId="6108"/>
    <cellStyle name="RevList 2" xfId="6109"/>
    <cellStyle name="RevList 2 2" xfId="6110"/>
    <cellStyle name="RevList 3" xfId="6111"/>
    <cellStyle name="round100" xfId="6112"/>
    <cellStyle name="round100 2" xfId="6113"/>
    <cellStyle name="round100 2 2" xfId="6114"/>
    <cellStyle name="round100 2 2 2" xfId="6115"/>
    <cellStyle name="round100 2 3" xfId="6116"/>
    <cellStyle name="round100 3" xfId="6117"/>
    <cellStyle name="round100 3 2" xfId="6118"/>
    <cellStyle name="round100 4" xfId="6119"/>
    <cellStyle name="round100 4 2" xfId="6120"/>
    <cellStyle name="round100 5" xfId="6121"/>
    <cellStyle name="round100 6" xfId="6122"/>
    <cellStyle name="round100 6 2" xfId="6123"/>
    <cellStyle name="round100 7" xfId="6124"/>
    <cellStyle name="round100 7 2" xfId="6125"/>
    <cellStyle name="round100 8" xfId="6126"/>
    <cellStyle name="RowHeading" xfId="6127"/>
    <cellStyle name="SAPBEXaggData" xfId="6128"/>
    <cellStyle name="SAPBEXaggData 2" xfId="6129"/>
    <cellStyle name="SAPBEXaggData 2 2" xfId="6130"/>
    <cellStyle name="SAPBEXaggData 3" xfId="6131"/>
    <cellStyle name="SAPBEXaggDataEmph" xfId="6132"/>
    <cellStyle name="SAPBEXaggDataEmph 2" xfId="6133"/>
    <cellStyle name="SAPBEXaggDataEmph 2 2" xfId="6134"/>
    <cellStyle name="SAPBEXaggDataEmph 3" xfId="6135"/>
    <cellStyle name="SAPBEXaggItem" xfId="6136"/>
    <cellStyle name="SAPBEXaggItem 2" xfId="6137"/>
    <cellStyle name="SAPBEXaggItem 2 2" xfId="6138"/>
    <cellStyle name="SAPBEXaggItem 3" xfId="6139"/>
    <cellStyle name="SAPBEXaggItemX" xfId="6140"/>
    <cellStyle name="SAPBEXaggItemX 2" xfId="6141"/>
    <cellStyle name="SAPBEXaggItemX 2 2" xfId="6142"/>
    <cellStyle name="SAPBEXaggItemX 3" xfId="6143"/>
    <cellStyle name="SAPBEXchaText" xfId="6144"/>
    <cellStyle name="SAPBEXchaText 2" xfId="6145"/>
    <cellStyle name="SAPBEXchaText 2 2" xfId="6146"/>
    <cellStyle name="SAPBEXchaText 3" xfId="6147"/>
    <cellStyle name="SAPBEXexcBad7" xfId="6148"/>
    <cellStyle name="SAPBEXexcBad7 2" xfId="6149"/>
    <cellStyle name="SAPBEXexcBad7 2 2" xfId="6150"/>
    <cellStyle name="SAPBEXexcBad7 3" xfId="6151"/>
    <cellStyle name="SAPBEXexcBad8" xfId="6152"/>
    <cellStyle name="SAPBEXexcBad8 2" xfId="6153"/>
    <cellStyle name="SAPBEXexcBad8 2 2" xfId="6154"/>
    <cellStyle name="SAPBEXexcBad8 3" xfId="6155"/>
    <cellStyle name="SAPBEXexcBad9" xfId="6156"/>
    <cellStyle name="SAPBEXexcBad9 2" xfId="6157"/>
    <cellStyle name="SAPBEXexcBad9 2 2" xfId="6158"/>
    <cellStyle name="SAPBEXexcBad9 3" xfId="6159"/>
    <cellStyle name="SAPBEXexcCritical4" xfId="6160"/>
    <cellStyle name="SAPBEXexcCritical4 2" xfId="6161"/>
    <cellStyle name="SAPBEXexcCritical4 2 2" xfId="6162"/>
    <cellStyle name="SAPBEXexcCritical4 3" xfId="6163"/>
    <cellStyle name="SAPBEXexcCritical5" xfId="6164"/>
    <cellStyle name="SAPBEXexcCritical5 2" xfId="6165"/>
    <cellStyle name="SAPBEXexcCritical5 2 2" xfId="6166"/>
    <cellStyle name="SAPBEXexcCritical5 3" xfId="6167"/>
    <cellStyle name="SAPBEXexcCritical6" xfId="6168"/>
    <cellStyle name="SAPBEXexcCritical6 2" xfId="6169"/>
    <cellStyle name="SAPBEXexcCritical6 2 2" xfId="6170"/>
    <cellStyle name="SAPBEXexcCritical6 3" xfId="6171"/>
    <cellStyle name="SAPBEXexcGood1" xfId="6172"/>
    <cellStyle name="SAPBEXexcGood1 2" xfId="6173"/>
    <cellStyle name="SAPBEXexcGood1 2 2" xfId="6174"/>
    <cellStyle name="SAPBEXexcGood1 3" xfId="6175"/>
    <cellStyle name="SAPBEXexcGood2" xfId="6176"/>
    <cellStyle name="SAPBEXexcGood2 2" xfId="6177"/>
    <cellStyle name="SAPBEXexcGood2 2 2" xfId="6178"/>
    <cellStyle name="SAPBEXexcGood2 3" xfId="6179"/>
    <cellStyle name="SAPBEXexcGood3" xfId="6180"/>
    <cellStyle name="SAPBEXexcGood3 2" xfId="6181"/>
    <cellStyle name="SAPBEXexcGood3 2 2" xfId="6182"/>
    <cellStyle name="SAPBEXexcGood3 3" xfId="6183"/>
    <cellStyle name="SAPBEXfilterDrill" xfId="6184"/>
    <cellStyle name="SAPBEXfilterDrill 2" xfId="6185"/>
    <cellStyle name="SAPBEXfilterDrill 2 2" xfId="6186"/>
    <cellStyle name="SAPBEXfilterDrill 3" xfId="6187"/>
    <cellStyle name="SAPBEXfilterItem" xfId="6188"/>
    <cellStyle name="SAPBEXfilterItem 2" xfId="6189"/>
    <cellStyle name="SAPBEXfilterItem 2 2" xfId="6190"/>
    <cellStyle name="SAPBEXfilterItem 3" xfId="6191"/>
    <cellStyle name="SAPBEXfilterText" xfId="6192"/>
    <cellStyle name="SAPBEXfilterText 2" xfId="6193"/>
    <cellStyle name="SAPBEXfilterText 2 2" xfId="6194"/>
    <cellStyle name="SAPBEXfilterText 3" xfId="6195"/>
    <cellStyle name="SAPBEXformats" xfId="6196"/>
    <cellStyle name="SAPBEXformats 2" xfId="6197"/>
    <cellStyle name="SAPBEXformats 2 2" xfId="6198"/>
    <cellStyle name="SAPBEXformats 3" xfId="6199"/>
    <cellStyle name="SAPBEXheaderItem" xfId="6200"/>
    <cellStyle name="SAPBEXheaderItem 2" xfId="6201"/>
    <cellStyle name="SAPBEXheaderItem 2 2" xfId="6202"/>
    <cellStyle name="SAPBEXheaderItem 2 3" xfId="6203"/>
    <cellStyle name="SAPBEXheaderItem 3" xfId="6204"/>
    <cellStyle name="SAPBEXheaderText" xfId="6205"/>
    <cellStyle name="SAPBEXheaderText 2" xfId="6206"/>
    <cellStyle name="SAPBEXheaderText 2 2" xfId="6207"/>
    <cellStyle name="SAPBEXheaderText 2 3" xfId="6208"/>
    <cellStyle name="SAPBEXheaderText 3" xfId="6209"/>
    <cellStyle name="SAPBEXHLevel0" xfId="6210"/>
    <cellStyle name="SAPBEXHLevel0 2" xfId="6211"/>
    <cellStyle name="SAPBEXHLevel0 2 2" xfId="6212"/>
    <cellStyle name="SAPBEXHLevel0 3" xfId="6213"/>
    <cellStyle name="SAPBEXHLevel0X" xfId="6214"/>
    <cellStyle name="SAPBEXHLevel0X 2" xfId="6215"/>
    <cellStyle name="SAPBEXHLevel0X 2 2" xfId="6216"/>
    <cellStyle name="SAPBEXHLevel0X 3" xfId="6217"/>
    <cellStyle name="SAPBEXHLevel1" xfId="6218"/>
    <cellStyle name="SAPBEXHLevel1 2" xfId="6219"/>
    <cellStyle name="SAPBEXHLevel1 2 2" xfId="6220"/>
    <cellStyle name="SAPBEXHLevel1 3" xfId="6221"/>
    <cellStyle name="SAPBEXHLevel1X" xfId="6222"/>
    <cellStyle name="SAPBEXHLevel1X 2" xfId="6223"/>
    <cellStyle name="SAPBEXHLevel1X 2 2" xfId="6224"/>
    <cellStyle name="SAPBEXHLevel1X 3" xfId="6225"/>
    <cellStyle name="SAPBEXHLevel2" xfId="6226"/>
    <cellStyle name="SAPBEXHLevel2 2" xfId="6227"/>
    <cellStyle name="SAPBEXHLevel2 2 2" xfId="6228"/>
    <cellStyle name="SAPBEXHLevel2 3" xfId="6229"/>
    <cellStyle name="SAPBEXHLevel2X" xfId="6230"/>
    <cellStyle name="SAPBEXHLevel2X 2" xfId="6231"/>
    <cellStyle name="SAPBEXHLevel2X 2 2" xfId="6232"/>
    <cellStyle name="SAPBEXHLevel2X 3" xfId="6233"/>
    <cellStyle name="SAPBEXHLevel3" xfId="6234"/>
    <cellStyle name="SAPBEXHLevel3 2" xfId="6235"/>
    <cellStyle name="SAPBEXHLevel3 2 2" xfId="6236"/>
    <cellStyle name="SAPBEXHLevel3 3" xfId="6237"/>
    <cellStyle name="SAPBEXHLevel3X" xfId="6238"/>
    <cellStyle name="SAPBEXHLevel3X 2" xfId="6239"/>
    <cellStyle name="SAPBEXHLevel3X 2 2" xfId="6240"/>
    <cellStyle name="SAPBEXHLevel3X 3" xfId="6241"/>
    <cellStyle name="SAPBEXinputData" xfId="6242"/>
    <cellStyle name="SAPBEXinputData 2" xfId="6243"/>
    <cellStyle name="SAPBEXItemHeader" xfId="6244"/>
    <cellStyle name="SAPBEXresData" xfId="6245"/>
    <cellStyle name="SAPBEXresData 2" xfId="6246"/>
    <cellStyle name="SAPBEXresData 2 2" xfId="6247"/>
    <cellStyle name="SAPBEXresData 3" xfId="6248"/>
    <cellStyle name="SAPBEXresDataEmph" xfId="6249"/>
    <cellStyle name="SAPBEXresDataEmph 2" xfId="6250"/>
    <cellStyle name="SAPBEXresDataEmph 2 2" xfId="6251"/>
    <cellStyle name="SAPBEXresDataEmph 3" xfId="6252"/>
    <cellStyle name="SAPBEXresItem" xfId="6253"/>
    <cellStyle name="SAPBEXresItem 2" xfId="6254"/>
    <cellStyle name="SAPBEXresItem 2 2" xfId="6255"/>
    <cellStyle name="SAPBEXresItem 3" xfId="6256"/>
    <cellStyle name="SAPBEXresItemX" xfId="6257"/>
    <cellStyle name="SAPBEXresItemX 2" xfId="6258"/>
    <cellStyle name="SAPBEXresItemX 2 2" xfId="6259"/>
    <cellStyle name="SAPBEXresItemX 3" xfId="6260"/>
    <cellStyle name="SAPBEXstdData" xfId="6261"/>
    <cellStyle name="SAPBEXstdData 2" xfId="6262"/>
    <cellStyle name="SAPBEXstdData 2 2" xfId="6263"/>
    <cellStyle name="SAPBEXstdData 3" xfId="6264"/>
    <cellStyle name="SAPBEXstdData 3 2" xfId="6265"/>
    <cellStyle name="SAPBEXstdData 4" xfId="6266"/>
    <cellStyle name="SAPBEXstdDataEmph" xfId="6267"/>
    <cellStyle name="SAPBEXstdDataEmph 2" xfId="6268"/>
    <cellStyle name="SAPBEXstdDataEmph 2 2" xfId="6269"/>
    <cellStyle name="SAPBEXstdDataEmph 3" xfId="6270"/>
    <cellStyle name="SAPBEXstdItem" xfId="6271"/>
    <cellStyle name="SAPBEXstdItem 2" xfId="6272"/>
    <cellStyle name="SAPBEXstdItem 2 2" xfId="6273"/>
    <cellStyle name="SAPBEXstdItem 3" xfId="6274"/>
    <cellStyle name="SAPBEXstdItemX" xfId="6275"/>
    <cellStyle name="SAPBEXstdItemX 2" xfId="6276"/>
    <cellStyle name="SAPBEXstdItemX 2 2" xfId="6277"/>
    <cellStyle name="SAPBEXstdItemX 3" xfId="6278"/>
    <cellStyle name="SAPBEXtitle" xfId="6279"/>
    <cellStyle name="SAPBEXtitle 2" xfId="6280"/>
    <cellStyle name="SAPBEXtitle 2 2" xfId="6281"/>
    <cellStyle name="SAPBEXtitle 3" xfId="6282"/>
    <cellStyle name="SAPBEXunassignedItem" xfId="6283"/>
    <cellStyle name="SAPBEXunassignedItem 2" xfId="6284"/>
    <cellStyle name="SAPBEXundefined" xfId="6285"/>
    <cellStyle name="SAPBEXundefined 2" xfId="6286"/>
    <cellStyle name="SAPBEXundefined 2 2" xfId="6287"/>
    <cellStyle name="SAPBEXundefined 3" xfId="6288"/>
    <cellStyle name="shade" xfId="6289"/>
    <cellStyle name="shade 2" xfId="6290"/>
    <cellStyle name="shade 2 2" xfId="6291"/>
    <cellStyle name="shade 2 2 2" xfId="6292"/>
    <cellStyle name="shade 2 3" xfId="6293"/>
    <cellStyle name="shade 3" xfId="6294"/>
    <cellStyle name="shade 3 2" xfId="6295"/>
    <cellStyle name="shade 4" xfId="6296"/>
    <cellStyle name="shade 4 2" xfId="6297"/>
    <cellStyle name="shade 5" xfId="6298"/>
    <cellStyle name="shade 6" xfId="6299"/>
    <cellStyle name="shade 6 2" xfId="6300"/>
    <cellStyle name="shade 7" xfId="6301"/>
    <cellStyle name="shade 7 2" xfId="6302"/>
    <cellStyle name="shade 8" xfId="6303"/>
    <cellStyle name="shade_AURORA Total New" xfId="6304"/>
    <cellStyle name="Sheet Title" xfId="6305"/>
    <cellStyle name="StmtTtl1" xfId="6306"/>
    <cellStyle name="StmtTtl1 2" xfId="6307"/>
    <cellStyle name="StmtTtl1 2 2" xfId="6308"/>
    <cellStyle name="StmtTtl1 2 2 2" xfId="6309"/>
    <cellStyle name="StmtTtl1 3" xfId="6310"/>
    <cellStyle name="StmtTtl1 3 2" xfId="6311"/>
    <cellStyle name="StmtTtl1 3 2 2" xfId="6312"/>
    <cellStyle name="StmtTtl1 4" xfId="6313"/>
    <cellStyle name="StmtTtl1 4 2" xfId="6314"/>
    <cellStyle name="StmtTtl1 4 2 2" xfId="6315"/>
    <cellStyle name="StmtTtl1 5" xfId="6316"/>
    <cellStyle name="StmtTtl1 5 2" xfId="6317"/>
    <cellStyle name="StmtTtl1 6" xfId="6318"/>
    <cellStyle name="StmtTtl1_(C) WHE Proforma with ITC cash grant 10 Yr Amort_for deferral_102809" xfId="6319"/>
    <cellStyle name="StmtTtl2" xfId="6320"/>
    <cellStyle name="StmtTtl2 2" xfId="6321"/>
    <cellStyle name="StmtTtl2 3" xfId="6322"/>
    <cellStyle name="StmtTtl2 3 2" xfId="6323"/>
    <cellStyle name="StmtTtl2 4" xfId="6324"/>
    <cellStyle name="STYL1 - Style1" xfId="6325"/>
    <cellStyle name="STYL1 - Style1 2" xfId="6326"/>
    <cellStyle name="STYL1 - Style1 2 2" xfId="6327"/>
    <cellStyle name="STYL1 - Style1 3" xfId="6328"/>
    <cellStyle name="Style 1" xfId="6329"/>
    <cellStyle name="Style 1 10" xfId="6330"/>
    <cellStyle name="Style 1 10 2" xfId="6331"/>
    <cellStyle name="Style 1 11" xfId="6332"/>
    <cellStyle name="Style 1 12" xfId="6333"/>
    <cellStyle name="Style 1 12 2" xfId="6334"/>
    <cellStyle name="Style 1 13" xfId="6335"/>
    <cellStyle name="Style 1 14" xfId="6336"/>
    <cellStyle name="Style 1 2" xfId="6337"/>
    <cellStyle name="Style 1 2 2" xfId="6338"/>
    <cellStyle name="Style 1 2 2 2" xfId="6339"/>
    <cellStyle name="Style 1 2 2 2 2" xfId="6340"/>
    <cellStyle name="Style 1 2 2 3" xfId="6341"/>
    <cellStyle name="Style 1 2 3" xfId="6342"/>
    <cellStyle name="Style 1 2 3 2" xfId="6343"/>
    <cellStyle name="Style 1 2 4" xfId="6344"/>
    <cellStyle name="Style 1 2 4 2" xfId="6345"/>
    <cellStyle name="Style 1 2 4 3" xfId="6346"/>
    <cellStyle name="Style 1 2 5" xfId="6347"/>
    <cellStyle name="Style 1 2 5 2" xfId="6348"/>
    <cellStyle name="Style 1 2 6" xfId="6349"/>
    <cellStyle name="Style 1 2 7" xfId="6350"/>
    <cellStyle name="Style 1 2_4 31E Reg Asset  Liab and EXH D" xfId="6351"/>
    <cellStyle name="Style 1 3" xfId="6352"/>
    <cellStyle name="Style 1 3 2" xfId="6353"/>
    <cellStyle name="Style 1 3 2 2" xfId="6354"/>
    <cellStyle name="Style 1 3 2 2 2" xfId="6355"/>
    <cellStyle name="Style 1 3 2 3" xfId="6356"/>
    <cellStyle name="Style 1 3 3" xfId="6357"/>
    <cellStyle name="Style 1 3 3 2" xfId="6358"/>
    <cellStyle name="Style 1 3 3 2 2" xfId="6359"/>
    <cellStyle name="Style 1 3 4" xfId="6360"/>
    <cellStyle name="Style 1 3 4 2" xfId="6361"/>
    <cellStyle name="Style 1 3 5" xfId="6362"/>
    <cellStyle name="Style 1 4" xfId="6363"/>
    <cellStyle name="Style 1 4 2" xfId="6364"/>
    <cellStyle name="Style 1 4 3" xfId="6365"/>
    <cellStyle name="Style 1 4 3 2" xfId="6366"/>
    <cellStyle name="Style 1 5" xfId="6367"/>
    <cellStyle name="Style 1 5 2" xfId="6368"/>
    <cellStyle name="Style 1 5 3" xfId="6369"/>
    <cellStyle name="Style 1 5 3 2" xfId="6370"/>
    <cellStyle name="Style 1 5 4" xfId="6371"/>
    <cellStyle name="Style 1 5 4 2" xfId="6372"/>
    <cellStyle name="Style 1 6" xfId="6373"/>
    <cellStyle name="Style 1 6 2" xfId="6374"/>
    <cellStyle name="Style 1 6 2 2" xfId="6375"/>
    <cellStyle name="Style 1 6 2 2 2" xfId="6376"/>
    <cellStyle name="Style 1 6 3" xfId="6377"/>
    <cellStyle name="Style 1 6 3 2" xfId="6378"/>
    <cellStyle name="Style 1 6 3 2 2" xfId="6379"/>
    <cellStyle name="Style 1 6 4" xfId="6380"/>
    <cellStyle name="Style 1 6 4 2" xfId="6381"/>
    <cellStyle name="Style 1 6 4 2 2" xfId="6382"/>
    <cellStyle name="Style 1 6 5" xfId="6383"/>
    <cellStyle name="Style 1 6 5 2" xfId="6384"/>
    <cellStyle name="Style 1 6 5 2 2" xfId="6385"/>
    <cellStyle name="Style 1 6 6" xfId="6386"/>
    <cellStyle name="Style 1 6 6 2" xfId="6387"/>
    <cellStyle name="Style 1 6 7" xfId="6388"/>
    <cellStyle name="Style 1 7" xfId="6389"/>
    <cellStyle name="Style 1 7 2" xfId="6390"/>
    <cellStyle name="Style 1 7 3" xfId="6391"/>
    <cellStyle name="Style 1 8" xfId="6392"/>
    <cellStyle name="Style 1 8 2" xfId="6393"/>
    <cellStyle name="Style 1 9" xfId="6394"/>
    <cellStyle name="Style 1 9 2" xfId="6395"/>
    <cellStyle name="Style 1_ Price Inputs" xfId="6396"/>
    <cellStyle name="Style 21" xfId="6397"/>
    <cellStyle name="Style 22" xfId="6398"/>
    <cellStyle name="Style 23" xfId="6399"/>
    <cellStyle name="Style 23 2" xfId="6400"/>
    <cellStyle name="Style 24" xfId="6401"/>
    <cellStyle name="Style 24 2" xfId="6402"/>
    <cellStyle name="Style 25" xfId="6403"/>
    <cellStyle name="Style 25 2" xfId="6404"/>
    <cellStyle name="Style 26" xfId="6405"/>
    <cellStyle name="Style 26 2" xfId="6406"/>
    <cellStyle name="Style 27" xfId="6407"/>
    <cellStyle name="Style 27 2" xfId="6408"/>
    <cellStyle name="Style 28" xfId="6409"/>
    <cellStyle name="Style 28 2" xfId="6410"/>
    <cellStyle name="Style 29" xfId="6411"/>
    <cellStyle name="Style 29 2" xfId="6412"/>
    <cellStyle name="Style 30" xfId="6413"/>
    <cellStyle name="Style 30 2" xfId="6414"/>
    <cellStyle name="Style 31" xfId="6415"/>
    <cellStyle name="Style 31 2" xfId="6416"/>
    <cellStyle name="Style 32" xfId="6417"/>
    <cellStyle name="Style 32 2" xfId="6418"/>
    <cellStyle name="Style 33" xfId="6419"/>
    <cellStyle name="Style 33 2" xfId="6420"/>
    <cellStyle name="Style 34" xfId="6421"/>
    <cellStyle name="Style 34 2" xfId="6422"/>
    <cellStyle name="Style 35" xfId="6423"/>
    <cellStyle name="Style 35 2" xfId="6424"/>
    <cellStyle name="Style 36" xfId="6425"/>
    <cellStyle name="Style 36 2" xfId="6426"/>
    <cellStyle name="Style 39" xfId="6427"/>
    <cellStyle name="Style 39 2" xfId="6428"/>
    <cellStyle name="STYLE1" xfId="6429"/>
    <cellStyle name="STYLE2" xfId="6430"/>
    <cellStyle name="STYLE3" xfId="6431"/>
    <cellStyle name="SubHeading" xfId="6432"/>
    <cellStyle name="SubsidTitle" xfId="6433"/>
    <cellStyle name="sub-tl - Style3" xfId="6434"/>
    <cellStyle name="subtot - Style5" xfId="6435"/>
    <cellStyle name="Subtotal" xfId="6436"/>
    <cellStyle name="Sub-total" xfId="6437"/>
    <cellStyle name="Subtotal 2" xfId="6438"/>
    <cellStyle name="Sub-total 2" xfId="6439"/>
    <cellStyle name="Subtotal 2 2" xfId="6440"/>
    <cellStyle name="Sub-total 2 2" xfId="6441"/>
    <cellStyle name="Subtotal 2 3" xfId="6442"/>
    <cellStyle name="Sub-total 2 3" xfId="6443"/>
    <cellStyle name="Subtotal 3" xfId="6444"/>
    <cellStyle name="Sub-total 3" xfId="6445"/>
    <cellStyle name="Subtotal 3 2" xfId="6446"/>
    <cellStyle name="Sub-total 3 2" xfId="6447"/>
    <cellStyle name="Subtotal 3 3" xfId="6448"/>
    <cellStyle name="Sub-total 3 3" xfId="6449"/>
    <cellStyle name="Subtotal 4" xfId="6450"/>
    <cellStyle name="Sub-total 4" xfId="6451"/>
    <cellStyle name="Subtotal 4 2" xfId="6452"/>
    <cellStyle name="Sub-total 4 2" xfId="6453"/>
    <cellStyle name="Subtotal 4 3" xfId="6454"/>
    <cellStyle name="Sub-total 4 3" xfId="6455"/>
    <cellStyle name="Subtotal 5" xfId="6456"/>
    <cellStyle name="Sub-total 5" xfId="6457"/>
    <cellStyle name="Subtotal 5 2" xfId="6458"/>
    <cellStyle name="Sub-total 5 2" xfId="6459"/>
    <cellStyle name="Subtotal 5 3" xfId="6460"/>
    <cellStyle name="Sub-total 5 3" xfId="6461"/>
    <cellStyle name="Subtotal 6" xfId="6462"/>
    <cellStyle name="Sub-total 6" xfId="6463"/>
    <cellStyle name="Subtotal 6 2" xfId="6464"/>
    <cellStyle name="Sub-total 6 2" xfId="6465"/>
    <cellStyle name="Subtotal 6 3" xfId="6466"/>
    <cellStyle name="Sub-total 6 3" xfId="6467"/>
    <cellStyle name="Subtotal 7" xfId="6468"/>
    <cellStyle name="Sub-total 7" xfId="6469"/>
    <cellStyle name="Table Data" xfId="6470"/>
    <cellStyle name="Table Headings Bold" xfId="6471"/>
    <cellStyle name="Title 2" xfId="6472"/>
    <cellStyle name="Title 2 2" xfId="6473"/>
    <cellStyle name="Title 2 2 2" xfId="6474"/>
    <cellStyle name="Title 2 2 3" xfId="6475"/>
    <cellStyle name="Title 2 2 3 2" xfId="6476"/>
    <cellStyle name="Title 2 3" xfId="6477"/>
    <cellStyle name="Title 2 4" xfId="6478"/>
    <cellStyle name="Title 2 4 2" xfId="6479"/>
    <cellStyle name="Title 2 5" xfId="6480"/>
    <cellStyle name="Title 3" xfId="6481"/>
    <cellStyle name="Title 3 2" xfId="6482"/>
    <cellStyle name="Title 3 3" xfId="6483"/>
    <cellStyle name="Title 3 3 2" xfId="6484"/>
    <cellStyle name="Title 3 4" xfId="6485"/>
    <cellStyle name="Title 3 5" xfId="6486"/>
    <cellStyle name="Title 4" xfId="6487"/>
    <cellStyle name="Title 4 2" xfId="6488"/>
    <cellStyle name="Title 5" xfId="6489"/>
    <cellStyle name="Title 6" xfId="6490"/>
    <cellStyle name="Title 6 2" xfId="6491"/>
    <cellStyle name="Title 7" xfId="6492"/>
    <cellStyle name="Title 8" xfId="6493"/>
    <cellStyle name="Title 9" xfId="6494"/>
    <cellStyle name="Title: Major" xfId="6495"/>
    <cellStyle name="Title: Major 2" xfId="6496"/>
    <cellStyle name="Title: Major 3" xfId="6497"/>
    <cellStyle name="Title: Major 3 2" xfId="6498"/>
    <cellStyle name="Title: Major 4" xfId="6499"/>
    <cellStyle name="Title: Minor" xfId="6500"/>
    <cellStyle name="Title: Minor 2" xfId="6501"/>
    <cellStyle name="Title: Minor 2 2" xfId="6502"/>
    <cellStyle name="Title: Minor 3" xfId="6503"/>
    <cellStyle name="Title: Worksheet" xfId="6504"/>
    <cellStyle name="Title: Worksheet 2" xfId="6505"/>
    <cellStyle name="Title: Worksheet 2 2" xfId="6506"/>
    <cellStyle name="Title: Worksheet 3" xfId="6507"/>
    <cellStyle name="Titles" xfId="6508"/>
    <cellStyle name="Total 2" xfId="6509"/>
    <cellStyle name="Total 2 2" xfId="6510"/>
    <cellStyle name="Total 2 2 2" xfId="6511"/>
    <cellStyle name="Total 2 2 3" xfId="6512"/>
    <cellStyle name="Total 2 2 3 2" xfId="6513"/>
    <cellStyle name="Total 2 3" xfId="6514"/>
    <cellStyle name="Total 2 3 2" xfId="6515"/>
    <cellStyle name="Total 2 4" xfId="6516"/>
    <cellStyle name="Total 2 4 2" xfId="6517"/>
    <cellStyle name="Total 2 5" xfId="6518"/>
    <cellStyle name="Total 3" xfId="6519"/>
    <cellStyle name="Total 3 2" xfId="6520"/>
    <cellStyle name="Total 3 2 2" xfId="6521"/>
    <cellStyle name="Total 3 3" xfId="6522"/>
    <cellStyle name="Total 3 4" xfId="6523"/>
    <cellStyle name="Total 4" xfId="6524"/>
    <cellStyle name="Total 4 2" xfId="6525"/>
    <cellStyle name="Total 5" xfId="6526"/>
    <cellStyle name="Total 5 2" xfId="6527"/>
    <cellStyle name="Total 6" xfId="6528"/>
    <cellStyle name="Total 7" xfId="6529"/>
    <cellStyle name="Total 8" xfId="6530"/>
    <cellStyle name="Total4 - Style4" xfId="6531"/>
    <cellStyle name="Total4 - Style4 2" xfId="6532"/>
    <cellStyle name="Total4 - Style4 2 2" xfId="6533"/>
    <cellStyle name="Total4 - Style4 3" xfId="6534"/>
    <cellStyle name="Totals" xfId="6535"/>
    <cellStyle name="Totals [0]" xfId="6536"/>
    <cellStyle name="Totals [2]" xfId="6537"/>
    <cellStyle name="Totals_FWB Summary" xfId="6538"/>
    <cellStyle name="UnProtectedCalc" xfId="6539"/>
    <cellStyle name="Warning Text 2" xfId="6540"/>
    <cellStyle name="Warning Text 2 2" xfId="6541"/>
    <cellStyle name="Warning Text 2 2 2" xfId="6542"/>
    <cellStyle name="Warning Text 2 2 3" xfId="6543"/>
    <cellStyle name="Warning Text 2 2 3 2" xfId="6544"/>
    <cellStyle name="Warning Text 2 3" xfId="6545"/>
    <cellStyle name="Warning Text 2 4" xfId="6546"/>
    <cellStyle name="Warning Text 2 4 2" xfId="6547"/>
    <cellStyle name="Warning Text 2 5" xfId="6548"/>
    <cellStyle name="Warning Text 3" xfId="6549"/>
    <cellStyle name="Warning Text 3 2" xfId="6550"/>
    <cellStyle name="Warning Text 3 3" xfId="6551"/>
    <cellStyle name="Warning Text 3 3 2" xfId="6552"/>
    <cellStyle name="Warning Text 3 4" xfId="6553"/>
    <cellStyle name="Warning Text 3 5" xfId="6554"/>
    <cellStyle name="Warning Text 4" xfId="6555"/>
    <cellStyle name="Warning Text 4 2" xfId="6556"/>
    <cellStyle name="Warning Text 5" xfId="6557"/>
    <cellStyle name="Warning Text 6" xfId="6558"/>
    <cellStyle name="Warning Text 6 2" xfId="6559"/>
    <cellStyle name="Warning Text 7" xfId="6560"/>
    <cellStyle name="Warning Text 8" xfId="6561"/>
    <cellStyle name="Year" xfId="6562"/>
    <cellStyle name="Year 2" xfId="6563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41</xdr:row>
      <xdr:rowOff>0</xdr:rowOff>
    </xdr:from>
    <xdr:to>
      <xdr:col>26</xdr:col>
      <xdr:colOff>461301</xdr:colOff>
      <xdr:row>48</xdr:row>
      <xdr:rowOff>18810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45400" y="7879080"/>
          <a:ext cx="3036861" cy="1664730"/>
        </a:xfrm>
        <a:prstGeom prst="rect">
          <a:avLst/>
        </a:prstGeom>
      </xdr:spPr>
    </xdr:pic>
    <xdr:clientData/>
  </xdr:twoCellAnchor>
  <xdr:twoCellAnchor editAs="oneCell">
    <xdr:from>
      <xdr:col>21</xdr:col>
      <xdr:colOff>27215</xdr:colOff>
      <xdr:row>54</xdr:row>
      <xdr:rowOff>27214</xdr:rowOff>
    </xdr:from>
    <xdr:to>
      <xdr:col>31</xdr:col>
      <xdr:colOff>21815</xdr:colOff>
      <xdr:row>61</xdr:row>
      <xdr:rowOff>333451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72615" y="10466614"/>
          <a:ext cx="8312375" cy="35980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donah/Local%20Settings/Temporary%20Internet%20Files/OLK86B/FIA--kb%20edits--scenario%202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@%20170033-Electric%20Dep%20Study%20Settl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 Depr Rates Sept 07"/>
      <sheetName val="Depreciation Recon"/>
      <sheetName val="Lead E"/>
      <sheetName val="Electric"/>
      <sheetName val="Elec Study Rpt"/>
      <sheetName val="Col 1&amp;2 $18.5M"/>
      <sheetName val="Col 3&amp;4 2027"/>
      <sheetName val="Common"/>
      <sheetName val="Comm Study Rpt"/>
      <sheetName val="DFIT Depr Stdy 8.06E"/>
      <sheetName val="403.1 Depr"/>
      <sheetName val="Elec Accretion"/>
      <sheetName val="Depr Oct15-Sep16 Revised"/>
      <sheetName val="CC300"/>
      <sheetName val="RB&amp;ISbyFERC"/>
    </sheetNames>
    <sheetDataSet>
      <sheetData sheetId="0"/>
      <sheetData sheetId="1"/>
      <sheetData sheetId="2"/>
      <sheetData sheetId="3">
        <row r="316">
          <cell r="D316">
            <v>5343701.68</v>
          </cell>
        </row>
        <row r="317">
          <cell r="D317">
            <v>9929.8899999999976</v>
          </cell>
        </row>
        <row r="318">
          <cell r="D318">
            <v>2.4</v>
          </cell>
        </row>
        <row r="319">
          <cell r="D319">
            <v>3855518.29</v>
          </cell>
        </row>
        <row r="320">
          <cell r="D320">
            <v>98652.000000000015</v>
          </cell>
        </row>
        <row r="321">
          <cell r="D321">
            <v>7983.3599999999979</v>
          </cell>
        </row>
        <row r="322">
          <cell r="D322">
            <v>84469.439999999988</v>
          </cell>
        </row>
        <row r="323">
          <cell r="D323">
            <v>6371.3999999999987</v>
          </cell>
        </row>
        <row r="324">
          <cell r="D324">
            <v>61335</v>
          </cell>
        </row>
        <row r="325">
          <cell r="D325">
            <v>764896.49000000011</v>
          </cell>
        </row>
        <row r="326">
          <cell r="D326">
            <v>885178.44</v>
          </cell>
        </row>
        <row r="327">
          <cell r="D327">
            <v>62089.68</v>
          </cell>
        </row>
        <row r="328">
          <cell r="D328">
            <v>39967.4</v>
          </cell>
        </row>
        <row r="329">
          <cell r="D329">
            <v>49900.55999999999</v>
          </cell>
        </row>
        <row r="330">
          <cell r="D330">
            <v>280352.5</v>
          </cell>
        </row>
        <row r="331">
          <cell r="D331">
            <v>1015538.4799999999</v>
          </cell>
        </row>
      </sheetData>
      <sheetData sheetId="4">
        <row r="293">
          <cell r="K293">
            <v>4776731.5599999996</v>
          </cell>
          <cell r="M293">
            <v>95635.37</v>
          </cell>
          <cell r="V293">
            <v>4.992242017468531E-2</v>
          </cell>
        </row>
        <row r="308">
          <cell r="K308">
            <v>157933119.28999999</v>
          </cell>
          <cell r="V308">
            <v>2.3063769121861685E-2</v>
          </cell>
        </row>
        <row r="309">
          <cell r="K309">
            <v>108797057.09</v>
          </cell>
          <cell r="V309">
            <v>2.4540875198410202E-2</v>
          </cell>
        </row>
        <row r="310">
          <cell r="K310">
            <v>198771431.59999999</v>
          </cell>
          <cell r="V310">
            <v>2.4910128986564084E-2</v>
          </cell>
        </row>
        <row r="311">
          <cell r="K311">
            <v>405246.36</v>
          </cell>
          <cell r="V311">
            <v>2.4622059529418105E-2</v>
          </cell>
        </row>
        <row r="312">
          <cell r="K312">
            <v>129568728.68000001</v>
          </cell>
          <cell r="V312">
            <v>2.0820772322792849E-2</v>
          </cell>
        </row>
        <row r="343">
          <cell r="K343">
            <v>1194182.8600000001</v>
          </cell>
          <cell r="M343">
            <v>23908.84</v>
          </cell>
          <cell r="V343">
            <v>4.9922840125171446E-2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3"/>
  <sheetViews>
    <sheetView tabSelected="1" topLeftCell="A13" workbookViewId="0">
      <selection activeCell="C15" sqref="C15"/>
    </sheetView>
  </sheetViews>
  <sheetFormatPr defaultRowHeight="14.4"/>
  <cols>
    <col min="1" max="1" width="5" bestFit="1" customWidth="1"/>
    <col min="2" max="2" width="42.5546875" customWidth="1"/>
    <col min="3" max="3" width="12.5546875" customWidth="1"/>
    <col min="4" max="4" width="13.109375" customWidth="1"/>
    <col min="5" max="5" width="18.5546875" bestFit="1" customWidth="1"/>
    <col min="6" max="6" width="1.6640625" customWidth="1"/>
    <col min="8" max="8" width="9.6640625" customWidth="1"/>
  </cols>
  <sheetData>
    <row r="2" spans="1:8">
      <c r="A2" s="3"/>
      <c r="B2" s="3"/>
      <c r="C2" s="3"/>
      <c r="D2" s="3"/>
      <c r="E2" s="3" t="s">
        <v>25</v>
      </c>
    </row>
    <row r="3" spans="1:8" ht="15" thickBot="1">
      <c r="A3" s="3"/>
      <c r="B3" s="3"/>
      <c r="C3" s="3"/>
      <c r="D3" s="3"/>
      <c r="E3" s="3" t="s">
        <v>26</v>
      </c>
    </row>
    <row r="4" spans="1:8" ht="15" thickBot="1">
      <c r="A4" s="4"/>
      <c r="B4" s="4"/>
      <c r="C4" s="4"/>
      <c r="D4" s="4"/>
      <c r="E4" s="5" t="s">
        <v>86</v>
      </c>
    </row>
    <row r="5" spans="1:8">
      <c r="A5" s="6" t="s">
        <v>6</v>
      </c>
      <c r="B5" s="7"/>
      <c r="C5" s="7"/>
      <c r="D5" s="7"/>
      <c r="E5" s="7"/>
    </row>
    <row r="6" spans="1:8">
      <c r="A6" s="7" t="s">
        <v>23</v>
      </c>
      <c r="B6" s="7"/>
      <c r="C6" s="7"/>
      <c r="D6" s="7"/>
      <c r="E6" s="7"/>
    </row>
    <row r="7" spans="1:8">
      <c r="A7" s="7" t="s">
        <v>85</v>
      </c>
      <c r="B7" s="7"/>
      <c r="C7" s="7"/>
      <c r="D7" s="7"/>
      <c r="E7" s="7"/>
    </row>
    <row r="8" spans="1:8">
      <c r="A8" s="7" t="s">
        <v>7</v>
      </c>
      <c r="B8" s="7"/>
      <c r="C8" s="7"/>
      <c r="D8" s="7"/>
      <c r="E8" s="7"/>
    </row>
    <row r="9" spans="1:8">
      <c r="A9" s="8"/>
      <c r="B9" s="8"/>
      <c r="C9" s="8"/>
      <c r="D9" s="8"/>
      <c r="E9" s="8"/>
    </row>
    <row r="10" spans="1:8">
      <c r="A10" s="9" t="s">
        <v>8</v>
      </c>
      <c r="B10" s="10"/>
      <c r="C10" s="11"/>
      <c r="D10" s="12"/>
      <c r="E10" s="12"/>
    </row>
    <row r="11" spans="1:8">
      <c r="A11" s="13" t="s">
        <v>9</v>
      </c>
      <c r="B11" s="14" t="s">
        <v>10</v>
      </c>
      <c r="C11" s="15" t="s">
        <v>11</v>
      </c>
      <c r="D11" s="16" t="s">
        <v>12</v>
      </c>
      <c r="E11" s="16" t="s">
        <v>13</v>
      </c>
    </row>
    <row r="12" spans="1:8">
      <c r="A12" s="17"/>
      <c r="B12" s="17"/>
      <c r="C12" s="17"/>
      <c r="D12" s="17"/>
      <c r="E12" s="17"/>
    </row>
    <row r="13" spans="1:8">
      <c r="A13" s="17"/>
      <c r="B13" s="17"/>
      <c r="C13" s="17"/>
      <c r="D13" s="17"/>
      <c r="E13" s="17"/>
    </row>
    <row r="14" spans="1:8">
      <c r="A14" s="18">
        <v>1</v>
      </c>
      <c r="B14" s="21" t="s">
        <v>14</v>
      </c>
      <c r="C14" s="22"/>
      <c r="D14" s="22"/>
      <c r="E14" s="22"/>
    </row>
    <row r="15" spans="1:8">
      <c r="A15" s="18">
        <f t="shared" ref="A15:A31" si="0">A14+1</f>
        <v>2</v>
      </c>
      <c r="B15" s="23" t="s">
        <v>15</v>
      </c>
      <c r="C15" s="24">
        <f>'Other  Glacier Battery Plant'!C103</f>
        <v>2532527.2133333334</v>
      </c>
      <c r="D15" s="25">
        <f>'Other  Glacier Battery Plant'!C107</f>
        <v>7815669.9016000014</v>
      </c>
      <c r="E15" s="25">
        <f>+D15-C15</f>
        <v>5283142.6882666685</v>
      </c>
    </row>
    <row r="16" spans="1:8">
      <c r="A16" s="18">
        <f t="shared" si="0"/>
        <v>3</v>
      </c>
      <c r="B16" s="26" t="s">
        <v>16</v>
      </c>
      <c r="C16" s="218">
        <f>'Other  Glacier Battery Plant'!G103</f>
        <v>-23967.255261935759</v>
      </c>
      <c r="D16" s="20">
        <f ca="1">'Other  Glacier Battery Plant'!G107</f>
        <v>-746090.14322181221</v>
      </c>
      <c r="E16" s="20">
        <f ca="1">+D16-C16</f>
        <v>-722122.88795987645</v>
      </c>
      <c r="H16" s="208"/>
    </row>
    <row r="17" spans="1:7">
      <c r="A17" s="18">
        <f t="shared" si="0"/>
        <v>4</v>
      </c>
      <c r="B17" s="26" t="s">
        <v>172</v>
      </c>
      <c r="C17" s="218">
        <f ca="1">'New Recap Prod -Non-Prod'!G45</f>
        <v>1602.450349846451</v>
      </c>
      <c r="D17" s="20">
        <v>0</v>
      </c>
      <c r="E17" s="20">
        <f ca="1">+D17-C17</f>
        <v>-1602.450349846451</v>
      </c>
    </row>
    <row r="18" spans="1:7">
      <c r="A18" s="18">
        <f t="shared" si="0"/>
        <v>5</v>
      </c>
      <c r="B18" s="26" t="s">
        <v>17</v>
      </c>
      <c r="C18" s="218">
        <f>'Other  Glacier Battery Plant'!K103</f>
        <v>-205321.18453019747</v>
      </c>
      <c r="D18" s="20">
        <f ca="1">'DFIT '!I31</f>
        <v>-1922512.3307887327</v>
      </c>
      <c r="E18" s="20">
        <f ca="1">+D18-C18</f>
        <v>-1717191.1462585353</v>
      </c>
    </row>
    <row r="19" spans="1:7">
      <c r="A19" s="18">
        <f t="shared" si="0"/>
        <v>6</v>
      </c>
      <c r="B19" s="26" t="s">
        <v>165</v>
      </c>
      <c r="C19" s="218">
        <f ca="1">'New Recap Prod -Non-Prod'!G47</f>
        <v>-560.85762244625778</v>
      </c>
      <c r="D19" s="20">
        <v>0</v>
      </c>
      <c r="E19" s="20">
        <f ca="1">+D19-C19</f>
        <v>560.85762244625778</v>
      </c>
    </row>
    <row r="20" spans="1:7" ht="15" thickBot="1">
      <c r="A20" s="18">
        <f t="shared" si="0"/>
        <v>7</v>
      </c>
      <c r="B20" s="27" t="s">
        <v>166</v>
      </c>
      <c r="C20" s="28">
        <f ca="1">SUM(C15:C19)</f>
        <v>2304280.3662686003</v>
      </c>
      <c r="D20" s="28">
        <f ca="1">SUM(D15:D19)</f>
        <v>5147067.4275894566</v>
      </c>
      <c r="E20" s="28">
        <f ca="1">SUM(E15:E19)</f>
        <v>2842787.0613208562</v>
      </c>
      <c r="G20" t="s">
        <v>227</v>
      </c>
    </row>
    <row r="21" spans="1:7" ht="16.2" thickTop="1">
      <c r="A21" s="18">
        <f t="shared" si="0"/>
        <v>8</v>
      </c>
      <c r="B21" s="238"/>
      <c r="C21" s="239"/>
      <c r="D21" s="239"/>
      <c r="E21" s="239"/>
    </row>
    <row r="22" spans="1:7">
      <c r="A22" s="18">
        <f t="shared" si="0"/>
        <v>9</v>
      </c>
      <c r="B22" s="29" t="s">
        <v>18</v>
      </c>
      <c r="C22" s="19"/>
      <c r="D22" s="19"/>
      <c r="E22" s="19"/>
    </row>
    <row r="23" spans="1:7">
      <c r="A23" s="18">
        <f t="shared" si="0"/>
        <v>10</v>
      </c>
      <c r="B23" s="30" t="s">
        <v>19</v>
      </c>
      <c r="C23" s="24">
        <f>'Other  Glacier Battery Plant'!E103</f>
        <v>123836.50843962499</v>
      </c>
      <c r="D23" s="25">
        <f ca="1">'Other  Glacier Battery Plant'!E107</f>
        <v>340033.97615332442</v>
      </c>
      <c r="E23" s="25">
        <f ca="1">+D23-C23</f>
        <v>216197.46771369944</v>
      </c>
    </row>
    <row r="24" spans="1:7">
      <c r="A24" s="18">
        <f t="shared" si="0"/>
        <v>11</v>
      </c>
      <c r="B24" s="30" t="s">
        <v>173</v>
      </c>
      <c r="C24" s="218">
        <f ca="1">'New Recap Prod -Non-Prod'!G41</f>
        <v>-7633.7978685983253</v>
      </c>
      <c r="D24" s="20">
        <v>0</v>
      </c>
      <c r="E24" s="25">
        <f ca="1">+D24-C24</f>
        <v>7633.7978685983253</v>
      </c>
      <c r="F24" s="208"/>
    </row>
    <row r="25" spans="1:7" ht="15" thickBot="1">
      <c r="A25" s="18">
        <f t="shared" si="0"/>
        <v>12</v>
      </c>
      <c r="B25" s="30" t="s">
        <v>24</v>
      </c>
      <c r="C25" s="28">
        <f ca="1">SUM(C23:C24)</f>
        <v>116202.71057102666</v>
      </c>
      <c r="D25" s="28">
        <f ca="1">SUM(D23:D24)</f>
        <v>340033.97615332442</v>
      </c>
      <c r="E25" s="28">
        <f ca="1">SUM(E23:E24)</f>
        <v>223831.26558229775</v>
      </c>
    </row>
    <row r="26" spans="1:7" ht="16.2" thickTop="1">
      <c r="A26" s="18">
        <f t="shared" si="0"/>
        <v>13</v>
      </c>
      <c r="B26" s="240"/>
      <c r="C26" s="244"/>
      <c r="D26" s="244"/>
      <c r="E26" s="244"/>
    </row>
    <row r="27" spans="1:7">
      <c r="A27" s="18">
        <f t="shared" si="0"/>
        <v>14</v>
      </c>
      <c r="B27" s="31" t="s">
        <v>20</v>
      </c>
      <c r="C27" s="20"/>
      <c r="D27" s="20"/>
      <c r="E27" s="20">
        <f ca="1">E25</f>
        <v>223831.26558229775</v>
      </c>
    </row>
    <row r="28" spans="1:7">
      <c r="A28" s="18">
        <f t="shared" si="0"/>
        <v>15</v>
      </c>
      <c r="B28" s="31"/>
      <c r="C28" s="20"/>
      <c r="D28" s="20"/>
      <c r="E28" s="20"/>
    </row>
    <row r="29" spans="1:7">
      <c r="A29" s="18">
        <f t="shared" si="0"/>
        <v>16</v>
      </c>
      <c r="B29" s="31" t="s">
        <v>21</v>
      </c>
      <c r="C29" s="310"/>
      <c r="D29" s="311">
        <v>0.21</v>
      </c>
      <c r="E29" s="312">
        <f ca="1">-E27*D29</f>
        <v>-47004.565772282527</v>
      </c>
    </row>
    <row r="30" spans="1:7" ht="15" thickBot="1">
      <c r="A30" s="18">
        <f t="shared" si="0"/>
        <v>17</v>
      </c>
      <c r="B30" s="31" t="s">
        <v>22</v>
      </c>
      <c r="C30" s="22"/>
      <c r="D30" s="22"/>
      <c r="E30" s="313">
        <f ca="1">-E27-E29</f>
        <v>-176826.69981001521</v>
      </c>
      <c r="G30" t="s">
        <v>227</v>
      </c>
    </row>
    <row r="31" spans="1:7" ht="15" thickTop="1">
      <c r="A31" s="18">
        <f t="shared" si="0"/>
        <v>18</v>
      </c>
      <c r="E31" s="243"/>
    </row>
    <row r="32" spans="1:7">
      <c r="B32" s="19"/>
      <c r="C32" s="19"/>
      <c r="D32" s="19"/>
      <c r="E32" s="19"/>
    </row>
    <row r="33" spans="2:5">
      <c r="B33" s="219"/>
      <c r="C33" s="19"/>
      <c r="D33" s="19"/>
      <c r="E33" s="19"/>
    </row>
  </sheetData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workbookViewId="0">
      <selection activeCell="O22" sqref="O22"/>
    </sheetView>
  </sheetViews>
  <sheetFormatPr defaultRowHeight="14.4"/>
  <cols>
    <col min="4" max="4" width="11.5546875" bestFit="1" customWidth="1"/>
    <col min="5" max="5" width="12.88671875" bestFit="1" customWidth="1"/>
    <col min="8" max="8" width="10.6640625" bestFit="1" customWidth="1"/>
    <col min="9" max="9" width="12.88671875" bestFit="1" customWidth="1"/>
  </cols>
  <sheetData>
    <row r="2" spans="1:9">
      <c r="A2" s="117"/>
      <c r="B2" s="117"/>
      <c r="C2" s="117"/>
      <c r="D2" s="117"/>
      <c r="E2" s="117"/>
      <c r="F2" s="117"/>
      <c r="G2" s="117"/>
      <c r="H2" s="117"/>
      <c r="I2" s="117"/>
    </row>
    <row r="3" spans="1:9">
      <c r="A3" s="118" t="s">
        <v>90</v>
      </c>
      <c r="B3" s="119"/>
      <c r="C3" s="120"/>
      <c r="D3" s="120"/>
      <c r="E3" s="120"/>
      <c r="F3" s="120"/>
      <c r="G3" s="120"/>
      <c r="H3" s="120"/>
      <c r="I3" s="120"/>
    </row>
    <row r="4" spans="1:9">
      <c r="A4" s="118" t="s">
        <v>121</v>
      </c>
      <c r="B4" s="119"/>
      <c r="C4" s="120"/>
      <c r="D4" s="120"/>
      <c r="E4" s="120"/>
      <c r="F4" s="120"/>
      <c r="G4" s="120"/>
      <c r="H4" s="120"/>
      <c r="I4" s="120"/>
    </row>
    <row r="5" spans="1:9">
      <c r="A5" s="118" t="s">
        <v>123</v>
      </c>
      <c r="B5" s="119"/>
      <c r="C5" s="120"/>
      <c r="D5" s="120"/>
      <c r="E5" s="120"/>
      <c r="F5" s="120"/>
      <c r="G5" s="120"/>
      <c r="H5" s="120"/>
      <c r="I5" s="120"/>
    </row>
    <row r="6" spans="1:9">
      <c r="A6" s="118" t="s">
        <v>122</v>
      </c>
      <c r="B6" s="119"/>
      <c r="C6" s="120"/>
      <c r="D6" s="120"/>
      <c r="E6" s="120"/>
      <c r="F6" s="120"/>
      <c r="G6" s="120"/>
      <c r="H6" s="120"/>
      <c r="I6" s="120"/>
    </row>
    <row r="7" spans="1:9">
      <c r="A7" s="118"/>
      <c r="B7" s="121"/>
      <c r="C7" s="120"/>
      <c r="D7" s="120"/>
      <c r="E7" s="120"/>
      <c r="F7" s="120"/>
      <c r="G7" s="120"/>
      <c r="H7" s="120"/>
      <c r="I7" s="120"/>
    </row>
    <row r="8" spans="1:9">
      <c r="A8" s="122"/>
      <c r="B8" s="123" t="s">
        <v>91</v>
      </c>
      <c r="C8" s="124"/>
      <c r="D8" s="124"/>
      <c r="E8" s="124"/>
      <c r="F8" s="124"/>
      <c r="G8" s="124"/>
      <c r="H8" s="124"/>
      <c r="I8" s="125"/>
    </row>
    <row r="9" spans="1:9">
      <c r="A9" s="126"/>
      <c r="B9" s="127"/>
      <c r="C9" s="124" t="s">
        <v>92</v>
      </c>
      <c r="D9" s="128"/>
      <c r="E9" s="129"/>
      <c r="F9" s="130" t="s">
        <v>93</v>
      </c>
      <c r="G9" s="128"/>
      <c r="H9" s="128"/>
      <c r="I9" s="131"/>
    </row>
    <row r="10" spans="1:9">
      <c r="A10" s="126"/>
      <c r="B10" s="132"/>
      <c r="C10" s="133"/>
      <c r="D10" s="133"/>
      <c r="E10" s="134" t="s">
        <v>94</v>
      </c>
      <c r="F10" s="135"/>
      <c r="G10" s="136"/>
      <c r="H10" s="136"/>
      <c r="I10" s="137"/>
    </row>
    <row r="11" spans="1:9">
      <c r="A11" s="126" t="s">
        <v>95</v>
      </c>
      <c r="B11" s="138" t="s">
        <v>96</v>
      </c>
      <c r="C11" s="139" t="s">
        <v>97</v>
      </c>
      <c r="D11" s="139" t="s">
        <v>98</v>
      </c>
      <c r="E11" s="134" t="s">
        <v>99</v>
      </c>
      <c r="F11" s="138" t="s">
        <v>100</v>
      </c>
      <c r="G11" s="139" t="s">
        <v>101</v>
      </c>
      <c r="H11" s="139" t="s">
        <v>102</v>
      </c>
      <c r="I11" s="134" t="s">
        <v>103</v>
      </c>
    </row>
    <row r="12" spans="1:9">
      <c r="A12" s="126"/>
      <c r="B12" s="140" t="s">
        <v>97</v>
      </c>
      <c r="C12" s="141" t="s">
        <v>104</v>
      </c>
      <c r="D12" s="141" t="s">
        <v>89</v>
      </c>
      <c r="E12" s="142" t="s">
        <v>3</v>
      </c>
      <c r="F12" s="140" t="s">
        <v>105</v>
      </c>
      <c r="G12" s="141" t="s">
        <v>106</v>
      </c>
      <c r="H12" s="141" t="s">
        <v>107</v>
      </c>
      <c r="I12" s="142" t="s">
        <v>108</v>
      </c>
    </row>
    <row r="13" spans="1:9">
      <c r="A13" s="126"/>
      <c r="B13" s="143" t="s">
        <v>109</v>
      </c>
      <c r="C13" s="144" t="s">
        <v>110</v>
      </c>
      <c r="D13" s="145" t="s">
        <v>111</v>
      </c>
      <c r="E13" s="146" t="s">
        <v>112</v>
      </c>
      <c r="F13" s="143" t="s">
        <v>113</v>
      </c>
      <c r="G13" s="147" t="s">
        <v>114</v>
      </c>
      <c r="H13" s="148" t="s">
        <v>115</v>
      </c>
      <c r="I13" s="146" t="s">
        <v>116</v>
      </c>
    </row>
    <row r="14" spans="1:9">
      <c r="A14" s="149"/>
      <c r="B14" s="150"/>
      <c r="C14" s="151"/>
      <c r="D14" s="152"/>
      <c r="E14" s="153" t="s">
        <v>117</v>
      </c>
      <c r="F14" s="150" t="s">
        <v>118</v>
      </c>
      <c r="G14" s="154"/>
      <c r="H14" s="155"/>
      <c r="I14" s="153" t="s">
        <v>119</v>
      </c>
    </row>
    <row r="15" spans="1:9">
      <c r="A15" s="122">
        <f>ROW()</f>
        <v>15</v>
      </c>
      <c r="B15" s="156"/>
      <c r="C15" s="157"/>
      <c r="D15" s="158"/>
      <c r="E15" s="159"/>
      <c r="F15" s="160"/>
      <c r="G15" s="161"/>
      <c r="H15" s="158"/>
      <c r="I15" s="159"/>
    </row>
    <row r="16" spans="1:9">
      <c r="A16" s="126">
        <f>ROW()</f>
        <v>16</v>
      </c>
      <c r="B16" s="156"/>
      <c r="C16" s="157">
        <v>43100</v>
      </c>
      <c r="D16" s="158"/>
      <c r="E16" s="162">
        <f>'Other  Glacier Battery Plant'!K41+'Production Glacier Battery Plt'!K41</f>
        <v>-1877342.5895247981</v>
      </c>
      <c r="F16" s="160"/>
      <c r="G16" s="161"/>
      <c r="H16" s="158"/>
      <c r="I16" s="162">
        <f>E16</f>
        <v>-1877342.5895247981</v>
      </c>
    </row>
    <row r="17" spans="1:9">
      <c r="A17" s="126">
        <f>ROW()</f>
        <v>17</v>
      </c>
      <c r="B17" s="156">
        <v>31</v>
      </c>
      <c r="C17" s="157">
        <v>43131</v>
      </c>
      <c r="D17" s="158">
        <f ca="1">'Other  Glacier Battery Plant'!L42+'Production Glacier Battery Plt'!L42</f>
        <v>11966.218086674577</v>
      </c>
      <c r="E17" s="162">
        <f ca="1">'Other  Glacier Battery Plant'!K42+'Production Glacier Battery Plt'!K42</f>
        <v>-1889308.8076114724</v>
      </c>
      <c r="F17" s="160">
        <f>G17-SUM(B$16:$B17)+1</f>
        <v>335</v>
      </c>
      <c r="G17" s="161">
        <f>B29</f>
        <v>365</v>
      </c>
      <c r="H17" s="158">
        <f ca="1">+F17/G17*D17</f>
        <v>10982.693312427351</v>
      </c>
      <c r="I17" s="159">
        <f t="shared" ref="I17:I28" ca="1" si="0">+I16-H17</f>
        <v>-1888325.2828372254</v>
      </c>
    </row>
    <row r="18" spans="1:9">
      <c r="A18" s="126">
        <f>ROW()</f>
        <v>18</v>
      </c>
      <c r="B18" s="156">
        <v>28</v>
      </c>
      <c r="C18" s="157">
        <v>43159</v>
      </c>
      <c r="D18" s="158">
        <f ca="1">'Other  Glacier Battery Plant'!L43+'Production Glacier Battery Plt'!L43</f>
        <v>11966.218086674809</v>
      </c>
      <c r="E18" s="162">
        <f ca="1">'Other  Glacier Battery Plant'!K43+'Production Glacier Battery Plt'!K43</f>
        <v>-1901275.0256981472</v>
      </c>
      <c r="F18" s="160">
        <f>G18-SUM(B$16:$B18)+1</f>
        <v>307</v>
      </c>
      <c r="G18" s="161">
        <f>G17</f>
        <v>365</v>
      </c>
      <c r="H18" s="158">
        <f t="shared" ref="H18:H28" ca="1" si="1">+F18/G18*D18</f>
        <v>10064.736856463469</v>
      </c>
      <c r="I18" s="159">
        <f t="shared" ca="1" si="0"/>
        <v>-1898390.0196936887</v>
      </c>
    </row>
    <row r="19" spans="1:9">
      <c r="A19" s="126">
        <f>ROW()</f>
        <v>19</v>
      </c>
      <c r="B19" s="156">
        <v>31</v>
      </c>
      <c r="C19" s="157">
        <v>43190</v>
      </c>
      <c r="D19" s="158">
        <f ca="1">'Other  Glacier Battery Plant'!L44+'Production Glacier Battery Plt'!L44</f>
        <v>11966.218086674577</v>
      </c>
      <c r="E19" s="162">
        <f ca="1">'Other  Glacier Battery Plant'!K44+'Production Glacier Battery Plt'!K44</f>
        <v>-1913241.2437848221</v>
      </c>
      <c r="F19" s="160">
        <f>G19-SUM(B$16:$B19)+1</f>
        <v>276</v>
      </c>
      <c r="G19" s="161">
        <f t="shared" ref="G19:G28" si="2">G18</f>
        <v>365</v>
      </c>
      <c r="H19" s="158">
        <f t="shared" ca="1" si="1"/>
        <v>9048.4279230744742</v>
      </c>
      <c r="I19" s="159">
        <f t="shared" ca="1" si="0"/>
        <v>-1907438.4476167632</v>
      </c>
    </row>
    <row r="20" spans="1:9">
      <c r="A20" s="126">
        <f>ROW()</f>
        <v>20</v>
      </c>
      <c r="B20" s="156">
        <v>30</v>
      </c>
      <c r="C20" s="157">
        <v>43220</v>
      </c>
      <c r="D20" s="158">
        <f ca="1">'Other  Glacier Battery Plant'!L45+'Production Glacier Battery Plt'!L45</f>
        <v>11966.218086674577</v>
      </c>
      <c r="E20" s="162">
        <f ca="1">'Other  Glacier Battery Plant'!K45+'Production Glacier Battery Plt'!K45</f>
        <v>-1925207.4618714964</v>
      </c>
      <c r="F20" s="160">
        <f>G20-SUM(B$16:$B20)+1</f>
        <v>246</v>
      </c>
      <c r="G20" s="161">
        <f t="shared" si="2"/>
        <v>365</v>
      </c>
      <c r="H20" s="158">
        <f t="shared" ca="1" si="1"/>
        <v>8064.9031488272494</v>
      </c>
      <c r="I20" s="159">
        <f t="shared" ca="1" si="0"/>
        <v>-1915503.3507655903</v>
      </c>
    </row>
    <row r="21" spans="1:9">
      <c r="A21" s="126">
        <f>ROW()</f>
        <v>21</v>
      </c>
      <c r="B21" s="156">
        <v>31</v>
      </c>
      <c r="C21" s="157">
        <v>43251</v>
      </c>
      <c r="D21" s="158">
        <f ca="1">'Other  Glacier Battery Plant'!L46+'Production Glacier Battery Plt'!L46</f>
        <v>11966.218086674926</v>
      </c>
      <c r="E21" s="162">
        <f ca="1">'Other  Glacier Battery Plant'!K46+'Production Glacier Battery Plt'!K46</f>
        <v>-1937173.6799581714</v>
      </c>
      <c r="F21" s="160">
        <f>G21-SUM(B$16:$B21)+1</f>
        <v>215</v>
      </c>
      <c r="G21" s="161">
        <f t="shared" si="2"/>
        <v>365</v>
      </c>
      <c r="H21" s="158">
        <f t="shared" ca="1" si="1"/>
        <v>7048.5942154386548</v>
      </c>
      <c r="I21" s="159">
        <f t="shared" ca="1" si="0"/>
        <v>-1922551.944981029</v>
      </c>
    </row>
    <row r="22" spans="1:9">
      <c r="A22" s="126">
        <f>ROW()</f>
        <v>22</v>
      </c>
      <c r="B22" s="156">
        <v>30</v>
      </c>
      <c r="C22" s="157">
        <v>43281</v>
      </c>
      <c r="D22" s="158">
        <f ca="1">'Other  Glacier Battery Plant'!L47+'Production Glacier Battery Plt'!L47</f>
        <v>11966.218086674577</v>
      </c>
      <c r="E22" s="162">
        <f ca="1">'Other  Glacier Battery Plant'!K47+'Production Glacier Battery Plt'!K47</f>
        <v>-1949139.898044846</v>
      </c>
      <c r="F22" s="160">
        <f>G22-SUM(B$16:$B22)+1</f>
        <v>185</v>
      </c>
      <c r="G22" s="161">
        <f t="shared" si="2"/>
        <v>365</v>
      </c>
      <c r="H22" s="158">
        <f t="shared" ca="1" si="1"/>
        <v>6065.0694411912245</v>
      </c>
      <c r="I22" s="159">
        <f t="shared" ca="1" si="0"/>
        <v>-1928617.0144222202</v>
      </c>
    </row>
    <row r="23" spans="1:9">
      <c r="A23" s="126">
        <f>ROW()</f>
        <v>23</v>
      </c>
      <c r="B23" s="156">
        <v>31</v>
      </c>
      <c r="C23" s="157">
        <v>43312</v>
      </c>
      <c r="D23" s="158">
        <f ca="1">'Other  Glacier Battery Plant'!L48+'Production Glacier Battery Plt'!L48</f>
        <v>11966.21808667446</v>
      </c>
      <c r="E23" s="162">
        <f ca="1">'Other  Glacier Battery Plant'!K48+'Production Glacier Battery Plt'!K48</f>
        <v>-1961106.1161315204</v>
      </c>
      <c r="F23" s="160">
        <f>G23-SUM(B$16:$B23)+1</f>
        <v>154</v>
      </c>
      <c r="G23" s="161">
        <f t="shared" si="2"/>
        <v>365</v>
      </c>
      <c r="H23" s="158">
        <f t="shared" ca="1" si="1"/>
        <v>5048.7605078023753</v>
      </c>
      <c r="I23" s="159">
        <f t="shared" ca="1" si="0"/>
        <v>-1933665.7749300227</v>
      </c>
    </row>
    <row r="24" spans="1:9">
      <c r="A24" s="126">
        <f>ROW()</f>
        <v>24</v>
      </c>
      <c r="B24" s="156">
        <v>31</v>
      </c>
      <c r="C24" s="157">
        <v>43343</v>
      </c>
      <c r="D24" s="158">
        <f ca="1">'Other  Glacier Battery Plant'!L49+'Production Glacier Battery Plt'!L49</f>
        <v>11966.218086674926</v>
      </c>
      <c r="E24" s="162">
        <f ca="1">'Other  Glacier Battery Plant'!K49+'Production Glacier Battery Plt'!K49</f>
        <v>-1973072.3342181954</v>
      </c>
      <c r="F24" s="160">
        <f>G24-SUM(B$16:$B24)+1</f>
        <v>123</v>
      </c>
      <c r="G24" s="161">
        <f t="shared" si="2"/>
        <v>365</v>
      </c>
      <c r="H24" s="158">
        <f t="shared" ca="1" si="1"/>
        <v>4032.451574413742</v>
      </c>
      <c r="I24" s="159">
        <f t="shared" ca="1" si="0"/>
        <v>-1937698.2265044365</v>
      </c>
    </row>
    <row r="25" spans="1:9">
      <c r="A25" s="126">
        <f>ROW()</f>
        <v>25</v>
      </c>
      <c r="B25" s="156">
        <v>30</v>
      </c>
      <c r="C25" s="157">
        <v>43373</v>
      </c>
      <c r="D25" s="158">
        <f ca="1">'Other  Glacier Battery Plant'!L50+'Production Glacier Battery Plt'!L50</f>
        <v>11966.218086674577</v>
      </c>
      <c r="E25" s="162">
        <f ca="1">'Other  Glacier Battery Plant'!K50+'Production Glacier Battery Plt'!K50</f>
        <v>-1985038.55230487</v>
      </c>
      <c r="F25" s="160">
        <f>G25-SUM(B$16:$B25)+1</f>
        <v>93</v>
      </c>
      <c r="G25" s="161">
        <f t="shared" si="2"/>
        <v>365</v>
      </c>
      <c r="H25" s="158">
        <f t="shared" ca="1" si="1"/>
        <v>3048.9268001663991</v>
      </c>
      <c r="I25" s="159">
        <f t="shared" ca="1" si="0"/>
        <v>-1940747.153304603</v>
      </c>
    </row>
    <row r="26" spans="1:9">
      <c r="A26" s="126">
        <f>ROW()</f>
        <v>26</v>
      </c>
      <c r="B26" s="156">
        <v>31</v>
      </c>
      <c r="C26" s="157">
        <v>43404</v>
      </c>
      <c r="D26" s="158">
        <f ca="1">'Other  Glacier Battery Plant'!L51+'Production Glacier Battery Plt'!L51</f>
        <v>11966.218086674577</v>
      </c>
      <c r="E26" s="162">
        <f ca="1">'Other  Glacier Battery Plant'!K51+'Production Glacier Battery Plt'!K51</f>
        <v>-1997004.7703915446</v>
      </c>
      <c r="F26" s="160">
        <f>G26-SUM(B$16:$B26)+1</f>
        <v>62</v>
      </c>
      <c r="G26" s="161">
        <f t="shared" si="2"/>
        <v>365</v>
      </c>
      <c r="H26" s="158">
        <f t="shared" ca="1" si="1"/>
        <v>2032.6178667775994</v>
      </c>
      <c r="I26" s="159">
        <f t="shared" ca="1" si="0"/>
        <v>-1942779.7711713805</v>
      </c>
    </row>
    <row r="27" spans="1:9">
      <c r="A27" s="126">
        <f>ROW()</f>
        <v>27</v>
      </c>
      <c r="B27" s="156">
        <v>30</v>
      </c>
      <c r="C27" s="157">
        <v>43434</v>
      </c>
      <c r="D27" s="158">
        <f ca="1">'Other  Glacier Battery Plant'!L52+'Production Glacier Battery Plt'!L52</f>
        <v>11966.218086674809</v>
      </c>
      <c r="E27" s="162">
        <f ca="1">'Other  Glacier Battery Plant'!K52+'Production Glacier Battery Plt'!K52</f>
        <v>-2008970.9884782194</v>
      </c>
      <c r="F27" s="160">
        <f>G27-SUM(B$16:$B27)+1</f>
        <v>32</v>
      </c>
      <c r="G27" s="161">
        <f t="shared" si="2"/>
        <v>365</v>
      </c>
      <c r="H27" s="158">
        <f t="shared" ca="1" si="1"/>
        <v>1049.0930925303942</v>
      </c>
      <c r="I27" s="159">
        <f t="shared" ca="1" si="0"/>
        <v>-1943828.864263911</v>
      </c>
    </row>
    <row r="28" spans="1:9">
      <c r="A28" s="126">
        <f>ROW()</f>
        <v>28</v>
      </c>
      <c r="B28" s="156">
        <v>31</v>
      </c>
      <c r="C28" s="157">
        <v>43465</v>
      </c>
      <c r="D28" s="158">
        <f ca="1">'Other  Glacier Battery Plant'!L53+'Production Glacier Battery Plt'!L53</f>
        <v>11966.218086674809</v>
      </c>
      <c r="E28" s="162">
        <f ca="1">'Other  Glacier Battery Plant'!K53+'Production Glacier Battery Plt'!K53</f>
        <v>-2020937.2065648942</v>
      </c>
      <c r="F28" s="160">
        <f>G28-SUM(B$16:$B28)+1</f>
        <v>1</v>
      </c>
      <c r="G28" s="161">
        <f t="shared" si="2"/>
        <v>365</v>
      </c>
      <c r="H28" s="158">
        <f t="shared" ca="1" si="1"/>
        <v>32.784159141574818</v>
      </c>
      <c r="I28" s="159">
        <f t="shared" ca="1" si="0"/>
        <v>-1943861.6484230526</v>
      </c>
    </row>
    <row r="29" spans="1:9" ht="15" thickBot="1">
      <c r="A29" s="126">
        <f>ROW()</f>
        <v>29</v>
      </c>
      <c r="B29" s="163">
        <f>SUM(B17:B28)</f>
        <v>365</v>
      </c>
      <c r="C29" s="133"/>
      <c r="D29" s="164">
        <f ca="1">SUM(D17:D28)</f>
        <v>143594.6170400962</v>
      </c>
      <c r="E29" s="159"/>
      <c r="F29" s="132"/>
      <c r="G29" s="165"/>
      <c r="H29" s="164">
        <f ca="1">SUM(H17:H28)</f>
        <v>66519.058898254516</v>
      </c>
      <c r="I29" s="137"/>
    </row>
    <row r="30" spans="1:9" ht="15.6" thickTop="1" thickBot="1">
      <c r="A30" s="126">
        <f>ROW()</f>
        <v>30</v>
      </c>
      <c r="B30" s="132"/>
      <c r="C30" s="166"/>
      <c r="D30" s="167"/>
      <c r="E30" s="159"/>
      <c r="F30" s="132"/>
      <c r="G30" s="133"/>
      <c r="H30" s="168"/>
      <c r="I30" s="137"/>
    </row>
    <row r="31" spans="1:9" ht="15" thickBot="1">
      <c r="A31" s="126">
        <f>ROW()</f>
        <v>31</v>
      </c>
      <c r="B31" s="132" t="s">
        <v>120</v>
      </c>
      <c r="C31" s="133"/>
      <c r="D31" s="158"/>
      <c r="E31" s="169">
        <f ca="1">(E16+E28+SUM(E17:E27)*2)/24</f>
        <v>-1949139.8980448463</v>
      </c>
      <c r="F31" s="132"/>
      <c r="G31" s="133"/>
      <c r="H31" s="133"/>
      <c r="I31" s="170">
        <f ca="1">(I16+I28+SUM(I17:I27)*2)/24</f>
        <v>-1922512.3307887327</v>
      </c>
    </row>
    <row r="32" spans="1:9" ht="15" thickTop="1">
      <c r="A32" s="149">
        <f>ROW()</f>
        <v>32</v>
      </c>
      <c r="B32" s="171"/>
      <c r="C32" s="172"/>
      <c r="D32" s="173"/>
      <c r="E32" s="174"/>
      <c r="F32" s="171"/>
      <c r="G32" s="172"/>
      <c r="H32" s="172"/>
      <c r="I32" s="175"/>
    </row>
    <row r="33" spans="1:9">
      <c r="A33" s="119"/>
      <c r="B33" s="119"/>
      <c r="C33" s="119"/>
      <c r="D33" s="119"/>
      <c r="E33" s="119"/>
      <c r="F33" s="119"/>
      <c r="G33" s="119"/>
      <c r="H33" s="119"/>
      <c r="I33" s="119"/>
    </row>
    <row r="34" spans="1:9">
      <c r="A34" s="117"/>
      <c r="B34" s="117"/>
      <c r="C34" s="117"/>
      <c r="D34" s="117"/>
      <c r="E34" s="117"/>
      <c r="F34" s="117"/>
      <c r="G34" s="117"/>
      <c r="H34" s="117"/>
      <c r="I34" s="117"/>
    </row>
  </sheetData>
  <pageMargins left="0.45" right="0.4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workbookViewId="0">
      <pane xSplit="1" ySplit="21" topLeftCell="C33" activePane="bottomRight" state="frozen"/>
      <selection pane="topRight" activeCell="B1" sqref="B1"/>
      <selection pane="bottomLeft" activeCell="A22" sqref="A22"/>
      <selection pane="bottomRight" activeCell="K41" sqref="K41:K60"/>
    </sheetView>
  </sheetViews>
  <sheetFormatPr defaultColWidth="8.88671875" defaultRowHeight="13.2" outlineLevelRow="1"/>
  <cols>
    <col min="1" max="1" width="24.44140625" style="63" customWidth="1"/>
    <col min="2" max="2" width="11.44140625" style="63" bestFit="1" customWidth="1"/>
    <col min="3" max="3" width="15.109375" style="63" bestFit="1" customWidth="1"/>
    <col min="4" max="4" width="11.6640625" style="63" bestFit="1" customWidth="1"/>
    <col min="5" max="5" width="13.33203125" style="63" bestFit="1" customWidth="1"/>
    <col min="6" max="7" width="12.109375" style="63" bestFit="1" customWidth="1"/>
    <col min="8" max="8" width="12.5546875" style="63" bestFit="1" customWidth="1"/>
    <col min="9" max="9" width="12.33203125" style="63" bestFit="1" customWidth="1"/>
    <col min="10" max="10" width="11.6640625" style="63" bestFit="1" customWidth="1"/>
    <col min="11" max="11" width="11.109375" style="63" bestFit="1" customWidth="1"/>
    <col min="12" max="12" width="13.109375" style="63" bestFit="1" customWidth="1"/>
    <col min="13" max="13" width="7.33203125" style="63" bestFit="1" customWidth="1"/>
    <col min="14" max="14" width="12.88671875" style="63" bestFit="1" customWidth="1"/>
    <col min="15" max="15" width="8.88671875" style="63"/>
    <col min="16" max="16" width="9.33203125" style="63" bestFit="1" customWidth="1"/>
    <col min="17" max="16384" width="8.88671875" style="63"/>
  </cols>
  <sheetData>
    <row r="1" spans="1:16" s="38" customFormat="1">
      <c r="A1" s="32" t="s">
        <v>84</v>
      </c>
      <c r="B1" s="33"/>
      <c r="C1" s="33"/>
      <c r="D1" s="33"/>
      <c r="E1" s="33"/>
      <c r="F1" s="34"/>
      <c r="G1" s="34"/>
      <c r="H1" s="34"/>
      <c r="I1" s="34"/>
      <c r="J1" s="33"/>
      <c r="K1" s="33"/>
      <c r="L1" s="35"/>
      <c r="M1" s="36"/>
      <c r="N1" s="35"/>
      <c r="O1" s="37"/>
      <c r="P1" s="37"/>
    </row>
    <row r="2" spans="1:16" s="38" customFormat="1" ht="9" customHeight="1">
      <c r="A2" s="39"/>
      <c r="B2" s="37"/>
      <c r="C2" s="40"/>
      <c r="D2" s="41"/>
      <c r="E2" s="37"/>
      <c r="F2" s="33"/>
      <c r="G2" s="42"/>
      <c r="H2" s="43"/>
      <c r="I2" s="33"/>
      <c r="J2" s="33"/>
      <c r="K2" s="33"/>
      <c r="L2" s="44"/>
      <c r="M2" s="36"/>
      <c r="N2" s="35"/>
      <c r="O2" s="37"/>
      <c r="P2" s="37"/>
    </row>
    <row r="3" spans="1:16" s="38" customFormat="1">
      <c r="A3" s="45" t="s">
        <v>83</v>
      </c>
      <c r="B3" s="37" t="s">
        <v>164</v>
      </c>
      <c r="C3" s="46"/>
      <c r="D3" s="47"/>
      <c r="E3" s="47"/>
      <c r="F3" s="33"/>
      <c r="G3" s="48"/>
      <c r="H3" s="37"/>
      <c r="I3" s="37"/>
      <c r="J3" s="49"/>
      <c r="K3" s="49"/>
      <c r="L3" s="44"/>
      <c r="M3" s="36"/>
      <c r="N3" s="42"/>
      <c r="O3" s="37"/>
      <c r="P3" s="37"/>
    </row>
    <row r="4" spans="1:16" s="38" customFormat="1" ht="6.6" customHeight="1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6" s="38" customFormat="1">
      <c r="A5" s="52" t="s">
        <v>147</v>
      </c>
      <c r="B5" s="53">
        <v>2016</v>
      </c>
      <c r="C5" s="53">
        <f>+B5+1</f>
        <v>2017</v>
      </c>
      <c r="D5" s="53">
        <f t="shared" ref="D5:E5" si="0">+C5+1</f>
        <v>2018</v>
      </c>
      <c r="E5" s="53">
        <f t="shared" si="0"/>
        <v>2019</v>
      </c>
      <c r="F5" s="53">
        <f>+E5+1</f>
        <v>2020</v>
      </c>
      <c r="G5" s="53">
        <f t="shared" ref="G5" si="1">+F5+1</f>
        <v>2021</v>
      </c>
      <c r="H5" s="53" t="s">
        <v>2</v>
      </c>
      <c r="I5" s="53"/>
      <c r="J5" s="53"/>
      <c r="K5" s="53"/>
      <c r="L5" s="53"/>
    </row>
    <row r="6" spans="1:16" s="38" customFormat="1">
      <c r="A6" s="54" t="s">
        <v>27</v>
      </c>
      <c r="B6" s="55">
        <f>'MACRS W 50% BONUS'!F4</f>
        <v>0.6</v>
      </c>
      <c r="C6" s="55">
        <f>'MACRS W 50% BONUS'!F5</f>
        <v>0.16</v>
      </c>
      <c r="D6" s="55">
        <f>'MACRS W 50% BONUS'!F6</f>
        <v>9.6000000000000002E-2</v>
      </c>
      <c r="E6" s="55">
        <f>'MACRS W 50% BONUS'!F7</f>
        <v>5.7599999999999998E-2</v>
      </c>
      <c r="F6" s="55">
        <f>'MACRS W 50% BONUS'!F8</f>
        <v>5.7599999999999998E-2</v>
      </c>
      <c r="G6" s="55">
        <f>'MACRS W 50% BONUS'!F9</f>
        <v>2.8799999999999999E-2</v>
      </c>
      <c r="H6" s="55">
        <f>B6+C6+D6+E6+F6+G6</f>
        <v>1</v>
      </c>
      <c r="I6" s="55"/>
      <c r="J6" s="55"/>
      <c r="K6" s="55"/>
      <c r="L6" s="55"/>
    </row>
    <row r="7" spans="1:16" s="38" customFormat="1" ht="7.2" customHeight="1" thickBot="1">
      <c r="A7" s="56"/>
      <c r="B7" s="51"/>
      <c r="C7" s="51"/>
      <c r="D7" s="51"/>
      <c r="E7" s="51"/>
      <c r="F7" s="51"/>
      <c r="G7" s="51"/>
      <c r="H7" s="57"/>
      <c r="I7" s="57"/>
      <c r="J7" s="57"/>
      <c r="K7" s="34"/>
      <c r="L7" s="34"/>
      <c r="M7" s="34"/>
      <c r="N7" s="34"/>
    </row>
    <row r="8" spans="1:16" ht="13.8" thickBot="1">
      <c r="A8" s="58" t="s">
        <v>28</v>
      </c>
      <c r="B8" s="59" t="s">
        <v>29</v>
      </c>
      <c r="C8" s="60"/>
      <c r="D8" s="59" t="s">
        <v>30</v>
      </c>
      <c r="E8" s="61"/>
      <c r="F8" s="59" t="s">
        <v>31</v>
      </c>
      <c r="G8" s="60"/>
      <c r="H8" s="59" t="s">
        <v>0</v>
      </c>
      <c r="I8" s="60"/>
      <c r="J8" s="62" t="s">
        <v>32</v>
      </c>
      <c r="K8" s="62" t="s">
        <v>33</v>
      </c>
      <c r="L8" s="62" t="s">
        <v>34</v>
      </c>
    </row>
    <row r="9" spans="1:16" ht="14.4" thickTop="1" thickBot="1">
      <c r="A9" s="64"/>
      <c r="B9" s="65"/>
      <c r="C9" s="66"/>
      <c r="D9" s="65" t="s">
        <v>167</v>
      </c>
      <c r="E9" s="241">
        <f>'New Recap Prod -Non-Prod'!E23</f>
        <v>4.0459109578276406E-2</v>
      </c>
      <c r="F9" s="67"/>
      <c r="G9" s="66"/>
      <c r="H9" s="68"/>
      <c r="I9" s="69"/>
      <c r="J9" s="70"/>
      <c r="K9" s="70"/>
      <c r="L9" s="70" t="s">
        <v>35</v>
      </c>
    </row>
    <row r="10" spans="1:16" ht="13.8" thickBot="1">
      <c r="A10" s="64"/>
      <c r="B10" s="65"/>
      <c r="C10" s="66"/>
      <c r="D10" s="65" t="s">
        <v>168</v>
      </c>
      <c r="E10" s="242">
        <f ca="1">'New Recap Prod -Non-Prod'!F30</f>
        <v>3.3422190494279302E-2</v>
      </c>
      <c r="F10" s="67"/>
      <c r="G10" s="66"/>
      <c r="H10" s="68"/>
      <c r="I10" s="69"/>
      <c r="J10" s="70"/>
      <c r="K10" s="309" t="s">
        <v>227</v>
      </c>
      <c r="L10" s="70"/>
    </row>
    <row r="11" spans="1:16">
      <c r="A11" s="71"/>
      <c r="B11" s="72" t="s">
        <v>36</v>
      </c>
      <c r="C11" s="73" t="s">
        <v>37</v>
      </c>
      <c r="D11" s="72" t="s">
        <v>38</v>
      </c>
      <c r="E11" s="73" t="s">
        <v>39</v>
      </c>
      <c r="F11" s="68" t="s">
        <v>36</v>
      </c>
      <c r="G11" s="69" t="s">
        <v>37</v>
      </c>
      <c r="H11" s="68" t="s">
        <v>36</v>
      </c>
      <c r="I11" s="69" t="s">
        <v>40</v>
      </c>
      <c r="J11" s="74" t="s">
        <v>41</v>
      </c>
      <c r="K11" s="75">
        <v>0.35</v>
      </c>
      <c r="L11" s="70" t="s">
        <v>42</v>
      </c>
    </row>
    <row r="12" spans="1:16">
      <c r="A12" s="71"/>
      <c r="B12" s="72"/>
      <c r="C12" s="73"/>
      <c r="D12" s="72" t="s">
        <v>43</v>
      </c>
      <c r="E12" s="69" t="s">
        <v>44</v>
      </c>
      <c r="F12" s="68" t="s">
        <v>45</v>
      </c>
      <c r="G12" s="69" t="s">
        <v>46</v>
      </c>
      <c r="H12" s="68"/>
      <c r="I12" s="69"/>
      <c r="J12" s="74"/>
      <c r="K12" s="75" t="s">
        <v>47</v>
      </c>
      <c r="L12" s="70" t="s">
        <v>48</v>
      </c>
    </row>
    <row r="13" spans="1:16">
      <c r="A13" s="76"/>
      <c r="B13" s="77" t="s">
        <v>49</v>
      </c>
      <c r="C13" s="78" t="s">
        <v>50</v>
      </c>
      <c r="D13" s="77"/>
      <c r="E13" s="78" t="s">
        <v>51</v>
      </c>
      <c r="F13" s="79" t="s">
        <v>52</v>
      </c>
      <c r="G13" s="80" t="s">
        <v>53</v>
      </c>
      <c r="H13" s="79" t="s">
        <v>54</v>
      </c>
      <c r="I13" s="80" t="s">
        <v>55</v>
      </c>
      <c r="J13" s="81" t="s">
        <v>56</v>
      </c>
      <c r="K13" s="82" t="s">
        <v>57</v>
      </c>
      <c r="L13" s="83" t="s">
        <v>58</v>
      </c>
    </row>
    <row r="14" spans="1:16" hidden="1" outlineLevel="1">
      <c r="A14" s="84">
        <v>42277</v>
      </c>
      <c r="B14" s="85">
        <v>0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</row>
    <row r="15" spans="1:16" hidden="1" outlineLevel="1">
      <c r="A15" s="84">
        <v>42308</v>
      </c>
      <c r="B15" s="85">
        <v>0</v>
      </c>
      <c r="C15" s="85">
        <v>0</v>
      </c>
      <c r="D15" s="85">
        <v>0</v>
      </c>
      <c r="E15" s="85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</row>
    <row r="16" spans="1:16" hidden="1" outlineLevel="1">
      <c r="A16" s="84">
        <v>42338</v>
      </c>
      <c r="B16" s="85">
        <v>0</v>
      </c>
      <c r="C16" s="85">
        <v>0</v>
      </c>
      <c r="D16" s="85">
        <v>0</v>
      </c>
      <c r="E16" s="85">
        <v>0</v>
      </c>
      <c r="F16" s="85">
        <v>0</v>
      </c>
      <c r="G16" s="85">
        <v>0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</row>
    <row r="17" spans="1:15" hidden="1" outlineLevel="1">
      <c r="A17" s="84">
        <v>42369</v>
      </c>
      <c r="B17" s="85">
        <v>0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</row>
    <row r="18" spans="1:15" hidden="1" outlineLevel="1">
      <c r="A18" s="84">
        <v>42400</v>
      </c>
      <c r="B18" s="85">
        <v>0</v>
      </c>
      <c r="C18" s="85">
        <v>0</v>
      </c>
      <c r="D18" s="85">
        <v>0</v>
      </c>
      <c r="E18" s="85">
        <v>0</v>
      </c>
      <c r="F18" s="85">
        <v>0</v>
      </c>
      <c r="G18" s="85">
        <v>0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</row>
    <row r="19" spans="1:15" hidden="1" outlineLevel="1">
      <c r="A19" s="84">
        <v>42429</v>
      </c>
      <c r="B19" s="85">
        <v>0</v>
      </c>
      <c r="C19" s="85">
        <v>0</v>
      </c>
      <c r="D19" s="85">
        <v>0</v>
      </c>
      <c r="E19" s="85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</row>
    <row r="20" spans="1:15" hidden="1" outlineLevel="1">
      <c r="A20" s="84">
        <v>42460</v>
      </c>
      <c r="B20" s="85">
        <v>0</v>
      </c>
      <c r="C20" s="85">
        <v>0</v>
      </c>
      <c r="D20" s="85">
        <v>0</v>
      </c>
      <c r="E20" s="85">
        <v>0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</row>
    <row r="21" spans="1:15" hidden="1" collapsed="1">
      <c r="A21" s="84">
        <v>42490</v>
      </c>
      <c r="B21" s="85">
        <v>0</v>
      </c>
      <c r="C21" s="85">
        <v>0</v>
      </c>
      <c r="D21" s="85">
        <v>0</v>
      </c>
      <c r="E21" s="85">
        <v>0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</row>
    <row r="22" spans="1:15" ht="14.4">
      <c r="A22" s="84">
        <v>42521</v>
      </c>
      <c r="B22" s="85">
        <f t="shared" ref="B22:B27" si="2">C22</f>
        <v>1524544.17</v>
      </c>
      <c r="C22" s="85">
        <f>'New Recap Prod -Non-Prod'!B5+'New Recap Prod -Non-Prod'!B6</f>
        <v>1524544.17</v>
      </c>
      <c r="D22" s="87">
        <f>B29*B6/8</f>
        <v>227920.37562000004</v>
      </c>
      <c r="E22" s="87">
        <f>'New Recap Prod -Non-Prod'!B17+'New Recap Prod -Non-Prod'!B18</f>
        <v>3214.1878911250005</v>
      </c>
      <c r="F22" s="87">
        <f t="shared" ref="F22:G37" si="3">F21-D22</f>
        <v>-227920.37562000004</v>
      </c>
      <c r="G22" s="87">
        <f>-'New Recap Prod -Non-Prod'!B11-'New Recap Prod -Non-Prod'!B12</f>
        <v>-3214.1878911250005</v>
      </c>
      <c r="H22" s="87">
        <f>B22+F22</f>
        <v>1296623.7943799999</v>
      </c>
      <c r="I22" s="87">
        <f t="shared" ref="I22:I26" si="4">C22+G22</f>
        <v>1521329.9821088749</v>
      </c>
      <c r="J22" s="87">
        <f t="shared" ref="J22:J63" si="5">I22-H22</f>
        <v>224706.18772887508</v>
      </c>
      <c r="K22" s="87">
        <f t="shared" ref="K22:K82" si="6">-J22*$K$11</f>
        <v>-78647.165705106279</v>
      </c>
      <c r="L22" s="88">
        <f>-K22+K21</f>
        <v>78647.165705106279</v>
      </c>
      <c r="N22" s="116"/>
      <c r="O22"/>
    </row>
    <row r="23" spans="1:15">
      <c r="A23" s="84">
        <v>42551</v>
      </c>
      <c r="B23" s="85">
        <f t="shared" si="2"/>
        <v>1567392.6300000001</v>
      </c>
      <c r="C23" s="85">
        <f>'New Recap Prod -Non-Prod'!C5+'New Recap Prod -Non-Prod'!C6</f>
        <v>1567392.6300000001</v>
      </c>
      <c r="D23" s="87">
        <f>B29*B6/8</f>
        <v>227920.37562000004</v>
      </c>
      <c r="E23" s="87">
        <f>'New Recap Prod -Non-Prod'!C17+'New Recap Prod -Non-Prod'!C18</f>
        <v>6182.0510831250003</v>
      </c>
      <c r="F23" s="87">
        <f t="shared" si="3"/>
        <v>-455840.75124000007</v>
      </c>
      <c r="G23" s="87">
        <f>-'New Recap Prod -Non-Prod'!C11-'New Recap Prod -Non-Prod'!C12</f>
        <v>-9396.23897425</v>
      </c>
      <c r="H23" s="87">
        <f t="shared" ref="H23:H25" si="7">B23+F23</f>
        <v>1111551.87876</v>
      </c>
      <c r="I23" s="87">
        <f t="shared" si="4"/>
        <v>1557996.3910257502</v>
      </c>
      <c r="J23" s="87">
        <f t="shared" si="5"/>
        <v>446444.51226575021</v>
      </c>
      <c r="K23" s="87">
        <f t="shared" si="6"/>
        <v>-156255.57929301256</v>
      </c>
      <c r="L23" s="88">
        <f t="shared" ref="L23:L26" si="8">-K23+K22</f>
        <v>77608.413587906281</v>
      </c>
    </row>
    <row r="24" spans="1:15">
      <c r="A24" s="84">
        <v>42582</v>
      </c>
      <c r="B24" s="85">
        <f t="shared" si="2"/>
        <v>1359714.25</v>
      </c>
      <c r="C24" s="85">
        <f>'New Recap Prod -Non-Prod'!D5+'New Recap Prod -Non-Prod'!D6</f>
        <v>1359714.25</v>
      </c>
      <c r="D24" s="87">
        <f>B29*B6/8</f>
        <v>227920.37562000004</v>
      </c>
      <c r="E24" s="87">
        <f>'New Recap Prod -Non-Prod'!D17+'New Recap Prod -Non-Prod'!D18</f>
        <v>5836.5050245000002</v>
      </c>
      <c r="F24" s="87">
        <f t="shared" si="3"/>
        <v>-683761.12686000008</v>
      </c>
      <c r="G24" s="87">
        <f>-'New Recap Prod -Non-Prod'!D11-'New Recap Prod -Non-Prod'!D12</f>
        <v>-15232.74399875</v>
      </c>
      <c r="H24" s="87">
        <f t="shared" si="7"/>
        <v>675953.12313999992</v>
      </c>
      <c r="I24" s="87">
        <f t="shared" si="4"/>
        <v>1344481.5060012499</v>
      </c>
      <c r="J24" s="87">
        <f t="shared" si="5"/>
        <v>668528.38286124996</v>
      </c>
      <c r="K24" s="87">
        <f t="shared" si="6"/>
        <v>-233984.93400143748</v>
      </c>
      <c r="L24" s="88">
        <f t="shared" si="8"/>
        <v>77729.354708424915</v>
      </c>
    </row>
    <row r="25" spans="1:15" s="50" customFormat="1">
      <c r="A25" s="86">
        <v>42613</v>
      </c>
      <c r="B25" s="85">
        <f t="shared" si="2"/>
        <v>1360050.7</v>
      </c>
      <c r="C25" s="85">
        <f>'New Recap Prod -Non-Prod'!E5+'New Recap Prod -Non-Prod'!E6</f>
        <v>1360050.7</v>
      </c>
      <c r="D25" s="87">
        <f>B29*B6/8</f>
        <v>227920.37562000004</v>
      </c>
      <c r="E25" s="87">
        <f>'New Recap Prod -Non-Prod'!E17+'New Recap Prod -Non-Prod'!E18</f>
        <v>5411.3732480416675</v>
      </c>
      <c r="F25" s="87">
        <f t="shared" si="3"/>
        <v>-911681.50248000014</v>
      </c>
      <c r="G25" s="87">
        <f>-'New Recap Prod -Non-Prod'!E11-'New Recap Prod -Non-Prod'!E12</f>
        <v>-20644.117246791666</v>
      </c>
      <c r="H25" s="87">
        <f t="shared" si="7"/>
        <v>448369.19751999981</v>
      </c>
      <c r="I25" s="87">
        <f t="shared" si="4"/>
        <v>1339406.5827532082</v>
      </c>
      <c r="J25" s="87">
        <f t="shared" si="5"/>
        <v>891037.38523320842</v>
      </c>
      <c r="K25" s="87">
        <f t="shared" si="6"/>
        <v>-311863.08483162295</v>
      </c>
      <c r="L25" s="88">
        <f t="shared" si="8"/>
        <v>77878.150830185477</v>
      </c>
      <c r="N25" s="63"/>
      <c r="O25" s="63"/>
    </row>
    <row r="26" spans="1:15" s="50" customFormat="1">
      <c r="A26" s="86" t="s">
        <v>59</v>
      </c>
      <c r="B26" s="87">
        <f t="shared" si="2"/>
        <v>3252283.3600000003</v>
      </c>
      <c r="C26" s="85">
        <f>'New Recap Prod -Non-Prod'!F5+'New Recap Prod -Non-Prod'!F6</f>
        <v>3252283.3600000003</v>
      </c>
      <c r="D26" s="87">
        <f>B29*B6/8</f>
        <v>227920.37562000004</v>
      </c>
      <c r="E26" s="87">
        <f>'New Recap Prod -Non-Prod'!F17+'New Recap Prod -Non-Prod'!F18</f>
        <v>7557.0448178333281</v>
      </c>
      <c r="F26" s="87">
        <f t="shared" si="3"/>
        <v>-1139601.8781000001</v>
      </c>
      <c r="G26" s="87">
        <f>-'New Recap Prod -Non-Prod'!F11-'New Recap Prod -Non-Prod'!F12</f>
        <v>-28201.162064624994</v>
      </c>
      <c r="H26" s="87">
        <f>B26+F26</f>
        <v>2112681.4819</v>
      </c>
      <c r="I26" s="87">
        <f t="shared" si="4"/>
        <v>3224082.1979353754</v>
      </c>
      <c r="J26" s="87">
        <f t="shared" si="5"/>
        <v>1111400.7160353754</v>
      </c>
      <c r="K26" s="87">
        <f t="shared" si="6"/>
        <v>-388990.25061238138</v>
      </c>
      <c r="L26" s="88">
        <f t="shared" si="8"/>
        <v>77127.165780758427</v>
      </c>
      <c r="M26" s="89"/>
      <c r="N26" s="63"/>
      <c r="O26" s="63"/>
    </row>
    <row r="27" spans="1:15" s="50" customFormat="1">
      <c r="A27" s="86">
        <v>42674</v>
      </c>
      <c r="B27" s="87">
        <f t="shared" si="2"/>
        <v>3038938.3416000004</v>
      </c>
      <c r="C27" s="85">
        <f>'New Recap Prod -Non-Prod'!G5+'New Recap Prod -Non-Prod'!G6</f>
        <v>3038938.3416000004</v>
      </c>
      <c r="D27" s="87">
        <f>B29*B6/8</f>
        <v>227920.37562000004</v>
      </c>
      <c r="E27" s="87">
        <f>'New Recap Prod -Non-Prod'!G17+'New Recap Prod -Non-Prod'!G18</f>
        <v>10246.061613701666</v>
      </c>
      <c r="F27" s="87">
        <f t="shared" si="3"/>
        <v>-1367522.2537200002</v>
      </c>
      <c r="G27" s="87">
        <f>-'New Recap Prod -Non-Prod'!G11-'New Recap Prod -Non-Prod'!G12</f>
        <v>-38447.223678326656</v>
      </c>
      <c r="H27" s="87">
        <f t="shared" ref="H27:I66" si="9">B27+F27</f>
        <v>1671416.0878800002</v>
      </c>
      <c r="I27" s="87">
        <f t="shared" si="9"/>
        <v>3000491.1179216737</v>
      </c>
      <c r="J27" s="87">
        <f t="shared" si="5"/>
        <v>1329075.0300416735</v>
      </c>
      <c r="K27" s="87">
        <f t="shared" si="6"/>
        <v>-465176.26051458565</v>
      </c>
      <c r="L27" s="88">
        <f>-K27+K26</f>
        <v>76186.00990220427</v>
      </c>
      <c r="M27" s="90"/>
      <c r="N27" s="63"/>
      <c r="O27" s="63"/>
    </row>
    <row r="28" spans="1:15" s="50" customFormat="1">
      <c r="A28" s="86">
        <v>42704</v>
      </c>
      <c r="B28" s="90">
        <f>+C28</f>
        <v>3038938.3416000004</v>
      </c>
      <c r="C28" s="87">
        <f>C27</f>
        <v>3038938.3416000004</v>
      </c>
      <c r="D28" s="87">
        <f>B29*B6/8</f>
        <v>227920.37562000004</v>
      </c>
      <c r="E28" s="90">
        <f t="shared" ref="E28:E41" si="10">C28*E$9/12</f>
        <v>10246.061613701666</v>
      </c>
      <c r="F28" s="87">
        <f t="shared" si="3"/>
        <v>-1595442.6293400002</v>
      </c>
      <c r="G28" s="87">
        <f t="shared" si="3"/>
        <v>-48693.285292028319</v>
      </c>
      <c r="H28" s="87">
        <f t="shared" si="9"/>
        <v>1443495.7122600002</v>
      </c>
      <c r="I28" s="87">
        <f t="shared" si="9"/>
        <v>2990245.0563079719</v>
      </c>
      <c r="J28" s="87">
        <f t="shared" si="5"/>
        <v>1546749.3440479718</v>
      </c>
      <c r="K28" s="87">
        <f t="shared" si="6"/>
        <v>-541362.27041679004</v>
      </c>
      <c r="L28" s="88">
        <f t="shared" ref="L28:L82" si="11">-K28+K27</f>
        <v>76186.009902204387</v>
      </c>
      <c r="M28" s="90"/>
      <c r="N28" s="63"/>
      <c r="O28" s="63"/>
    </row>
    <row r="29" spans="1:15" s="50" customFormat="1">
      <c r="A29" s="86">
        <v>42735</v>
      </c>
      <c r="B29" s="90">
        <f t="shared" ref="B29:C44" si="12">B28</f>
        <v>3038938.3416000004</v>
      </c>
      <c r="C29" s="87">
        <f t="shared" si="12"/>
        <v>3038938.3416000004</v>
      </c>
      <c r="D29" s="87">
        <f t="shared" ref="D29" si="13">B29*$B$6/8</f>
        <v>227920.37562000004</v>
      </c>
      <c r="E29" s="90">
        <f t="shared" si="10"/>
        <v>10246.061613701666</v>
      </c>
      <c r="F29" s="87">
        <f t="shared" si="3"/>
        <v>-1823363.0049600003</v>
      </c>
      <c r="G29" s="90">
        <f t="shared" si="3"/>
        <v>-58939.346905729981</v>
      </c>
      <c r="H29" s="90">
        <f t="shared" si="9"/>
        <v>1215575.3366400001</v>
      </c>
      <c r="I29" s="87">
        <f t="shared" si="9"/>
        <v>2979998.9946942702</v>
      </c>
      <c r="J29" s="90">
        <f t="shared" si="5"/>
        <v>1764423.6580542701</v>
      </c>
      <c r="K29" s="87">
        <f t="shared" si="6"/>
        <v>-617548.28031899454</v>
      </c>
      <c r="L29" s="91">
        <f t="shared" si="11"/>
        <v>76186.009902204503</v>
      </c>
      <c r="M29" s="90"/>
      <c r="N29" s="222"/>
      <c r="O29" s="63"/>
    </row>
    <row r="30" spans="1:15" s="50" customFormat="1">
      <c r="A30" s="86">
        <v>42766</v>
      </c>
      <c r="B30" s="87">
        <f t="shared" si="12"/>
        <v>3038938.3416000004</v>
      </c>
      <c r="C30" s="87">
        <f t="shared" si="12"/>
        <v>3038938.3416000004</v>
      </c>
      <c r="D30" s="87">
        <f>B30*$C$6/12</f>
        <v>40519.177888000006</v>
      </c>
      <c r="E30" s="87">
        <f t="shared" si="10"/>
        <v>10246.061613701666</v>
      </c>
      <c r="F30" s="87">
        <f t="shared" si="3"/>
        <v>-1863882.1828480002</v>
      </c>
      <c r="G30" s="87">
        <f t="shared" si="3"/>
        <v>-69185.408519431643</v>
      </c>
      <c r="H30" s="87">
        <f t="shared" si="9"/>
        <v>1175056.1587520002</v>
      </c>
      <c r="I30" s="87">
        <f>C30+G30</f>
        <v>2969752.9330805689</v>
      </c>
      <c r="J30" s="87">
        <f t="shared" si="5"/>
        <v>1794696.7743285687</v>
      </c>
      <c r="K30" s="87">
        <f t="shared" si="6"/>
        <v>-628143.87101499899</v>
      </c>
      <c r="L30" s="88">
        <f t="shared" si="11"/>
        <v>10595.590696004452</v>
      </c>
      <c r="M30" s="90"/>
      <c r="N30" s="63"/>
      <c r="O30" s="63"/>
    </row>
    <row r="31" spans="1:15" s="50" customFormat="1">
      <c r="A31" s="86">
        <v>42794</v>
      </c>
      <c r="B31" s="87">
        <f t="shared" si="12"/>
        <v>3038938.3416000004</v>
      </c>
      <c r="C31" s="87">
        <f t="shared" si="12"/>
        <v>3038938.3416000004</v>
      </c>
      <c r="D31" s="87">
        <f t="shared" ref="D31:D41" si="14">B31*$C$6/12</f>
        <v>40519.177888000006</v>
      </c>
      <c r="E31" s="87">
        <f t="shared" si="10"/>
        <v>10246.061613701666</v>
      </c>
      <c r="F31" s="87">
        <f t="shared" si="3"/>
        <v>-1904401.3607360001</v>
      </c>
      <c r="G31" s="87">
        <f t="shared" si="3"/>
        <v>-79431.470133133305</v>
      </c>
      <c r="H31" s="87">
        <f t="shared" si="9"/>
        <v>1134536.9808640003</v>
      </c>
      <c r="I31" s="87">
        <f t="shared" si="9"/>
        <v>2959506.8714668672</v>
      </c>
      <c r="J31" s="87">
        <f t="shared" si="5"/>
        <v>1824969.8906028669</v>
      </c>
      <c r="K31" s="87">
        <f t="shared" si="6"/>
        <v>-638739.46171100333</v>
      </c>
      <c r="L31" s="88">
        <f t="shared" si="11"/>
        <v>10595.590696004336</v>
      </c>
      <c r="M31" s="90"/>
      <c r="N31" s="63"/>
      <c r="O31" s="63"/>
    </row>
    <row r="32" spans="1:15" s="50" customFormat="1">
      <c r="A32" s="86">
        <v>42825</v>
      </c>
      <c r="B32" s="87">
        <f t="shared" si="12"/>
        <v>3038938.3416000004</v>
      </c>
      <c r="C32" s="87">
        <f t="shared" si="12"/>
        <v>3038938.3416000004</v>
      </c>
      <c r="D32" s="87">
        <f t="shared" si="14"/>
        <v>40519.177888000006</v>
      </c>
      <c r="E32" s="87">
        <f t="shared" si="10"/>
        <v>10246.061613701666</v>
      </c>
      <c r="F32" s="87">
        <f t="shared" si="3"/>
        <v>-1944920.538624</v>
      </c>
      <c r="G32" s="87">
        <f t="shared" si="3"/>
        <v>-89677.531746834968</v>
      </c>
      <c r="H32" s="87">
        <f t="shared" si="9"/>
        <v>1094017.8029760004</v>
      </c>
      <c r="I32" s="87">
        <f t="shared" si="9"/>
        <v>2949260.8098531654</v>
      </c>
      <c r="J32" s="87">
        <f t="shared" si="5"/>
        <v>1855243.0068771651</v>
      </c>
      <c r="K32" s="87">
        <f t="shared" si="6"/>
        <v>-649335.05240700778</v>
      </c>
      <c r="L32" s="88">
        <f t="shared" si="11"/>
        <v>10595.590696004452</v>
      </c>
      <c r="M32" s="90"/>
      <c r="N32" s="63"/>
      <c r="O32" s="63"/>
    </row>
    <row r="33" spans="1:15" s="50" customFormat="1">
      <c r="A33" s="86">
        <v>42855</v>
      </c>
      <c r="B33" s="87">
        <f t="shared" si="12"/>
        <v>3038938.3416000004</v>
      </c>
      <c r="C33" s="87">
        <f t="shared" si="12"/>
        <v>3038938.3416000004</v>
      </c>
      <c r="D33" s="87">
        <f t="shared" si="14"/>
        <v>40519.177888000006</v>
      </c>
      <c r="E33" s="87">
        <f t="shared" si="10"/>
        <v>10246.061613701666</v>
      </c>
      <c r="F33" s="87">
        <f t="shared" si="3"/>
        <v>-1985439.716512</v>
      </c>
      <c r="G33" s="87">
        <f t="shared" si="3"/>
        <v>-99923.59336053663</v>
      </c>
      <c r="H33" s="87">
        <f t="shared" si="9"/>
        <v>1053498.6250880004</v>
      </c>
      <c r="I33" s="87">
        <f t="shared" si="9"/>
        <v>2939014.7482394637</v>
      </c>
      <c r="J33" s="87">
        <f t="shared" si="5"/>
        <v>1885516.1231514632</v>
      </c>
      <c r="K33" s="87">
        <f t="shared" si="6"/>
        <v>-659930.64310301212</v>
      </c>
      <c r="L33" s="88">
        <f t="shared" si="11"/>
        <v>10595.590696004336</v>
      </c>
      <c r="M33" s="90"/>
      <c r="N33" s="63"/>
      <c r="O33" s="63"/>
    </row>
    <row r="34" spans="1:15" s="50" customFormat="1">
      <c r="A34" s="86">
        <v>42886</v>
      </c>
      <c r="B34" s="87">
        <f t="shared" si="12"/>
        <v>3038938.3416000004</v>
      </c>
      <c r="C34" s="87">
        <f t="shared" si="12"/>
        <v>3038938.3416000004</v>
      </c>
      <c r="D34" s="87">
        <f t="shared" si="14"/>
        <v>40519.177888000006</v>
      </c>
      <c r="E34" s="87">
        <f t="shared" si="10"/>
        <v>10246.061613701666</v>
      </c>
      <c r="F34" s="87">
        <f t="shared" si="3"/>
        <v>-2025958.8943999999</v>
      </c>
      <c r="G34" s="87">
        <f t="shared" si="3"/>
        <v>-110169.65497423829</v>
      </c>
      <c r="H34" s="87">
        <f t="shared" si="9"/>
        <v>1012979.4472000005</v>
      </c>
      <c r="I34" s="87">
        <f t="shared" si="9"/>
        <v>2928768.6866257619</v>
      </c>
      <c r="J34" s="87">
        <f t="shared" si="5"/>
        <v>1915789.2394257614</v>
      </c>
      <c r="K34" s="87">
        <f t="shared" si="6"/>
        <v>-670526.23379901645</v>
      </c>
      <c r="L34" s="88">
        <f t="shared" si="11"/>
        <v>10595.590696004336</v>
      </c>
      <c r="M34" s="90"/>
    </row>
    <row r="35" spans="1:15" s="50" customFormat="1">
      <c r="A35" s="86">
        <v>42916</v>
      </c>
      <c r="B35" s="87">
        <f t="shared" si="12"/>
        <v>3038938.3416000004</v>
      </c>
      <c r="C35" s="87">
        <f t="shared" si="12"/>
        <v>3038938.3416000004</v>
      </c>
      <c r="D35" s="87">
        <f t="shared" si="14"/>
        <v>40519.177888000006</v>
      </c>
      <c r="E35" s="87">
        <f t="shared" si="10"/>
        <v>10246.061613701666</v>
      </c>
      <c r="F35" s="87">
        <f t="shared" si="3"/>
        <v>-2066478.0722879998</v>
      </c>
      <c r="G35" s="87">
        <f t="shared" si="3"/>
        <v>-120415.71658793995</v>
      </c>
      <c r="H35" s="87">
        <f t="shared" si="9"/>
        <v>972460.2693120006</v>
      </c>
      <c r="I35" s="87">
        <f t="shared" si="9"/>
        <v>2918522.6250120606</v>
      </c>
      <c r="J35" s="87">
        <f t="shared" si="5"/>
        <v>1946062.35570006</v>
      </c>
      <c r="K35" s="87">
        <f t="shared" si="6"/>
        <v>-681121.82449502102</v>
      </c>
      <c r="L35" s="88">
        <f t="shared" si="11"/>
        <v>10595.590696004569</v>
      </c>
      <c r="M35" s="90"/>
      <c r="N35" s="63"/>
      <c r="O35" s="89"/>
    </row>
    <row r="36" spans="1:15" s="50" customFormat="1">
      <c r="A36" s="86">
        <v>42947</v>
      </c>
      <c r="B36" s="87">
        <f t="shared" si="12"/>
        <v>3038938.3416000004</v>
      </c>
      <c r="C36" s="87">
        <f t="shared" si="12"/>
        <v>3038938.3416000004</v>
      </c>
      <c r="D36" s="87">
        <f t="shared" si="14"/>
        <v>40519.177888000006</v>
      </c>
      <c r="E36" s="87">
        <f t="shared" si="10"/>
        <v>10246.061613701666</v>
      </c>
      <c r="F36" s="87">
        <f t="shared" si="3"/>
        <v>-2106997.2501759999</v>
      </c>
      <c r="G36" s="87">
        <f t="shared" si="3"/>
        <v>-130661.77820164162</v>
      </c>
      <c r="H36" s="87">
        <f t="shared" si="9"/>
        <v>931941.09142400045</v>
      </c>
      <c r="I36" s="87">
        <f t="shared" si="9"/>
        <v>2908276.5633983589</v>
      </c>
      <c r="J36" s="87">
        <f t="shared" si="5"/>
        <v>1976335.4719743584</v>
      </c>
      <c r="K36" s="87">
        <f t="shared" si="6"/>
        <v>-691717.41519102536</v>
      </c>
      <c r="L36" s="88">
        <f t="shared" si="11"/>
        <v>10595.590696004336</v>
      </c>
      <c r="M36" s="90"/>
      <c r="N36" s="89"/>
      <c r="O36" s="89"/>
    </row>
    <row r="37" spans="1:15" s="50" customFormat="1">
      <c r="A37" s="86">
        <v>42978</v>
      </c>
      <c r="B37" s="87">
        <f t="shared" si="12"/>
        <v>3038938.3416000004</v>
      </c>
      <c r="C37" s="87">
        <f t="shared" si="12"/>
        <v>3038938.3416000004</v>
      </c>
      <c r="D37" s="87">
        <f t="shared" si="14"/>
        <v>40519.177888000006</v>
      </c>
      <c r="E37" s="87">
        <f t="shared" si="10"/>
        <v>10246.061613701666</v>
      </c>
      <c r="F37" s="87">
        <f t="shared" si="3"/>
        <v>-2147516.4280639999</v>
      </c>
      <c r="G37" s="87">
        <f t="shared" si="3"/>
        <v>-140907.83981534329</v>
      </c>
      <c r="H37" s="87">
        <f t="shared" si="9"/>
        <v>891421.91353600053</v>
      </c>
      <c r="I37" s="87">
        <f t="shared" si="9"/>
        <v>2898030.5017846571</v>
      </c>
      <c r="J37" s="87">
        <f t="shared" si="5"/>
        <v>2006608.5882486566</v>
      </c>
      <c r="K37" s="87">
        <f t="shared" si="6"/>
        <v>-702313.00588702981</v>
      </c>
      <c r="L37" s="88">
        <f t="shared" si="11"/>
        <v>10595.590696004452</v>
      </c>
      <c r="M37" s="90"/>
      <c r="N37" s="63"/>
      <c r="O37" s="89"/>
    </row>
    <row r="38" spans="1:15" s="50" customFormat="1">
      <c r="A38" s="86">
        <v>43008</v>
      </c>
      <c r="B38" s="87">
        <f t="shared" si="12"/>
        <v>3038938.3416000004</v>
      </c>
      <c r="C38" s="87">
        <f t="shared" si="12"/>
        <v>3038938.3416000004</v>
      </c>
      <c r="D38" s="87">
        <f t="shared" si="14"/>
        <v>40519.177888000006</v>
      </c>
      <c r="E38" s="87">
        <f t="shared" si="10"/>
        <v>10246.061613701666</v>
      </c>
      <c r="F38" s="87">
        <f t="shared" ref="F38:G53" si="15">F37-D38</f>
        <v>-2188035.6059519998</v>
      </c>
      <c r="G38" s="87">
        <f t="shared" si="15"/>
        <v>-151153.90142904496</v>
      </c>
      <c r="H38" s="87">
        <f t="shared" si="9"/>
        <v>850902.73564800061</v>
      </c>
      <c r="I38" s="87">
        <f t="shared" si="9"/>
        <v>2887784.4401709554</v>
      </c>
      <c r="J38" s="87">
        <f t="shared" si="5"/>
        <v>2036881.7045229548</v>
      </c>
      <c r="K38" s="87">
        <f t="shared" si="6"/>
        <v>-712908.59658303414</v>
      </c>
      <c r="L38" s="88">
        <f t="shared" si="11"/>
        <v>10595.590696004336</v>
      </c>
      <c r="M38" s="90"/>
      <c r="N38" s="63"/>
      <c r="O38" s="89"/>
    </row>
    <row r="39" spans="1:15" s="50" customFormat="1">
      <c r="A39" s="86">
        <v>43039</v>
      </c>
      <c r="B39" s="87">
        <f t="shared" si="12"/>
        <v>3038938.3416000004</v>
      </c>
      <c r="C39" s="87">
        <f t="shared" si="12"/>
        <v>3038938.3416000004</v>
      </c>
      <c r="D39" s="87">
        <f t="shared" si="14"/>
        <v>40519.177888000006</v>
      </c>
      <c r="E39" s="87">
        <f t="shared" si="10"/>
        <v>10246.061613701666</v>
      </c>
      <c r="F39" s="87">
        <f t="shared" si="15"/>
        <v>-2228554.7838399997</v>
      </c>
      <c r="G39" s="87">
        <f t="shared" si="15"/>
        <v>-161399.96304274662</v>
      </c>
      <c r="H39" s="87">
        <f t="shared" si="9"/>
        <v>810383.55776000069</v>
      </c>
      <c r="I39" s="87">
        <f t="shared" si="9"/>
        <v>2877538.3785572536</v>
      </c>
      <c r="J39" s="87">
        <f t="shared" si="5"/>
        <v>2067154.8207972529</v>
      </c>
      <c r="K39" s="87">
        <f t="shared" si="6"/>
        <v>-723504.18727903848</v>
      </c>
      <c r="L39" s="88">
        <f t="shared" si="11"/>
        <v>10595.590696004336</v>
      </c>
      <c r="M39" s="89"/>
      <c r="O39" s="89"/>
    </row>
    <row r="40" spans="1:15" s="50" customFormat="1">
      <c r="A40" s="86">
        <v>43069</v>
      </c>
      <c r="B40" s="87">
        <f t="shared" si="12"/>
        <v>3038938.3416000004</v>
      </c>
      <c r="C40" s="87">
        <f t="shared" si="12"/>
        <v>3038938.3416000004</v>
      </c>
      <c r="D40" s="87">
        <f t="shared" si="14"/>
        <v>40519.177888000006</v>
      </c>
      <c r="E40" s="87">
        <f t="shared" si="10"/>
        <v>10246.061613701666</v>
      </c>
      <c r="F40" s="87">
        <f t="shared" si="15"/>
        <v>-2269073.9617279996</v>
      </c>
      <c r="G40" s="87">
        <f>G39-E40</f>
        <v>-171646.02465644828</v>
      </c>
      <c r="H40" s="87">
        <f t="shared" si="9"/>
        <v>769864.37987200078</v>
      </c>
      <c r="I40" s="87">
        <f t="shared" si="9"/>
        <v>2867292.3169435523</v>
      </c>
      <c r="J40" s="87">
        <f t="shared" si="5"/>
        <v>2097427.9370715516</v>
      </c>
      <c r="K40" s="87">
        <f t="shared" si="6"/>
        <v>-734099.77797504305</v>
      </c>
      <c r="L40" s="88">
        <f t="shared" si="11"/>
        <v>10595.590696004569</v>
      </c>
      <c r="M40" s="89"/>
      <c r="N40" s="89"/>
      <c r="O40" s="89"/>
    </row>
    <row r="41" spans="1:15" s="50" customFormat="1">
      <c r="A41" s="92">
        <v>43100</v>
      </c>
      <c r="B41" s="93">
        <f t="shared" si="12"/>
        <v>3038938.3416000004</v>
      </c>
      <c r="C41" s="94">
        <f t="shared" si="12"/>
        <v>3038938.3416000004</v>
      </c>
      <c r="D41" s="94">
        <f t="shared" si="14"/>
        <v>40519.177888000006</v>
      </c>
      <c r="E41" s="93">
        <f t="shared" si="10"/>
        <v>10246.061613701666</v>
      </c>
      <c r="F41" s="94">
        <f t="shared" si="15"/>
        <v>-2309593.1396159995</v>
      </c>
      <c r="G41" s="93">
        <f t="shared" si="15"/>
        <v>-181892.08627014994</v>
      </c>
      <c r="H41" s="93">
        <f t="shared" si="9"/>
        <v>729345.20198400086</v>
      </c>
      <c r="I41" s="94">
        <f t="shared" si="9"/>
        <v>2857046.2553298506</v>
      </c>
      <c r="J41" s="93">
        <f t="shared" si="5"/>
        <v>2127701.0533458497</v>
      </c>
      <c r="K41" s="94">
        <f t="shared" si="6"/>
        <v>-744695.36867104738</v>
      </c>
      <c r="L41" s="95">
        <f t="shared" si="11"/>
        <v>10595.590696004336</v>
      </c>
      <c r="M41" s="89"/>
      <c r="N41" s="89"/>
      <c r="O41" s="89"/>
    </row>
    <row r="42" spans="1:15" s="50" customFormat="1">
      <c r="A42" s="92">
        <v>43131</v>
      </c>
      <c r="B42" s="94">
        <f t="shared" si="12"/>
        <v>3038938.3416000004</v>
      </c>
      <c r="C42" s="94">
        <f t="shared" si="12"/>
        <v>3038938.3416000004</v>
      </c>
      <c r="D42" s="94">
        <f>B42*$D$6/12</f>
        <v>24311.506732800004</v>
      </c>
      <c r="E42" s="94">
        <f ca="1">C42*E$10/12</f>
        <v>8463.9980127770377</v>
      </c>
      <c r="F42" s="94">
        <f t="shared" si="15"/>
        <v>-2333904.6463487996</v>
      </c>
      <c r="G42" s="94">
        <f t="shared" ca="1" si="15"/>
        <v>-190356.08428292698</v>
      </c>
      <c r="H42" s="94">
        <f t="shared" si="9"/>
        <v>705033.69525120081</v>
      </c>
      <c r="I42" s="94">
        <f t="shared" ca="1" si="9"/>
        <v>2848582.2573170736</v>
      </c>
      <c r="J42" s="94">
        <f t="shared" ca="1" si="5"/>
        <v>2143548.5620658728</v>
      </c>
      <c r="K42" s="94">
        <f t="shared" ca="1" si="6"/>
        <v>-750241.99672305549</v>
      </c>
      <c r="L42" s="96">
        <f t="shared" ca="1" si="11"/>
        <v>5546.6280520081054</v>
      </c>
      <c r="M42" s="89"/>
      <c r="N42" s="89"/>
      <c r="O42" s="89"/>
    </row>
    <row r="43" spans="1:15" s="50" customFormat="1">
      <c r="A43" s="92">
        <v>43159</v>
      </c>
      <c r="B43" s="94">
        <f t="shared" si="12"/>
        <v>3038938.3416000004</v>
      </c>
      <c r="C43" s="94">
        <f t="shared" si="12"/>
        <v>3038938.3416000004</v>
      </c>
      <c r="D43" s="94">
        <f t="shared" ref="D43:D53" si="16">B43*$D$6/12</f>
        <v>24311.506732800004</v>
      </c>
      <c r="E43" s="94">
        <f t="shared" ref="E43:E53" ca="1" si="17">C43*E$10/12</f>
        <v>8463.9980127770377</v>
      </c>
      <c r="F43" s="94">
        <f t="shared" si="15"/>
        <v>-2358216.1530815996</v>
      </c>
      <c r="G43" s="94">
        <f t="shared" ca="1" si="15"/>
        <v>-198820.08229570402</v>
      </c>
      <c r="H43" s="94">
        <f t="shared" si="9"/>
        <v>680722.18851840077</v>
      </c>
      <c r="I43" s="94">
        <f t="shared" ca="1" si="9"/>
        <v>2840118.2593042962</v>
      </c>
      <c r="J43" s="94">
        <f t="shared" ca="1" si="5"/>
        <v>2159396.0707858955</v>
      </c>
      <c r="K43" s="94">
        <f t="shared" ca="1" si="6"/>
        <v>-755788.62477506336</v>
      </c>
      <c r="L43" s="96">
        <f t="shared" ca="1" si="11"/>
        <v>5546.6280520078726</v>
      </c>
      <c r="M43" s="89"/>
      <c r="N43" s="89"/>
      <c r="O43" s="89"/>
    </row>
    <row r="44" spans="1:15" s="50" customFormat="1">
      <c r="A44" s="92">
        <v>43190</v>
      </c>
      <c r="B44" s="94">
        <f t="shared" si="12"/>
        <v>3038938.3416000004</v>
      </c>
      <c r="C44" s="94">
        <f t="shared" si="12"/>
        <v>3038938.3416000004</v>
      </c>
      <c r="D44" s="94">
        <f t="shared" si="16"/>
        <v>24311.506732800004</v>
      </c>
      <c r="E44" s="94">
        <f t="shared" ca="1" si="17"/>
        <v>8463.9980127770377</v>
      </c>
      <c r="F44" s="94">
        <f t="shared" si="15"/>
        <v>-2382527.6598143997</v>
      </c>
      <c r="G44" s="94">
        <f t="shared" ca="1" si="15"/>
        <v>-207284.08030848106</v>
      </c>
      <c r="H44" s="94">
        <f t="shared" si="9"/>
        <v>656410.68178560073</v>
      </c>
      <c r="I44" s="94">
        <f t="shared" ca="1" si="9"/>
        <v>2831654.2612915193</v>
      </c>
      <c r="J44" s="94">
        <f t="shared" ca="1" si="5"/>
        <v>2175243.5795059185</v>
      </c>
      <c r="K44" s="94">
        <f t="shared" ca="1" si="6"/>
        <v>-761335.25282707147</v>
      </c>
      <c r="L44" s="96">
        <f t="shared" ca="1" si="11"/>
        <v>5546.6280520081054</v>
      </c>
      <c r="M44" s="89"/>
      <c r="N44" s="89"/>
      <c r="O44" s="89"/>
    </row>
    <row r="45" spans="1:15" s="50" customFormat="1">
      <c r="A45" s="92">
        <v>43220</v>
      </c>
      <c r="B45" s="94">
        <f t="shared" ref="B45:C60" si="18">B44</f>
        <v>3038938.3416000004</v>
      </c>
      <c r="C45" s="94">
        <f t="shared" si="18"/>
        <v>3038938.3416000004</v>
      </c>
      <c r="D45" s="94">
        <f t="shared" si="16"/>
        <v>24311.506732800004</v>
      </c>
      <c r="E45" s="94">
        <f t="shared" ca="1" si="17"/>
        <v>8463.9980127770377</v>
      </c>
      <c r="F45" s="94">
        <f t="shared" si="15"/>
        <v>-2406839.1665471997</v>
      </c>
      <c r="G45" s="94">
        <f t="shared" ca="1" si="15"/>
        <v>-215748.0783212581</v>
      </c>
      <c r="H45" s="94">
        <f t="shared" si="9"/>
        <v>632099.17505280068</v>
      </c>
      <c r="I45" s="94">
        <f t="shared" ca="1" si="9"/>
        <v>2823190.2632787423</v>
      </c>
      <c r="J45" s="94">
        <f t="shared" ca="1" si="5"/>
        <v>2191091.0882259416</v>
      </c>
      <c r="K45" s="94">
        <f t="shared" ca="1" si="6"/>
        <v>-766881.88087907957</v>
      </c>
      <c r="L45" s="96">
        <f t="shared" ca="1" si="11"/>
        <v>5546.6280520081054</v>
      </c>
      <c r="M45" s="89"/>
      <c r="N45" s="89"/>
      <c r="O45" s="89"/>
    </row>
    <row r="46" spans="1:15" s="50" customFormat="1">
      <c r="A46" s="92">
        <v>43251</v>
      </c>
      <c r="B46" s="94">
        <f t="shared" si="18"/>
        <v>3038938.3416000004</v>
      </c>
      <c r="C46" s="94">
        <f t="shared" si="18"/>
        <v>3038938.3416000004</v>
      </c>
      <c r="D46" s="94">
        <f t="shared" si="16"/>
        <v>24311.506732800004</v>
      </c>
      <c r="E46" s="94">
        <f t="shared" ca="1" si="17"/>
        <v>8463.9980127770377</v>
      </c>
      <c r="F46" s="94">
        <f t="shared" si="15"/>
        <v>-2431150.6732799998</v>
      </c>
      <c r="G46" s="94">
        <f t="shared" ca="1" si="15"/>
        <v>-224212.07633403514</v>
      </c>
      <c r="H46" s="94">
        <f t="shared" si="9"/>
        <v>607787.66832000064</v>
      </c>
      <c r="I46" s="94">
        <f t="shared" ca="1" si="9"/>
        <v>2814726.2652659654</v>
      </c>
      <c r="J46" s="94">
        <f t="shared" ca="1" si="5"/>
        <v>2206938.5969459647</v>
      </c>
      <c r="K46" s="94">
        <f t="shared" ca="1" si="6"/>
        <v>-772428.50893108756</v>
      </c>
      <c r="L46" s="96">
        <f t="shared" ca="1" si="11"/>
        <v>5546.628052007989</v>
      </c>
      <c r="M46" s="89"/>
      <c r="N46" s="89"/>
      <c r="O46" s="89"/>
    </row>
    <row r="47" spans="1:15" s="50" customFormat="1">
      <c r="A47" s="92">
        <v>43281</v>
      </c>
      <c r="B47" s="94">
        <f t="shared" si="18"/>
        <v>3038938.3416000004</v>
      </c>
      <c r="C47" s="94">
        <f t="shared" si="18"/>
        <v>3038938.3416000004</v>
      </c>
      <c r="D47" s="94">
        <f t="shared" si="16"/>
        <v>24311.506732800004</v>
      </c>
      <c r="E47" s="94">
        <f t="shared" ca="1" si="17"/>
        <v>8463.9980127770377</v>
      </c>
      <c r="F47" s="94">
        <f t="shared" si="15"/>
        <v>-2455462.1800127998</v>
      </c>
      <c r="G47" s="94">
        <f t="shared" ca="1" si="15"/>
        <v>-232676.07434681218</v>
      </c>
      <c r="H47" s="94">
        <f t="shared" si="9"/>
        <v>583476.16158720059</v>
      </c>
      <c r="I47" s="94">
        <f t="shared" ca="1" si="9"/>
        <v>2806262.2672531884</v>
      </c>
      <c r="J47" s="94">
        <f t="shared" ca="1" si="5"/>
        <v>2222786.1056659878</v>
      </c>
      <c r="K47" s="94">
        <f t="shared" ca="1" si="6"/>
        <v>-777975.13698309567</v>
      </c>
      <c r="L47" s="96">
        <f t="shared" ca="1" si="11"/>
        <v>5546.6280520081054</v>
      </c>
      <c r="M47" s="89"/>
      <c r="N47" s="89"/>
      <c r="O47" s="89"/>
    </row>
    <row r="48" spans="1:15" s="50" customFormat="1">
      <c r="A48" s="92">
        <v>43312</v>
      </c>
      <c r="B48" s="94">
        <f t="shared" si="18"/>
        <v>3038938.3416000004</v>
      </c>
      <c r="C48" s="94">
        <f t="shared" si="18"/>
        <v>3038938.3416000004</v>
      </c>
      <c r="D48" s="94">
        <f t="shared" si="16"/>
        <v>24311.506732800004</v>
      </c>
      <c r="E48" s="94">
        <f t="shared" ca="1" si="17"/>
        <v>8463.9980127770377</v>
      </c>
      <c r="F48" s="94">
        <f t="shared" si="15"/>
        <v>-2479773.6867455998</v>
      </c>
      <c r="G48" s="94">
        <f t="shared" ca="1" si="15"/>
        <v>-241140.07235958922</v>
      </c>
      <c r="H48" s="94">
        <f t="shared" si="9"/>
        <v>559164.65485440055</v>
      </c>
      <c r="I48" s="94">
        <f t="shared" ca="1" si="9"/>
        <v>2797798.269240411</v>
      </c>
      <c r="J48" s="94">
        <f t="shared" ca="1" si="5"/>
        <v>2238633.6143860104</v>
      </c>
      <c r="K48" s="94">
        <f t="shared" ca="1" si="6"/>
        <v>-783521.76503510366</v>
      </c>
      <c r="L48" s="96">
        <f t="shared" ca="1" si="11"/>
        <v>5546.628052007989</v>
      </c>
      <c r="M48" s="89"/>
      <c r="N48" s="89"/>
      <c r="O48" s="89"/>
    </row>
    <row r="49" spans="1:15" s="50" customFormat="1">
      <c r="A49" s="92">
        <v>43343</v>
      </c>
      <c r="B49" s="94">
        <f t="shared" si="18"/>
        <v>3038938.3416000004</v>
      </c>
      <c r="C49" s="94">
        <f t="shared" si="18"/>
        <v>3038938.3416000004</v>
      </c>
      <c r="D49" s="94">
        <f t="shared" si="16"/>
        <v>24311.506732800004</v>
      </c>
      <c r="E49" s="94">
        <f t="shared" ca="1" si="17"/>
        <v>8463.9980127770377</v>
      </c>
      <c r="F49" s="94">
        <f t="shared" si="15"/>
        <v>-2504085.1934783999</v>
      </c>
      <c r="G49" s="94">
        <f t="shared" ca="1" si="15"/>
        <v>-249604.07037236626</v>
      </c>
      <c r="H49" s="94">
        <f t="shared" si="9"/>
        <v>534853.1481216005</v>
      </c>
      <c r="I49" s="94">
        <f t="shared" ca="1" si="9"/>
        <v>2789334.271227634</v>
      </c>
      <c r="J49" s="94">
        <f t="shared" ca="1" si="5"/>
        <v>2254481.1231060335</v>
      </c>
      <c r="K49" s="94">
        <f t="shared" ca="1" si="6"/>
        <v>-789068.39308711165</v>
      </c>
      <c r="L49" s="96">
        <f t="shared" ca="1" si="11"/>
        <v>5546.628052007989</v>
      </c>
      <c r="M49" s="89"/>
      <c r="N49" s="89"/>
      <c r="O49" s="89"/>
    </row>
    <row r="50" spans="1:15" s="50" customFormat="1">
      <c r="A50" s="92">
        <v>43373</v>
      </c>
      <c r="B50" s="94">
        <f t="shared" si="18"/>
        <v>3038938.3416000004</v>
      </c>
      <c r="C50" s="94">
        <f t="shared" si="18"/>
        <v>3038938.3416000004</v>
      </c>
      <c r="D50" s="94">
        <f t="shared" si="16"/>
        <v>24311.506732800004</v>
      </c>
      <c r="E50" s="94">
        <f t="shared" ca="1" si="17"/>
        <v>8463.9980127770377</v>
      </c>
      <c r="F50" s="94">
        <f t="shared" si="15"/>
        <v>-2528396.7002111999</v>
      </c>
      <c r="G50" s="94">
        <f t="shared" ca="1" si="15"/>
        <v>-258068.0683851433</v>
      </c>
      <c r="H50" s="94">
        <f t="shared" si="9"/>
        <v>510541.64138880046</v>
      </c>
      <c r="I50" s="94">
        <f t="shared" ca="1" si="9"/>
        <v>2780870.2732148571</v>
      </c>
      <c r="J50" s="94">
        <f t="shared" ca="1" si="5"/>
        <v>2270328.6318260566</v>
      </c>
      <c r="K50" s="94">
        <f t="shared" ca="1" si="6"/>
        <v>-794615.02113911975</v>
      </c>
      <c r="L50" s="96">
        <f t="shared" ca="1" si="11"/>
        <v>5546.6280520081054</v>
      </c>
      <c r="M50" s="89"/>
      <c r="N50" s="89"/>
      <c r="O50" s="89"/>
    </row>
    <row r="51" spans="1:15" s="50" customFormat="1">
      <c r="A51" s="92">
        <v>43404</v>
      </c>
      <c r="B51" s="94">
        <f t="shared" si="18"/>
        <v>3038938.3416000004</v>
      </c>
      <c r="C51" s="94">
        <f t="shared" si="18"/>
        <v>3038938.3416000004</v>
      </c>
      <c r="D51" s="94">
        <f t="shared" si="16"/>
        <v>24311.506732800004</v>
      </c>
      <c r="E51" s="94">
        <f t="shared" ca="1" si="17"/>
        <v>8463.9980127770377</v>
      </c>
      <c r="F51" s="94">
        <f t="shared" si="15"/>
        <v>-2552708.206944</v>
      </c>
      <c r="G51" s="94">
        <f t="shared" ca="1" si="15"/>
        <v>-266532.06639792031</v>
      </c>
      <c r="H51" s="94">
        <f t="shared" si="9"/>
        <v>486230.13465600042</v>
      </c>
      <c r="I51" s="94">
        <f t="shared" ca="1" si="9"/>
        <v>2772406.2752020801</v>
      </c>
      <c r="J51" s="94">
        <f t="shared" ca="1" si="5"/>
        <v>2286176.1405460797</v>
      </c>
      <c r="K51" s="94">
        <f t="shared" ca="1" si="6"/>
        <v>-800161.64919112786</v>
      </c>
      <c r="L51" s="96">
        <f t="shared" ca="1" si="11"/>
        <v>5546.6280520081054</v>
      </c>
      <c r="M51" s="89"/>
      <c r="N51" s="89"/>
      <c r="O51" s="89"/>
    </row>
    <row r="52" spans="1:15" s="50" customFormat="1">
      <c r="A52" s="92">
        <v>43434</v>
      </c>
      <c r="B52" s="94">
        <f t="shared" si="18"/>
        <v>3038938.3416000004</v>
      </c>
      <c r="C52" s="94">
        <f t="shared" si="18"/>
        <v>3038938.3416000004</v>
      </c>
      <c r="D52" s="94">
        <f t="shared" si="16"/>
        <v>24311.506732800004</v>
      </c>
      <c r="E52" s="94">
        <f t="shared" ca="1" si="17"/>
        <v>8463.9980127770377</v>
      </c>
      <c r="F52" s="94">
        <f t="shared" si="15"/>
        <v>-2577019.7136768</v>
      </c>
      <c r="G52" s="94">
        <f t="shared" ca="1" si="15"/>
        <v>-274996.06441069732</v>
      </c>
      <c r="H52" s="94">
        <f t="shared" si="9"/>
        <v>461918.62792320037</v>
      </c>
      <c r="I52" s="94">
        <f t="shared" ca="1" si="9"/>
        <v>2763942.2771893032</v>
      </c>
      <c r="J52" s="94">
        <f t="shared" ca="1" si="5"/>
        <v>2302023.6492661028</v>
      </c>
      <c r="K52" s="94">
        <f t="shared" ca="1" si="6"/>
        <v>-805708.27724313596</v>
      </c>
      <c r="L52" s="96">
        <f t="shared" ca="1" si="11"/>
        <v>5546.6280520081054</v>
      </c>
      <c r="M52" s="89"/>
      <c r="N52" s="89"/>
      <c r="O52" s="89"/>
    </row>
    <row r="53" spans="1:15" s="50" customFormat="1">
      <c r="A53" s="92">
        <v>43465</v>
      </c>
      <c r="B53" s="94">
        <f t="shared" si="18"/>
        <v>3038938.3416000004</v>
      </c>
      <c r="C53" s="94">
        <f t="shared" si="18"/>
        <v>3038938.3416000004</v>
      </c>
      <c r="D53" s="94">
        <f t="shared" si="16"/>
        <v>24311.506732800004</v>
      </c>
      <c r="E53" s="94">
        <f t="shared" ca="1" si="17"/>
        <v>8463.9980127770377</v>
      </c>
      <c r="F53" s="94">
        <f t="shared" si="15"/>
        <v>-2601331.2204096001</v>
      </c>
      <c r="G53" s="94">
        <f t="shared" ca="1" si="15"/>
        <v>-283460.06242347433</v>
      </c>
      <c r="H53" s="94">
        <f t="shared" si="9"/>
        <v>437607.12119040033</v>
      </c>
      <c r="I53" s="94">
        <f t="shared" ca="1" si="9"/>
        <v>2755478.2791765262</v>
      </c>
      <c r="J53" s="94">
        <f t="shared" ca="1" si="5"/>
        <v>2317871.1579861259</v>
      </c>
      <c r="K53" s="94">
        <f t="shared" ca="1" si="6"/>
        <v>-811254.90529514407</v>
      </c>
      <c r="L53" s="96">
        <f t="shared" ca="1" si="11"/>
        <v>5546.6280520081054</v>
      </c>
      <c r="M53" s="89"/>
      <c r="N53" s="89"/>
      <c r="O53" s="89"/>
    </row>
    <row r="54" spans="1:15" s="50" customFormat="1">
      <c r="A54" s="86">
        <v>43496</v>
      </c>
      <c r="B54" s="87">
        <f t="shared" si="18"/>
        <v>3038938.3416000004</v>
      </c>
      <c r="C54" s="87">
        <f t="shared" si="18"/>
        <v>3038938.3416000004</v>
      </c>
      <c r="D54" s="87">
        <f t="shared" ref="D54:D65" si="19">$E$6*B54/12</f>
        <v>14586.904039680003</v>
      </c>
      <c r="E54" s="87">
        <f ca="1">C54*E$10/12</f>
        <v>8463.9980127770377</v>
      </c>
      <c r="F54" s="87">
        <f t="shared" ref="F54:G69" si="20">F53-D54</f>
        <v>-2615918.1244492801</v>
      </c>
      <c r="G54" s="87">
        <f t="shared" ca="1" si="20"/>
        <v>-291924.06043625134</v>
      </c>
      <c r="H54" s="87">
        <f t="shared" si="9"/>
        <v>423020.2171507203</v>
      </c>
      <c r="I54" s="87">
        <f t="shared" ca="1" si="9"/>
        <v>2747014.2811637493</v>
      </c>
      <c r="J54" s="87">
        <f t="shared" ca="1" si="5"/>
        <v>2323994.064013029</v>
      </c>
      <c r="K54" s="94">
        <f t="shared" ca="1" si="6"/>
        <v>-813397.92240456014</v>
      </c>
      <c r="L54" s="88">
        <f ca="1">-K54+K53</f>
        <v>2143.017109416076</v>
      </c>
      <c r="M54" s="89"/>
      <c r="N54" s="89"/>
      <c r="O54" s="89"/>
    </row>
    <row r="55" spans="1:15" s="50" customFormat="1">
      <c r="A55" s="86">
        <v>43524</v>
      </c>
      <c r="B55" s="87">
        <f t="shared" si="18"/>
        <v>3038938.3416000004</v>
      </c>
      <c r="C55" s="87">
        <f t="shared" si="18"/>
        <v>3038938.3416000004</v>
      </c>
      <c r="D55" s="87">
        <f t="shared" si="19"/>
        <v>14586.904039680003</v>
      </c>
      <c r="E55" s="87">
        <f t="shared" ref="E55:E65" ca="1" si="21">C55*E$10/12</f>
        <v>8463.9980127770377</v>
      </c>
      <c r="F55" s="87">
        <f t="shared" si="20"/>
        <v>-2630505.0284889601</v>
      </c>
      <c r="G55" s="87">
        <f t="shared" ca="1" si="20"/>
        <v>-300388.05844902835</v>
      </c>
      <c r="H55" s="87">
        <f t="shared" si="9"/>
        <v>408433.31311104028</v>
      </c>
      <c r="I55" s="87">
        <f t="shared" ca="1" si="9"/>
        <v>2738550.2831509719</v>
      </c>
      <c r="J55" s="87">
        <f t="shared" ca="1" si="5"/>
        <v>2330116.9700399316</v>
      </c>
      <c r="K55" s="94">
        <f t="shared" ca="1" si="6"/>
        <v>-815540.93951397599</v>
      </c>
      <c r="L55" s="88">
        <f t="shared" ca="1" si="11"/>
        <v>2143.0171094158432</v>
      </c>
      <c r="M55" s="89"/>
      <c r="N55" s="89"/>
      <c r="O55" s="89"/>
    </row>
    <row r="56" spans="1:15" s="50" customFormat="1">
      <c r="A56" s="86">
        <v>43555</v>
      </c>
      <c r="B56" s="87">
        <f t="shared" si="18"/>
        <v>3038938.3416000004</v>
      </c>
      <c r="C56" s="87">
        <f t="shared" si="18"/>
        <v>3038938.3416000004</v>
      </c>
      <c r="D56" s="87">
        <f t="shared" si="19"/>
        <v>14586.904039680003</v>
      </c>
      <c r="E56" s="87">
        <f t="shared" ca="1" si="21"/>
        <v>8463.9980127770377</v>
      </c>
      <c r="F56" s="87">
        <f>F55-D56</f>
        <v>-2645091.9325286401</v>
      </c>
      <c r="G56" s="87">
        <f t="shared" ca="1" si="20"/>
        <v>-308852.05646180536</v>
      </c>
      <c r="H56" s="87">
        <f t="shared" si="9"/>
        <v>393846.40907136025</v>
      </c>
      <c r="I56" s="87">
        <f t="shared" ca="1" si="9"/>
        <v>2730086.2851381949</v>
      </c>
      <c r="J56" s="87">
        <f t="shared" ca="1" si="5"/>
        <v>2336239.8760668347</v>
      </c>
      <c r="K56" s="94">
        <f t="shared" ca="1" si="6"/>
        <v>-817683.95662339206</v>
      </c>
      <c r="L56" s="88">
        <f t="shared" ca="1" si="11"/>
        <v>2143.017109416076</v>
      </c>
      <c r="M56" s="89"/>
      <c r="N56" s="89"/>
      <c r="O56" s="89"/>
    </row>
    <row r="57" spans="1:15" s="50" customFormat="1">
      <c r="A57" s="86">
        <v>43585</v>
      </c>
      <c r="B57" s="87">
        <f t="shared" si="18"/>
        <v>3038938.3416000004</v>
      </c>
      <c r="C57" s="87">
        <f t="shared" si="18"/>
        <v>3038938.3416000004</v>
      </c>
      <c r="D57" s="87">
        <f t="shared" si="19"/>
        <v>14586.904039680003</v>
      </c>
      <c r="E57" s="87">
        <f t="shared" ca="1" si="21"/>
        <v>8463.9980127770377</v>
      </c>
      <c r="F57" s="87">
        <f t="shared" si="20"/>
        <v>-2659678.8365683202</v>
      </c>
      <c r="G57" s="87">
        <f t="shared" ca="1" si="20"/>
        <v>-317316.05447458237</v>
      </c>
      <c r="H57" s="87">
        <f t="shared" si="9"/>
        <v>379259.50503168022</v>
      </c>
      <c r="I57" s="87">
        <f t="shared" ca="1" si="9"/>
        <v>2721622.287125418</v>
      </c>
      <c r="J57" s="87">
        <f t="shared" ca="1" si="5"/>
        <v>2342362.7820937377</v>
      </c>
      <c r="K57" s="94">
        <f t="shared" ca="1" si="6"/>
        <v>-819826.97373280814</v>
      </c>
      <c r="L57" s="88">
        <f t="shared" ca="1" si="11"/>
        <v>2143.017109416076</v>
      </c>
      <c r="M57" s="89"/>
      <c r="N57" s="89"/>
      <c r="O57" s="89"/>
    </row>
    <row r="58" spans="1:15" s="50" customFormat="1">
      <c r="A58" s="86">
        <v>43616</v>
      </c>
      <c r="B58" s="87">
        <f t="shared" si="18"/>
        <v>3038938.3416000004</v>
      </c>
      <c r="C58" s="87">
        <f t="shared" si="18"/>
        <v>3038938.3416000004</v>
      </c>
      <c r="D58" s="87">
        <f t="shared" si="19"/>
        <v>14586.904039680003</v>
      </c>
      <c r="E58" s="87">
        <f t="shared" ca="1" si="21"/>
        <v>8463.9980127770377</v>
      </c>
      <c r="F58" s="87">
        <f t="shared" si="20"/>
        <v>-2674265.7406080002</v>
      </c>
      <c r="G58" s="87">
        <f t="shared" ca="1" si="20"/>
        <v>-325780.05248735938</v>
      </c>
      <c r="H58" s="87">
        <f t="shared" si="9"/>
        <v>364672.6009920002</v>
      </c>
      <c r="I58" s="87">
        <f t="shared" ca="1" si="9"/>
        <v>2713158.289112641</v>
      </c>
      <c r="J58" s="87">
        <f t="shared" ca="1" si="5"/>
        <v>2348485.6881206408</v>
      </c>
      <c r="K58" s="94">
        <f t="shared" ca="1" si="6"/>
        <v>-821969.99084222422</v>
      </c>
      <c r="L58" s="88">
        <f t="shared" ca="1" si="11"/>
        <v>2143.017109416076</v>
      </c>
      <c r="M58" s="89"/>
      <c r="N58" s="89"/>
      <c r="O58" s="89"/>
    </row>
    <row r="59" spans="1:15" s="50" customFormat="1">
      <c r="A59" s="86">
        <v>43646</v>
      </c>
      <c r="B59" s="87">
        <f t="shared" si="18"/>
        <v>3038938.3416000004</v>
      </c>
      <c r="C59" s="87">
        <f t="shared" si="18"/>
        <v>3038938.3416000004</v>
      </c>
      <c r="D59" s="87">
        <f t="shared" si="19"/>
        <v>14586.904039680003</v>
      </c>
      <c r="E59" s="87">
        <f t="shared" ca="1" si="21"/>
        <v>8463.9980127770377</v>
      </c>
      <c r="F59" s="87">
        <f t="shared" si="20"/>
        <v>-2688852.6446476802</v>
      </c>
      <c r="G59" s="87">
        <f ca="1">G58-E59</f>
        <v>-334244.05050013639</v>
      </c>
      <c r="H59" s="87">
        <f t="shared" si="9"/>
        <v>350085.69695232017</v>
      </c>
      <c r="I59" s="87">
        <f t="shared" ca="1" si="9"/>
        <v>2704694.2910998641</v>
      </c>
      <c r="J59" s="87">
        <f t="shared" ca="1" si="5"/>
        <v>2354608.5941475439</v>
      </c>
      <c r="K59" s="94">
        <f t="shared" ca="1" si="6"/>
        <v>-824113.00795164029</v>
      </c>
      <c r="L59" s="88">
        <f t="shared" ca="1" si="11"/>
        <v>2143.017109416076</v>
      </c>
      <c r="M59" s="89"/>
      <c r="N59" s="89"/>
      <c r="O59" s="89"/>
    </row>
    <row r="60" spans="1:15" s="50" customFormat="1">
      <c r="A60" s="86">
        <v>43677</v>
      </c>
      <c r="B60" s="87">
        <f t="shared" si="18"/>
        <v>3038938.3416000004</v>
      </c>
      <c r="C60" s="87">
        <f t="shared" si="18"/>
        <v>3038938.3416000004</v>
      </c>
      <c r="D60" s="87">
        <f t="shared" si="19"/>
        <v>14586.904039680003</v>
      </c>
      <c r="E60" s="87">
        <f t="shared" ca="1" si="21"/>
        <v>8463.9980127770377</v>
      </c>
      <c r="F60" s="87">
        <f t="shared" si="20"/>
        <v>-2703439.5486873602</v>
      </c>
      <c r="G60" s="87">
        <f t="shared" ca="1" si="20"/>
        <v>-342708.0485129134</v>
      </c>
      <c r="H60" s="87">
        <f t="shared" si="9"/>
        <v>335498.79291264014</v>
      </c>
      <c r="I60" s="87">
        <f t="shared" ca="1" si="9"/>
        <v>2696230.2930870871</v>
      </c>
      <c r="J60" s="87">
        <f t="shared" ca="1" si="5"/>
        <v>2360731.500174447</v>
      </c>
      <c r="K60" s="94">
        <f t="shared" ca="1" si="6"/>
        <v>-826256.02506105637</v>
      </c>
      <c r="L60" s="88">
        <f t="shared" ca="1" si="11"/>
        <v>2143.017109416076</v>
      </c>
      <c r="M60" s="89"/>
      <c r="N60" s="89"/>
      <c r="O60" s="89"/>
    </row>
    <row r="61" spans="1:15" s="50" customFormat="1" hidden="1">
      <c r="A61" s="86">
        <v>43708</v>
      </c>
      <c r="B61" s="87">
        <f t="shared" ref="B61:C76" si="22">B60</f>
        <v>3038938.3416000004</v>
      </c>
      <c r="C61" s="87">
        <f t="shared" si="22"/>
        <v>3038938.3416000004</v>
      </c>
      <c r="D61" s="87">
        <f t="shared" si="19"/>
        <v>14586.904039680003</v>
      </c>
      <c r="E61" s="87">
        <f t="shared" ca="1" si="21"/>
        <v>8463.9980127770377</v>
      </c>
      <c r="F61" s="87">
        <f t="shared" si="20"/>
        <v>-2718026.4527270403</v>
      </c>
      <c r="G61" s="87">
        <f t="shared" ca="1" si="20"/>
        <v>-351172.04652569041</v>
      </c>
      <c r="H61" s="87">
        <f t="shared" si="9"/>
        <v>320911.88887296012</v>
      </c>
      <c r="I61" s="87">
        <f t="shared" ca="1" si="9"/>
        <v>2687766.2950743102</v>
      </c>
      <c r="J61" s="87">
        <f t="shared" ca="1" si="5"/>
        <v>2366854.40620135</v>
      </c>
      <c r="K61" s="87">
        <f t="shared" ca="1" si="6"/>
        <v>-828399.04217047244</v>
      </c>
      <c r="L61" s="88">
        <f t="shared" ca="1" si="11"/>
        <v>2143.017109416076</v>
      </c>
      <c r="M61" s="89"/>
      <c r="N61" s="89"/>
      <c r="O61" s="89"/>
    </row>
    <row r="62" spans="1:15" s="50" customFormat="1" hidden="1">
      <c r="A62" s="86">
        <v>43738</v>
      </c>
      <c r="B62" s="87">
        <f t="shared" si="22"/>
        <v>3038938.3416000004</v>
      </c>
      <c r="C62" s="87">
        <f t="shared" si="22"/>
        <v>3038938.3416000004</v>
      </c>
      <c r="D62" s="87">
        <f t="shared" si="19"/>
        <v>14586.904039680003</v>
      </c>
      <c r="E62" s="87">
        <f t="shared" ca="1" si="21"/>
        <v>8463.9980127770377</v>
      </c>
      <c r="F62" s="87">
        <f t="shared" si="20"/>
        <v>-2732613.3567667203</v>
      </c>
      <c r="G62" s="87">
        <f t="shared" ca="1" si="20"/>
        <v>-359636.04453846742</v>
      </c>
      <c r="H62" s="87">
        <f t="shared" si="9"/>
        <v>306324.98483328009</v>
      </c>
      <c r="I62" s="87">
        <f t="shared" ca="1" si="9"/>
        <v>2679302.2970615327</v>
      </c>
      <c r="J62" s="87">
        <f t="shared" ca="1" si="5"/>
        <v>2372977.3122282526</v>
      </c>
      <c r="K62" s="87">
        <f t="shared" ca="1" si="6"/>
        <v>-830542.0592798884</v>
      </c>
      <c r="L62" s="88">
        <f t="shared" ca="1" si="11"/>
        <v>2143.0171094159596</v>
      </c>
      <c r="M62" s="89"/>
      <c r="N62" s="89"/>
      <c r="O62" s="89"/>
    </row>
    <row r="63" spans="1:15" s="50" customFormat="1" hidden="1">
      <c r="A63" s="86">
        <v>43769</v>
      </c>
      <c r="B63" s="87">
        <f t="shared" si="22"/>
        <v>3038938.3416000004</v>
      </c>
      <c r="C63" s="87">
        <f t="shared" si="22"/>
        <v>3038938.3416000004</v>
      </c>
      <c r="D63" s="87">
        <f t="shared" si="19"/>
        <v>14586.904039680003</v>
      </c>
      <c r="E63" s="87">
        <f t="shared" ca="1" si="21"/>
        <v>8463.9980127770377</v>
      </c>
      <c r="F63" s="87">
        <f t="shared" si="20"/>
        <v>-2747200.2608064003</v>
      </c>
      <c r="G63" s="87">
        <f t="shared" ca="1" si="20"/>
        <v>-368100.04255124443</v>
      </c>
      <c r="H63" s="87">
        <f t="shared" si="9"/>
        <v>291738.08079360006</v>
      </c>
      <c r="I63" s="87">
        <f t="shared" ca="1" si="9"/>
        <v>2670838.2990487558</v>
      </c>
      <c r="J63" s="87">
        <f t="shared" ca="1" si="5"/>
        <v>2379100.2182551557</v>
      </c>
      <c r="K63" s="87">
        <f t="shared" ca="1" si="6"/>
        <v>-832685.07638930448</v>
      </c>
      <c r="L63" s="88">
        <f t="shared" ca="1" si="11"/>
        <v>2143.017109416076</v>
      </c>
      <c r="M63" s="89"/>
      <c r="N63" s="89"/>
      <c r="O63" s="89"/>
    </row>
    <row r="64" spans="1:15" s="50" customFormat="1" hidden="1">
      <c r="A64" s="86">
        <v>43799</v>
      </c>
      <c r="B64" s="87">
        <f t="shared" si="22"/>
        <v>3038938.3416000004</v>
      </c>
      <c r="C64" s="87">
        <f t="shared" si="22"/>
        <v>3038938.3416000004</v>
      </c>
      <c r="D64" s="87">
        <f t="shared" si="19"/>
        <v>14586.904039680003</v>
      </c>
      <c r="E64" s="87">
        <f t="shared" ca="1" si="21"/>
        <v>8463.9980127770377</v>
      </c>
      <c r="F64" s="87">
        <f t="shared" si="20"/>
        <v>-2761787.1648460804</v>
      </c>
      <c r="G64" s="87">
        <f t="shared" ca="1" si="20"/>
        <v>-376564.04056402144</v>
      </c>
      <c r="H64" s="87">
        <f>B64+F64</f>
        <v>277151.17675392004</v>
      </c>
      <c r="I64" s="87">
        <f t="shared" ca="1" si="9"/>
        <v>2662374.3010359788</v>
      </c>
      <c r="J64" s="87">
        <f ca="1">I64-H64</f>
        <v>2385223.1242820588</v>
      </c>
      <c r="K64" s="87">
        <f t="shared" ca="1" si="6"/>
        <v>-834828.09349872055</v>
      </c>
      <c r="L64" s="88">
        <f t="shared" ca="1" si="11"/>
        <v>2143.017109416076</v>
      </c>
      <c r="M64" s="34"/>
      <c r="N64" s="89"/>
      <c r="O64" s="89"/>
    </row>
    <row r="65" spans="1:15" s="50" customFormat="1" hidden="1">
      <c r="A65" s="86">
        <v>43830</v>
      </c>
      <c r="B65" s="87">
        <f t="shared" si="22"/>
        <v>3038938.3416000004</v>
      </c>
      <c r="C65" s="87">
        <f t="shared" si="22"/>
        <v>3038938.3416000004</v>
      </c>
      <c r="D65" s="87">
        <f t="shared" si="19"/>
        <v>14586.904039680003</v>
      </c>
      <c r="E65" s="87">
        <f t="shared" ca="1" si="21"/>
        <v>8463.9980127770377</v>
      </c>
      <c r="F65" s="87">
        <f t="shared" si="20"/>
        <v>-2776374.0688857604</v>
      </c>
      <c r="G65" s="87">
        <f t="shared" ca="1" si="20"/>
        <v>-385028.03857679846</v>
      </c>
      <c r="H65" s="87">
        <f>B65+F65</f>
        <v>262564.27271424001</v>
      </c>
      <c r="I65" s="87">
        <f t="shared" ca="1" si="9"/>
        <v>2653910.3030232019</v>
      </c>
      <c r="J65" s="87">
        <f ca="1">I65-H65</f>
        <v>2391346.0303089619</v>
      </c>
      <c r="K65" s="87">
        <f t="shared" ca="1" si="6"/>
        <v>-836971.11060813663</v>
      </c>
      <c r="L65" s="88">
        <f ca="1">-K65+K64</f>
        <v>2143.017109416076</v>
      </c>
      <c r="M65" s="34"/>
      <c r="N65" s="89"/>
      <c r="O65" s="89"/>
    </row>
    <row r="66" spans="1:15" s="50" customFormat="1" hidden="1">
      <c r="A66" s="86" t="s">
        <v>60</v>
      </c>
      <c r="B66" s="87">
        <f t="shared" si="22"/>
        <v>3038938.3416000004</v>
      </c>
      <c r="C66" s="87">
        <f t="shared" si="22"/>
        <v>3038938.3416000004</v>
      </c>
      <c r="D66" s="87">
        <f>$F$6*B66</f>
        <v>175042.84847616003</v>
      </c>
      <c r="E66" s="87">
        <f ca="1">C66*E$10</f>
        <v>101567.97615332445</v>
      </c>
      <c r="F66" s="87">
        <f t="shared" si="20"/>
        <v>-2951416.9173619202</v>
      </c>
      <c r="G66" s="87">
        <f t="shared" ca="1" si="20"/>
        <v>-486596.01473012287</v>
      </c>
      <c r="H66" s="87">
        <f t="shared" ref="H66:I82" si="23">B66+F66</f>
        <v>87521.424238080159</v>
      </c>
      <c r="I66" s="87">
        <f t="shared" ca="1" si="9"/>
        <v>2552342.3268698775</v>
      </c>
      <c r="J66" s="87">
        <f t="shared" ref="J66:J82" ca="1" si="24">I66-H66</f>
        <v>2464820.9026317974</v>
      </c>
      <c r="K66" s="87">
        <f t="shared" ca="1" si="6"/>
        <v>-862687.31592112908</v>
      </c>
      <c r="L66" s="88">
        <f t="shared" ca="1" si="11"/>
        <v>25716.205312992446</v>
      </c>
      <c r="M66" s="34"/>
      <c r="N66" s="89"/>
      <c r="O66" s="89"/>
    </row>
    <row r="67" spans="1:15" s="50" customFormat="1" hidden="1">
      <c r="A67" s="86" t="s">
        <v>61</v>
      </c>
      <c r="B67" s="87">
        <f t="shared" si="22"/>
        <v>3038938.3416000004</v>
      </c>
      <c r="C67" s="87">
        <f t="shared" si="22"/>
        <v>3038938.3416000004</v>
      </c>
      <c r="D67" s="87">
        <f>B67*G6</f>
        <v>87521.424238080013</v>
      </c>
      <c r="E67" s="87">
        <f t="shared" ref="E67:E83" ca="1" si="25">C67*E$10</f>
        <v>101567.97615332445</v>
      </c>
      <c r="F67" s="87">
        <f t="shared" si="20"/>
        <v>-3038938.3416000004</v>
      </c>
      <c r="G67" s="87">
        <f t="shared" ca="1" si="20"/>
        <v>-588163.99088344735</v>
      </c>
      <c r="H67" s="87">
        <f t="shared" si="23"/>
        <v>0</v>
      </c>
      <c r="I67" s="87">
        <f t="shared" ca="1" si="23"/>
        <v>2450774.3507165532</v>
      </c>
      <c r="J67" s="87">
        <f t="shared" ca="1" si="24"/>
        <v>2450774.3507165532</v>
      </c>
      <c r="K67" s="87">
        <f t="shared" ca="1" si="6"/>
        <v>-857771.02275079361</v>
      </c>
      <c r="L67" s="88">
        <f t="shared" ca="1" si="11"/>
        <v>-4916.2931703354698</v>
      </c>
      <c r="M67" s="34"/>
      <c r="N67" s="89"/>
      <c r="O67" s="89"/>
    </row>
    <row r="68" spans="1:15" s="50" customFormat="1" hidden="1" outlineLevel="1">
      <c r="A68" s="86" t="s">
        <v>62</v>
      </c>
      <c r="B68" s="87">
        <f t="shared" si="22"/>
        <v>3038938.3416000004</v>
      </c>
      <c r="C68" s="87">
        <f t="shared" si="22"/>
        <v>3038938.3416000004</v>
      </c>
      <c r="D68" s="87">
        <v>0</v>
      </c>
      <c r="E68" s="87">
        <f t="shared" ca="1" si="25"/>
        <v>101567.97615332445</v>
      </c>
      <c r="F68" s="87">
        <f>F67-D68</f>
        <v>-3038938.3416000004</v>
      </c>
      <c r="G68" s="87">
        <f t="shared" ca="1" si="20"/>
        <v>-689731.96703677182</v>
      </c>
      <c r="H68" s="87">
        <f t="shared" si="23"/>
        <v>0</v>
      </c>
      <c r="I68" s="87">
        <f t="shared" ca="1" si="23"/>
        <v>2349206.3745632283</v>
      </c>
      <c r="J68" s="87">
        <f t="shared" ca="1" si="24"/>
        <v>2349206.3745632283</v>
      </c>
      <c r="K68" s="87">
        <f t="shared" ca="1" si="6"/>
        <v>-822222.23109712987</v>
      </c>
      <c r="L68" s="88">
        <f t="shared" ca="1" si="11"/>
        <v>-35548.791653663735</v>
      </c>
      <c r="M68" s="34"/>
      <c r="N68" s="89"/>
      <c r="O68" s="89"/>
    </row>
    <row r="69" spans="1:15" s="50" customFormat="1" hidden="1" outlineLevel="1">
      <c r="A69" s="86" t="s">
        <v>63</v>
      </c>
      <c r="B69" s="87">
        <f t="shared" si="22"/>
        <v>3038938.3416000004</v>
      </c>
      <c r="C69" s="87">
        <f t="shared" si="22"/>
        <v>3038938.3416000004</v>
      </c>
      <c r="D69" s="87">
        <v>0</v>
      </c>
      <c r="E69" s="87">
        <f t="shared" ca="1" si="25"/>
        <v>101567.97615332445</v>
      </c>
      <c r="F69" s="87">
        <f t="shared" si="20"/>
        <v>-3038938.3416000004</v>
      </c>
      <c r="G69" s="87">
        <f t="shared" ca="1" si="20"/>
        <v>-791299.9431900963</v>
      </c>
      <c r="H69" s="87">
        <f t="shared" si="23"/>
        <v>0</v>
      </c>
      <c r="I69" s="87">
        <f t="shared" ca="1" si="23"/>
        <v>2247638.398409904</v>
      </c>
      <c r="J69" s="87">
        <f t="shared" ca="1" si="24"/>
        <v>2247638.398409904</v>
      </c>
      <c r="K69" s="87">
        <f t="shared" ca="1" si="6"/>
        <v>-786673.43944346637</v>
      </c>
      <c r="L69" s="88">
        <f t="shared" ca="1" si="11"/>
        <v>-35548.791653663502</v>
      </c>
      <c r="M69" s="34"/>
      <c r="N69" s="89"/>
      <c r="O69" s="89"/>
    </row>
    <row r="70" spans="1:15" s="50" customFormat="1" hidden="1" outlineLevel="1">
      <c r="A70" s="86" t="s">
        <v>64</v>
      </c>
      <c r="B70" s="87">
        <f t="shared" si="22"/>
        <v>3038938.3416000004</v>
      </c>
      <c r="C70" s="87">
        <f t="shared" si="22"/>
        <v>3038938.3416000004</v>
      </c>
      <c r="D70" s="87">
        <v>0</v>
      </c>
      <c r="E70" s="87">
        <f t="shared" ca="1" si="25"/>
        <v>101567.97615332445</v>
      </c>
      <c r="F70" s="87">
        <f t="shared" ref="F70:G82" si="26">F69-D70</f>
        <v>-3038938.3416000004</v>
      </c>
      <c r="G70" s="87">
        <f t="shared" ca="1" si="26"/>
        <v>-892867.91934342077</v>
      </c>
      <c r="H70" s="87">
        <f t="shared" si="23"/>
        <v>0</v>
      </c>
      <c r="I70" s="87">
        <f t="shared" ca="1" si="23"/>
        <v>2146070.4222565796</v>
      </c>
      <c r="J70" s="87">
        <f t="shared" ca="1" si="24"/>
        <v>2146070.4222565796</v>
      </c>
      <c r="K70" s="87">
        <f t="shared" ca="1" si="6"/>
        <v>-751124.64778980287</v>
      </c>
      <c r="L70" s="88">
        <f t="shared" ca="1" si="11"/>
        <v>-35548.791653663502</v>
      </c>
      <c r="M70" s="34"/>
      <c r="N70" s="89"/>
      <c r="O70" s="89"/>
    </row>
    <row r="71" spans="1:15" s="50" customFormat="1" hidden="1" outlineLevel="1">
      <c r="A71" s="86" t="s">
        <v>65</v>
      </c>
      <c r="B71" s="87">
        <f t="shared" si="22"/>
        <v>3038938.3416000004</v>
      </c>
      <c r="C71" s="87">
        <f t="shared" si="22"/>
        <v>3038938.3416000004</v>
      </c>
      <c r="D71" s="87">
        <v>0</v>
      </c>
      <c r="E71" s="87">
        <f t="shared" ca="1" si="25"/>
        <v>101567.97615332445</v>
      </c>
      <c r="F71" s="87">
        <f t="shared" si="26"/>
        <v>-3038938.3416000004</v>
      </c>
      <c r="G71" s="87">
        <f t="shared" ca="1" si="26"/>
        <v>-994435.89549674524</v>
      </c>
      <c r="H71" s="87">
        <f t="shared" si="23"/>
        <v>0</v>
      </c>
      <c r="I71" s="87">
        <f t="shared" ca="1" si="23"/>
        <v>2044502.4461032553</v>
      </c>
      <c r="J71" s="87">
        <f t="shared" ca="1" si="24"/>
        <v>2044502.4461032553</v>
      </c>
      <c r="K71" s="87">
        <f t="shared" ca="1" si="6"/>
        <v>-715575.85613613925</v>
      </c>
      <c r="L71" s="88">
        <f t="shared" ca="1" si="11"/>
        <v>-35548.791653663618</v>
      </c>
      <c r="M71" s="34"/>
      <c r="N71" s="89"/>
      <c r="O71" s="89"/>
    </row>
    <row r="72" spans="1:15" s="50" customFormat="1" hidden="1" outlineLevel="1">
      <c r="A72" s="86" t="s">
        <v>66</v>
      </c>
      <c r="B72" s="87">
        <f t="shared" si="22"/>
        <v>3038938.3416000004</v>
      </c>
      <c r="C72" s="87">
        <f t="shared" si="22"/>
        <v>3038938.3416000004</v>
      </c>
      <c r="D72" s="87">
        <v>0</v>
      </c>
      <c r="E72" s="87">
        <f t="shared" ca="1" si="25"/>
        <v>101567.97615332445</v>
      </c>
      <c r="F72" s="87">
        <f t="shared" si="26"/>
        <v>-3038938.3416000004</v>
      </c>
      <c r="G72" s="87">
        <f t="shared" ca="1" si="26"/>
        <v>-1096003.8716500697</v>
      </c>
      <c r="H72" s="87">
        <f t="shared" si="23"/>
        <v>0</v>
      </c>
      <c r="I72" s="87">
        <f t="shared" ca="1" si="23"/>
        <v>1942934.4699499307</v>
      </c>
      <c r="J72" s="87">
        <f t="shared" ca="1" si="24"/>
        <v>1942934.4699499307</v>
      </c>
      <c r="K72" s="87">
        <f t="shared" ca="1" si="6"/>
        <v>-680027.06448247575</v>
      </c>
      <c r="L72" s="88">
        <f t="shared" ca="1" si="11"/>
        <v>-35548.791653663502</v>
      </c>
      <c r="M72" s="34"/>
      <c r="N72" s="89"/>
      <c r="O72" s="89"/>
    </row>
    <row r="73" spans="1:15" s="50" customFormat="1" hidden="1" outlineLevel="1">
      <c r="A73" s="86" t="s">
        <v>67</v>
      </c>
      <c r="B73" s="87">
        <f t="shared" si="22"/>
        <v>3038938.3416000004</v>
      </c>
      <c r="C73" s="87">
        <f t="shared" si="22"/>
        <v>3038938.3416000004</v>
      </c>
      <c r="D73" s="87">
        <v>0</v>
      </c>
      <c r="E73" s="87">
        <f t="shared" ca="1" si="25"/>
        <v>101567.97615332445</v>
      </c>
      <c r="F73" s="87">
        <f t="shared" si="26"/>
        <v>-3038938.3416000004</v>
      </c>
      <c r="G73" s="87">
        <f t="shared" ca="1" si="26"/>
        <v>-1197571.8478033941</v>
      </c>
      <c r="H73" s="87">
        <f t="shared" si="23"/>
        <v>0</v>
      </c>
      <c r="I73" s="87">
        <f t="shared" ca="1" si="23"/>
        <v>1841366.4937966063</v>
      </c>
      <c r="J73" s="87">
        <f t="shared" ca="1" si="24"/>
        <v>1841366.4937966063</v>
      </c>
      <c r="K73" s="87">
        <f t="shared" ca="1" si="6"/>
        <v>-644478.27282881213</v>
      </c>
      <c r="L73" s="88">
        <f t="shared" ca="1" si="11"/>
        <v>-35548.791653663618</v>
      </c>
      <c r="M73" s="34"/>
      <c r="N73" s="89"/>
      <c r="O73" s="89"/>
    </row>
    <row r="74" spans="1:15" s="50" customFormat="1" hidden="1" outlineLevel="1">
      <c r="A74" s="86" t="s">
        <v>68</v>
      </c>
      <c r="B74" s="87">
        <f t="shared" si="22"/>
        <v>3038938.3416000004</v>
      </c>
      <c r="C74" s="87">
        <f t="shared" si="22"/>
        <v>3038938.3416000004</v>
      </c>
      <c r="D74" s="87">
        <v>0</v>
      </c>
      <c r="E74" s="87">
        <f t="shared" ca="1" si="25"/>
        <v>101567.97615332445</v>
      </c>
      <c r="F74" s="87">
        <f t="shared" si="26"/>
        <v>-3038938.3416000004</v>
      </c>
      <c r="G74" s="87">
        <f t="shared" ca="1" si="26"/>
        <v>-1299139.8239567184</v>
      </c>
      <c r="H74" s="87">
        <f t="shared" si="23"/>
        <v>0</v>
      </c>
      <c r="I74" s="87">
        <f t="shared" ca="1" si="23"/>
        <v>1739798.517643282</v>
      </c>
      <c r="J74" s="87">
        <f t="shared" ca="1" si="24"/>
        <v>1739798.517643282</v>
      </c>
      <c r="K74" s="87">
        <f t="shared" ca="1" si="6"/>
        <v>-608929.48117514863</v>
      </c>
      <c r="L74" s="88">
        <f t="shared" ca="1" si="11"/>
        <v>-35548.791653663502</v>
      </c>
      <c r="M74" s="34"/>
      <c r="N74" s="89"/>
      <c r="O74" s="89"/>
    </row>
    <row r="75" spans="1:15" s="50" customFormat="1" hidden="1" outlineLevel="1">
      <c r="A75" s="86" t="s">
        <v>69</v>
      </c>
      <c r="B75" s="87">
        <f t="shared" si="22"/>
        <v>3038938.3416000004</v>
      </c>
      <c r="C75" s="87">
        <f t="shared" si="22"/>
        <v>3038938.3416000004</v>
      </c>
      <c r="D75" s="87">
        <v>0</v>
      </c>
      <c r="E75" s="87">
        <f t="shared" ca="1" si="25"/>
        <v>101567.97615332445</v>
      </c>
      <c r="F75" s="87">
        <f t="shared" si="26"/>
        <v>-3038938.3416000004</v>
      </c>
      <c r="G75" s="87">
        <f t="shared" ca="1" si="26"/>
        <v>-1400707.8001100428</v>
      </c>
      <c r="H75" s="87">
        <f t="shared" si="23"/>
        <v>0</v>
      </c>
      <c r="I75" s="87">
        <f t="shared" ca="1" si="23"/>
        <v>1638230.5414899576</v>
      </c>
      <c r="J75" s="87">
        <f t="shared" ca="1" si="24"/>
        <v>1638230.5414899576</v>
      </c>
      <c r="K75" s="87">
        <f t="shared" ca="1" si="6"/>
        <v>-573380.68952148512</v>
      </c>
      <c r="L75" s="88">
        <f t="shared" ca="1" si="11"/>
        <v>-35548.791653663502</v>
      </c>
      <c r="M75" s="34"/>
      <c r="N75" s="89"/>
      <c r="O75" s="89"/>
    </row>
    <row r="76" spans="1:15" s="50" customFormat="1" hidden="1" outlineLevel="1">
      <c r="A76" s="86" t="s">
        <v>70</v>
      </c>
      <c r="B76" s="87">
        <f t="shared" si="22"/>
        <v>3038938.3416000004</v>
      </c>
      <c r="C76" s="87">
        <f t="shared" si="22"/>
        <v>3038938.3416000004</v>
      </c>
      <c r="D76" s="87">
        <v>0</v>
      </c>
      <c r="E76" s="87">
        <f t="shared" ca="1" si="25"/>
        <v>101567.97615332445</v>
      </c>
      <c r="F76" s="87">
        <f t="shared" si="26"/>
        <v>-3038938.3416000004</v>
      </c>
      <c r="G76" s="87">
        <f t="shared" ca="1" si="26"/>
        <v>-1502275.7762633672</v>
      </c>
      <c r="H76" s="87">
        <f t="shared" si="23"/>
        <v>0</v>
      </c>
      <c r="I76" s="87">
        <f t="shared" ca="1" si="23"/>
        <v>1536662.5653366332</v>
      </c>
      <c r="J76" s="87">
        <f t="shared" ca="1" si="24"/>
        <v>1536662.5653366332</v>
      </c>
      <c r="K76" s="87">
        <f t="shared" ca="1" si="6"/>
        <v>-537831.89786782162</v>
      </c>
      <c r="L76" s="88">
        <f t="shared" ca="1" si="11"/>
        <v>-35548.791653663502</v>
      </c>
      <c r="M76" s="34"/>
      <c r="N76" s="89"/>
      <c r="O76" s="89"/>
    </row>
    <row r="77" spans="1:15" s="50" customFormat="1" hidden="1" outlineLevel="1">
      <c r="A77" s="86" t="s">
        <v>71</v>
      </c>
      <c r="B77" s="87">
        <f t="shared" ref="B77:C83" si="27">B76</f>
        <v>3038938.3416000004</v>
      </c>
      <c r="C77" s="87">
        <f t="shared" si="27"/>
        <v>3038938.3416000004</v>
      </c>
      <c r="D77" s="87">
        <v>0</v>
      </c>
      <c r="E77" s="87">
        <f t="shared" ca="1" si="25"/>
        <v>101567.97615332445</v>
      </c>
      <c r="F77" s="87">
        <f t="shared" si="26"/>
        <v>-3038938.3416000004</v>
      </c>
      <c r="G77" s="87">
        <f t="shared" ca="1" si="26"/>
        <v>-1603843.7524166915</v>
      </c>
      <c r="H77" s="87">
        <f t="shared" si="23"/>
        <v>0</v>
      </c>
      <c r="I77" s="87">
        <f t="shared" ca="1" si="23"/>
        <v>1435094.5891833089</v>
      </c>
      <c r="J77" s="87">
        <f t="shared" ca="1" si="24"/>
        <v>1435094.5891833089</v>
      </c>
      <c r="K77" s="87">
        <f t="shared" ca="1" si="6"/>
        <v>-502283.10621415806</v>
      </c>
      <c r="L77" s="88">
        <f t="shared" ca="1" si="11"/>
        <v>-35548.79165366356</v>
      </c>
      <c r="M77" s="34"/>
      <c r="N77" s="89"/>
      <c r="O77" s="89"/>
    </row>
    <row r="78" spans="1:15" s="50" customFormat="1" hidden="1" outlineLevel="1">
      <c r="A78" s="86" t="s">
        <v>72</v>
      </c>
      <c r="B78" s="87">
        <f t="shared" si="27"/>
        <v>3038938.3416000004</v>
      </c>
      <c r="C78" s="87">
        <f t="shared" si="27"/>
        <v>3038938.3416000004</v>
      </c>
      <c r="D78" s="87">
        <v>0</v>
      </c>
      <c r="E78" s="87">
        <f t="shared" ca="1" si="25"/>
        <v>101567.97615332445</v>
      </c>
      <c r="F78" s="87">
        <f t="shared" si="26"/>
        <v>-3038938.3416000004</v>
      </c>
      <c r="G78" s="87">
        <f t="shared" ca="1" si="26"/>
        <v>-1705411.7285700159</v>
      </c>
      <c r="H78" s="87">
        <f t="shared" si="23"/>
        <v>0</v>
      </c>
      <c r="I78" s="87">
        <f t="shared" ca="1" si="23"/>
        <v>1333526.6130299845</v>
      </c>
      <c r="J78" s="87">
        <f t="shared" ca="1" si="24"/>
        <v>1333526.6130299845</v>
      </c>
      <c r="K78" s="87">
        <f t="shared" ca="1" si="6"/>
        <v>-466734.31456049456</v>
      </c>
      <c r="L78" s="88">
        <f t="shared" ca="1" si="11"/>
        <v>-35548.791653663502</v>
      </c>
      <c r="M78" s="34"/>
      <c r="N78" s="89"/>
      <c r="O78" s="89"/>
    </row>
    <row r="79" spans="1:15" s="50" customFormat="1" hidden="1" outlineLevel="1">
      <c r="A79" s="86" t="s">
        <v>73</v>
      </c>
      <c r="B79" s="87">
        <f t="shared" si="27"/>
        <v>3038938.3416000004</v>
      </c>
      <c r="C79" s="87">
        <f t="shared" si="27"/>
        <v>3038938.3416000004</v>
      </c>
      <c r="D79" s="87">
        <v>0</v>
      </c>
      <c r="E79" s="87">
        <f t="shared" ca="1" si="25"/>
        <v>101567.97615332445</v>
      </c>
      <c r="F79" s="87">
        <f t="shared" si="26"/>
        <v>-3038938.3416000004</v>
      </c>
      <c r="G79" s="87">
        <f t="shared" ca="1" si="26"/>
        <v>-1806979.7047233402</v>
      </c>
      <c r="H79" s="87">
        <f t="shared" si="23"/>
        <v>0</v>
      </c>
      <c r="I79" s="87">
        <f t="shared" ca="1" si="23"/>
        <v>1231958.6368766602</v>
      </c>
      <c r="J79" s="87">
        <f t="shared" ca="1" si="24"/>
        <v>1231958.6368766602</v>
      </c>
      <c r="K79" s="87">
        <f t="shared" ca="1" si="6"/>
        <v>-431185.52290683106</v>
      </c>
      <c r="L79" s="88">
        <f t="shared" ca="1" si="11"/>
        <v>-35548.791653663502</v>
      </c>
      <c r="M79" s="34"/>
      <c r="N79" s="89"/>
      <c r="O79" s="89"/>
    </row>
    <row r="80" spans="1:15" s="50" customFormat="1" hidden="1" outlineLevel="1">
      <c r="A80" s="86" t="s">
        <v>74</v>
      </c>
      <c r="B80" s="87">
        <f t="shared" si="27"/>
        <v>3038938.3416000004</v>
      </c>
      <c r="C80" s="87">
        <f t="shared" si="27"/>
        <v>3038938.3416000004</v>
      </c>
      <c r="D80" s="87">
        <v>0</v>
      </c>
      <c r="E80" s="87">
        <f t="shared" ca="1" si="25"/>
        <v>101567.97615332445</v>
      </c>
      <c r="F80" s="87">
        <f t="shared" si="26"/>
        <v>-3038938.3416000004</v>
      </c>
      <c r="G80" s="87">
        <f t="shared" ca="1" si="26"/>
        <v>-1908547.6808766646</v>
      </c>
      <c r="H80" s="87">
        <f t="shared" si="23"/>
        <v>0</v>
      </c>
      <c r="I80" s="87">
        <f t="shared" ca="1" si="23"/>
        <v>1130390.6607233358</v>
      </c>
      <c r="J80" s="87">
        <f t="shared" ca="1" si="24"/>
        <v>1130390.6607233358</v>
      </c>
      <c r="K80" s="87">
        <f t="shared" ca="1" si="6"/>
        <v>-395636.7312531675</v>
      </c>
      <c r="L80" s="88">
        <f t="shared" ca="1" si="11"/>
        <v>-35548.79165366356</v>
      </c>
      <c r="M80" s="34"/>
      <c r="N80" s="89"/>
      <c r="O80" s="89"/>
    </row>
    <row r="81" spans="1:15" s="50" customFormat="1" hidden="1" outlineLevel="1">
      <c r="A81" s="86" t="s">
        <v>75</v>
      </c>
      <c r="B81" s="87">
        <f t="shared" si="27"/>
        <v>3038938.3416000004</v>
      </c>
      <c r="C81" s="87">
        <f t="shared" si="27"/>
        <v>3038938.3416000004</v>
      </c>
      <c r="D81" s="87">
        <v>0</v>
      </c>
      <c r="E81" s="87">
        <f t="shared" ca="1" si="25"/>
        <v>101567.97615332445</v>
      </c>
      <c r="F81" s="87">
        <f t="shared" si="26"/>
        <v>-3038938.3416000004</v>
      </c>
      <c r="G81" s="87">
        <f t="shared" ca="1" si="26"/>
        <v>-2010115.6570299889</v>
      </c>
      <c r="H81" s="87">
        <f t="shared" si="23"/>
        <v>0</v>
      </c>
      <c r="I81" s="87">
        <f t="shared" ca="1" si="23"/>
        <v>1028822.6845700114</v>
      </c>
      <c r="J81" s="87">
        <f t="shared" ca="1" si="24"/>
        <v>1028822.6845700114</v>
      </c>
      <c r="K81" s="87">
        <f t="shared" ca="1" si="6"/>
        <v>-360087.939599504</v>
      </c>
      <c r="L81" s="88">
        <f t="shared" ca="1" si="11"/>
        <v>-35548.791653663502</v>
      </c>
      <c r="M81" s="34"/>
      <c r="N81" s="89"/>
      <c r="O81" s="89"/>
    </row>
    <row r="82" spans="1:15" s="50" customFormat="1" hidden="1" outlineLevel="1">
      <c r="A82" s="86" t="s">
        <v>76</v>
      </c>
      <c r="B82" s="87">
        <f t="shared" si="27"/>
        <v>3038938.3416000004</v>
      </c>
      <c r="C82" s="87">
        <f t="shared" si="27"/>
        <v>3038938.3416000004</v>
      </c>
      <c r="D82" s="87">
        <v>0</v>
      </c>
      <c r="E82" s="87">
        <f t="shared" ca="1" si="25"/>
        <v>101567.97615332445</v>
      </c>
      <c r="F82" s="87">
        <f t="shared" si="26"/>
        <v>-3038938.3416000004</v>
      </c>
      <c r="G82" s="87">
        <f t="shared" ca="1" si="26"/>
        <v>-2111683.6331833135</v>
      </c>
      <c r="H82" s="87">
        <f t="shared" si="23"/>
        <v>0</v>
      </c>
      <c r="I82" s="87">
        <f t="shared" ca="1" si="23"/>
        <v>927254.70841668686</v>
      </c>
      <c r="J82" s="87">
        <f t="shared" ca="1" si="24"/>
        <v>927254.70841668686</v>
      </c>
      <c r="K82" s="87">
        <f t="shared" ca="1" si="6"/>
        <v>-324539.14794584038</v>
      </c>
      <c r="L82" s="88">
        <f t="shared" ca="1" si="11"/>
        <v>-35548.791653663618</v>
      </c>
      <c r="M82" s="34"/>
      <c r="N82" s="89"/>
      <c r="O82" s="89"/>
    </row>
    <row r="83" spans="1:15" s="50" customFormat="1" hidden="1" outlineLevel="1">
      <c r="A83" s="86">
        <v>50405</v>
      </c>
      <c r="B83" s="87">
        <f t="shared" si="27"/>
        <v>3038938.3416000004</v>
      </c>
      <c r="C83" s="87">
        <f t="shared" si="27"/>
        <v>3038938.3416000004</v>
      </c>
      <c r="D83" s="87">
        <v>0</v>
      </c>
      <c r="E83" s="87">
        <f t="shared" ca="1" si="25"/>
        <v>101567.97615332445</v>
      </c>
      <c r="F83" s="87">
        <f t="shared" ref="F83" si="28">F82-D83</f>
        <v>-3038938.3416000004</v>
      </c>
      <c r="G83" s="87">
        <f t="shared" ref="G83" ca="1" si="29">G82-E83</f>
        <v>-2213251.6093366379</v>
      </c>
      <c r="H83" s="87"/>
      <c r="I83" s="87">
        <f t="shared" ref="I83" ca="1" si="30">C83+G83</f>
        <v>825686.7322633625</v>
      </c>
      <c r="J83" s="87">
        <f t="shared" ref="J83" ca="1" si="31">I83-H83</f>
        <v>825686.7322633625</v>
      </c>
      <c r="K83" s="87">
        <f t="shared" ref="K83" ca="1" si="32">-J83*$K$11</f>
        <v>-288990.35629217688</v>
      </c>
      <c r="L83" s="88">
        <f t="shared" ref="L83" ca="1" si="33">-K83+K82</f>
        <v>-35548.791653663502</v>
      </c>
      <c r="M83" s="34"/>
      <c r="N83" s="89"/>
      <c r="O83" s="89"/>
    </row>
    <row r="84" spans="1:15" s="50" customFormat="1" hidden="1" outlineLevel="1">
      <c r="A84" s="86">
        <v>50770</v>
      </c>
      <c r="B84" s="87">
        <f t="shared" ref="B84:C84" si="34">B83</f>
        <v>3038938.3416000004</v>
      </c>
      <c r="C84" s="87">
        <f t="shared" si="34"/>
        <v>3038938.3416000004</v>
      </c>
      <c r="D84" s="87">
        <v>0</v>
      </c>
      <c r="E84" s="87">
        <f t="shared" ref="E84:E87" ca="1" si="35">C84*E$10</f>
        <v>101567.97615332445</v>
      </c>
      <c r="F84" s="87">
        <f t="shared" ref="F84:F87" si="36">F83-D84</f>
        <v>-3038938.3416000004</v>
      </c>
      <c r="G84" s="87">
        <f t="shared" ref="G84:G87" ca="1" si="37">G83-E84</f>
        <v>-2314819.5854899622</v>
      </c>
      <c r="H84" s="87"/>
      <c r="I84" s="87">
        <f t="shared" ref="I84:I86" ca="1" si="38">C84+G84</f>
        <v>724118.75611003814</v>
      </c>
      <c r="J84" s="87">
        <f t="shared" ref="J84:J86" ca="1" si="39">I84-H84</f>
        <v>724118.75611003814</v>
      </c>
      <c r="K84" s="87">
        <f t="shared" ref="K84:K86" ca="1" si="40">-J84*$K$11</f>
        <v>-253441.56463851334</v>
      </c>
      <c r="L84" s="88">
        <f t="shared" ref="L84:L86" ca="1" si="41">-K84+K83</f>
        <v>-35548.791653663531</v>
      </c>
      <c r="M84" s="34"/>
      <c r="N84" s="89"/>
      <c r="O84" s="89"/>
    </row>
    <row r="85" spans="1:15" s="50" customFormat="1" hidden="1" outlineLevel="1">
      <c r="A85" s="86">
        <v>51135</v>
      </c>
      <c r="B85" s="87">
        <f t="shared" ref="B85:C85" si="42">B84</f>
        <v>3038938.3416000004</v>
      </c>
      <c r="C85" s="87">
        <f t="shared" si="42"/>
        <v>3038938.3416000004</v>
      </c>
      <c r="D85" s="87">
        <v>0</v>
      </c>
      <c r="E85" s="87">
        <f t="shared" ca="1" si="35"/>
        <v>101567.97615332445</v>
      </c>
      <c r="F85" s="87">
        <f t="shared" si="36"/>
        <v>-3038938.3416000004</v>
      </c>
      <c r="G85" s="87">
        <f t="shared" ca="1" si="37"/>
        <v>-2416387.5616432866</v>
      </c>
      <c r="H85" s="87"/>
      <c r="I85" s="87">
        <f t="shared" ca="1" si="38"/>
        <v>622550.77995671378</v>
      </c>
      <c r="J85" s="87">
        <f t="shared" ca="1" si="39"/>
        <v>622550.77995671378</v>
      </c>
      <c r="K85" s="87">
        <f t="shared" ca="1" si="40"/>
        <v>-217892.77298484981</v>
      </c>
      <c r="L85" s="88">
        <f t="shared" ca="1" si="41"/>
        <v>-35548.791653663531</v>
      </c>
      <c r="M85" s="34"/>
      <c r="N85" s="89"/>
      <c r="O85" s="89"/>
    </row>
    <row r="86" spans="1:15" s="50" customFormat="1" hidden="1" outlineLevel="1">
      <c r="A86" s="86">
        <v>51501</v>
      </c>
      <c r="B86" s="87">
        <f t="shared" ref="B86:C86" si="43">B85</f>
        <v>3038938.3416000004</v>
      </c>
      <c r="C86" s="87">
        <f t="shared" si="43"/>
        <v>3038938.3416000004</v>
      </c>
      <c r="D86" s="87">
        <v>0</v>
      </c>
      <c r="E86" s="87">
        <f t="shared" ca="1" si="35"/>
        <v>101567.97615332445</v>
      </c>
      <c r="F86" s="87">
        <f t="shared" si="36"/>
        <v>-3038938.3416000004</v>
      </c>
      <c r="G86" s="87">
        <f t="shared" ca="1" si="37"/>
        <v>-2517955.537796611</v>
      </c>
      <c r="H86" s="87"/>
      <c r="I86" s="87">
        <f t="shared" ca="1" si="38"/>
        <v>520982.80380338943</v>
      </c>
      <c r="J86" s="87">
        <f t="shared" ca="1" si="39"/>
        <v>520982.80380338943</v>
      </c>
      <c r="K86" s="87">
        <f t="shared" ca="1" si="40"/>
        <v>-182343.98133118628</v>
      </c>
      <c r="L86" s="88">
        <f t="shared" ca="1" si="41"/>
        <v>-35548.791653663531</v>
      </c>
      <c r="M86" s="34"/>
      <c r="N86" s="89"/>
      <c r="O86" s="89"/>
    </row>
    <row r="87" spans="1:15" s="50" customFormat="1" hidden="1" outlineLevel="1">
      <c r="A87" s="86">
        <v>51866</v>
      </c>
      <c r="B87" s="87">
        <f t="shared" ref="B87:C87" si="44">B86</f>
        <v>3038938.3416000004</v>
      </c>
      <c r="C87" s="87">
        <f t="shared" si="44"/>
        <v>3038938.3416000004</v>
      </c>
      <c r="D87" s="87">
        <v>0</v>
      </c>
      <c r="E87" s="87">
        <f t="shared" ca="1" si="35"/>
        <v>101567.97615332445</v>
      </c>
      <c r="F87" s="87">
        <f t="shared" si="36"/>
        <v>-3038938.3416000004</v>
      </c>
      <c r="G87" s="87">
        <f t="shared" ca="1" si="37"/>
        <v>-2619523.5139499353</v>
      </c>
      <c r="H87" s="87"/>
      <c r="I87" s="87">
        <f t="shared" ref="I87" ca="1" si="45">C87+G87</f>
        <v>419414.82765006507</v>
      </c>
      <c r="J87" s="87">
        <f t="shared" ref="J87" ca="1" si="46">I87-H87</f>
        <v>419414.82765006507</v>
      </c>
      <c r="K87" s="87">
        <f t="shared" ref="K87" ca="1" si="47">-J87*$K$11</f>
        <v>-146795.18967752275</v>
      </c>
      <c r="L87" s="88">
        <f t="shared" ref="L87" ca="1" si="48">-K87+K86</f>
        <v>-35548.791653663531</v>
      </c>
      <c r="M87" s="34"/>
      <c r="N87" s="89"/>
      <c r="O87" s="89"/>
    </row>
    <row r="88" spans="1:15" s="50" customFormat="1" hidden="1" outlineLevel="1">
      <c r="A88" s="86">
        <v>52231</v>
      </c>
      <c r="B88" s="87">
        <f t="shared" ref="B88:C88" si="49">B87</f>
        <v>3038938.3416000004</v>
      </c>
      <c r="C88" s="87">
        <f t="shared" si="49"/>
        <v>3038938.3416000004</v>
      </c>
      <c r="D88" s="87">
        <v>0</v>
      </c>
      <c r="E88" s="87">
        <f t="shared" ref="E88:E90" ca="1" si="50">C88*E$10</f>
        <v>101567.97615332445</v>
      </c>
      <c r="F88" s="87">
        <f t="shared" ref="F88:F90" si="51">F87-D88</f>
        <v>-3038938.3416000004</v>
      </c>
      <c r="G88" s="87">
        <f t="shared" ref="G88:G90" ca="1" si="52">G87-E88</f>
        <v>-2721091.4901032597</v>
      </c>
      <c r="H88" s="87"/>
      <c r="I88" s="87">
        <f t="shared" ref="I88:I90" ca="1" si="53">C88+G88</f>
        <v>317846.85149674071</v>
      </c>
      <c r="J88" s="87">
        <f t="shared" ref="J88:J90" ca="1" si="54">I88-H88</f>
        <v>317846.85149674071</v>
      </c>
      <c r="K88" s="87">
        <f t="shared" ref="K88:K90" ca="1" si="55">-J88*$K$11</f>
        <v>-111246.39802385925</v>
      </c>
      <c r="L88" s="88">
        <f t="shared" ref="L88:L90" ca="1" si="56">-K88+K87</f>
        <v>-35548.791653663502</v>
      </c>
      <c r="M88" s="34"/>
      <c r="N88" s="89"/>
      <c r="O88" s="89"/>
    </row>
    <row r="89" spans="1:15" s="50" customFormat="1" hidden="1" outlineLevel="1">
      <c r="A89" s="86">
        <v>52596</v>
      </c>
      <c r="B89" s="87">
        <f t="shared" ref="B89:C89" si="57">B88</f>
        <v>3038938.3416000004</v>
      </c>
      <c r="C89" s="87">
        <f t="shared" si="57"/>
        <v>3038938.3416000004</v>
      </c>
      <c r="D89" s="87">
        <v>0</v>
      </c>
      <c r="E89" s="87">
        <f t="shared" ca="1" si="50"/>
        <v>101567.97615332445</v>
      </c>
      <c r="F89" s="87">
        <f t="shared" si="51"/>
        <v>-3038938.3416000004</v>
      </c>
      <c r="G89" s="87">
        <f t="shared" ca="1" si="52"/>
        <v>-2822659.466256584</v>
      </c>
      <c r="H89" s="87"/>
      <c r="I89" s="87">
        <f t="shared" ca="1" si="53"/>
        <v>216278.87534341635</v>
      </c>
      <c r="J89" s="87">
        <f t="shared" ca="1" si="54"/>
        <v>216278.87534341635</v>
      </c>
      <c r="K89" s="87">
        <f t="shared" ca="1" si="55"/>
        <v>-75697.606370195717</v>
      </c>
      <c r="L89" s="88">
        <f t="shared" ca="1" si="56"/>
        <v>-35548.791653663531</v>
      </c>
      <c r="M89" s="34"/>
      <c r="N89" s="89"/>
      <c r="O89" s="89"/>
    </row>
    <row r="90" spans="1:15" s="50" customFormat="1" hidden="1" outlineLevel="1">
      <c r="A90" s="86">
        <v>52596</v>
      </c>
      <c r="B90" s="87">
        <f t="shared" ref="B90:C92" si="58">B89</f>
        <v>3038938.3416000004</v>
      </c>
      <c r="C90" s="87">
        <f t="shared" si="58"/>
        <v>3038938.3416000004</v>
      </c>
      <c r="D90" s="87">
        <v>0</v>
      </c>
      <c r="E90" s="87">
        <f t="shared" ca="1" si="50"/>
        <v>101567.97615332445</v>
      </c>
      <c r="F90" s="87">
        <f t="shared" si="51"/>
        <v>-3038938.3416000004</v>
      </c>
      <c r="G90" s="87">
        <f t="shared" ca="1" si="52"/>
        <v>-2924227.4424099084</v>
      </c>
      <c r="H90" s="87"/>
      <c r="I90" s="87">
        <f t="shared" ca="1" si="53"/>
        <v>114710.89919009199</v>
      </c>
      <c r="J90" s="87">
        <f t="shared" ca="1" si="54"/>
        <v>114710.89919009199</v>
      </c>
      <c r="K90" s="87">
        <f t="shared" ca="1" si="55"/>
        <v>-40148.814716532193</v>
      </c>
      <c r="L90" s="88">
        <f t="shared" ca="1" si="56"/>
        <v>-35548.791653663524</v>
      </c>
      <c r="M90" s="34"/>
      <c r="N90" s="89"/>
      <c r="O90" s="89"/>
    </row>
    <row r="91" spans="1:15" s="50" customFormat="1" hidden="1" outlineLevel="1">
      <c r="A91" s="86">
        <v>52962</v>
      </c>
      <c r="B91" s="87">
        <f t="shared" si="58"/>
        <v>3038938.3416000004</v>
      </c>
      <c r="C91" s="87">
        <f t="shared" si="58"/>
        <v>3038938.3416000004</v>
      </c>
      <c r="D91" s="87">
        <v>0</v>
      </c>
      <c r="E91" s="87">
        <f t="shared" ref="E91" ca="1" si="59">C91*E$10</f>
        <v>101567.97615332445</v>
      </c>
      <c r="F91" s="87">
        <f t="shared" ref="F91" si="60">F90-D91</f>
        <v>-3038938.3416000004</v>
      </c>
      <c r="G91" s="87">
        <f t="shared" ref="G91" ca="1" si="61">G90-E91</f>
        <v>-3025795.4185632328</v>
      </c>
      <c r="H91" s="87"/>
      <c r="I91" s="87">
        <f t="shared" ref="I91" ca="1" si="62">C91+G91</f>
        <v>13142.923036767635</v>
      </c>
      <c r="J91" s="87">
        <f t="shared" ref="J91" ca="1" si="63">I91-H91</f>
        <v>13142.923036767635</v>
      </c>
      <c r="K91" s="87">
        <f t="shared" ref="K91" ca="1" si="64">-J91*$K$11</f>
        <v>-4600.0230628686722</v>
      </c>
      <c r="L91" s="88">
        <f t="shared" ref="L91" ca="1" si="65">-K91+K90</f>
        <v>-35548.791653663524</v>
      </c>
      <c r="M91" s="34"/>
      <c r="N91" s="89"/>
      <c r="O91" s="89"/>
    </row>
    <row r="92" spans="1:15" s="50" customFormat="1" hidden="1" outlineLevel="1">
      <c r="A92" s="86">
        <v>53327</v>
      </c>
      <c r="B92" s="87">
        <f t="shared" si="58"/>
        <v>3038938.3416000004</v>
      </c>
      <c r="C92" s="87">
        <f t="shared" si="58"/>
        <v>3038938.3416000004</v>
      </c>
      <c r="D92" s="87">
        <v>0</v>
      </c>
      <c r="E92" s="87">
        <f ca="1">C92+G91</f>
        <v>13142.923036767635</v>
      </c>
      <c r="F92" s="87">
        <f t="shared" ref="F92" si="66">F91-D92</f>
        <v>-3038938.3416000004</v>
      </c>
      <c r="G92" s="87">
        <f t="shared" ref="G92" ca="1" si="67">G91-E92</f>
        <v>-3038938.3416000004</v>
      </c>
      <c r="H92" s="87"/>
      <c r="I92" s="87">
        <f t="shared" ref="I92" ca="1" si="68">C92+G92</f>
        <v>0</v>
      </c>
      <c r="J92" s="87">
        <f t="shared" ref="J92" ca="1" si="69">I92-H92</f>
        <v>0</v>
      </c>
      <c r="K92" s="87">
        <f t="shared" ref="K92" ca="1" si="70">-J92*$K$11</f>
        <v>0</v>
      </c>
      <c r="L92" s="88">
        <f t="shared" ref="L92" ca="1" si="71">-K92+K91</f>
        <v>-4600.0230628686722</v>
      </c>
      <c r="M92" s="34"/>
      <c r="N92" s="89"/>
      <c r="O92" s="89"/>
    </row>
    <row r="93" spans="1:15" collapsed="1">
      <c r="A93" s="97" t="s">
        <v>77</v>
      </c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9"/>
      <c r="M93" s="34"/>
      <c r="N93" s="85"/>
      <c r="O93" s="85"/>
    </row>
    <row r="94" spans="1:15">
      <c r="A94" s="100" t="s">
        <v>78</v>
      </c>
      <c r="B94" s="101"/>
      <c r="C94" s="101"/>
      <c r="D94" s="102">
        <f>SUM(D14:D26)</f>
        <v>1139601.8781000001</v>
      </c>
      <c r="E94" s="102">
        <f>SUM(E14:E26)</f>
        <v>28201.162064624998</v>
      </c>
      <c r="F94" s="101"/>
      <c r="G94" s="101"/>
      <c r="H94" s="101"/>
      <c r="I94" s="101"/>
      <c r="J94" s="101"/>
      <c r="K94" s="101"/>
      <c r="L94" s="102">
        <f>SUM(L14:L26)</f>
        <v>388990.25061238138</v>
      </c>
      <c r="M94" s="34"/>
      <c r="N94" s="85"/>
      <c r="O94" s="85"/>
    </row>
    <row r="95" spans="1:15">
      <c r="A95" s="97" t="s">
        <v>79</v>
      </c>
      <c r="B95" s="103">
        <f>(B14+B26+SUM(B15:B25)*2)/24</f>
        <v>619820.28583333327</v>
      </c>
      <c r="C95" s="103">
        <f>(C14+C26+SUM(C15:C25)*2)/24</f>
        <v>619820.28583333327</v>
      </c>
      <c r="D95" s="104"/>
      <c r="E95" s="105"/>
      <c r="F95" s="103">
        <f>(F14+F26+SUM(F15:F25)*2)/24</f>
        <v>-237417.05793750004</v>
      </c>
      <c r="G95" s="103">
        <f>(G14+G26+SUM(G15:G25)*2)/24</f>
        <v>-5215.6557619357636</v>
      </c>
      <c r="H95" s="103">
        <f>(H14+H26+SUM(H15:H25)*2)/24</f>
        <v>382403.22789583326</v>
      </c>
      <c r="I95" s="103">
        <f>(I14+I26+SUM(I15:I25)*2)/24</f>
        <v>614604.63007139752</v>
      </c>
      <c r="J95" s="105"/>
      <c r="K95" s="103">
        <f>(K14+K26+SUM(K15:K25)*2)/24</f>
        <v>-81270.490761447509</v>
      </c>
      <c r="L95" s="106"/>
      <c r="M95" s="34"/>
      <c r="N95" s="85"/>
      <c r="O95" s="85"/>
    </row>
    <row r="96" spans="1:15">
      <c r="A96" s="107" t="s">
        <v>5</v>
      </c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9"/>
      <c r="M96" s="34"/>
      <c r="N96" s="85"/>
      <c r="O96" s="85"/>
    </row>
    <row r="97" spans="1:15">
      <c r="A97" s="100" t="s">
        <v>80</v>
      </c>
      <c r="B97" s="101"/>
      <c r="C97" s="101"/>
      <c r="D97" s="102">
        <f>SUM(D42:D53)</f>
        <v>291738.08079360006</v>
      </c>
      <c r="E97" s="102">
        <f ca="1">SUM(E42:E53)</f>
        <v>101567.97615332446</v>
      </c>
      <c r="F97" s="101"/>
      <c r="G97" s="101"/>
      <c r="H97" s="101"/>
      <c r="I97" s="101"/>
      <c r="J97" s="101"/>
      <c r="K97" s="101"/>
      <c r="L97" s="102">
        <f ca="1">SUM(L42:L53)</f>
        <v>66559.536624096683</v>
      </c>
      <c r="M97" s="34"/>
      <c r="N97" s="85"/>
      <c r="O97" s="85"/>
    </row>
    <row r="98" spans="1:15">
      <c r="A98" s="97" t="s">
        <v>81</v>
      </c>
      <c r="B98" s="103">
        <f>(B41+B53+SUM(B42:B52)*2)/24</f>
        <v>3038938.3416000004</v>
      </c>
      <c r="C98" s="103">
        <f>(C41+C53+SUM(C42:C52)*2)/24</f>
        <v>3038938.3416000004</v>
      </c>
      <c r="D98" s="104"/>
      <c r="E98" s="105"/>
      <c r="F98" s="103">
        <f>(F41+F53+SUM(F42:F52)*2)/24</f>
        <v>-2455462.1800127993</v>
      </c>
      <c r="G98" s="103">
        <f ca="1">(G41+G53+SUM(G42:G52)*2)/24</f>
        <v>-232676.07434681212</v>
      </c>
      <c r="H98" s="103">
        <f>(H41+H53+SUM(H42:H52)*2)/24</f>
        <v>583476.16158720059</v>
      </c>
      <c r="I98" s="103">
        <f ca="1">(I41+I53+SUM(I42:I52)*2)/24</f>
        <v>2806262.2672531884</v>
      </c>
      <c r="J98" s="105"/>
      <c r="K98" s="103">
        <f ca="1">(K41+K53+SUM(K42:K52)*2)/24</f>
        <v>-777975.13698309567</v>
      </c>
      <c r="L98" s="106"/>
      <c r="M98" s="34"/>
      <c r="N98" s="85"/>
    </row>
    <row r="99" spans="1:15">
      <c r="A99" s="220" t="s">
        <v>196</v>
      </c>
      <c r="B99" s="34"/>
      <c r="C99" s="34"/>
      <c r="D99" s="110"/>
      <c r="E99" s="34"/>
      <c r="F99" s="34"/>
      <c r="G99" s="34"/>
      <c r="H99" s="34"/>
      <c r="I99" s="34"/>
      <c r="J99" s="34"/>
      <c r="K99" s="34"/>
      <c r="L99" s="34"/>
      <c r="M99" s="34"/>
    </row>
    <row r="100" spans="1:15">
      <c r="A100" s="213" t="s">
        <v>77</v>
      </c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</row>
    <row r="101" spans="1:15">
      <c r="A101" s="213" t="s">
        <v>146</v>
      </c>
      <c r="B101" s="34"/>
      <c r="C101" s="212">
        <f>C95</f>
        <v>619820.28583333327</v>
      </c>
      <c r="D101" s="213"/>
      <c r="E101" s="212">
        <f>E94</f>
        <v>28201.162064624998</v>
      </c>
      <c r="F101" s="213"/>
      <c r="G101" s="212">
        <f>G95</f>
        <v>-5215.6557619357636</v>
      </c>
      <c r="H101" s="213"/>
      <c r="I101" s="213"/>
      <c r="J101" s="213"/>
      <c r="K101" s="212">
        <f>K95</f>
        <v>-81270.490761447509</v>
      </c>
      <c r="L101" s="34"/>
      <c r="M101" s="34"/>
    </row>
    <row r="102" spans="1:15">
      <c r="A102" s="213" t="s">
        <v>145</v>
      </c>
      <c r="B102" s="34"/>
      <c r="C102" s="212">
        <f>'Production Glacier Battery Plt'!C85</f>
        <v>1912706.9275</v>
      </c>
      <c r="D102" s="213"/>
      <c r="E102" s="212">
        <f>'Production Glacier Battery Plt'!E84</f>
        <v>95635.346374999994</v>
      </c>
      <c r="F102" s="213"/>
      <c r="G102" s="212">
        <f>'Production Glacier Battery Plt'!G85</f>
        <v>-18751.599499999997</v>
      </c>
      <c r="H102" s="213"/>
      <c r="I102" s="213"/>
      <c r="J102" s="213"/>
      <c r="K102" s="212">
        <f>'Production Glacier Battery Plt'!K85</f>
        <v>-124050.69376874996</v>
      </c>
      <c r="L102" s="34"/>
      <c r="M102" s="34"/>
      <c r="N102" s="34"/>
    </row>
    <row r="103" spans="1:15" ht="13.8" thickBot="1">
      <c r="A103" s="215" t="s">
        <v>2</v>
      </c>
      <c r="C103" s="216">
        <f>SUM(C101:C102)</f>
        <v>2532527.2133333334</v>
      </c>
      <c r="D103" s="215"/>
      <c r="E103" s="216">
        <f>SUM(E101:E102)</f>
        <v>123836.50843962499</v>
      </c>
      <c r="F103" s="215"/>
      <c r="G103" s="216">
        <f>SUM(G101:G102)</f>
        <v>-23967.255261935759</v>
      </c>
      <c r="H103" s="215"/>
      <c r="I103" s="215"/>
      <c r="J103" s="215"/>
      <c r="K103" s="216">
        <f>SUM(K101:K102)</f>
        <v>-205321.18453019747</v>
      </c>
    </row>
    <row r="104" spans="1:15" ht="13.8" thickTop="1">
      <c r="A104" s="215" t="s">
        <v>5</v>
      </c>
    </row>
    <row r="105" spans="1:15">
      <c r="A105" s="215" t="s">
        <v>151</v>
      </c>
      <c r="C105" s="214">
        <f>C98</f>
        <v>3038938.3416000004</v>
      </c>
      <c r="D105" s="215"/>
      <c r="E105" s="214">
        <f ca="1">E97</f>
        <v>101567.97615332446</v>
      </c>
      <c r="F105" s="215"/>
      <c r="G105" s="214">
        <f ca="1">G98</f>
        <v>-232676.07434681212</v>
      </c>
    </row>
    <row r="106" spans="1:15">
      <c r="A106" s="215" t="s">
        <v>145</v>
      </c>
      <c r="C106" s="214">
        <f>'Production Glacier Battery Plt'!C88</f>
        <v>4776731.5600000005</v>
      </c>
      <c r="D106" s="215"/>
      <c r="E106" s="214">
        <f ca="1">'Production Glacier Battery Plt'!E87</f>
        <v>238465.99999999997</v>
      </c>
      <c r="F106" s="215"/>
      <c r="G106" s="214">
        <f ca="1">'Production Glacier Battery Plt'!G88</f>
        <v>-513414.06887500006</v>
      </c>
    </row>
    <row r="107" spans="1:15" ht="13.8" thickBot="1">
      <c r="A107" s="215" t="s">
        <v>2</v>
      </c>
      <c r="C107" s="216">
        <f>SUM(C105:C106)</f>
        <v>7815669.9016000014</v>
      </c>
      <c r="D107" s="215"/>
      <c r="E107" s="216">
        <f ca="1">SUM(E105:E106)</f>
        <v>340033.97615332442</v>
      </c>
      <c r="F107" s="215"/>
      <c r="G107" s="216">
        <f ca="1">SUM(G105:G106)</f>
        <v>-746090.14322181221</v>
      </c>
    </row>
    <row r="108" spans="1:15" ht="13.8" thickTop="1"/>
  </sheetData>
  <pageMargins left="0.45" right="0.45" top="0.5" bottom="0.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workbookViewId="0">
      <pane xSplit="1" ySplit="13" topLeftCell="C69" activePane="bottomRight" state="frozen"/>
      <selection pane="topRight" activeCell="B1" sqref="B1"/>
      <selection pane="bottomLeft" activeCell="A14" sqref="A14"/>
      <selection pane="bottomRight" activeCell="K41" sqref="K41:K82"/>
    </sheetView>
  </sheetViews>
  <sheetFormatPr defaultColWidth="8.88671875" defaultRowHeight="13.2" outlineLevelRow="1"/>
  <cols>
    <col min="1" max="1" width="24.44140625" style="63" customWidth="1"/>
    <col min="2" max="2" width="11.44140625" style="63" bestFit="1" customWidth="1"/>
    <col min="3" max="3" width="15.109375" style="63" bestFit="1" customWidth="1"/>
    <col min="4" max="4" width="11.6640625" style="63" bestFit="1" customWidth="1"/>
    <col min="5" max="5" width="13.33203125" style="63" bestFit="1" customWidth="1"/>
    <col min="6" max="7" width="12.109375" style="63" bestFit="1" customWidth="1"/>
    <col min="8" max="8" width="12.5546875" style="63" bestFit="1" customWidth="1"/>
    <col min="9" max="9" width="12.33203125" style="63" bestFit="1" customWidth="1"/>
    <col min="10" max="10" width="11.6640625" style="63" bestFit="1" customWidth="1"/>
    <col min="11" max="11" width="11.109375" style="63" bestFit="1" customWidth="1"/>
    <col min="12" max="12" width="13.109375" style="63" bestFit="1" customWidth="1"/>
    <col min="13" max="13" width="7.33203125" style="63" bestFit="1" customWidth="1"/>
    <col min="14" max="14" width="12.88671875" style="63" bestFit="1" customWidth="1"/>
    <col min="15" max="15" width="8.88671875" style="63"/>
    <col min="16" max="16" width="9.33203125" style="63" bestFit="1" customWidth="1"/>
    <col min="17" max="16384" width="8.88671875" style="63"/>
  </cols>
  <sheetData>
    <row r="1" spans="1:16" s="38" customFormat="1">
      <c r="A1" s="32" t="s">
        <v>84</v>
      </c>
      <c r="B1" s="33"/>
      <c r="C1" s="33"/>
      <c r="D1" s="33"/>
      <c r="E1" s="33"/>
      <c r="F1" s="34"/>
      <c r="G1" s="34"/>
      <c r="H1" s="34"/>
      <c r="I1" s="34"/>
      <c r="J1" s="33"/>
      <c r="K1" s="33"/>
      <c r="L1" s="35"/>
      <c r="M1" s="36"/>
      <c r="N1" s="35"/>
      <c r="O1" s="37"/>
      <c r="P1" s="37"/>
    </row>
    <row r="2" spans="1:16" s="38" customFormat="1" ht="9" customHeight="1">
      <c r="A2" s="39"/>
      <c r="B2" s="37"/>
      <c r="C2" s="40"/>
      <c r="D2" s="41"/>
      <c r="E2" s="37"/>
      <c r="F2" s="33"/>
      <c r="G2" s="42"/>
      <c r="H2" s="43"/>
      <c r="I2" s="33"/>
      <c r="J2" s="33"/>
      <c r="K2" s="33"/>
      <c r="L2" s="44"/>
      <c r="M2" s="36"/>
      <c r="N2" s="35"/>
      <c r="O2" s="37"/>
      <c r="P2" s="37"/>
    </row>
    <row r="3" spans="1:16" s="38" customFormat="1">
      <c r="A3" s="45" t="s">
        <v>83</v>
      </c>
      <c r="B3" s="37"/>
      <c r="C3" s="46"/>
      <c r="D3" s="47"/>
      <c r="E3" s="47"/>
      <c r="F3" s="33"/>
      <c r="G3" s="48"/>
      <c r="H3" s="37"/>
      <c r="I3" s="37"/>
      <c r="J3" s="49"/>
      <c r="K3" s="49"/>
      <c r="L3" s="44"/>
      <c r="M3" s="36"/>
      <c r="N3" s="42"/>
      <c r="O3" s="37"/>
      <c r="P3" s="37"/>
    </row>
    <row r="4" spans="1:16" s="38" customFormat="1" ht="6.6" customHeight="1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6" s="38" customFormat="1">
      <c r="A5" s="52" t="s">
        <v>147</v>
      </c>
      <c r="B5" s="53">
        <v>2016</v>
      </c>
      <c r="C5" s="53">
        <f>+B5+1</f>
        <v>2017</v>
      </c>
      <c r="D5" s="53">
        <f t="shared" ref="D5:E5" si="0">+C5+1</f>
        <v>2018</v>
      </c>
      <c r="E5" s="53">
        <f t="shared" si="0"/>
        <v>2019</v>
      </c>
      <c r="F5" s="53">
        <f>+E5+1</f>
        <v>2020</v>
      </c>
      <c r="G5" s="53">
        <f t="shared" ref="G5" si="1">+F5+1</f>
        <v>2021</v>
      </c>
      <c r="H5" s="53" t="s">
        <v>2</v>
      </c>
      <c r="I5" s="53"/>
      <c r="J5" s="53"/>
      <c r="K5" s="53"/>
      <c r="L5" s="53"/>
    </row>
    <row r="6" spans="1:16" s="38" customFormat="1">
      <c r="A6" s="54" t="s">
        <v>27</v>
      </c>
      <c r="B6" s="55">
        <f>'MACRS W 50% BONUS'!F4</f>
        <v>0.6</v>
      </c>
      <c r="C6" s="55">
        <f>'MACRS W 50% BONUS'!F5</f>
        <v>0.16</v>
      </c>
      <c r="D6" s="55">
        <f>'MACRS W 50% BONUS'!F6</f>
        <v>9.6000000000000002E-2</v>
      </c>
      <c r="E6" s="55">
        <f>'MACRS W 50% BONUS'!F7</f>
        <v>5.7599999999999998E-2</v>
      </c>
      <c r="F6" s="55">
        <f>'MACRS W 50% BONUS'!F8</f>
        <v>5.7599999999999998E-2</v>
      </c>
      <c r="G6" s="55">
        <f>'MACRS W 50% BONUS'!F9</f>
        <v>2.8799999999999999E-2</v>
      </c>
      <c r="H6" s="55">
        <f>B6+C6+D6+E6+F6+G6</f>
        <v>1</v>
      </c>
      <c r="I6" s="55"/>
      <c r="J6" s="55"/>
      <c r="K6" s="55"/>
      <c r="L6" s="55"/>
    </row>
    <row r="7" spans="1:16" s="38" customFormat="1" ht="7.2" customHeight="1" thickBot="1">
      <c r="A7" s="56"/>
      <c r="B7" s="51"/>
      <c r="C7" s="51"/>
      <c r="D7" s="51"/>
      <c r="E7" s="51"/>
      <c r="F7" s="51"/>
      <c r="G7" s="51"/>
      <c r="H7" s="57"/>
      <c r="I7" s="57"/>
      <c r="J7" s="57"/>
      <c r="K7" s="34"/>
      <c r="L7" s="34"/>
      <c r="M7" s="34"/>
      <c r="N7" s="34"/>
    </row>
    <row r="8" spans="1:16" ht="13.8" thickBot="1">
      <c r="A8" s="58" t="s">
        <v>28</v>
      </c>
      <c r="B8" s="59" t="s">
        <v>29</v>
      </c>
      <c r="C8" s="60"/>
      <c r="D8" s="59" t="s">
        <v>30</v>
      </c>
      <c r="E8" s="61"/>
      <c r="F8" s="59" t="s">
        <v>31</v>
      </c>
      <c r="G8" s="60"/>
      <c r="H8" s="59" t="s">
        <v>0</v>
      </c>
      <c r="I8" s="60"/>
      <c r="J8" s="62" t="s">
        <v>32</v>
      </c>
      <c r="K8" s="62" t="s">
        <v>33</v>
      </c>
      <c r="L8" s="62" t="s">
        <v>34</v>
      </c>
    </row>
    <row r="9" spans="1:16" ht="14.4" thickTop="1" thickBot="1">
      <c r="A9" s="64"/>
      <c r="B9" s="65"/>
      <c r="C9" s="66"/>
      <c r="D9" s="65" t="s">
        <v>167</v>
      </c>
      <c r="E9" s="241">
        <f>'New Recap Prod -Non-Prod'!E25</f>
        <v>5.000000000000001E-2</v>
      </c>
      <c r="F9" s="67"/>
      <c r="G9" s="66"/>
      <c r="H9" s="68"/>
      <c r="I9" s="69"/>
      <c r="J9" s="70"/>
      <c r="K9" s="70"/>
      <c r="L9" s="70" t="s">
        <v>35</v>
      </c>
    </row>
    <row r="10" spans="1:16" ht="13.8" thickBot="1">
      <c r="A10" s="64"/>
      <c r="B10" s="65"/>
      <c r="C10" s="66"/>
      <c r="D10" s="65" t="s">
        <v>168</v>
      </c>
      <c r="E10" s="242">
        <f ca="1">'New Recap Prod -Non-Prod'!F32</f>
        <v>4.992242017468531E-2</v>
      </c>
      <c r="F10" s="67"/>
      <c r="G10" s="66"/>
      <c r="H10" s="68"/>
      <c r="I10" s="69"/>
      <c r="J10" s="70"/>
      <c r="K10" s="309" t="s">
        <v>227</v>
      </c>
      <c r="L10" s="70"/>
    </row>
    <row r="11" spans="1:16">
      <c r="A11" s="71"/>
      <c r="B11" s="72" t="s">
        <v>36</v>
      </c>
      <c r="C11" s="73" t="s">
        <v>37</v>
      </c>
      <c r="D11" s="72" t="s">
        <v>38</v>
      </c>
      <c r="E11" s="73" t="s">
        <v>39</v>
      </c>
      <c r="F11" s="68" t="s">
        <v>36</v>
      </c>
      <c r="G11" s="69" t="s">
        <v>37</v>
      </c>
      <c r="H11" s="68" t="s">
        <v>36</v>
      </c>
      <c r="I11" s="69" t="s">
        <v>40</v>
      </c>
      <c r="J11" s="74" t="s">
        <v>41</v>
      </c>
      <c r="K11" s="75">
        <v>0.35</v>
      </c>
      <c r="L11" s="70" t="s">
        <v>42</v>
      </c>
    </row>
    <row r="12" spans="1:16">
      <c r="A12" s="71"/>
      <c r="B12" s="72"/>
      <c r="C12" s="73"/>
      <c r="D12" s="72" t="s">
        <v>43</v>
      </c>
      <c r="E12" s="69" t="s">
        <v>44</v>
      </c>
      <c r="F12" s="68" t="s">
        <v>45</v>
      </c>
      <c r="G12" s="69" t="s">
        <v>46</v>
      </c>
      <c r="H12" s="68"/>
      <c r="I12" s="69"/>
      <c r="J12" s="74"/>
      <c r="K12" s="75" t="s">
        <v>47</v>
      </c>
      <c r="L12" s="70" t="s">
        <v>48</v>
      </c>
    </row>
    <row r="13" spans="1:16">
      <c r="A13" s="76"/>
      <c r="B13" s="77" t="s">
        <v>49</v>
      </c>
      <c r="C13" s="78" t="s">
        <v>50</v>
      </c>
      <c r="D13" s="77"/>
      <c r="E13" s="78" t="s">
        <v>51</v>
      </c>
      <c r="F13" s="79" t="s">
        <v>52</v>
      </c>
      <c r="G13" s="80" t="s">
        <v>53</v>
      </c>
      <c r="H13" s="79" t="s">
        <v>54</v>
      </c>
      <c r="I13" s="80" t="s">
        <v>55</v>
      </c>
      <c r="J13" s="81" t="s">
        <v>56</v>
      </c>
      <c r="K13" s="82" t="s">
        <v>57</v>
      </c>
      <c r="L13" s="83" t="s">
        <v>58</v>
      </c>
    </row>
    <row r="14" spans="1:16" hidden="1" outlineLevel="1">
      <c r="A14" s="84">
        <v>42277</v>
      </c>
      <c r="B14" s="85">
        <v>0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</row>
    <row r="15" spans="1:16" hidden="1" outlineLevel="1">
      <c r="A15" s="84">
        <v>42308</v>
      </c>
      <c r="B15" s="85">
        <v>0</v>
      </c>
      <c r="C15" s="85">
        <v>0</v>
      </c>
      <c r="D15" s="85">
        <v>0</v>
      </c>
      <c r="E15" s="85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</row>
    <row r="16" spans="1:16" hidden="1" outlineLevel="1">
      <c r="A16" s="84">
        <v>42338</v>
      </c>
      <c r="B16" s="85">
        <v>0</v>
      </c>
      <c r="C16" s="85">
        <v>0</v>
      </c>
      <c r="D16" s="85">
        <v>0</v>
      </c>
      <c r="E16" s="85">
        <v>0</v>
      </c>
      <c r="F16" s="85">
        <v>0</v>
      </c>
      <c r="G16" s="85">
        <v>0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</row>
    <row r="17" spans="1:15" hidden="1" outlineLevel="1">
      <c r="A17" s="84">
        <v>42369</v>
      </c>
      <c r="B17" s="85">
        <v>0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</row>
    <row r="18" spans="1:15" hidden="1" outlineLevel="1">
      <c r="A18" s="84">
        <v>42400</v>
      </c>
      <c r="B18" s="85">
        <v>0</v>
      </c>
      <c r="C18" s="85">
        <v>0</v>
      </c>
      <c r="D18" s="85">
        <v>0</v>
      </c>
      <c r="E18" s="85">
        <v>0</v>
      </c>
      <c r="F18" s="85">
        <v>0</v>
      </c>
      <c r="G18" s="85">
        <v>0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</row>
    <row r="19" spans="1:15" hidden="1" outlineLevel="1">
      <c r="A19" s="84">
        <v>42429</v>
      </c>
      <c r="B19" s="85">
        <v>0</v>
      </c>
      <c r="C19" s="85">
        <v>0</v>
      </c>
      <c r="D19" s="85">
        <v>0</v>
      </c>
      <c r="E19" s="85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</row>
    <row r="20" spans="1:15" hidden="1" outlineLevel="1">
      <c r="A20" s="84">
        <v>42460</v>
      </c>
      <c r="B20" s="85">
        <v>0</v>
      </c>
      <c r="C20" s="85">
        <v>0</v>
      </c>
      <c r="D20" s="85">
        <v>0</v>
      </c>
      <c r="E20" s="85">
        <v>0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</row>
    <row r="21" spans="1:15" collapsed="1">
      <c r="A21" s="84">
        <v>42490</v>
      </c>
      <c r="B21" s="85">
        <v>0</v>
      </c>
      <c r="C21" s="85">
        <v>0</v>
      </c>
      <c r="D21" s="85">
        <v>0</v>
      </c>
      <c r="E21" s="85">
        <v>0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</row>
    <row r="22" spans="1:15" ht="14.4">
      <c r="A22" s="84">
        <v>42521</v>
      </c>
      <c r="B22" s="85">
        <f t="shared" ref="B22:B27" si="2">C22</f>
        <v>5433310.2199999997</v>
      </c>
      <c r="C22" s="85">
        <f>'New Recap Prod -Non-Prod'!B4</f>
        <v>5433310.2199999997</v>
      </c>
      <c r="D22" s="87">
        <f>B29*B6/8</f>
        <v>358254.86699999997</v>
      </c>
      <c r="E22" s="87">
        <f>'New Recap Prod -Non-Prod'!B16</f>
        <v>11319.396291666668</v>
      </c>
      <c r="F22" s="87">
        <f t="shared" ref="F22:F25" si="3">F21-D22</f>
        <v>-358254.86699999997</v>
      </c>
      <c r="G22" s="87">
        <f>-'New Recap Prod -Non-Prod'!B10</f>
        <v>-11319.396291666668</v>
      </c>
      <c r="H22" s="87">
        <f>B22+F22</f>
        <v>5075055.3530000001</v>
      </c>
      <c r="I22" s="87">
        <f t="shared" ref="I22:I26" si="4">C22+G22</f>
        <v>5421990.8237083331</v>
      </c>
      <c r="J22" s="87">
        <f t="shared" ref="J22:J26" si="5">I22-H22</f>
        <v>346935.47070833296</v>
      </c>
      <c r="K22" s="87">
        <f t="shared" ref="K22:K25" si="6">-J22*$K$11</f>
        <v>-121427.41474791653</v>
      </c>
      <c r="L22" s="88">
        <f>-K22+K21</f>
        <v>121427.41474791653</v>
      </c>
      <c r="N22" s="116"/>
      <c r="O22"/>
    </row>
    <row r="23" spans="1:15">
      <c r="A23" s="84">
        <v>42551</v>
      </c>
      <c r="B23" s="85">
        <f t="shared" si="2"/>
        <v>5592300.0899999999</v>
      </c>
      <c r="C23" s="85">
        <f>'New Recap Prod -Non-Prod'!C4</f>
        <v>5592300.0899999999</v>
      </c>
      <c r="D23" s="87">
        <f>B29*B6/8</f>
        <v>358254.86699999997</v>
      </c>
      <c r="E23" s="87">
        <f>'New Recap Prod -Non-Prod'!C16</f>
        <v>22970.021479166666</v>
      </c>
      <c r="F23" s="87">
        <f t="shared" si="3"/>
        <v>-716509.73399999994</v>
      </c>
      <c r="G23" s="87">
        <f>-'New Recap Prod -Non-Prod'!C10</f>
        <v>-34289.41777083333</v>
      </c>
      <c r="H23" s="87">
        <f t="shared" ref="H23:H25" si="7">B23+F23</f>
        <v>4875790.3559999997</v>
      </c>
      <c r="I23" s="87">
        <f t="shared" si="4"/>
        <v>5558010.6722291661</v>
      </c>
      <c r="J23" s="87">
        <f t="shared" si="5"/>
        <v>682220.31622916646</v>
      </c>
      <c r="K23" s="87">
        <f t="shared" si="6"/>
        <v>-238777.11068020825</v>
      </c>
      <c r="L23" s="88">
        <f t="shared" ref="L23:L26" si="8">-K23+K22</f>
        <v>117349.69593229172</v>
      </c>
    </row>
    <row r="24" spans="1:15">
      <c r="A24" s="84">
        <v>42582</v>
      </c>
      <c r="B24" s="85">
        <f t="shared" si="2"/>
        <v>4761775.4800000004</v>
      </c>
      <c r="C24" s="85">
        <f>'New Recap Prod -Non-Prod'!D4</f>
        <v>4761775.4800000004</v>
      </c>
      <c r="D24" s="87">
        <f>B29*B6/8</f>
        <v>358254.86699999997</v>
      </c>
      <c r="E24" s="87">
        <f>'New Recap Prod -Non-Prod'!D16</f>
        <v>21570.990770833334</v>
      </c>
      <c r="F24" s="87">
        <f t="shared" si="3"/>
        <v>-1074764.6009999998</v>
      </c>
      <c r="G24" s="87">
        <f>-'New Recap Prod -Non-Prod'!D10</f>
        <v>-55860.408541666664</v>
      </c>
      <c r="H24" s="87">
        <f t="shared" si="7"/>
        <v>3687010.8790000007</v>
      </c>
      <c r="I24" s="87">
        <f t="shared" si="4"/>
        <v>4705915.0714583341</v>
      </c>
      <c r="J24" s="87">
        <f t="shared" si="5"/>
        <v>1018904.1924583334</v>
      </c>
      <c r="K24" s="87">
        <f t="shared" si="6"/>
        <v>-356616.46736041666</v>
      </c>
      <c r="L24" s="88">
        <f t="shared" si="8"/>
        <v>117839.35668020841</v>
      </c>
    </row>
    <row r="25" spans="1:15" s="50" customFormat="1">
      <c r="A25" s="86">
        <v>42613</v>
      </c>
      <c r="B25" s="85">
        <f t="shared" si="2"/>
        <v>4776731.5599999996</v>
      </c>
      <c r="C25" s="85">
        <f>'New Recap Prod -Non-Prod'!E4</f>
        <v>4776731.5599999996</v>
      </c>
      <c r="D25" s="87">
        <f>B29*B6/8</f>
        <v>358254.86699999997</v>
      </c>
      <c r="E25" s="87">
        <f>'New Recap Prod -Non-Prod'!E16</f>
        <v>19871.889666666666</v>
      </c>
      <c r="F25" s="87">
        <f t="shared" si="3"/>
        <v>-1433019.4679999999</v>
      </c>
      <c r="G25" s="87">
        <f>-'New Recap Prod -Non-Prod'!E10</f>
        <v>-75732.298208333334</v>
      </c>
      <c r="H25" s="87">
        <f t="shared" si="7"/>
        <v>3343712.0919999997</v>
      </c>
      <c r="I25" s="87">
        <f t="shared" si="4"/>
        <v>4700999.261791666</v>
      </c>
      <c r="J25" s="87">
        <f t="shared" si="5"/>
        <v>1357287.1697916663</v>
      </c>
      <c r="K25" s="87">
        <f t="shared" si="6"/>
        <v>-475050.50942708319</v>
      </c>
      <c r="L25" s="88">
        <f t="shared" si="8"/>
        <v>118434.04206666653</v>
      </c>
      <c r="N25" s="63"/>
      <c r="O25" s="63"/>
    </row>
    <row r="26" spans="1:15" s="50" customFormat="1">
      <c r="A26" s="86" t="s">
        <v>59</v>
      </c>
      <c r="B26" s="87">
        <f t="shared" si="2"/>
        <v>4776731.5599999996</v>
      </c>
      <c r="C26" s="85">
        <f>'New Recap Prod -Non-Prod'!F4</f>
        <v>4776731.5599999996</v>
      </c>
      <c r="D26" s="87">
        <f>B29*B6/8</f>
        <v>358254.86699999997</v>
      </c>
      <c r="E26" s="87">
        <f>'New Recap Prod -Non-Prod'!F16</f>
        <v>19903.048166666667</v>
      </c>
      <c r="F26" s="87">
        <f t="shared" ref="F26:G41" si="9">F25-D26</f>
        <v>-1791274.335</v>
      </c>
      <c r="G26" s="87">
        <f>-'New Recap Prod -Non-Prod'!F10</f>
        <v>-95635.346374999994</v>
      </c>
      <c r="H26" s="87">
        <f>B26+F26</f>
        <v>2985457.2249999996</v>
      </c>
      <c r="I26" s="87">
        <f t="shared" si="4"/>
        <v>4681096.2136249999</v>
      </c>
      <c r="J26" s="87">
        <f t="shared" si="5"/>
        <v>1695638.9886250002</v>
      </c>
      <c r="K26" s="87">
        <f t="shared" ref="K26:K82" si="10">-J26*$K$11</f>
        <v>-593473.64601875003</v>
      </c>
      <c r="L26" s="88">
        <f t="shared" si="8"/>
        <v>118423.13659166684</v>
      </c>
      <c r="M26" s="89"/>
      <c r="N26" s="63"/>
      <c r="O26" s="63"/>
    </row>
    <row r="27" spans="1:15" s="50" customFormat="1">
      <c r="A27" s="86">
        <v>42674</v>
      </c>
      <c r="B27" s="87">
        <f t="shared" si="2"/>
        <v>4776731.5599999996</v>
      </c>
      <c r="C27" s="85">
        <f>'New Recap Prod -Non-Prod'!G4</f>
        <v>4776731.5599999996</v>
      </c>
      <c r="D27" s="87">
        <f>B28*B6/8</f>
        <v>358254.86699999997</v>
      </c>
      <c r="E27" s="87">
        <f>'New Recap Prod -Non-Prod'!G16</f>
        <v>19903.048166666667</v>
      </c>
      <c r="F27" s="87">
        <f t="shared" si="9"/>
        <v>-2149529.202</v>
      </c>
      <c r="G27" s="87">
        <f>-'New Recap Prod -Non-Prod'!G10</f>
        <v>-115538.39454166667</v>
      </c>
      <c r="H27" s="87">
        <f t="shared" ref="H27:I66" si="11">B27+F27</f>
        <v>2627202.3579999995</v>
      </c>
      <c r="I27" s="87">
        <f t="shared" si="11"/>
        <v>4661193.1654583327</v>
      </c>
      <c r="J27" s="87">
        <f t="shared" ref="J27:J63" si="12">I27-H27</f>
        <v>2033990.8074583332</v>
      </c>
      <c r="K27" s="87">
        <f t="shared" si="10"/>
        <v>-711896.78261041653</v>
      </c>
      <c r="L27" s="88">
        <f>-K27+K26</f>
        <v>118423.13659166649</v>
      </c>
      <c r="M27" s="90"/>
      <c r="N27" s="63"/>
      <c r="O27" s="63"/>
    </row>
    <row r="28" spans="1:15" s="50" customFormat="1">
      <c r="A28" s="86">
        <v>42704</v>
      </c>
      <c r="B28" s="90">
        <f>+C28</f>
        <v>4776731.5599999996</v>
      </c>
      <c r="C28" s="85">
        <f>C27</f>
        <v>4776731.5599999996</v>
      </c>
      <c r="D28" s="87">
        <f>B29*B6/8</f>
        <v>358254.86699999997</v>
      </c>
      <c r="E28" s="90">
        <f t="shared" ref="E28:E41" si="13">C28*E$9/12</f>
        <v>19903.048166666671</v>
      </c>
      <c r="F28" s="87">
        <f t="shared" si="9"/>
        <v>-2507784.0690000001</v>
      </c>
      <c r="G28" s="87">
        <f t="shared" si="9"/>
        <v>-135441.44270833334</v>
      </c>
      <c r="H28" s="87">
        <f t="shared" si="11"/>
        <v>2268947.4909999995</v>
      </c>
      <c r="I28" s="87">
        <f t="shared" si="11"/>
        <v>4641290.1172916666</v>
      </c>
      <c r="J28" s="87">
        <f t="shared" si="12"/>
        <v>2372342.6262916671</v>
      </c>
      <c r="K28" s="87">
        <f t="shared" si="10"/>
        <v>-830319.91920208349</v>
      </c>
      <c r="L28" s="88">
        <f t="shared" ref="L28:L82" si="14">-K28+K27</f>
        <v>118423.13659166696</v>
      </c>
      <c r="M28" s="90"/>
      <c r="N28" s="63"/>
      <c r="O28" s="63"/>
    </row>
    <row r="29" spans="1:15" s="50" customFormat="1">
      <c r="A29" s="86">
        <v>42735</v>
      </c>
      <c r="B29" s="90">
        <f t="shared" ref="B29:C43" si="15">B28</f>
        <v>4776731.5599999996</v>
      </c>
      <c r="C29" s="87">
        <f t="shared" si="15"/>
        <v>4776731.5599999996</v>
      </c>
      <c r="D29" s="87">
        <f>B29*B6/8</f>
        <v>358254.86699999997</v>
      </c>
      <c r="E29" s="90">
        <f t="shared" si="13"/>
        <v>19903.048166666671</v>
      </c>
      <c r="F29" s="87">
        <f t="shared" si="9"/>
        <v>-2866038.9360000002</v>
      </c>
      <c r="G29" s="90">
        <f t="shared" si="9"/>
        <v>-155344.49087500002</v>
      </c>
      <c r="H29" s="90">
        <f t="shared" si="11"/>
        <v>1910692.6239999994</v>
      </c>
      <c r="I29" s="87">
        <f t="shared" si="11"/>
        <v>4621387.0691249995</v>
      </c>
      <c r="J29" s="90">
        <f t="shared" si="12"/>
        <v>2710694.4451250001</v>
      </c>
      <c r="K29" s="87">
        <f t="shared" si="10"/>
        <v>-948743.05579374998</v>
      </c>
      <c r="L29" s="91">
        <f t="shared" si="14"/>
        <v>118423.13659166649</v>
      </c>
      <c r="M29" s="90"/>
      <c r="N29" s="222"/>
      <c r="O29" s="63"/>
    </row>
    <row r="30" spans="1:15" s="50" customFormat="1">
      <c r="A30" s="86">
        <v>42766</v>
      </c>
      <c r="B30" s="87">
        <f t="shared" si="15"/>
        <v>4776731.5599999996</v>
      </c>
      <c r="C30" s="87">
        <f t="shared" si="15"/>
        <v>4776731.5599999996</v>
      </c>
      <c r="D30" s="87">
        <f>B30*$C$6/12</f>
        <v>63689.754133333328</v>
      </c>
      <c r="E30" s="87">
        <f t="shared" si="13"/>
        <v>19903.048166666671</v>
      </c>
      <c r="F30" s="87">
        <f t="shared" si="9"/>
        <v>-2929728.6901333337</v>
      </c>
      <c r="G30" s="87">
        <f t="shared" si="9"/>
        <v>-175247.53904166669</v>
      </c>
      <c r="H30" s="87">
        <f t="shared" si="11"/>
        <v>1847002.8698666659</v>
      </c>
      <c r="I30" s="87">
        <f>C30+G30</f>
        <v>4601484.0209583333</v>
      </c>
      <c r="J30" s="87">
        <f t="shared" si="12"/>
        <v>2754481.1510916674</v>
      </c>
      <c r="K30" s="87">
        <f t="shared" si="10"/>
        <v>-964068.40288208355</v>
      </c>
      <c r="L30" s="88">
        <f t="shared" si="14"/>
        <v>15325.347088333569</v>
      </c>
      <c r="M30" s="90"/>
      <c r="N30" s="63"/>
      <c r="O30" s="63"/>
    </row>
    <row r="31" spans="1:15" s="50" customFormat="1">
      <c r="A31" s="86">
        <v>42794</v>
      </c>
      <c r="B31" s="87">
        <f t="shared" si="15"/>
        <v>4776731.5599999996</v>
      </c>
      <c r="C31" s="87">
        <f t="shared" si="15"/>
        <v>4776731.5599999996</v>
      </c>
      <c r="D31" s="87">
        <f t="shared" ref="D31:D41" si="16">B31*$C$6/12</f>
        <v>63689.754133333328</v>
      </c>
      <c r="E31" s="87">
        <f t="shared" si="13"/>
        <v>19903.048166666671</v>
      </c>
      <c r="F31" s="87">
        <f t="shared" si="9"/>
        <v>-2993418.4442666671</v>
      </c>
      <c r="G31" s="87">
        <f t="shared" si="9"/>
        <v>-195150.58720833337</v>
      </c>
      <c r="H31" s="87">
        <f t="shared" si="11"/>
        <v>1783313.1157333325</v>
      </c>
      <c r="I31" s="87">
        <f t="shared" si="11"/>
        <v>4581580.9727916662</v>
      </c>
      <c r="J31" s="87">
        <f t="shared" si="12"/>
        <v>2798267.8570583337</v>
      </c>
      <c r="K31" s="87">
        <f t="shared" si="10"/>
        <v>-979393.74997041677</v>
      </c>
      <c r="L31" s="88">
        <f t="shared" si="14"/>
        <v>15325.347088333219</v>
      </c>
      <c r="M31" s="90"/>
      <c r="N31" s="63"/>
      <c r="O31" s="63"/>
    </row>
    <row r="32" spans="1:15" s="50" customFormat="1">
      <c r="A32" s="86">
        <v>42825</v>
      </c>
      <c r="B32" s="87">
        <f t="shared" si="15"/>
        <v>4776731.5599999996</v>
      </c>
      <c r="C32" s="87">
        <f t="shared" si="15"/>
        <v>4776731.5599999996</v>
      </c>
      <c r="D32" s="87">
        <f t="shared" si="16"/>
        <v>63689.754133333328</v>
      </c>
      <c r="E32" s="87">
        <f t="shared" si="13"/>
        <v>19903.048166666671</v>
      </c>
      <c r="F32" s="87">
        <f t="shared" si="9"/>
        <v>-3057108.1984000006</v>
      </c>
      <c r="G32" s="87">
        <f t="shared" si="9"/>
        <v>-215053.63537500004</v>
      </c>
      <c r="H32" s="87">
        <f t="shared" si="11"/>
        <v>1719623.361599999</v>
      </c>
      <c r="I32" s="87">
        <f t="shared" si="11"/>
        <v>4561677.924625</v>
      </c>
      <c r="J32" s="87">
        <f t="shared" si="12"/>
        <v>2842054.563025001</v>
      </c>
      <c r="K32" s="87">
        <f t="shared" si="10"/>
        <v>-994719.09705875022</v>
      </c>
      <c r="L32" s="88">
        <f t="shared" si="14"/>
        <v>15325.347088333452</v>
      </c>
      <c r="M32" s="90"/>
      <c r="N32" s="63"/>
      <c r="O32" s="63"/>
    </row>
    <row r="33" spans="1:15" s="50" customFormat="1">
      <c r="A33" s="86">
        <v>42855</v>
      </c>
      <c r="B33" s="87">
        <f t="shared" si="15"/>
        <v>4776731.5599999996</v>
      </c>
      <c r="C33" s="87">
        <f t="shared" si="15"/>
        <v>4776731.5599999996</v>
      </c>
      <c r="D33" s="87">
        <f t="shared" si="16"/>
        <v>63689.754133333328</v>
      </c>
      <c r="E33" s="87">
        <f t="shared" si="13"/>
        <v>19903.048166666671</v>
      </c>
      <c r="F33" s="87">
        <f t="shared" si="9"/>
        <v>-3120797.952533334</v>
      </c>
      <c r="G33" s="87">
        <f t="shared" si="9"/>
        <v>-234956.68354166672</v>
      </c>
      <c r="H33" s="87">
        <f t="shared" si="11"/>
        <v>1655933.6074666656</v>
      </c>
      <c r="I33" s="87">
        <f t="shared" si="11"/>
        <v>4541774.8764583329</v>
      </c>
      <c r="J33" s="87">
        <f t="shared" si="12"/>
        <v>2885841.2689916673</v>
      </c>
      <c r="K33" s="87">
        <f t="shared" si="10"/>
        <v>-1010044.4441470834</v>
      </c>
      <c r="L33" s="88">
        <f t="shared" si="14"/>
        <v>15325.347088333219</v>
      </c>
      <c r="M33" s="90"/>
      <c r="N33" s="63"/>
      <c r="O33" s="63"/>
    </row>
    <row r="34" spans="1:15" s="50" customFormat="1">
      <c r="A34" s="86">
        <v>42886</v>
      </c>
      <c r="B34" s="87">
        <f t="shared" si="15"/>
        <v>4776731.5599999996</v>
      </c>
      <c r="C34" s="87">
        <f t="shared" si="15"/>
        <v>4776731.5599999996</v>
      </c>
      <c r="D34" s="87">
        <f t="shared" si="16"/>
        <v>63689.754133333328</v>
      </c>
      <c r="E34" s="87">
        <f t="shared" si="13"/>
        <v>19903.048166666671</v>
      </c>
      <c r="F34" s="87">
        <f t="shared" si="9"/>
        <v>-3184487.7066666675</v>
      </c>
      <c r="G34" s="87">
        <f t="shared" si="9"/>
        <v>-254859.73170833339</v>
      </c>
      <c r="H34" s="87">
        <f t="shared" si="11"/>
        <v>1592243.8533333321</v>
      </c>
      <c r="I34" s="87">
        <f t="shared" si="11"/>
        <v>4521871.8282916658</v>
      </c>
      <c r="J34" s="87">
        <f t="shared" si="12"/>
        <v>2929627.9749583337</v>
      </c>
      <c r="K34" s="87">
        <f t="shared" si="10"/>
        <v>-1025369.7912354167</v>
      </c>
      <c r="L34" s="88">
        <f t="shared" si="14"/>
        <v>15325.347088333219</v>
      </c>
      <c r="M34" s="90"/>
    </row>
    <row r="35" spans="1:15" s="50" customFormat="1">
      <c r="A35" s="86">
        <v>42916</v>
      </c>
      <c r="B35" s="87">
        <f t="shared" si="15"/>
        <v>4776731.5599999996</v>
      </c>
      <c r="C35" s="87">
        <f t="shared" si="15"/>
        <v>4776731.5599999996</v>
      </c>
      <c r="D35" s="87">
        <f t="shared" si="16"/>
        <v>63689.754133333328</v>
      </c>
      <c r="E35" s="87">
        <f t="shared" si="13"/>
        <v>19903.048166666671</v>
      </c>
      <c r="F35" s="87">
        <f t="shared" si="9"/>
        <v>-3248177.4608000009</v>
      </c>
      <c r="G35" s="87">
        <f t="shared" si="9"/>
        <v>-274762.77987500007</v>
      </c>
      <c r="H35" s="87">
        <f t="shared" si="11"/>
        <v>1528554.0991999987</v>
      </c>
      <c r="I35" s="87">
        <f t="shared" si="11"/>
        <v>4501968.7801249996</v>
      </c>
      <c r="J35" s="87">
        <f t="shared" si="12"/>
        <v>2973414.6809250009</v>
      </c>
      <c r="K35" s="87">
        <f t="shared" si="10"/>
        <v>-1040695.1383237502</v>
      </c>
      <c r="L35" s="88">
        <f t="shared" si="14"/>
        <v>15325.347088333569</v>
      </c>
      <c r="M35" s="90"/>
      <c r="N35" s="63"/>
      <c r="O35" s="89"/>
    </row>
    <row r="36" spans="1:15" s="50" customFormat="1">
      <c r="A36" s="86">
        <v>42947</v>
      </c>
      <c r="B36" s="87">
        <f t="shared" si="15"/>
        <v>4776731.5599999996</v>
      </c>
      <c r="C36" s="87">
        <f t="shared" si="15"/>
        <v>4776731.5599999996</v>
      </c>
      <c r="D36" s="87">
        <f t="shared" si="16"/>
        <v>63689.754133333328</v>
      </c>
      <c r="E36" s="87">
        <f t="shared" si="13"/>
        <v>19903.048166666671</v>
      </c>
      <c r="F36" s="87">
        <f t="shared" si="9"/>
        <v>-3311867.2149333344</v>
      </c>
      <c r="G36" s="87">
        <f t="shared" si="9"/>
        <v>-294665.82804166671</v>
      </c>
      <c r="H36" s="87">
        <f t="shared" si="11"/>
        <v>1464864.3450666652</v>
      </c>
      <c r="I36" s="87">
        <f t="shared" si="11"/>
        <v>4482065.7319583325</v>
      </c>
      <c r="J36" s="87">
        <f t="shared" si="12"/>
        <v>3017201.3868916673</v>
      </c>
      <c r="K36" s="87">
        <f t="shared" si="10"/>
        <v>-1056020.4854120836</v>
      </c>
      <c r="L36" s="88">
        <f t="shared" si="14"/>
        <v>15325.347088333336</v>
      </c>
      <c r="M36" s="90"/>
      <c r="N36" s="89"/>
      <c r="O36" s="89"/>
    </row>
    <row r="37" spans="1:15" s="50" customFormat="1">
      <c r="A37" s="86">
        <v>42978</v>
      </c>
      <c r="B37" s="87">
        <f t="shared" si="15"/>
        <v>4776731.5599999996</v>
      </c>
      <c r="C37" s="87">
        <f t="shared" si="15"/>
        <v>4776731.5599999996</v>
      </c>
      <c r="D37" s="87">
        <f t="shared" si="16"/>
        <v>63689.754133333328</v>
      </c>
      <c r="E37" s="87">
        <f t="shared" si="13"/>
        <v>19903.048166666671</v>
      </c>
      <c r="F37" s="87">
        <f t="shared" si="9"/>
        <v>-3375556.9690666678</v>
      </c>
      <c r="G37" s="87">
        <f t="shared" si="9"/>
        <v>-314568.87620833336</v>
      </c>
      <c r="H37" s="87">
        <f t="shared" si="11"/>
        <v>1401174.5909333318</v>
      </c>
      <c r="I37" s="87">
        <f t="shared" si="11"/>
        <v>4462162.6837916663</v>
      </c>
      <c r="J37" s="87">
        <f t="shared" si="12"/>
        <v>3060988.0928583345</v>
      </c>
      <c r="K37" s="87">
        <f t="shared" si="10"/>
        <v>-1071345.832500417</v>
      </c>
      <c r="L37" s="88">
        <f t="shared" si="14"/>
        <v>15325.347088333452</v>
      </c>
      <c r="M37" s="90"/>
      <c r="N37" s="63"/>
      <c r="O37" s="89"/>
    </row>
    <row r="38" spans="1:15" s="50" customFormat="1">
      <c r="A38" s="86">
        <v>43008</v>
      </c>
      <c r="B38" s="87">
        <f t="shared" si="15"/>
        <v>4776731.5599999996</v>
      </c>
      <c r="C38" s="87">
        <f t="shared" si="15"/>
        <v>4776731.5599999996</v>
      </c>
      <c r="D38" s="87">
        <f t="shared" si="16"/>
        <v>63689.754133333328</v>
      </c>
      <c r="E38" s="87">
        <f t="shared" si="13"/>
        <v>19903.048166666671</v>
      </c>
      <c r="F38" s="87">
        <f t="shared" si="9"/>
        <v>-3439246.7232000013</v>
      </c>
      <c r="G38" s="87">
        <f t="shared" si="9"/>
        <v>-334471.924375</v>
      </c>
      <c r="H38" s="87">
        <f t="shared" si="11"/>
        <v>1337484.8367999983</v>
      </c>
      <c r="I38" s="87">
        <f t="shared" si="11"/>
        <v>4442259.6356249992</v>
      </c>
      <c r="J38" s="87">
        <f t="shared" si="12"/>
        <v>3104774.7988250009</v>
      </c>
      <c r="K38" s="87">
        <f t="shared" si="10"/>
        <v>-1086671.1795887502</v>
      </c>
      <c r="L38" s="88">
        <f t="shared" si="14"/>
        <v>15325.347088333219</v>
      </c>
      <c r="M38" s="90"/>
      <c r="N38" s="63"/>
      <c r="O38" s="89"/>
    </row>
    <row r="39" spans="1:15" s="50" customFormat="1">
      <c r="A39" s="86">
        <v>43039</v>
      </c>
      <c r="B39" s="87">
        <f t="shared" si="15"/>
        <v>4776731.5599999996</v>
      </c>
      <c r="C39" s="87">
        <f t="shared" si="15"/>
        <v>4776731.5599999996</v>
      </c>
      <c r="D39" s="87">
        <f t="shared" si="16"/>
        <v>63689.754133333328</v>
      </c>
      <c r="E39" s="87">
        <f t="shared" si="13"/>
        <v>19903.048166666671</v>
      </c>
      <c r="F39" s="87">
        <f t="shared" si="9"/>
        <v>-3502936.4773333347</v>
      </c>
      <c r="G39" s="87">
        <f t="shared" si="9"/>
        <v>-354374.97254166665</v>
      </c>
      <c r="H39" s="87">
        <f t="shared" si="11"/>
        <v>1273795.0826666648</v>
      </c>
      <c r="I39" s="87">
        <f t="shared" si="11"/>
        <v>4422356.587458333</v>
      </c>
      <c r="J39" s="87">
        <f t="shared" si="12"/>
        <v>3148561.5047916682</v>
      </c>
      <c r="K39" s="87">
        <f t="shared" si="10"/>
        <v>-1101996.5266770837</v>
      </c>
      <c r="L39" s="88">
        <f t="shared" si="14"/>
        <v>15325.347088333452</v>
      </c>
      <c r="M39" s="89"/>
      <c r="O39" s="89"/>
    </row>
    <row r="40" spans="1:15" s="50" customFormat="1">
      <c r="A40" s="86">
        <v>43069</v>
      </c>
      <c r="B40" s="87">
        <f t="shared" si="15"/>
        <v>4776731.5599999996</v>
      </c>
      <c r="C40" s="87">
        <f t="shared" si="15"/>
        <v>4776731.5599999996</v>
      </c>
      <c r="D40" s="87">
        <f t="shared" si="16"/>
        <v>63689.754133333328</v>
      </c>
      <c r="E40" s="87">
        <f t="shared" si="13"/>
        <v>19903.048166666671</v>
      </c>
      <c r="F40" s="87">
        <f t="shared" si="9"/>
        <v>-3566626.2314666682</v>
      </c>
      <c r="G40" s="87">
        <f>G39-E40</f>
        <v>-374278.02070833329</v>
      </c>
      <c r="H40" s="87">
        <f t="shared" si="11"/>
        <v>1210105.3285333314</v>
      </c>
      <c r="I40" s="87">
        <f t="shared" si="11"/>
        <v>4402453.5392916659</v>
      </c>
      <c r="J40" s="87">
        <f t="shared" si="12"/>
        <v>3192348.2107583345</v>
      </c>
      <c r="K40" s="87">
        <f t="shared" si="10"/>
        <v>-1117321.8737654169</v>
      </c>
      <c r="L40" s="88">
        <f t="shared" si="14"/>
        <v>15325.347088333219</v>
      </c>
      <c r="M40" s="89"/>
      <c r="N40" s="89"/>
      <c r="O40" s="89"/>
    </row>
    <row r="41" spans="1:15" s="50" customFormat="1">
      <c r="A41" s="92">
        <v>43100</v>
      </c>
      <c r="B41" s="93">
        <f t="shared" si="15"/>
        <v>4776731.5599999996</v>
      </c>
      <c r="C41" s="94">
        <f t="shared" si="15"/>
        <v>4776731.5599999996</v>
      </c>
      <c r="D41" s="94">
        <f t="shared" si="16"/>
        <v>63689.754133333328</v>
      </c>
      <c r="E41" s="93">
        <f t="shared" si="13"/>
        <v>19903.048166666671</v>
      </c>
      <c r="F41" s="94">
        <f t="shared" si="9"/>
        <v>-3630315.9856000016</v>
      </c>
      <c r="G41" s="93">
        <f t="shared" si="9"/>
        <v>-394181.06887499994</v>
      </c>
      <c r="H41" s="93">
        <f t="shared" si="11"/>
        <v>1146415.5743999979</v>
      </c>
      <c r="I41" s="94">
        <f t="shared" si="11"/>
        <v>4382550.4911249997</v>
      </c>
      <c r="J41" s="93">
        <f t="shared" si="12"/>
        <v>3236134.9167250018</v>
      </c>
      <c r="K41" s="94">
        <f t="shared" si="10"/>
        <v>-1132647.2208537506</v>
      </c>
      <c r="L41" s="95">
        <f t="shared" si="14"/>
        <v>15325.347088333685</v>
      </c>
      <c r="M41" s="89"/>
      <c r="N41" s="89"/>
      <c r="O41" s="89"/>
    </row>
    <row r="42" spans="1:15" s="50" customFormat="1">
      <c r="A42" s="92">
        <v>43131</v>
      </c>
      <c r="B42" s="94">
        <f t="shared" si="15"/>
        <v>4776731.5599999996</v>
      </c>
      <c r="C42" s="94">
        <f t="shared" si="15"/>
        <v>4776731.5599999996</v>
      </c>
      <c r="D42" s="94">
        <f>B42*$D$6/12</f>
        <v>38213.852479999994</v>
      </c>
      <c r="E42" s="94">
        <f ca="1">C42*E$10/12</f>
        <v>19872.166666666668</v>
      </c>
      <c r="F42" s="94">
        <f t="shared" ref="F42:G57" si="17">F41-D42</f>
        <v>-3668529.8380800015</v>
      </c>
      <c r="G42" s="94">
        <f t="shared" ca="1" si="17"/>
        <v>-414053.23554166663</v>
      </c>
      <c r="H42" s="94">
        <f t="shared" si="11"/>
        <v>1108201.7219199981</v>
      </c>
      <c r="I42" s="94">
        <f t="shared" ca="1" si="11"/>
        <v>4362678.3244583327</v>
      </c>
      <c r="J42" s="94">
        <f t="shared" ca="1" si="12"/>
        <v>3254476.6025383347</v>
      </c>
      <c r="K42" s="94">
        <f t="shared" ca="1" si="10"/>
        <v>-1139066.8108884171</v>
      </c>
      <c r="L42" s="96">
        <f t="shared" ca="1" si="14"/>
        <v>6419.5900346664712</v>
      </c>
      <c r="M42" s="89"/>
      <c r="N42" s="89"/>
      <c r="O42" s="89"/>
    </row>
    <row r="43" spans="1:15" s="50" customFormat="1">
      <c r="A43" s="92">
        <v>43159</v>
      </c>
      <c r="B43" s="94">
        <f t="shared" si="15"/>
        <v>4776731.5599999996</v>
      </c>
      <c r="C43" s="94">
        <f t="shared" si="15"/>
        <v>4776731.5599999996</v>
      </c>
      <c r="D43" s="94">
        <f t="shared" ref="D43:D53" si="18">B43*$D$6/12</f>
        <v>38213.852479999994</v>
      </c>
      <c r="E43" s="94">
        <f t="shared" ref="E43:E60" ca="1" si="19">C43*E$10/12</f>
        <v>19872.166666666668</v>
      </c>
      <c r="F43" s="94">
        <f t="shared" si="17"/>
        <v>-3706743.6905600014</v>
      </c>
      <c r="G43" s="94">
        <f t="shared" ca="1" si="17"/>
        <v>-433925.40220833331</v>
      </c>
      <c r="H43" s="94">
        <f t="shared" si="11"/>
        <v>1069987.8694399982</v>
      </c>
      <c r="I43" s="94">
        <f t="shared" ca="1" si="11"/>
        <v>4342806.1577916667</v>
      </c>
      <c r="J43" s="94">
        <f t="shared" ca="1" si="12"/>
        <v>3272818.2883516685</v>
      </c>
      <c r="K43" s="94">
        <f t="shared" ca="1" si="10"/>
        <v>-1145486.400923084</v>
      </c>
      <c r="L43" s="96">
        <f t="shared" ca="1" si="14"/>
        <v>6419.5900346669368</v>
      </c>
      <c r="M43" s="89"/>
      <c r="N43" s="89"/>
      <c r="O43" s="89"/>
    </row>
    <row r="44" spans="1:15" s="50" customFormat="1">
      <c r="A44" s="92">
        <v>43190</v>
      </c>
      <c r="B44" s="94">
        <f t="shared" ref="B44:C59" si="20">B43</f>
        <v>4776731.5599999996</v>
      </c>
      <c r="C44" s="94">
        <f t="shared" si="20"/>
        <v>4776731.5599999996</v>
      </c>
      <c r="D44" s="94">
        <f t="shared" si="18"/>
        <v>38213.852479999994</v>
      </c>
      <c r="E44" s="94">
        <f t="shared" ca="1" si="19"/>
        <v>19872.166666666668</v>
      </c>
      <c r="F44" s="94">
        <f t="shared" si="17"/>
        <v>-3744957.5430400013</v>
      </c>
      <c r="G44" s="94">
        <f t="shared" ca="1" si="17"/>
        <v>-453797.568875</v>
      </c>
      <c r="H44" s="94">
        <f t="shared" si="11"/>
        <v>1031774.0169599983</v>
      </c>
      <c r="I44" s="94">
        <f t="shared" ca="1" si="11"/>
        <v>4322933.9911249997</v>
      </c>
      <c r="J44" s="94">
        <f t="shared" ca="1" si="12"/>
        <v>3291159.9741650014</v>
      </c>
      <c r="K44" s="94">
        <f t="shared" ca="1" si="10"/>
        <v>-1151905.9909577505</v>
      </c>
      <c r="L44" s="96">
        <f t="shared" ca="1" si="14"/>
        <v>6419.5900346664712</v>
      </c>
      <c r="M44" s="89"/>
      <c r="N44" s="89"/>
      <c r="O44" s="89"/>
    </row>
    <row r="45" spans="1:15" s="50" customFormat="1">
      <c r="A45" s="92">
        <v>43220</v>
      </c>
      <c r="B45" s="94">
        <f t="shared" si="20"/>
        <v>4776731.5599999996</v>
      </c>
      <c r="C45" s="94">
        <f t="shared" si="20"/>
        <v>4776731.5599999996</v>
      </c>
      <c r="D45" s="94">
        <f t="shared" si="18"/>
        <v>38213.852479999994</v>
      </c>
      <c r="E45" s="94">
        <f t="shared" ca="1" si="19"/>
        <v>19872.166666666668</v>
      </c>
      <c r="F45" s="94">
        <f t="shared" si="17"/>
        <v>-3783171.3955200012</v>
      </c>
      <c r="G45" s="94">
        <f t="shared" ca="1" si="17"/>
        <v>-473669.73554166668</v>
      </c>
      <c r="H45" s="94">
        <f t="shared" si="11"/>
        <v>993560.16447999841</v>
      </c>
      <c r="I45" s="94">
        <f t="shared" ca="1" si="11"/>
        <v>4303061.8244583327</v>
      </c>
      <c r="J45" s="94">
        <f t="shared" ca="1" si="12"/>
        <v>3309501.6599783343</v>
      </c>
      <c r="K45" s="94">
        <f t="shared" ca="1" si="10"/>
        <v>-1158325.5809924169</v>
      </c>
      <c r="L45" s="96">
        <f t="shared" ca="1" si="14"/>
        <v>6419.5900346664712</v>
      </c>
      <c r="M45" s="89"/>
      <c r="N45" s="89"/>
      <c r="O45" s="89"/>
    </row>
    <row r="46" spans="1:15" s="50" customFormat="1">
      <c r="A46" s="92">
        <v>43251</v>
      </c>
      <c r="B46" s="94">
        <f t="shared" si="20"/>
        <v>4776731.5599999996</v>
      </c>
      <c r="C46" s="94">
        <f t="shared" si="20"/>
        <v>4776731.5599999996</v>
      </c>
      <c r="D46" s="94">
        <f t="shared" si="18"/>
        <v>38213.852479999994</v>
      </c>
      <c r="E46" s="94">
        <f t="shared" ca="1" si="19"/>
        <v>19872.166666666668</v>
      </c>
      <c r="F46" s="94">
        <f t="shared" si="17"/>
        <v>-3821385.2480000011</v>
      </c>
      <c r="G46" s="94">
        <f t="shared" ca="1" si="17"/>
        <v>-493541.90220833337</v>
      </c>
      <c r="H46" s="94">
        <f t="shared" si="11"/>
        <v>955346.31199999852</v>
      </c>
      <c r="I46" s="94">
        <f t="shared" ca="1" si="11"/>
        <v>4283189.6577916667</v>
      </c>
      <c r="J46" s="94">
        <f t="shared" ca="1" si="12"/>
        <v>3327843.3457916682</v>
      </c>
      <c r="K46" s="94">
        <f t="shared" ca="1" si="10"/>
        <v>-1164745.1710270839</v>
      </c>
      <c r="L46" s="96">
        <f t="shared" ca="1" si="14"/>
        <v>6419.5900346669368</v>
      </c>
      <c r="M46" s="89"/>
      <c r="N46" s="89"/>
      <c r="O46" s="89"/>
    </row>
    <row r="47" spans="1:15" s="50" customFormat="1">
      <c r="A47" s="92">
        <v>43281</v>
      </c>
      <c r="B47" s="94">
        <f t="shared" si="20"/>
        <v>4776731.5599999996</v>
      </c>
      <c r="C47" s="94">
        <f t="shared" si="20"/>
        <v>4776731.5599999996</v>
      </c>
      <c r="D47" s="94">
        <f t="shared" si="18"/>
        <v>38213.852479999994</v>
      </c>
      <c r="E47" s="94">
        <f t="shared" ca="1" si="19"/>
        <v>19872.166666666668</v>
      </c>
      <c r="F47" s="94">
        <f t="shared" si="17"/>
        <v>-3859599.100480001</v>
      </c>
      <c r="G47" s="94">
        <f t="shared" ca="1" si="17"/>
        <v>-513414.06887500006</v>
      </c>
      <c r="H47" s="94">
        <f t="shared" si="11"/>
        <v>917132.45951999864</v>
      </c>
      <c r="I47" s="94">
        <f t="shared" ca="1" si="11"/>
        <v>4263317.4911249997</v>
      </c>
      <c r="J47" s="94">
        <f t="shared" ca="1" si="12"/>
        <v>3346185.0316050011</v>
      </c>
      <c r="K47" s="94">
        <f t="shared" ca="1" si="10"/>
        <v>-1171164.7610617504</v>
      </c>
      <c r="L47" s="96">
        <f t="shared" ca="1" si="14"/>
        <v>6419.5900346664712</v>
      </c>
      <c r="M47" s="89"/>
      <c r="N47" s="89"/>
      <c r="O47" s="89"/>
    </row>
    <row r="48" spans="1:15" s="50" customFormat="1">
      <c r="A48" s="92">
        <v>43312</v>
      </c>
      <c r="B48" s="94">
        <f t="shared" si="20"/>
        <v>4776731.5599999996</v>
      </c>
      <c r="C48" s="94">
        <f t="shared" si="20"/>
        <v>4776731.5599999996</v>
      </c>
      <c r="D48" s="94">
        <f t="shared" si="18"/>
        <v>38213.852479999994</v>
      </c>
      <c r="E48" s="94">
        <f t="shared" ca="1" si="19"/>
        <v>19872.166666666668</v>
      </c>
      <c r="F48" s="94">
        <f t="shared" si="17"/>
        <v>-3897812.9529600008</v>
      </c>
      <c r="G48" s="94">
        <f t="shared" ca="1" si="17"/>
        <v>-533286.23554166674</v>
      </c>
      <c r="H48" s="94">
        <f t="shared" si="11"/>
        <v>878918.60703999875</v>
      </c>
      <c r="I48" s="94">
        <f t="shared" ca="1" si="11"/>
        <v>4243445.3244583327</v>
      </c>
      <c r="J48" s="94">
        <f t="shared" ca="1" si="12"/>
        <v>3364526.717418334</v>
      </c>
      <c r="K48" s="94">
        <f t="shared" ca="1" si="10"/>
        <v>-1177584.3510964168</v>
      </c>
      <c r="L48" s="96">
        <f t="shared" ca="1" si="14"/>
        <v>6419.5900346664712</v>
      </c>
      <c r="M48" s="89"/>
      <c r="N48" s="89"/>
      <c r="O48" s="89"/>
    </row>
    <row r="49" spans="1:15" s="50" customFormat="1">
      <c r="A49" s="92">
        <v>43343</v>
      </c>
      <c r="B49" s="94">
        <f t="shared" si="20"/>
        <v>4776731.5599999996</v>
      </c>
      <c r="C49" s="94">
        <f t="shared" si="20"/>
        <v>4776731.5599999996</v>
      </c>
      <c r="D49" s="94">
        <f t="shared" si="18"/>
        <v>38213.852479999994</v>
      </c>
      <c r="E49" s="94">
        <f t="shared" ca="1" si="19"/>
        <v>19872.166666666668</v>
      </c>
      <c r="F49" s="94">
        <f t="shared" si="17"/>
        <v>-3936026.8054400007</v>
      </c>
      <c r="G49" s="94">
        <f t="shared" ca="1" si="17"/>
        <v>-553158.40220833337</v>
      </c>
      <c r="H49" s="94">
        <f t="shared" si="11"/>
        <v>840704.75455999887</v>
      </c>
      <c r="I49" s="94">
        <f t="shared" ca="1" si="11"/>
        <v>4223573.1577916667</v>
      </c>
      <c r="J49" s="94">
        <f t="shared" ca="1" si="12"/>
        <v>3382868.4032316678</v>
      </c>
      <c r="K49" s="94">
        <f t="shared" ca="1" si="10"/>
        <v>-1184003.9411310838</v>
      </c>
      <c r="L49" s="96">
        <f t="shared" ca="1" si="14"/>
        <v>6419.5900346669368</v>
      </c>
      <c r="M49" s="89"/>
      <c r="N49" s="89"/>
      <c r="O49" s="89"/>
    </row>
    <row r="50" spans="1:15" s="50" customFormat="1">
      <c r="A50" s="92">
        <v>43373</v>
      </c>
      <c r="B50" s="94">
        <f t="shared" si="20"/>
        <v>4776731.5599999996</v>
      </c>
      <c r="C50" s="94">
        <f t="shared" si="20"/>
        <v>4776731.5599999996</v>
      </c>
      <c r="D50" s="94">
        <f t="shared" si="18"/>
        <v>38213.852479999994</v>
      </c>
      <c r="E50" s="94">
        <f t="shared" ca="1" si="19"/>
        <v>19872.166666666668</v>
      </c>
      <c r="F50" s="94">
        <f t="shared" si="17"/>
        <v>-3974240.6579200006</v>
      </c>
      <c r="G50" s="94">
        <f t="shared" ca="1" si="17"/>
        <v>-573030.568875</v>
      </c>
      <c r="H50" s="94">
        <f t="shared" si="11"/>
        <v>802490.90207999898</v>
      </c>
      <c r="I50" s="94">
        <f t="shared" ca="1" si="11"/>
        <v>4203700.9911249997</v>
      </c>
      <c r="J50" s="94">
        <f t="shared" ca="1" si="12"/>
        <v>3401210.0890450007</v>
      </c>
      <c r="K50" s="94">
        <f t="shared" ca="1" si="10"/>
        <v>-1190423.5311657502</v>
      </c>
      <c r="L50" s="96">
        <f t="shared" ca="1" si="14"/>
        <v>6419.5900346664712</v>
      </c>
      <c r="M50" s="89"/>
      <c r="N50" s="89"/>
      <c r="O50" s="89"/>
    </row>
    <row r="51" spans="1:15" s="50" customFormat="1">
      <c r="A51" s="92">
        <v>43404</v>
      </c>
      <c r="B51" s="94">
        <f t="shared" si="20"/>
        <v>4776731.5599999996</v>
      </c>
      <c r="C51" s="94">
        <f t="shared" si="20"/>
        <v>4776731.5599999996</v>
      </c>
      <c r="D51" s="94">
        <f t="shared" si="18"/>
        <v>38213.852479999994</v>
      </c>
      <c r="E51" s="94">
        <f t="shared" ca="1" si="19"/>
        <v>19872.166666666668</v>
      </c>
      <c r="F51" s="94">
        <f t="shared" si="17"/>
        <v>-4012454.5104000005</v>
      </c>
      <c r="G51" s="94">
        <f t="shared" ca="1" si="17"/>
        <v>-592902.73554166663</v>
      </c>
      <c r="H51" s="94">
        <f t="shared" si="11"/>
        <v>764277.0495999991</v>
      </c>
      <c r="I51" s="94">
        <f t="shared" ca="1" si="11"/>
        <v>4183828.8244583327</v>
      </c>
      <c r="J51" s="94">
        <f t="shared" ca="1" si="12"/>
        <v>3419551.7748583336</v>
      </c>
      <c r="K51" s="94">
        <f t="shared" ca="1" si="10"/>
        <v>-1196843.1212004167</v>
      </c>
      <c r="L51" s="96">
        <f t="shared" ca="1" si="14"/>
        <v>6419.5900346664712</v>
      </c>
      <c r="M51" s="89"/>
      <c r="N51" s="89"/>
      <c r="O51" s="89"/>
    </row>
    <row r="52" spans="1:15" s="50" customFormat="1">
      <c r="A52" s="92">
        <v>43434</v>
      </c>
      <c r="B52" s="94">
        <f t="shared" si="20"/>
        <v>4776731.5599999996</v>
      </c>
      <c r="C52" s="94">
        <f t="shared" si="20"/>
        <v>4776731.5599999996</v>
      </c>
      <c r="D52" s="94">
        <f t="shared" si="18"/>
        <v>38213.852479999994</v>
      </c>
      <c r="E52" s="94">
        <f t="shared" ca="1" si="19"/>
        <v>19872.166666666668</v>
      </c>
      <c r="F52" s="94">
        <f t="shared" si="17"/>
        <v>-4050668.3628800004</v>
      </c>
      <c r="G52" s="94">
        <f t="shared" ca="1" si="17"/>
        <v>-612774.90220833325</v>
      </c>
      <c r="H52" s="94">
        <f t="shared" si="11"/>
        <v>726063.19711999921</v>
      </c>
      <c r="I52" s="94">
        <f t="shared" ca="1" si="11"/>
        <v>4163956.6577916662</v>
      </c>
      <c r="J52" s="94">
        <f t="shared" ca="1" si="12"/>
        <v>3437893.460671667</v>
      </c>
      <c r="K52" s="94">
        <f t="shared" ca="1" si="10"/>
        <v>-1203262.7112350834</v>
      </c>
      <c r="L52" s="96">
        <f t="shared" ca="1" si="14"/>
        <v>6419.590034666704</v>
      </c>
      <c r="M52" s="89"/>
      <c r="N52" s="89"/>
      <c r="O52" s="89"/>
    </row>
    <row r="53" spans="1:15" s="50" customFormat="1">
      <c r="A53" s="92">
        <v>43465</v>
      </c>
      <c r="B53" s="94">
        <f t="shared" si="20"/>
        <v>4776731.5599999996</v>
      </c>
      <c r="C53" s="94">
        <f t="shared" si="20"/>
        <v>4776731.5599999996</v>
      </c>
      <c r="D53" s="94">
        <f t="shared" si="18"/>
        <v>38213.852479999994</v>
      </c>
      <c r="E53" s="94">
        <f t="shared" ca="1" si="19"/>
        <v>19872.166666666668</v>
      </c>
      <c r="F53" s="94">
        <f t="shared" si="17"/>
        <v>-4088882.2153600003</v>
      </c>
      <c r="G53" s="94">
        <f t="shared" ca="1" si="17"/>
        <v>-632647.06887499988</v>
      </c>
      <c r="H53" s="94">
        <f t="shared" si="11"/>
        <v>687849.34463999933</v>
      </c>
      <c r="I53" s="94">
        <f t="shared" ca="1" si="11"/>
        <v>4144084.4911249997</v>
      </c>
      <c r="J53" s="94">
        <f t="shared" ca="1" si="12"/>
        <v>3456235.1464850004</v>
      </c>
      <c r="K53" s="94">
        <f t="shared" ca="1" si="10"/>
        <v>-1209682.3012697501</v>
      </c>
      <c r="L53" s="96">
        <f t="shared" ca="1" si="14"/>
        <v>6419.590034666704</v>
      </c>
      <c r="M53" s="89"/>
      <c r="N53" s="89"/>
      <c r="O53" s="89"/>
    </row>
    <row r="54" spans="1:15" s="50" customFormat="1">
      <c r="A54" s="86">
        <v>43496</v>
      </c>
      <c r="B54" s="87">
        <f t="shared" si="20"/>
        <v>4776731.5599999996</v>
      </c>
      <c r="C54" s="87">
        <f t="shared" si="20"/>
        <v>4776731.5599999996</v>
      </c>
      <c r="D54" s="87">
        <f t="shared" ref="D54:D65" si="21">$E$6*B54/12</f>
        <v>22928.311487999996</v>
      </c>
      <c r="E54" s="87">
        <f t="shared" ca="1" si="19"/>
        <v>19872.166666666668</v>
      </c>
      <c r="F54" s="87">
        <f t="shared" si="17"/>
        <v>-4111810.5268480005</v>
      </c>
      <c r="G54" s="87">
        <f t="shared" ca="1" si="17"/>
        <v>-652519.23554166651</v>
      </c>
      <c r="H54" s="87">
        <f t="shared" si="11"/>
        <v>664921.03315199912</v>
      </c>
      <c r="I54" s="87">
        <f t="shared" ca="1" si="11"/>
        <v>4124212.3244583332</v>
      </c>
      <c r="J54" s="87">
        <f t="shared" ca="1" si="12"/>
        <v>3459291.2913063341</v>
      </c>
      <c r="K54" s="94">
        <f t="shared" ca="1" si="10"/>
        <v>-1210751.951957217</v>
      </c>
      <c r="L54" s="88">
        <f ca="1">-K54+K53</f>
        <v>1069.6506874668412</v>
      </c>
      <c r="M54" s="89"/>
      <c r="N54" s="89"/>
      <c r="O54" s="89"/>
    </row>
    <row r="55" spans="1:15" s="50" customFormat="1">
      <c r="A55" s="86">
        <v>43524</v>
      </c>
      <c r="B55" s="87">
        <f t="shared" si="20"/>
        <v>4776731.5599999996</v>
      </c>
      <c r="C55" s="87">
        <f t="shared" si="20"/>
        <v>4776731.5599999996</v>
      </c>
      <c r="D55" s="87">
        <f t="shared" si="21"/>
        <v>22928.311487999996</v>
      </c>
      <c r="E55" s="87">
        <f t="shared" ca="1" si="19"/>
        <v>19872.166666666668</v>
      </c>
      <c r="F55" s="87">
        <f t="shared" si="17"/>
        <v>-4134738.8383360007</v>
      </c>
      <c r="G55" s="87">
        <f t="shared" ca="1" si="17"/>
        <v>-672391.40220833314</v>
      </c>
      <c r="H55" s="87">
        <f t="shared" si="11"/>
        <v>641992.72166399891</v>
      </c>
      <c r="I55" s="87">
        <f t="shared" ca="1" si="11"/>
        <v>4104340.1577916667</v>
      </c>
      <c r="J55" s="87">
        <f t="shared" ca="1" si="12"/>
        <v>3462347.4361276678</v>
      </c>
      <c r="K55" s="94">
        <f t="shared" ca="1" si="10"/>
        <v>-1211821.6026446836</v>
      </c>
      <c r="L55" s="88">
        <f t="shared" ca="1" si="14"/>
        <v>1069.6506874666084</v>
      </c>
      <c r="M55" s="89"/>
      <c r="N55" s="89"/>
      <c r="O55" s="89"/>
    </row>
    <row r="56" spans="1:15" s="50" customFormat="1">
      <c r="A56" s="86">
        <v>43555</v>
      </c>
      <c r="B56" s="87">
        <f t="shared" si="20"/>
        <v>4776731.5599999996</v>
      </c>
      <c r="C56" s="87">
        <f t="shared" si="20"/>
        <v>4776731.5599999996</v>
      </c>
      <c r="D56" s="87">
        <f t="shared" si="21"/>
        <v>22928.311487999996</v>
      </c>
      <c r="E56" s="87">
        <f t="shared" ca="1" si="19"/>
        <v>19872.166666666668</v>
      </c>
      <c r="F56" s="87">
        <f t="shared" si="17"/>
        <v>-4157667.1498240009</v>
      </c>
      <c r="G56" s="87">
        <f t="shared" ca="1" si="17"/>
        <v>-692263.56887499976</v>
      </c>
      <c r="H56" s="87">
        <f t="shared" si="11"/>
        <v>619064.4101759987</v>
      </c>
      <c r="I56" s="87">
        <f t="shared" ca="1" si="11"/>
        <v>4084467.9911249997</v>
      </c>
      <c r="J56" s="87">
        <f t="shared" ca="1" si="12"/>
        <v>3465403.580949001</v>
      </c>
      <c r="K56" s="94">
        <f t="shared" ca="1" si="10"/>
        <v>-1212891.2533321502</v>
      </c>
      <c r="L56" s="88">
        <f t="shared" ca="1" si="14"/>
        <v>1069.6506874666084</v>
      </c>
      <c r="M56" s="89"/>
      <c r="N56" s="89"/>
      <c r="O56" s="89"/>
    </row>
    <row r="57" spans="1:15" s="50" customFormat="1">
      <c r="A57" s="86">
        <v>43585</v>
      </c>
      <c r="B57" s="87">
        <f t="shared" si="20"/>
        <v>4776731.5599999996</v>
      </c>
      <c r="C57" s="87">
        <f t="shared" si="20"/>
        <v>4776731.5599999996</v>
      </c>
      <c r="D57" s="87">
        <f t="shared" si="21"/>
        <v>22928.311487999996</v>
      </c>
      <c r="E57" s="87">
        <f t="shared" ca="1" si="19"/>
        <v>19872.166666666668</v>
      </c>
      <c r="F57" s="87">
        <f t="shared" si="17"/>
        <v>-4180595.4613120011</v>
      </c>
      <c r="G57" s="87">
        <f t="shared" ca="1" si="17"/>
        <v>-712135.73554166639</v>
      </c>
      <c r="H57" s="87">
        <f t="shared" si="11"/>
        <v>596136.09868799848</v>
      </c>
      <c r="I57" s="87">
        <f t="shared" ca="1" si="11"/>
        <v>4064595.8244583332</v>
      </c>
      <c r="J57" s="87">
        <f t="shared" ca="1" si="12"/>
        <v>3468459.7257703347</v>
      </c>
      <c r="K57" s="94">
        <f t="shared" ca="1" si="10"/>
        <v>-1213960.904019617</v>
      </c>
      <c r="L57" s="88">
        <f t="shared" ca="1" si="14"/>
        <v>1069.6506874668412</v>
      </c>
      <c r="M57" s="89"/>
      <c r="N57" s="89"/>
      <c r="O57" s="89"/>
    </row>
    <row r="58" spans="1:15" s="50" customFormat="1">
      <c r="A58" s="86">
        <v>43616</v>
      </c>
      <c r="B58" s="87">
        <f t="shared" si="20"/>
        <v>4776731.5599999996</v>
      </c>
      <c r="C58" s="87">
        <f t="shared" si="20"/>
        <v>4776731.5599999996</v>
      </c>
      <c r="D58" s="87">
        <f>$E$6*B58/12</f>
        <v>22928.311487999996</v>
      </c>
      <c r="E58" s="87">
        <f t="shared" ca="1" si="19"/>
        <v>19872.166666666668</v>
      </c>
      <c r="F58" s="87">
        <f t="shared" ref="F58:G73" si="22">F57-D58</f>
        <v>-4203523.7728000013</v>
      </c>
      <c r="G58" s="87">
        <f t="shared" ca="1" si="22"/>
        <v>-732007.90220833302</v>
      </c>
      <c r="H58" s="87">
        <f t="shared" si="11"/>
        <v>573207.78719999827</v>
      </c>
      <c r="I58" s="87">
        <f t="shared" ca="1" si="11"/>
        <v>4044723.6577916667</v>
      </c>
      <c r="J58" s="87">
        <f t="shared" ca="1" si="12"/>
        <v>3471515.8705916684</v>
      </c>
      <c r="K58" s="94">
        <f t="shared" ca="1" si="10"/>
        <v>-1215030.5547070839</v>
      </c>
      <c r="L58" s="88">
        <f t="shared" ca="1" si="14"/>
        <v>1069.6506874668412</v>
      </c>
      <c r="M58" s="89"/>
      <c r="N58" s="89"/>
      <c r="O58" s="89"/>
    </row>
    <row r="59" spans="1:15" s="50" customFormat="1">
      <c r="A59" s="86">
        <v>43646</v>
      </c>
      <c r="B59" s="87">
        <f t="shared" si="20"/>
        <v>4776731.5599999996</v>
      </c>
      <c r="C59" s="87">
        <f t="shared" si="20"/>
        <v>4776731.5599999996</v>
      </c>
      <c r="D59" s="87">
        <f t="shared" si="21"/>
        <v>22928.311487999996</v>
      </c>
      <c r="E59" s="87">
        <f t="shared" ca="1" si="19"/>
        <v>19872.166666666668</v>
      </c>
      <c r="F59" s="87">
        <f t="shared" si="22"/>
        <v>-4226452.0842880011</v>
      </c>
      <c r="G59" s="87">
        <f ca="1">G58-E59</f>
        <v>-751880.06887499965</v>
      </c>
      <c r="H59" s="87">
        <f t="shared" si="11"/>
        <v>550279.47571199853</v>
      </c>
      <c r="I59" s="87">
        <f t="shared" ca="1" si="11"/>
        <v>4024851.4911249997</v>
      </c>
      <c r="J59" s="87">
        <f t="shared" ca="1" si="12"/>
        <v>3474572.0154130012</v>
      </c>
      <c r="K59" s="94">
        <f t="shared" ca="1" si="10"/>
        <v>-1216100.2053945502</v>
      </c>
      <c r="L59" s="88">
        <f t="shared" ca="1" si="14"/>
        <v>1069.6506874663755</v>
      </c>
      <c r="M59" s="89"/>
      <c r="N59" s="89"/>
      <c r="O59" s="89"/>
    </row>
    <row r="60" spans="1:15" s="50" customFormat="1">
      <c r="A60" s="86">
        <v>43677</v>
      </c>
      <c r="B60" s="87">
        <f t="shared" ref="B60:C75" si="23">B59</f>
        <v>4776731.5599999996</v>
      </c>
      <c r="C60" s="87">
        <f t="shared" si="23"/>
        <v>4776731.5599999996</v>
      </c>
      <c r="D60" s="87">
        <f t="shared" si="21"/>
        <v>22928.311487999996</v>
      </c>
      <c r="E60" s="87">
        <f t="shared" ca="1" si="19"/>
        <v>19872.166666666668</v>
      </c>
      <c r="F60" s="87">
        <f t="shared" si="22"/>
        <v>-4249380.3957760008</v>
      </c>
      <c r="G60" s="87">
        <f t="shared" ca="1" si="22"/>
        <v>-771752.23554166628</v>
      </c>
      <c r="H60" s="87">
        <f t="shared" si="11"/>
        <v>527351.16422399879</v>
      </c>
      <c r="I60" s="87">
        <f t="shared" ca="1" si="11"/>
        <v>4004979.3244583332</v>
      </c>
      <c r="J60" s="87">
        <f t="shared" ca="1" si="12"/>
        <v>3477628.1602343344</v>
      </c>
      <c r="K60" s="94">
        <f t="shared" ca="1" si="10"/>
        <v>-1217169.8560820171</v>
      </c>
      <c r="L60" s="88">
        <f t="shared" ca="1" si="14"/>
        <v>1069.6506874668412</v>
      </c>
      <c r="M60" s="89"/>
      <c r="N60" s="89"/>
      <c r="O60" s="89"/>
    </row>
    <row r="61" spans="1:15" s="50" customFormat="1">
      <c r="A61" s="86">
        <v>43708</v>
      </c>
      <c r="B61" s="87">
        <f t="shared" si="23"/>
        <v>4776731.5599999996</v>
      </c>
      <c r="C61" s="87">
        <f t="shared" si="23"/>
        <v>4776731.5599999996</v>
      </c>
      <c r="D61" s="87">
        <f t="shared" si="21"/>
        <v>22928.311487999996</v>
      </c>
      <c r="E61" s="87">
        <f ca="1">C61*E$10/12</f>
        <v>19872.166666666668</v>
      </c>
      <c r="F61" s="87">
        <f t="shared" si="22"/>
        <v>-4272308.7072640005</v>
      </c>
      <c r="G61" s="87">
        <f t="shared" ca="1" si="22"/>
        <v>-791624.4022083329</v>
      </c>
      <c r="H61" s="87">
        <f t="shared" si="11"/>
        <v>504422.85273599904</v>
      </c>
      <c r="I61" s="87">
        <f t="shared" ca="1" si="11"/>
        <v>3985107.1577916667</v>
      </c>
      <c r="J61" s="87">
        <f t="shared" ca="1" si="12"/>
        <v>3480684.3050556676</v>
      </c>
      <c r="K61" s="94">
        <f t="shared" ca="1" si="10"/>
        <v>-1218239.5067694837</v>
      </c>
      <c r="L61" s="88">
        <f t="shared" ca="1" si="14"/>
        <v>1069.6506874666084</v>
      </c>
      <c r="M61" s="89"/>
      <c r="N61" s="89"/>
      <c r="O61" s="89"/>
    </row>
    <row r="62" spans="1:15" s="50" customFormat="1">
      <c r="A62" s="86">
        <v>43738</v>
      </c>
      <c r="B62" s="87">
        <f t="shared" si="23"/>
        <v>4776731.5599999996</v>
      </c>
      <c r="C62" s="87">
        <f t="shared" si="23"/>
        <v>4776731.5599999996</v>
      </c>
      <c r="D62" s="87">
        <f t="shared" si="21"/>
        <v>22928.311487999996</v>
      </c>
      <c r="E62" s="87">
        <f t="shared" ref="E62:E65" ca="1" si="24">C62*E$10/12</f>
        <v>19872.166666666668</v>
      </c>
      <c r="F62" s="87">
        <f t="shared" si="22"/>
        <v>-4295237.0187520003</v>
      </c>
      <c r="G62" s="87">
        <f t="shared" ca="1" si="22"/>
        <v>-811496.56887499953</v>
      </c>
      <c r="H62" s="87">
        <f t="shared" si="11"/>
        <v>481494.5412479993</v>
      </c>
      <c r="I62" s="87">
        <f t="shared" ca="1" si="11"/>
        <v>3965234.9911250002</v>
      </c>
      <c r="J62" s="87">
        <f t="shared" ca="1" si="12"/>
        <v>3483740.4498770009</v>
      </c>
      <c r="K62" s="94">
        <f t="shared" ca="1" si="10"/>
        <v>-1219309.1574569503</v>
      </c>
      <c r="L62" s="88">
        <f t="shared" ca="1" si="14"/>
        <v>1069.6506874666084</v>
      </c>
      <c r="M62" s="89"/>
      <c r="N62" s="89"/>
      <c r="O62" s="89"/>
    </row>
    <row r="63" spans="1:15" s="50" customFormat="1">
      <c r="A63" s="86">
        <v>43769</v>
      </c>
      <c r="B63" s="87">
        <f t="shared" si="23"/>
        <v>4776731.5599999996</v>
      </c>
      <c r="C63" s="87">
        <f t="shared" si="23"/>
        <v>4776731.5599999996</v>
      </c>
      <c r="D63" s="87">
        <f t="shared" si="21"/>
        <v>22928.311487999996</v>
      </c>
      <c r="E63" s="87">
        <f t="shared" ca="1" si="24"/>
        <v>19872.166666666668</v>
      </c>
      <c r="F63" s="87">
        <f t="shared" si="22"/>
        <v>-4318165.33024</v>
      </c>
      <c r="G63" s="87">
        <f t="shared" ca="1" si="22"/>
        <v>-831368.73554166616</v>
      </c>
      <c r="H63" s="87">
        <f t="shared" si="11"/>
        <v>458566.22975999955</v>
      </c>
      <c r="I63" s="87">
        <f t="shared" ca="1" si="11"/>
        <v>3945362.8244583337</v>
      </c>
      <c r="J63" s="87">
        <f t="shared" ca="1" si="12"/>
        <v>3486796.5946983341</v>
      </c>
      <c r="K63" s="94">
        <f t="shared" ca="1" si="10"/>
        <v>-1220378.8081444169</v>
      </c>
      <c r="L63" s="88">
        <f t="shared" ca="1" si="14"/>
        <v>1069.6506874666084</v>
      </c>
      <c r="M63" s="89"/>
      <c r="N63" s="89"/>
      <c r="O63" s="89"/>
    </row>
    <row r="64" spans="1:15" s="50" customFormat="1">
      <c r="A64" s="86">
        <v>43799</v>
      </c>
      <c r="B64" s="87">
        <f t="shared" si="23"/>
        <v>4776731.5599999996</v>
      </c>
      <c r="C64" s="87">
        <f t="shared" si="23"/>
        <v>4776731.5599999996</v>
      </c>
      <c r="D64" s="87">
        <f t="shared" si="21"/>
        <v>22928.311487999996</v>
      </c>
      <c r="E64" s="87">
        <f t="shared" ca="1" si="24"/>
        <v>19872.166666666668</v>
      </c>
      <c r="F64" s="87">
        <f t="shared" si="22"/>
        <v>-4341093.6417279998</v>
      </c>
      <c r="G64" s="87">
        <f t="shared" ca="1" si="22"/>
        <v>-851240.90220833279</v>
      </c>
      <c r="H64" s="87">
        <f>B64+F64</f>
        <v>435637.91827199981</v>
      </c>
      <c r="I64" s="87">
        <f t="shared" ca="1" si="11"/>
        <v>3925490.6577916667</v>
      </c>
      <c r="J64" s="87">
        <f ca="1">I64-H64</f>
        <v>3489852.7395196669</v>
      </c>
      <c r="K64" s="94">
        <f t="shared" ca="1" si="10"/>
        <v>-1221448.4588318833</v>
      </c>
      <c r="L64" s="88">
        <f t="shared" ca="1" si="14"/>
        <v>1069.6506874663755</v>
      </c>
      <c r="M64" s="34"/>
      <c r="N64" s="89"/>
      <c r="O64" s="89"/>
    </row>
    <row r="65" spans="1:15" s="50" customFormat="1" ht="15" customHeight="1">
      <c r="A65" s="86">
        <v>43830</v>
      </c>
      <c r="B65" s="87">
        <f t="shared" si="23"/>
        <v>4776731.5599999996</v>
      </c>
      <c r="C65" s="87">
        <f t="shared" si="23"/>
        <v>4776731.5599999996</v>
      </c>
      <c r="D65" s="87">
        <f t="shared" si="21"/>
        <v>22928.311487999996</v>
      </c>
      <c r="E65" s="87">
        <f t="shared" ca="1" si="24"/>
        <v>19872.166666666668</v>
      </c>
      <c r="F65" s="87">
        <f t="shared" si="22"/>
        <v>-4364021.9532159995</v>
      </c>
      <c r="G65" s="87">
        <f t="shared" ca="1" si="22"/>
        <v>-871113.06887499942</v>
      </c>
      <c r="H65" s="87">
        <f>B65+F65</f>
        <v>412709.60678400006</v>
      </c>
      <c r="I65" s="87">
        <f t="shared" ca="1" si="11"/>
        <v>3905618.4911250002</v>
      </c>
      <c r="J65" s="87">
        <f ca="1">I65-H65</f>
        <v>3492908.8843410001</v>
      </c>
      <c r="K65" s="94">
        <f t="shared" ca="1" si="10"/>
        <v>-1222518.1095193499</v>
      </c>
      <c r="L65" s="88">
        <f t="shared" ca="1" si="14"/>
        <v>1069.6506874666084</v>
      </c>
      <c r="M65" s="34"/>
      <c r="N65" s="89"/>
      <c r="O65" s="89"/>
    </row>
    <row r="66" spans="1:15" s="50" customFormat="1" ht="15" customHeight="1">
      <c r="A66" s="86" t="s">
        <v>60</v>
      </c>
      <c r="B66" s="87">
        <f t="shared" si="23"/>
        <v>4776731.5599999996</v>
      </c>
      <c r="C66" s="87">
        <f t="shared" si="23"/>
        <v>4776731.5599999996</v>
      </c>
      <c r="D66" s="87">
        <f>$F$6*B66</f>
        <v>275139.73785599996</v>
      </c>
      <c r="E66" s="87">
        <f ca="1">C66*E$10</f>
        <v>238466</v>
      </c>
      <c r="F66" s="87">
        <f t="shared" si="22"/>
        <v>-4639161.6910719993</v>
      </c>
      <c r="G66" s="87">
        <f t="shared" ca="1" si="22"/>
        <v>-1109579.0688749994</v>
      </c>
      <c r="H66" s="87">
        <f t="shared" ref="H66:I82" si="25">B66+F66</f>
        <v>137569.86892800033</v>
      </c>
      <c r="I66" s="87">
        <f t="shared" ca="1" si="11"/>
        <v>3667152.4911250002</v>
      </c>
      <c r="J66" s="87">
        <f t="shared" ref="J66:J82" ca="1" si="26">I66-H66</f>
        <v>3529582.6221969998</v>
      </c>
      <c r="K66" s="94">
        <f t="shared" ca="1" si="10"/>
        <v>-1235353.9177689499</v>
      </c>
      <c r="L66" s="88">
        <f t="shared" ca="1" si="14"/>
        <v>12835.808249599999</v>
      </c>
      <c r="M66" s="34"/>
      <c r="N66" s="89"/>
      <c r="O66" s="89"/>
    </row>
    <row r="67" spans="1:15" s="50" customFormat="1" ht="15" customHeight="1">
      <c r="A67" s="86" t="s">
        <v>61</v>
      </c>
      <c r="B67" s="87">
        <f t="shared" si="23"/>
        <v>4776731.5599999996</v>
      </c>
      <c r="C67" s="87">
        <f t="shared" si="23"/>
        <v>4776731.5599999996</v>
      </c>
      <c r="D67" s="87">
        <f>B67*G6</f>
        <v>137569.86892799998</v>
      </c>
      <c r="E67" s="87">
        <f t="shared" ref="E67:E81" ca="1" si="27">C67*E$10</f>
        <v>238466</v>
      </c>
      <c r="F67" s="87">
        <f t="shared" si="22"/>
        <v>-4776731.5599999996</v>
      </c>
      <c r="G67" s="87">
        <f t="shared" ca="1" si="22"/>
        <v>-1348045.0688749994</v>
      </c>
      <c r="H67" s="87">
        <f t="shared" si="25"/>
        <v>0</v>
      </c>
      <c r="I67" s="87">
        <f t="shared" ca="1" si="25"/>
        <v>3428686.4911250002</v>
      </c>
      <c r="J67" s="87">
        <f t="shared" ca="1" si="26"/>
        <v>3428686.4911250002</v>
      </c>
      <c r="K67" s="94">
        <f t="shared" ca="1" si="10"/>
        <v>-1200040.2718937499</v>
      </c>
      <c r="L67" s="88">
        <f t="shared" ca="1" si="14"/>
        <v>-35313.645875199931</v>
      </c>
      <c r="M67" s="34"/>
      <c r="N67" s="89"/>
      <c r="O67" s="89"/>
    </row>
    <row r="68" spans="1:15" s="50" customFormat="1" outlineLevel="1">
      <c r="A68" s="86" t="s">
        <v>62</v>
      </c>
      <c r="B68" s="87">
        <f t="shared" si="23"/>
        <v>4776731.5599999996</v>
      </c>
      <c r="C68" s="87">
        <f t="shared" si="23"/>
        <v>4776731.5599999996</v>
      </c>
      <c r="D68" s="87">
        <v>0</v>
      </c>
      <c r="E68" s="87">
        <f t="shared" ca="1" si="27"/>
        <v>238466</v>
      </c>
      <c r="F68" s="87">
        <f t="shared" si="22"/>
        <v>-4776731.5599999996</v>
      </c>
      <c r="G68" s="87">
        <f t="shared" ca="1" si="22"/>
        <v>-1586511.0688749994</v>
      </c>
      <c r="H68" s="87">
        <f t="shared" si="25"/>
        <v>0</v>
      </c>
      <c r="I68" s="87">
        <f t="shared" ca="1" si="25"/>
        <v>3190220.4911250002</v>
      </c>
      <c r="J68" s="87">
        <f t="shared" ca="1" si="26"/>
        <v>3190220.4911250002</v>
      </c>
      <c r="K68" s="94">
        <f t="shared" ca="1" si="10"/>
        <v>-1116577.1718937501</v>
      </c>
      <c r="L68" s="88">
        <f t="shared" ca="1" si="14"/>
        <v>-83463.09999999986</v>
      </c>
      <c r="M68" s="34"/>
      <c r="N68" s="89"/>
      <c r="O68" s="89"/>
    </row>
    <row r="69" spans="1:15" s="50" customFormat="1" outlineLevel="1">
      <c r="A69" s="86" t="s">
        <v>63</v>
      </c>
      <c r="B69" s="87">
        <f t="shared" si="23"/>
        <v>4776731.5599999996</v>
      </c>
      <c r="C69" s="87">
        <f t="shared" si="23"/>
        <v>4776731.5599999996</v>
      </c>
      <c r="D69" s="87">
        <v>0</v>
      </c>
      <c r="E69" s="87">
        <f t="shared" ca="1" si="27"/>
        <v>238466</v>
      </c>
      <c r="F69" s="87">
        <f t="shared" si="22"/>
        <v>-4776731.5599999996</v>
      </c>
      <c r="G69" s="87">
        <f t="shared" ca="1" si="22"/>
        <v>-1824977.0688749994</v>
      </c>
      <c r="H69" s="87">
        <f t="shared" si="25"/>
        <v>0</v>
      </c>
      <c r="I69" s="87">
        <f t="shared" ca="1" si="25"/>
        <v>2951754.4911250002</v>
      </c>
      <c r="J69" s="87">
        <f t="shared" ca="1" si="26"/>
        <v>2951754.4911250002</v>
      </c>
      <c r="K69" s="94">
        <f t="shared" ca="1" si="10"/>
        <v>-1033114.07189375</v>
      </c>
      <c r="L69" s="88">
        <f t="shared" ca="1" si="14"/>
        <v>-83463.100000000093</v>
      </c>
      <c r="M69" s="34"/>
      <c r="N69" s="89"/>
      <c r="O69" s="89"/>
    </row>
    <row r="70" spans="1:15" s="50" customFormat="1" outlineLevel="1">
      <c r="A70" s="86" t="s">
        <v>64</v>
      </c>
      <c r="B70" s="87">
        <f t="shared" si="23"/>
        <v>4776731.5599999996</v>
      </c>
      <c r="C70" s="87">
        <f t="shared" si="23"/>
        <v>4776731.5599999996</v>
      </c>
      <c r="D70" s="87">
        <v>0</v>
      </c>
      <c r="E70" s="87">
        <f t="shared" ca="1" si="27"/>
        <v>238466</v>
      </c>
      <c r="F70" s="87">
        <f t="shared" si="22"/>
        <v>-4776731.5599999996</v>
      </c>
      <c r="G70" s="87">
        <f t="shared" ca="1" si="22"/>
        <v>-2063443.0688749994</v>
      </c>
      <c r="H70" s="87">
        <f t="shared" si="25"/>
        <v>0</v>
      </c>
      <c r="I70" s="87">
        <f t="shared" ca="1" si="25"/>
        <v>2713288.4911250002</v>
      </c>
      <c r="J70" s="87">
        <f t="shared" ca="1" si="26"/>
        <v>2713288.4911250002</v>
      </c>
      <c r="K70" s="94">
        <f t="shared" ca="1" si="10"/>
        <v>-949650.97189375001</v>
      </c>
      <c r="L70" s="88">
        <f t="shared" ca="1" si="14"/>
        <v>-83463.099999999977</v>
      </c>
      <c r="M70" s="34"/>
      <c r="N70" s="89"/>
      <c r="O70" s="89"/>
    </row>
    <row r="71" spans="1:15" s="50" customFormat="1" outlineLevel="1">
      <c r="A71" s="86" t="s">
        <v>65</v>
      </c>
      <c r="B71" s="87">
        <f t="shared" si="23"/>
        <v>4776731.5599999996</v>
      </c>
      <c r="C71" s="87">
        <f t="shared" si="23"/>
        <v>4776731.5599999996</v>
      </c>
      <c r="D71" s="87">
        <v>0</v>
      </c>
      <c r="E71" s="87">
        <f t="shared" ca="1" si="27"/>
        <v>238466</v>
      </c>
      <c r="F71" s="87">
        <f t="shared" si="22"/>
        <v>-4776731.5599999996</v>
      </c>
      <c r="G71" s="87">
        <f t="shared" ca="1" si="22"/>
        <v>-2301909.0688749994</v>
      </c>
      <c r="H71" s="87">
        <f t="shared" si="25"/>
        <v>0</v>
      </c>
      <c r="I71" s="87">
        <f t="shared" ca="1" si="25"/>
        <v>2474822.4911250002</v>
      </c>
      <c r="J71" s="87">
        <f t="shared" ca="1" si="26"/>
        <v>2474822.4911250002</v>
      </c>
      <c r="K71" s="94">
        <f t="shared" ca="1" si="10"/>
        <v>-866187.87189375004</v>
      </c>
      <c r="L71" s="88">
        <f t="shared" ca="1" si="14"/>
        <v>-83463.099999999977</v>
      </c>
      <c r="M71" s="34"/>
      <c r="N71" s="89"/>
      <c r="O71" s="89"/>
    </row>
    <row r="72" spans="1:15" s="50" customFormat="1" outlineLevel="1">
      <c r="A72" s="86" t="s">
        <v>66</v>
      </c>
      <c r="B72" s="87">
        <f t="shared" si="23"/>
        <v>4776731.5599999996</v>
      </c>
      <c r="C72" s="87">
        <f t="shared" si="23"/>
        <v>4776731.5599999996</v>
      </c>
      <c r="D72" s="87">
        <v>0</v>
      </c>
      <c r="E72" s="87">
        <f t="shared" ca="1" si="27"/>
        <v>238466</v>
      </c>
      <c r="F72" s="87">
        <f t="shared" si="22"/>
        <v>-4776731.5599999996</v>
      </c>
      <c r="G72" s="87">
        <f t="shared" ca="1" si="22"/>
        <v>-2540375.0688749994</v>
      </c>
      <c r="H72" s="87">
        <f t="shared" si="25"/>
        <v>0</v>
      </c>
      <c r="I72" s="87">
        <f t="shared" ca="1" si="25"/>
        <v>2236356.4911250002</v>
      </c>
      <c r="J72" s="87">
        <f t="shared" ca="1" si="26"/>
        <v>2236356.4911250002</v>
      </c>
      <c r="K72" s="94">
        <f t="shared" ca="1" si="10"/>
        <v>-782724.77189375006</v>
      </c>
      <c r="L72" s="88">
        <f t="shared" ca="1" si="14"/>
        <v>-83463.099999999977</v>
      </c>
      <c r="M72" s="34"/>
      <c r="N72" s="89"/>
      <c r="O72" s="89"/>
    </row>
    <row r="73" spans="1:15" s="50" customFormat="1" outlineLevel="1">
      <c r="A73" s="86" t="s">
        <v>67</v>
      </c>
      <c r="B73" s="87">
        <f t="shared" si="23"/>
        <v>4776731.5599999996</v>
      </c>
      <c r="C73" s="87">
        <f t="shared" si="23"/>
        <v>4776731.5599999996</v>
      </c>
      <c r="D73" s="87">
        <v>0</v>
      </c>
      <c r="E73" s="87">
        <f t="shared" ca="1" si="27"/>
        <v>238466</v>
      </c>
      <c r="F73" s="87">
        <f t="shared" si="22"/>
        <v>-4776731.5599999996</v>
      </c>
      <c r="G73" s="87">
        <f t="shared" ca="1" si="22"/>
        <v>-2778841.0688749994</v>
      </c>
      <c r="H73" s="87">
        <f t="shared" si="25"/>
        <v>0</v>
      </c>
      <c r="I73" s="87">
        <f t="shared" ca="1" si="25"/>
        <v>1997890.4911250002</v>
      </c>
      <c r="J73" s="87">
        <f t="shared" ca="1" si="26"/>
        <v>1997890.4911250002</v>
      </c>
      <c r="K73" s="94">
        <f t="shared" ca="1" si="10"/>
        <v>-699261.67189374997</v>
      </c>
      <c r="L73" s="88">
        <f t="shared" ca="1" si="14"/>
        <v>-83463.100000000093</v>
      </c>
      <c r="M73" s="34"/>
      <c r="N73" s="89"/>
      <c r="O73" s="89"/>
    </row>
    <row r="74" spans="1:15" s="50" customFormat="1" outlineLevel="1">
      <c r="A74" s="86" t="s">
        <v>68</v>
      </c>
      <c r="B74" s="87">
        <f t="shared" si="23"/>
        <v>4776731.5599999996</v>
      </c>
      <c r="C74" s="87">
        <f t="shared" si="23"/>
        <v>4776731.5599999996</v>
      </c>
      <c r="D74" s="87">
        <v>0</v>
      </c>
      <c r="E74" s="87">
        <f t="shared" ca="1" si="27"/>
        <v>238466</v>
      </c>
      <c r="F74" s="87">
        <f t="shared" ref="F74:G82" si="28">F73-D74</f>
        <v>-4776731.5599999996</v>
      </c>
      <c r="G74" s="87">
        <f t="shared" ca="1" si="28"/>
        <v>-3017307.0688749994</v>
      </c>
      <c r="H74" s="87">
        <f t="shared" si="25"/>
        <v>0</v>
      </c>
      <c r="I74" s="87">
        <f t="shared" ca="1" si="25"/>
        <v>1759424.4911250002</v>
      </c>
      <c r="J74" s="87">
        <f t="shared" ca="1" si="26"/>
        <v>1759424.4911250002</v>
      </c>
      <c r="K74" s="94">
        <f t="shared" ca="1" si="10"/>
        <v>-615798.57189374999</v>
      </c>
      <c r="L74" s="88">
        <f t="shared" ca="1" si="14"/>
        <v>-83463.099999999977</v>
      </c>
      <c r="M74" s="34"/>
      <c r="N74" s="89"/>
      <c r="O74" s="89"/>
    </row>
    <row r="75" spans="1:15" s="50" customFormat="1" outlineLevel="1">
      <c r="A75" s="86" t="s">
        <v>69</v>
      </c>
      <c r="B75" s="87">
        <f t="shared" si="23"/>
        <v>4776731.5599999996</v>
      </c>
      <c r="C75" s="87">
        <f t="shared" si="23"/>
        <v>4776731.5599999996</v>
      </c>
      <c r="D75" s="87">
        <v>0</v>
      </c>
      <c r="E75" s="87">
        <f t="shared" ca="1" si="27"/>
        <v>238466</v>
      </c>
      <c r="F75" s="87">
        <f t="shared" si="28"/>
        <v>-4776731.5599999996</v>
      </c>
      <c r="G75" s="87">
        <f t="shared" ca="1" si="28"/>
        <v>-3255773.0688749994</v>
      </c>
      <c r="H75" s="87">
        <f t="shared" si="25"/>
        <v>0</v>
      </c>
      <c r="I75" s="87">
        <f t="shared" ca="1" si="25"/>
        <v>1520958.4911250002</v>
      </c>
      <c r="J75" s="87">
        <f t="shared" ca="1" si="26"/>
        <v>1520958.4911250002</v>
      </c>
      <c r="K75" s="94">
        <f t="shared" ca="1" si="10"/>
        <v>-532335.47189375001</v>
      </c>
      <c r="L75" s="88">
        <f t="shared" ca="1" si="14"/>
        <v>-83463.099999999977</v>
      </c>
      <c r="M75" s="34"/>
      <c r="N75" s="89"/>
      <c r="O75" s="89"/>
    </row>
    <row r="76" spans="1:15" s="50" customFormat="1" outlineLevel="1">
      <c r="A76" s="86" t="s">
        <v>70</v>
      </c>
      <c r="B76" s="87">
        <f t="shared" ref="B76:C82" si="29">B75</f>
        <v>4776731.5599999996</v>
      </c>
      <c r="C76" s="87">
        <f t="shared" si="29"/>
        <v>4776731.5599999996</v>
      </c>
      <c r="D76" s="87">
        <v>0</v>
      </c>
      <c r="E76" s="87">
        <f t="shared" ca="1" si="27"/>
        <v>238466</v>
      </c>
      <c r="F76" s="87">
        <f t="shared" si="28"/>
        <v>-4776731.5599999996</v>
      </c>
      <c r="G76" s="87">
        <f t="shared" ca="1" si="28"/>
        <v>-3494239.0688749994</v>
      </c>
      <c r="H76" s="87">
        <f t="shared" si="25"/>
        <v>0</v>
      </c>
      <c r="I76" s="87">
        <f t="shared" ca="1" si="25"/>
        <v>1282492.4911250002</v>
      </c>
      <c r="J76" s="87">
        <f t="shared" ca="1" si="26"/>
        <v>1282492.4911250002</v>
      </c>
      <c r="K76" s="94">
        <f t="shared" ca="1" si="10"/>
        <v>-448872.37189375004</v>
      </c>
      <c r="L76" s="88">
        <f t="shared" ca="1" si="14"/>
        <v>-83463.099999999977</v>
      </c>
      <c r="M76" s="34"/>
      <c r="N76" s="89"/>
      <c r="O76" s="89"/>
    </row>
    <row r="77" spans="1:15" s="50" customFormat="1" outlineLevel="1">
      <c r="A77" s="86" t="s">
        <v>71</v>
      </c>
      <c r="B77" s="87">
        <f t="shared" si="29"/>
        <v>4776731.5599999996</v>
      </c>
      <c r="C77" s="87">
        <f t="shared" si="29"/>
        <v>4776731.5599999996</v>
      </c>
      <c r="D77" s="87">
        <v>0</v>
      </c>
      <c r="E77" s="87">
        <f t="shared" ca="1" si="27"/>
        <v>238466</v>
      </c>
      <c r="F77" s="87">
        <f t="shared" si="28"/>
        <v>-4776731.5599999996</v>
      </c>
      <c r="G77" s="87">
        <f t="shared" ca="1" si="28"/>
        <v>-3732705.0688749994</v>
      </c>
      <c r="H77" s="87">
        <f t="shared" si="25"/>
        <v>0</v>
      </c>
      <c r="I77" s="87">
        <f t="shared" ca="1" si="25"/>
        <v>1044026.4911250002</v>
      </c>
      <c r="J77" s="87">
        <f t="shared" ca="1" si="26"/>
        <v>1044026.4911250002</v>
      </c>
      <c r="K77" s="94">
        <f t="shared" ca="1" si="10"/>
        <v>-365409.27189375006</v>
      </c>
      <c r="L77" s="88">
        <f t="shared" ca="1" si="14"/>
        <v>-83463.099999999977</v>
      </c>
      <c r="M77" s="34"/>
      <c r="N77" s="89"/>
      <c r="O77" s="89"/>
    </row>
    <row r="78" spans="1:15" s="50" customFormat="1" outlineLevel="1">
      <c r="A78" s="86" t="s">
        <v>72</v>
      </c>
      <c r="B78" s="87">
        <f t="shared" si="29"/>
        <v>4776731.5599999996</v>
      </c>
      <c r="C78" s="87">
        <f t="shared" si="29"/>
        <v>4776731.5599999996</v>
      </c>
      <c r="D78" s="87">
        <v>0</v>
      </c>
      <c r="E78" s="87">
        <f t="shared" ca="1" si="27"/>
        <v>238466</v>
      </c>
      <c r="F78" s="87">
        <f t="shared" si="28"/>
        <v>-4776731.5599999996</v>
      </c>
      <c r="G78" s="87">
        <f t="shared" ca="1" si="28"/>
        <v>-3971171.0688749994</v>
      </c>
      <c r="H78" s="87">
        <f t="shared" si="25"/>
        <v>0</v>
      </c>
      <c r="I78" s="87">
        <f t="shared" ca="1" si="25"/>
        <v>805560.49112500018</v>
      </c>
      <c r="J78" s="87">
        <f t="shared" ca="1" si="26"/>
        <v>805560.49112500018</v>
      </c>
      <c r="K78" s="94">
        <f t="shared" ca="1" si="10"/>
        <v>-281946.17189375003</v>
      </c>
      <c r="L78" s="88">
        <f t="shared" ca="1" si="14"/>
        <v>-83463.100000000035</v>
      </c>
      <c r="M78" s="34"/>
      <c r="N78" s="89"/>
      <c r="O78" s="89"/>
    </row>
    <row r="79" spans="1:15" s="50" customFormat="1" outlineLevel="1">
      <c r="A79" s="86" t="s">
        <v>73</v>
      </c>
      <c r="B79" s="87">
        <f t="shared" si="29"/>
        <v>4776731.5599999996</v>
      </c>
      <c r="C79" s="87">
        <f t="shared" si="29"/>
        <v>4776731.5599999996</v>
      </c>
      <c r="D79" s="87">
        <v>0</v>
      </c>
      <c r="E79" s="87">
        <f t="shared" ca="1" si="27"/>
        <v>238466</v>
      </c>
      <c r="F79" s="87">
        <f t="shared" si="28"/>
        <v>-4776731.5599999996</v>
      </c>
      <c r="G79" s="87">
        <f t="shared" ca="1" si="28"/>
        <v>-4209637.0688749999</v>
      </c>
      <c r="H79" s="87">
        <f t="shared" si="25"/>
        <v>0</v>
      </c>
      <c r="I79" s="87">
        <f t="shared" ca="1" si="25"/>
        <v>567094.49112499971</v>
      </c>
      <c r="J79" s="87">
        <f t="shared" ca="1" si="26"/>
        <v>567094.49112499971</v>
      </c>
      <c r="K79" s="94">
        <f t="shared" ca="1" si="10"/>
        <v>-198483.07189374988</v>
      </c>
      <c r="L79" s="88">
        <f t="shared" ca="1" si="14"/>
        <v>-83463.100000000151</v>
      </c>
      <c r="M79" s="34"/>
      <c r="N79" s="89"/>
      <c r="O79" s="89"/>
    </row>
    <row r="80" spans="1:15" s="50" customFormat="1" outlineLevel="1">
      <c r="A80" s="86" t="s">
        <v>74</v>
      </c>
      <c r="B80" s="87">
        <f t="shared" si="29"/>
        <v>4776731.5599999996</v>
      </c>
      <c r="C80" s="87">
        <f t="shared" si="29"/>
        <v>4776731.5599999996</v>
      </c>
      <c r="D80" s="87">
        <v>0</v>
      </c>
      <c r="E80" s="87">
        <f t="shared" ca="1" si="27"/>
        <v>238466</v>
      </c>
      <c r="F80" s="87">
        <f t="shared" si="28"/>
        <v>-4776731.5599999996</v>
      </c>
      <c r="G80" s="87">
        <f t="shared" ca="1" si="28"/>
        <v>-4448103.0688749999</v>
      </c>
      <c r="H80" s="87">
        <f t="shared" si="25"/>
        <v>0</v>
      </c>
      <c r="I80" s="87">
        <f t="shared" ca="1" si="25"/>
        <v>328628.49112499971</v>
      </c>
      <c r="J80" s="87">
        <f t="shared" ca="1" si="26"/>
        <v>328628.49112499971</v>
      </c>
      <c r="K80" s="94">
        <f t="shared" ca="1" si="10"/>
        <v>-115019.97189374988</v>
      </c>
      <c r="L80" s="88">
        <f t="shared" ca="1" si="14"/>
        <v>-83463.099999999991</v>
      </c>
      <c r="M80" s="34"/>
      <c r="N80" s="89"/>
      <c r="O80" s="89"/>
    </row>
    <row r="81" spans="1:15" s="50" customFormat="1" outlineLevel="1">
      <c r="A81" s="86" t="s">
        <v>75</v>
      </c>
      <c r="B81" s="87">
        <f t="shared" si="29"/>
        <v>4776731.5599999996</v>
      </c>
      <c r="C81" s="87">
        <f t="shared" si="29"/>
        <v>4776731.5599999996</v>
      </c>
      <c r="D81" s="87">
        <v>0</v>
      </c>
      <c r="E81" s="87">
        <f t="shared" ca="1" si="27"/>
        <v>238466</v>
      </c>
      <c r="F81" s="87">
        <f t="shared" si="28"/>
        <v>-4776731.5599999996</v>
      </c>
      <c r="G81" s="87">
        <f t="shared" ca="1" si="28"/>
        <v>-4686569.0688749999</v>
      </c>
      <c r="H81" s="87">
        <f t="shared" si="25"/>
        <v>0</v>
      </c>
      <c r="I81" s="87">
        <f t="shared" ca="1" si="25"/>
        <v>90162.491124999709</v>
      </c>
      <c r="J81" s="87">
        <f t="shared" ca="1" si="26"/>
        <v>90162.491124999709</v>
      </c>
      <c r="K81" s="94">
        <f t="shared" ca="1" si="10"/>
        <v>-31556.871893749896</v>
      </c>
      <c r="L81" s="88">
        <f t="shared" ca="1" si="14"/>
        <v>-83463.099999999991</v>
      </c>
      <c r="M81" s="34"/>
      <c r="N81" s="89"/>
      <c r="O81" s="89"/>
    </row>
    <row r="82" spans="1:15" s="50" customFormat="1" outlineLevel="1">
      <c r="A82" s="86" t="s">
        <v>76</v>
      </c>
      <c r="B82" s="87">
        <f t="shared" si="29"/>
        <v>4776731.5599999996</v>
      </c>
      <c r="C82" s="87">
        <f t="shared" si="29"/>
        <v>4776731.5599999996</v>
      </c>
      <c r="D82" s="87">
        <v>0</v>
      </c>
      <c r="E82" s="87">
        <f ca="1">B82+G81</f>
        <v>90162.491124999709</v>
      </c>
      <c r="F82" s="87">
        <f t="shared" si="28"/>
        <v>-4776731.5599999996</v>
      </c>
      <c r="G82" s="87">
        <f t="shared" ca="1" si="28"/>
        <v>-4776731.5599999996</v>
      </c>
      <c r="H82" s="87">
        <f t="shared" si="25"/>
        <v>0</v>
      </c>
      <c r="I82" s="87">
        <f t="shared" ca="1" si="25"/>
        <v>0</v>
      </c>
      <c r="J82" s="87">
        <f t="shared" ca="1" si="26"/>
        <v>0</v>
      </c>
      <c r="K82" s="94">
        <f t="shared" ca="1" si="10"/>
        <v>0</v>
      </c>
      <c r="L82" s="88">
        <f t="shared" ca="1" si="14"/>
        <v>-31556.871893749896</v>
      </c>
      <c r="M82" s="34"/>
      <c r="N82" s="89"/>
      <c r="O82" s="89"/>
    </row>
    <row r="83" spans="1:15">
      <c r="A83" s="97" t="s">
        <v>77</v>
      </c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9"/>
      <c r="M83" s="34"/>
      <c r="N83" s="85"/>
      <c r="O83" s="85"/>
    </row>
    <row r="84" spans="1:15">
      <c r="A84" s="100" t="s">
        <v>78</v>
      </c>
      <c r="B84" s="101"/>
      <c r="C84" s="101"/>
      <c r="D84" s="102">
        <f>SUM(D14:D26)</f>
        <v>1791274.335</v>
      </c>
      <c r="E84" s="102">
        <f>SUM(E14:E26)</f>
        <v>95635.346374999994</v>
      </c>
      <c r="F84" s="101"/>
      <c r="G84" s="101"/>
      <c r="H84" s="101"/>
      <c r="I84" s="101"/>
      <c r="J84" s="101"/>
      <c r="K84" s="101"/>
      <c r="L84" s="102">
        <f>SUM(L14:L26)</f>
        <v>593473.64601875003</v>
      </c>
      <c r="M84" s="34"/>
      <c r="N84" s="85"/>
      <c r="O84" s="85"/>
    </row>
    <row r="85" spans="1:15">
      <c r="A85" s="97" t="s">
        <v>79</v>
      </c>
      <c r="B85" s="103">
        <f>(B14+B26+SUM(B15:B25)*2)/24</f>
        <v>1912706.9275</v>
      </c>
      <c r="C85" s="103">
        <f>(C14+C26+SUM(C15:C25)*2)/24</f>
        <v>1912706.9275</v>
      </c>
      <c r="D85" s="104"/>
      <c r="E85" s="105"/>
      <c r="F85" s="103">
        <f>(F14+F26+SUM(F15:F25)*2)/24</f>
        <v>-373182.15312499995</v>
      </c>
      <c r="G85" s="103">
        <f>(G14+G26+SUM(G15:G25)*2)/24</f>
        <v>-18751.599499999997</v>
      </c>
      <c r="H85" s="103">
        <f>(H14+H26+SUM(H15:H25)*2)/24</f>
        <v>1539524.774375</v>
      </c>
      <c r="I85" s="103">
        <f>(I14+I26+SUM(I15:I25)*2)/24</f>
        <v>1893955.328</v>
      </c>
      <c r="J85" s="105"/>
      <c r="K85" s="103">
        <f>(K14+K26+SUM(K15:K25)*2)/24</f>
        <v>-124050.69376874996</v>
      </c>
      <c r="L85" s="106"/>
      <c r="M85" s="34"/>
      <c r="N85" s="85"/>
      <c r="O85" s="85"/>
    </row>
    <row r="86" spans="1:15">
      <c r="A86" s="107" t="s">
        <v>5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9"/>
      <c r="M86" s="34"/>
      <c r="N86" s="85"/>
      <c r="O86" s="85"/>
    </row>
    <row r="87" spans="1:15">
      <c r="A87" s="100" t="s">
        <v>80</v>
      </c>
      <c r="B87" s="101"/>
      <c r="C87" s="101"/>
      <c r="D87" s="102">
        <f>SUM(D42:D53)</f>
        <v>458566.22975999996</v>
      </c>
      <c r="E87" s="102">
        <f ca="1">SUM(E42:E53)</f>
        <v>238465.99999999997</v>
      </c>
      <c r="F87" s="101"/>
      <c r="G87" s="101"/>
      <c r="H87" s="101"/>
      <c r="I87" s="101"/>
      <c r="J87" s="101"/>
      <c r="K87" s="101"/>
      <c r="L87" s="102">
        <f ca="1">SUM(L42:L53)</f>
        <v>77035.080415999517</v>
      </c>
      <c r="M87" s="34"/>
      <c r="N87" s="85"/>
      <c r="O87" s="85"/>
    </row>
    <row r="88" spans="1:15">
      <c r="A88" s="97" t="s">
        <v>81</v>
      </c>
      <c r="B88" s="103">
        <f>(B41+B53+SUM(B42:B52)*2)/24</f>
        <v>4776731.5600000005</v>
      </c>
      <c r="C88" s="103">
        <f>(C41+C53+SUM(C42:C52)*2)/24</f>
        <v>4776731.5600000005</v>
      </c>
      <c r="D88" s="104"/>
      <c r="E88" s="105"/>
      <c r="F88" s="103">
        <f>(F41+F53+SUM(F42:F52)*2)/24</f>
        <v>-3859599.10048</v>
      </c>
      <c r="G88" s="103">
        <f ca="1">(G41+G53+SUM(G42:G52)*2)/24</f>
        <v>-513414.06887500006</v>
      </c>
      <c r="H88" s="103">
        <f>(H41+H53+SUM(H42:H52)*2)/24</f>
        <v>917132.45951999899</v>
      </c>
      <c r="I88" s="103">
        <f ca="1">(I41+I53+SUM(I42:I52)*2)/24</f>
        <v>4263317.4911249997</v>
      </c>
      <c r="J88" s="105"/>
      <c r="K88" s="103">
        <f ca="1">(K41+K53+SUM(K42:K52)*2)/24</f>
        <v>-1171164.7610617504</v>
      </c>
      <c r="L88" s="106"/>
      <c r="M88" s="34"/>
      <c r="N88" s="85"/>
    </row>
    <row r="89" spans="1:15">
      <c r="A89" s="34"/>
      <c r="B89" s="34"/>
      <c r="C89" s="34"/>
      <c r="D89" s="110"/>
      <c r="E89" s="34"/>
      <c r="F89" s="34"/>
      <c r="G89" s="34"/>
      <c r="H89" s="34"/>
      <c r="I89" s="34"/>
      <c r="J89" s="34"/>
      <c r="K89" s="34"/>
      <c r="L89" s="34"/>
      <c r="M89" s="34"/>
    </row>
    <row r="90" spans="1:1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</row>
    <row r="91" spans="1:1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</row>
    <row r="92" spans="1:1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</sheetData>
  <pageMargins left="0.25" right="0.25" top="0.25" bottom="0.25" header="0.3" footer="0.3"/>
  <pageSetup scale="65" orientation="landscape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>
      <selection activeCell="I50" sqref="I50"/>
    </sheetView>
  </sheetViews>
  <sheetFormatPr defaultRowHeight="13.2"/>
  <cols>
    <col min="1" max="1" width="4.109375" style="113" bestFit="1" customWidth="1"/>
    <col min="2" max="197" width="8.88671875" style="112"/>
    <col min="198" max="198" width="4.109375" style="112" bestFit="1" customWidth="1"/>
    <col min="199" max="199" width="12.109375" style="112" bestFit="1" customWidth="1"/>
    <col min="200" max="201" width="9.33203125" style="112" bestFit="1" customWidth="1"/>
    <col min="202" max="202" width="10" style="112" customWidth="1"/>
    <col min="203" max="203" width="3" style="112" customWidth="1"/>
    <col min="204" max="204" width="12.33203125" style="112" bestFit="1" customWidth="1"/>
    <col min="205" max="207" width="10" style="112" customWidth="1"/>
    <col min="208" max="208" width="1.6640625" style="112" customWidth="1"/>
    <col min="209" max="209" width="10" style="112" bestFit="1" customWidth="1"/>
    <col min="210" max="211" width="9.33203125" style="112" bestFit="1" customWidth="1"/>
    <col min="212" max="212" width="10" style="112" bestFit="1" customWidth="1"/>
    <col min="213" max="213" width="1.6640625" style="112" customWidth="1"/>
    <col min="214" max="214" width="8.109375" style="112" bestFit="1" customWidth="1"/>
    <col min="215" max="215" width="7.6640625" style="112" bestFit="1" customWidth="1"/>
    <col min="216" max="216" width="7" style="112" customWidth="1"/>
    <col min="217" max="217" width="8.109375" style="112" bestFit="1" customWidth="1"/>
    <col min="218" max="218" width="1.6640625" style="112" customWidth="1"/>
    <col min="219" max="219" width="8.109375" style="112" bestFit="1" customWidth="1"/>
    <col min="220" max="222" width="8.88671875" style="112"/>
    <col min="223" max="223" width="3" style="112" customWidth="1"/>
    <col min="224" max="224" width="8.109375" style="112" bestFit="1" customWidth="1"/>
    <col min="225" max="227" width="8.88671875" style="112"/>
    <col min="228" max="228" width="2.6640625" style="112" customWidth="1"/>
    <col min="229" max="229" width="8.33203125" style="112" bestFit="1" customWidth="1"/>
    <col min="230" max="232" width="8.88671875" style="112"/>
    <col min="233" max="233" width="1.109375" style="112" customWidth="1"/>
    <col min="234" max="234" width="8.33203125" style="112" bestFit="1" customWidth="1"/>
    <col min="235" max="236" width="7.6640625" style="112" bestFit="1" customWidth="1"/>
    <col min="237" max="237" width="8.109375" style="112" bestFit="1" customWidth="1"/>
    <col min="238" max="238" width="1.6640625" style="112" customWidth="1"/>
    <col min="239" max="242" width="8.88671875" style="112"/>
    <col min="243" max="243" width="1.5546875" style="112" customWidth="1"/>
    <col min="244" max="244" width="8.109375" style="112" bestFit="1" customWidth="1"/>
    <col min="245" max="246" width="7.6640625" style="112" bestFit="1" customWidth="1"/>
    <col min="247" max="247" width="8.109375" style="112" bestFit="1" customWidth="1"/>
    <col min="248" max="248" width="1.6640625" style="112" customWidth="1"/>
    <col min="249" max="249" width="8.33203125" style="112" bestFit="1" customWidth="1"/>
    <col min="250" max="251" width="7.6640625" style="112" bestFit="1" customWidth="1"/>
    <col min="252" max="252" width="8.109375" style="112" bestFit="1" customWidth="1"/>
    <col min="253" max="453" width="8.88671875" style="112"/>
    <col min="454" max="454" width="4.109375" style="112" bestFit="1" customWidth="1"/>
    <col min="455" max="455" width="12.109375" style="112" bestFit="1" customWidth="1"/>
    <col min="456" max="457" width="9.33203125" style="112" bestFit="1" customWidth="1"/>
    <col min="458" max="458" width="10" style="112" customWidth="1"/>
    <col min="459" max="459" width="3" style="112" customWidth="1"/>
    <col min="460" max="460" width="12.33203125" style="112" bestFit="1" customWidth="1"/>
    <col min="461" max="463" width="10" style="112" customWidth="1"/>
    <col min="464" max="464" width="1.6640625" style="112" customWidth="1"/>
    <col min="465" max="465" width="10" style="112" bestFit="1" customWidth="1"/>
    <col min="466" max="467" width="9.33203125" style="112" bestFit="1" customWidth="1"/>
    <col min="468" max="468" width="10" style="112" bestFit="1" customWidth="1"/>
    <col min="469" max="469" width="1.6640625" style="112" customWidth="1"/>
    <col min="470" max="470" width="8.109375" style="112" bestFit="1" customWidth="1"/>
    <col min="471" max="471" width="7.6640625" style="112" bestFit="1" customWidth="1"/>
    <col min="472" max="472" width="7" style="112" customWidth="1"/>
    <col min="473" max="473" width="8.109375" style="112" bestFit="1" customWidth="1"/>
    <col min="474" max="474" width="1.6640625" style="112" customWidth="1"/>
    <col min="475" max="475" width="8.109375" style="112" bestFit="1" customWidth="1"/>
    <col min="476" max="478" width="8.88671875" style="112"/>
    <col min="479" max="479" width="3" style="112" customWidth="1"/>
    <col min="480" max="480" width="8.109375" style="112" bestFit="1" customWidth="1"/>
    <col min="481" max="483" width="8.88671875" style="112"/>
    <col min="484" max="484" width="2.6640625" style="112" customWidth="1"/>
    <col min="485" max="485" width="8.33203125" style="112" bestFit="1" customWidth="1"/>
    <col min="486" max="488" width="8.88671875" style="112"/>
    <col min="489" max="489" width="1.109375" style="112" customWidth="1"/>
    <col min="490" max="490" width="8.33203125" style="112" bestFit="1" customWidth="1"/>
    <col min="491" max="492" width="7.6640625" style="112" bestFit="1" customWidth="1"/>
    <col min="493" max="493" width="8.109375" style="112" bestFit="1" customWidth="1"/>
    <col min="494" max="494" width="1.6640625" style="112" customWidth="1"/>
    <col min="495" max="498" width="8.88671875" style="112"/>
    <col min="499" max="499" width="1.5546875" style="112" customWidth="1"/>
    <col min="500" max="500" width="8.109375" style="112" bestFit="1" customWidth="1"/>
    <col min="501" max="502" width="7.6640625" style="112" bestFit="1" customWidth="1"/>
    <col min="503" max="503" width="8.109375" style="112" bestFit="1" customWidth="1"/>
    <col min="504" max="504" width="1.6640625" style="112" customWidth="1"/>
    <col min="505" max="505" width="8.33203125" style="112" bestFit="1" customWidth="1"/>
    <col min="506" max="507" width="7.6640625" style="112" bestFit="1" customWidth="1"/>
    <col min="508" max="508" width="8.109375" style="112" bestFit="1" customWidth="1"/>
    <col min="509" max="709" width="8.88671875" style="112"/>
    <col min="710" max="710" width="4.109375" style="112" bestFit="1" customWidth="1"/>
    <col min="711" max="711" width="12.109375" style="112" bestFit="1" customWidth="1"/>
    <col min="712" max="713" width="9.33203125" style="112" bestFit="1" customWidth="1"/>
    <col min="714" max="714" width="10" style="112" customWidth="1"/>
    <col min="715" max="715" width="3" style="112" customWidth="1"/>
    <col min="716" max="716" width="12.33203125" style="112" bestFit="1" customWidth="1"/>
    <col min="717" max="719" width="10" style="112" customWidth="1"/>
    <col min="720" max="720" width="1.6640625" style="112" customWidth="1"/>
    <col min="721" max="721" width="10" style="112" bestFit="1" customWidth="1"/>
    <col min="722" max="723" width="9.33203125" style="112" bestFit="1" customWidth="1"/>
    <col min="724" max="724" width="10" style="112" bestFit="1" customWidth="1"/>
    <col min="725" max="725" width="1.6640625" style="112" customWidth="1"/>
    <col min="726" max="726" width="8.109375" style="112" bestFit="1" customWidth="1"/>
    <col min="727" max="727" width="7.6640625" style="112" bestFit="1" customWidth="1"/>
    <col min="728" max="728" width="7" style="112" customWidth="1"/>
    <col min="729" max="729" width="8.109375" style="112" bestFit="1" customWidth="1"/>
    <col min="730" max="730" width="1.6640625" style="112" customWidth="1"/>
    <col min="731" max="731" width="8.109375" style="112" bestFit="1" customWidth="1"/>
    <col min="732" max="734" width="8.88671875" style="112"/>
    <col min="735" max="735" width="3" style="112" customWidth="1"/>
    <col min="736" max="736" width="8.109375" style="112" bestFit="1" customWidth="1"/>
    <col min="737" max="739" width="8.88671875" style="112"/>
    <col min="740" max="740" width="2.6640625" style="112" customWidth="1"/>
    <col min="741" max="741" width="8.33203125" style="112" bestFit="1" customWidth="1"/>
    <col min="742" max="744" width="8.88671875" style="112"/>
    <col min="745" max="745" width="1.109375" style="112" customWidth="1"/>
    <col min="746" max="746" width="8.33203125" style="112" bestFit="1" customWidth="1"/>
    <col min="747" max="748" width="7.6640625" style="112" bestFit="1" customWidth="1"/>
    <col min="749" max="749" width="8.109375" style="112" bestFit="1" customWidth="1"/>
    <col min="750" max="750" width="1.6640625" style="112" customWidth="1"/>
    <col min="751" max="754" width="8.88671875" style="112"/>
    <col min="755" max="755" width="1.5546875" style="112" customWidth="1"/>
    <col min="756" max="756" width="8.109375" style="112" bestFit="1" customWidth="1"/>
    <col min="757" max="758" width="7.6640625" style="112" bestFit="1" customWidth="1"/>
    <col min="759" max="759" width="8.109375" style="112" bestFit="1" customWidth="1"/>
    <col min="760" max="760" width="1.6640625" style="112" customWidth="1"/>
    <col min="761" max="761" width="8.33203125" style="112" bestFit="1" customWidth="1"/>
    <col min="762" max="763" width="7.6640625" style="112" bestFit="1" customWidth="1"/>
    <col min="764" max="764" width="8.109375" style="112" bestFit="1" customWidth="1"/>
    <col min="765" max="965" width="8.88671875" style="112"/>
    <col min="966" max="966" width="4.109375" style="112" bestFit="1" customWidth="1"/>
    <col min="967" max="967" width="12.109375" style="112" bestFit="1" customWidth="1"/>
    <col min="968" max="969" width="9.33203125" style="112" bestFit="1" customWidth="1"/>
    <col min="970" max="970" width="10" style="112" customWidth="1"/>
    <col min="971" max="971" width="3" style="112" customWidth="1"/>
    <col min="972" max="972" width="12.33203125" style="112" bestFit="1" customWidth="1"/>
    <col min="973" max="975" width="10" style="112" customWidth="1"/>
    <col min="976" max="976" width="1.6640625" style="112" customWidth="1"/>
    <col min="977" max="977" width="10" style="112" bestFit="1" customWidth="1"/>
    <col min="978" max="979" width="9.33203125" style="112" bestFit="1" customWidth="1"/>
    <col min="980" max="980" width="10" style="112" bestFit="1" customWidth="1"/>
    <col min="981" max="981" width="1.6640625" style="112" customWidth="1"/>
    <col min="982" max="982" width="8.109375" style="112" bestFit="1" customWidth="1"/>
    <col min="983" max="983" width="7.6640625" style="112" bestFit="1" customWidth="1"/>
    <col min="984" max="984" width="7" style="112" customWidth="1"/>
    <col min="985" max="985" width="8.109375" style="112" bestFit="1" customWidth="1"/>
    <col min="986" max="986" width="1.6640625" style="112" customWidth="1"/>
    <col min="987" max="987" width="8.109375" style="112" bestFit="1" customWidth="1"/>
    <col min="988" max="990" width="8.88671875" style="112"/>
    <col min="991" max="991" width="3" style="112" customWidth="1"/>
    <col min="992" max="992" width="8.109375" style="112" bestFit="1" customWidth="1"/>
    <col min="993" max="995" width="8.88671875" style="112"/>
    <col min="996" max="996" width="2.6640625" style="112" customWidth="1"/>
    <col min="997" max="997" width="8.33203125" style="112" bestFit="1" customWidth="1"/>
    <col min="998" max="1000" width="8.88671875" style="112"/>
    <col min="1001" max="1001" width="1.109375" style="112" customWidth="1"/>
    <col min="1002" max="1002" width="8.33203125" style="112" bestFit="1" customWidth="1"/>
    <col min="1003" max="1004" width="7.6640625" style="112" bestFit="1" customWidth="1"/>
    <col min="1005" max="1005" width="8.109375" style="112" bestFit="1" customWidth="1"/>
    <col min="1006" max="1006" width="1.6640625" style="112" customWidth="1"/>
    <col min="1007" max="1010" width="8.88671875" style="112"/>
    <col min="1011" max="1011" width="1.5546875" style="112" customWidth="1"/>
    <col min="1012" max="1012" width="8.109375" style="112" bestFit="1" customWidth="1"/>
    <col min="1013" max="1014" width="7.6640625" style="112" bestFit="1" customWidth="1"/>
    <col min="1015" max="1015" width="8.109375" style="112" bestFit="1" customWidth="1"/>
    <col min="1016" max="1016" width="1.6640625" style="112" customWidth="1"/>
    <col min="1017" max="1017" width="8.33203125" style="112" bestFit="1" customWidth="1"/>
    <col min="1018" max="1019" width="7.6640625" style="112" bestFit="1" customWidth="1"/>
    <col min="1020" max="1020" width="8.109375" style="112" bestFit="1" customWidth="1"/>
    <col min="1021" max="1221" width="8.88671875" style="112"/>
    <col min="1222" max="1222" width="4.109375" style="112" bestFit="1" customWidth="1"/>
    <col min="1223" max="1223" width="12.109375" style="112" bestFit="1" customWidth="1"/>
    <col min="1224" max="1225" width="9.33203125" style="112" bestFit="1" customWidth="1"/>
    <col min="1226" max="1226" width="10" style="112" customWidth="1"/>
    <col min="1227" max="1227" width="3" style="112" customWidth="1"/>
    <col min="1228" max="1228" width="12.33203125" style="112" bestFit="1" customWidth="1"/>
    <col min="1229" max="1231" width="10" style="112" customWidth="1"/>
    <col min="1232" max="1232" width="1.6640625" style="112" customWidth="1"/>
    <col min="1233" max="1233" width="10" style="112" bestFit="1" customWidth="1"/>
    <col min="1234" max="1235" width="9.33203125" style="112" bestFit="1" customWidth="1"/>
    <col min="1236" max="1236" width="10" style="112" bestFit="1" customWidth="1"/>
    <col min="1237" max="1237" width="1.6640625" style="112" customWidth="1"/>
    <col min="1238" max="1238" width="8.109375" style="112" bestFit="1" customWidth="1"/>
    <col min="1239" max="1239" width="7.6640625" style="112" bestFit="1" customWidth="1"/>
    <col min="1240" max="1240" width="7" style="112" customWidth="1"/>
    <col min="1241" max="1241" width="8.109375" style="112" bestFit="1" customWidth="1"/>
    <col min="1242" max="1242" width="1.6640625" style="112" customWidth="1"/>
    <col min="1243" max="1243" width="8.109375" style="112" bestFit="1" customWidth="1"/>
    <col min="1244" max="1246" width="8.88671875" style="112"/>
    <col min="1247" max="1247" width="3" style="112" customWidth="1"/>
    <col min="1248" max="1248" width="8.109375" style="112" bestFit="1" customWidth="1"/>
    <col min="1249" max="1251" width="8.88671875" style="112"/>
    <col min="1252" max="1252" width="2.6640625" style="112" customWidth="1"/>
    <col min="1253" max="1253" width="8.33203125" style="112" bestFit="1" customWidth="1"/>
    <col min="1254" max="1256" width="8.88671875" style="112"/>
    <col min="1257" max="1257" width="1.109375" style="112" customWidth="1"/>
    <col min="1258" max="1258" width="8.33203125" style="112" bestFit="1" customWidth="1"/>
    <col min="1259" max="1260" width="7.6640625" style="112" bestFit="1" customWidth="1"/>
    <col min="1261" max="1261" width="8.109375" style="112" bestFit="1" customWidth="1"/>
    <col min="1262" max="1262" width="1.6640625" style="112" customWidth="1"/>
    <col min="1263" max="1266" width="8.88671875" style="112"/>
    <col min="1267" max="1267" width="1.5546875" style="112" customWidth="1"/>
    <col min="1268" max="1268" width="8.109375" style="112" bestFit="1" customWidth="1"/>
    <col min="1269" max="1270" width="7.6640625" style="112" bestFit="1" customWidth="1"/>
    <col min="1271" max="1271" width="8.109375" style="112" bestFit="1" customWidth="1"/>
    <col min="1272" max="1272" width="1.6640625" style="112" customWidth="1"/>
    <col min="1273" max="1273" width="8.33203125" style="112" bestFit="1" customWidth="1"/>
    <col min="1274" max="1275" width="7.6640625" style="112" bestFit="1" customWidth="1"/>
    <col min="1276" max="1276" width="8.109375" style="112" bestFit="1" customWidth="1"/>
    <col min="1277" max="1477" width="8.88671875" style="112"/>
    <col min="1478" max="1478" width="4.109375" style="112" bestFit="1" customWidth="1"/>
    <col min="1479" max="1479" width="12.109375" style="112" bestFit="1" customWidth="1"/>
    <col min="1480" max="1481" width="9.33203125" style="112" bestFit="1" customWidth="1"/>
    <col min="1482" max="1482" width="10" style="112" customWidth="1"/>
    <col min="1483" max="1483" width="3" style="112" customWidth="1"/>
    <col min="1484" max="1484" width="12.33203125" style="112" bestFit="1" customWidth="1"/>
    <col min="1485" max="1487" width="10" style="112" customWidth="1"/>
    <col min="1488" max="1488" width="1.6640625" style="112" customWidth="1"/>
    <col min="1489" max="1489" width="10" style="112" bestFit="1" customWidth="1"/>
    <col min="1490" max="1491" width="9.33203125" style="112" bestFit="1" customWidth="1"/>
    <col min="1492" max="1492" width="10" style="112" bestFit="1" customWidth="1"/>
    <col min="1493" max="1493" width="1.6640625" style="112" customWidth="1"/>
    <col min="1494" max="1494" width="8.109375" style="112" bestFit="1" customWidth="1"/>
    <col min="1495" max="1495" width="7.6640625" style="112" bestFit="1" customWidth="1"/>
    <col min="1496" max="1496" width="7" style="112" customWidth="1"/>
    <col min="1497" max="1497" width="8.109375" style="112" bestFit="1" customWidth="1"/>
    <col min="1498" max="1498" width="1.6640625" style="112" customWidth="1"/>
    <col min="1499" max="1499" width="8.109375" style="112" bestFit="1" customWidth="1"/>
    <col min="1500" max="1502" width="8.88671875" style="112"/>
    <col min="1503" max="1503" width="3" style="112" customWidth="1"/>
    <col min="1504" max="1504" width="8.109375" style="112" bestFit="1" customWidth="1"/>
    <col min="1505" max="1507" width="8.88671875" style="112"/>
    <col min="1508" max="1508" width="2.6640625" style="112" customWidth="1"/>
    <col min="1509" max="1509" width="8.33203125" style="112" bestFit="1" customWidth="1"/>
    <col min="1510" max="1512" width="8.88671875" style="112"/>
    <col min="1513" max="1513" width="1.109375" style="112" customWidth="1"/>
    <col min="1514" max="1514" width="8.33203125" style="112" bestFit="1" customWidth="1"/>
    <col min="1515" max="1516" width="7.6640625" style="112" bestFit="1" customWidth="1"/>
    <col min="1517" max="1517" width="8.109375" style="112" bestFit="1" customWidth="1"/>
    <col min="1518" max="1518" width="1.6640625" style="112" customWidth="1"/>
    <col min="1519" max="1522" width="8.88671875" style="112"/>
    <col min="1523" max="1523" width="1.5546875" style="112" customWidth="1"/>
    <col min="1524" max="1524" width="8.109375" style="112" bestFit="1" customWidth="1"/>
    <col min="1525" max="1526" width="7.6640625" style="112" bestFit="1" customWidth="1"/>
    <col min="1527" max="1527" width="8.109375" style="112" bestFit="1" customWidth="1"/>
    <col min="1528" max="1528" width="1.6640625" style="112" customWidth="1"/>
    <col min="1529" max="1529" width="8.33203125" style="112" bestFit="1" customWidth="1"/>
    <col min="1530" max="1531" width="7.6640625" style="112" bestFit="1" customWidth="1"/>
    <col min="1532" max="1532" width="8.109375" style="112" bestFit="1" customWidth="1"/>
    <col min="1533" max="1733" width="8.88671875" style="112"/>
    <col min="1734" max="1734" width="4.109375" style="112" bestFit="1" customWidth="1"/>
    <col min="1735" max="1735" width="12.109375" style="112" bestFit="1" customWidth="1"/>
    <col min="1736" max="1737" width="9.33203125" style="112" bestFit="1" customWidth="1"/>
    <col min="1738" max="1738" width="10" style="112" customWidth="1"/>
    <col min="1739" max="1739" width="3" style="112" customWidth="1"/>
    <col min="1740" max="1740" width="12.33203125" style="112" bestFit="1" customWidth="1"/>
    <col min="1741" max="1743" width="10" style="112" customWidth="1"/>
    <col min="1744" max="1744" width="1.6640625" style="112" customWidth="1"/>
    <col min="1745" max="1745" width="10" style="112" bestFit="1" customWidth="1"/>
    <col min="1746" max="1747" width="9.33203125" style="112" bestFit="1" customWidth="1"/>
    <col min="1748" max="1748" width="10" style="112" bestFit="1" customWidth="1"/>
    <col min="1749" max="1749" width="1.6640625" style="112" customWidth="1"/>
    <col min="1750" max="1750" width="8.109375" style="112" bestFit="1" customWidth="1"/>
    <col min="1751" max="1751" width="7.6640625" style="112" bestFit="1" customWidth="1"/>
    <col min="1752" max="1752" width="7" style="112" customWidth="1"/>
    <col min="1753" max="1753" width="8.109375" style="112" bestFit="1" customWidth="1"/>
    <col min="1754" max="1754" width="1.6640625" style="112" customWidth="1"/>
    <col min="1755" max="1755" width="8.109375" style="112" bestFit="1" customWidth="1"/>
    <col min="1756" max="1758" width="8.88671875" style="112"/>
    <col min="1759" max="1759" width="3" style="112" customWidth="1"/>
    <col min="1760" max="1760" width="8.109375" style="112" bestFit="1" customWidth="1"/>
    <col min="1761" max="1763" width="8.88671875" style="112"/>
    <col min="1764" max="1764" width="2.6640625" style="112" customWidth="1"/>
    <col min="1765" max="1765" width="8.33203125" style="112" bestFit="1" customWidth="1"/>
    <col min="1766" max="1768" width="8.88671875" style="112"/>
    <col min="1769" max="1769" width="1.109375" style="112" customWidth="1"/>
    <col min="1770" max="1770" width="8.33203125" style="112" bestFit="1" customWidth="1"/>
    <col min="1771" max="1772" width="7.6640625" style="112" bestFit="1" customWidth="1"/>
    <col min="1773" max="1773" width="8.109375" style="112" bestFit="1" customWidth="1"/>
    <col min="1774" max="1774" width="1.6640625" style="112" customWidth="1"/>
    <col min="1775" max="1778" width="8.88671875" style="112"/>
    <col min="1779" max="1779" width="1.5546875" style="112" customWidth="1"/>
    <col min="1780" max="1780" width="8.109375" style="112" bestFit="1" customWidth="1"/>
    <col min="1781" max="1782" width="7.6640625" style="112" bestFit="1" customWidth="1"/>
    <col min="1783" max="1783" width="8.109375" style="112" bestFit="1" customWidth="1"/>
    <col min="1784" max="1784" width="1.6640625" style="112" customWidth="1"/>
    <col min="1785" max="1785" width="8.33203125" style="112" bestFit="1" customWidth="1"/>
    <col min="1786" max="1787" width="7.6640625" style="112" bestFit="1" customWidth="1"/>
    <col min="1788" max="1788" width="8.109375" style="112" bestFit="1" customWidth="1"/>
    <col min="1789" max="1989" width="8.88671875" style="112"/>
    <col min="1990" max="1990" width="4.109375" style="112" bestFit="1" customWidth="1"/>
    <col min="1991" max="1991" width="12.109375" style="112" bestFit="1" customWidth="1"/>
    <col min="1992" max="1993" width="9.33203125" style="112" bestFit="1" customWidth="1"/>
    <col min="1994" max="1994" width="10" style="112" customWidth="1"/>
    <col min="1995" max="1995" width="3" style="112" customWidth="1"/>
    <col min="1996" max="1996" width="12.33203125" style="112" bestFit="1" customWidth="1"/>
    <col min="1997" max="1999" width="10" style="112" customWidth="1"/>
    <col min="2000" max="2000" width="1.6640625" style="112" customWidth="1"/>
    <col min="2001" max="2001" width="10" style="112" bestFit="1" customWidth="1"/>
    <col min="2002" max="2003" width="9.33203125" style="112" bestFit="1" customWidth="1"/>
    <col min="2004" max="2004" width="10" style="112" bestFit="1" customWidth="1"/>
    <col min="2005" max="2005" width="1.6640625" style="112" customWidth="1"/>
    <col min="2006" max="2006" width="8.109375" style="112" bestFit="1" customWidth="1"/>
    <col min="2007" max="2007" width="7.6640625" style="112" bestFit="1" customWidth="1"/>
    <col min="2008" max="2008" width="7" style="112" customWidth="1"/>
    <col min="2009" max="2009" width="8.109375" style="112" bestFit="1" customWidth="1"/>
    <col min="2010" max="2010" width="1.6640625" style="112" customWidth="1"/>
    <col min="2011" max="2011" width="8.109375" style="112" bestFit="1" customWidth="1"/>
    <col min="2012" max="2014" width="8.88671875" style="112"/>
    <col min="2015" max="2015" width="3" style="112" customWidth="1"/>
    <col min="2016" max="2016" width="8.109375" style="112" bestFit="1" customWidth="1"/>
    <col min="2017" max="2019" width="8.88671875" style="112"/>
    <col min="2020" max="2020" width="2.6640625" style="112" customWidth="1"/>
    <col min="2021" max="2021" width="8.33203125" style="112" bestFit="1" customWidth="1"/>
    <col min="2022" max="2024" width="8.88671875" style="112"/>
    <col min="2025" max="2025" width="1.109375" style="112" customWidth="1"/>
    <col min="2026" max="2026" width="8.33203125" style="112" bestFit="1" customWidth="1"/>
    <col min="2027" max="2028" width="7.6640625" style="112" bestFit="1" customWidth="1"/>
    <col min="2029" max="2029" width="8.109375" style="112" bestFit="1" customWidth="1"/>
    <col min="2030" max="2030" width="1.6640625" style="112" customWidth="1"/>
    <col min="2031" max="2034" width="8.88671875" style="112"/>
    <col min="2035" max="2035" width="1.5546875" style="112" customWidth="1"/>
    <col min="2036" max="2036" width="8.109375" style="112" bestFit="1" customWidth="1"/>
    <col min="2037" max="2038" width="7.6640625" style="112" bestFit="1" customWidth="1"/>
    <col min="2039" max="2039" width="8.109375" style="112" bestFit="1" customWidth="1"/>
    <col min="2040" max="2040" width="1.6640625" style="112" customWidth="1"/>
    <col min="2041" max="2041" width="8.33203125" style="112" bestFit="1" customWidth="1"/>
    <col min="2042" max="2043" width="7.6640625" style="112" bestFit="1" customWidth="1"/>
    <col min="2044" max="2044" width="8.109375" style="112" bestFit="1" customWidth="1"/>
    <col min="2045" max="2245" width="8.88671875" style="112"/>
    <col min="2246" max="2246" width="4.109375" style="112" bestFit="1" customWidth="1"/>
    <col min="2247" max="2247" width="12.109375" style="112" bestFit="1" customWidth="1"/>
    <col min="2248" max="2249" width="9.33203125" style="112" bestFit="1" customWidth="1"/>
    <col min="2250" max="2250" width="10" style="112" customWidth="1"/>
    <col min="2251" max="2251" width="3" style="112" customWidth="1"/>
    <col min="2252" max="2252" width="12.33203125" style="112" bestFit="1" customWidth="1"/>
    <col min="2253" max="2255" width="10" style="112" customWidth="1"/>
    <col min="2256" max="2256" width="1.6640625" style="112" customWidth="1"/>
    <col min="2257" max="2257" width="10" style="112" bestFit="1" customWidth="1"/>
    <col min="2258" max="2259" width="9.33203125" style="112" bestFit="1" customWidth="1"/>
    <col min="2260" max="2260" width="10" style="112" bestFit="1" customWidth="1"/>
    <col min="2261" max="2261" width="1.6640625" style="112" customWidth="1"/>
    <col min="2262" max="2262" width="8.109375" style="112" bestFit="1" customWidth="1"/>
    <col min="2263" max="2263" width="7.6640625" style="112" bestFit="1" customWidth="1"/>
    <col min="2264" max="2264" width="7" style="112" customWidth="1"/>
    <col min="2265" max="2265" width="8.109375" style="112" bestFit="1" customWidth="1"/>
    <col min="2266" max="2266" width="1.6640625" style="112" customWidth="1"/>
    <col min="2267" max="2267" width="8.109375" style="112" bestFit="1" customWidth="1"/>
    <col min="2268" max="2270" width="8.88671875" style="112"/>
    <col min="2271" max="2271" width="3" style="112" customWidth="1"/>
    <col min="2272" max="2272" width="8.109375" style="112" bestFit="1" customWidth="1"/>
    <col min="2273" max="2275" width="8.88671875" style="112"/>
    <col min="2276" max="2276" width="2.6640625" style="112" customWidth="1"/>
    <col min="2277" max="2277" width="8.33203125" style="112" bestFit="1" customWidth="1"/>
    <col min="2278" max="2280" width="8.88671875" style="112"/>
    <col min="2281" max="2281" width="1.109375" style="112" customWidth="1"/>
    <col min="2282" max="2282" width="8.33203125" style="112" bestFit="1" customWidth="1"/>
    <col min="2283" max="2284" width="7.6640625" style="112" bestFit="1" customWidth="1"/>
    <col min="2285" max="2285" width="8.109375" style="112" bestFit="1" customWidth="1"/>
    <col min="2286" max="2286" width="1.6640625" style="112" customWidth="1"/>
    <col min="2287" max="2290" width="8.88671875" style="112"/>
    <col min="2291" max="2291" width="1.5546875" style="112" customWidth="1"/>
    <col min="2292" max="2292" width="8.109375" style="112" bestFit="1" customWidth="1"/>
    <col min="2293" max="2294" width="7.6640625" style="112" bestFit="1" customWidth="1"/>
    <col min="2295" max="2295" width="8.109375" style="112" bestFit="1" customWidth="1"/>
    <col min="2296" max="2296" width="1.6640625" style="112" customWidth="1"/>
    <col min="2297" max="2297" width="8.33203125" style="112" bestFit="1" customWidth="1"/>
    <col min="2298" max="2299" width="7.6640625" style="112" bestFit="1" customWidth="1"/>
    <col min="2300" max="2300" width="8.109375" style="112" bestFit="1" customWidth="1"/>
    <col min="2301" max="2501" width="8.88671875" style="112"/>
    <col min="2502" max="2502" width="4.109375" style="112" bestFit="1" customWidth="1"/>
    <col min="2503" max="2503" width="12.109375" style="112" bestFit="1" customWidth="1"/>
    <col min="2504" max="2505" width="9.33203125" style="112" bestFit="1" customWidth="1"/>
    <col min="2506" max="2506" width="10" style="112" customWidth="1"/>
    <col min="2507" max="2507" width="3" style="112" customWidth="1"/>
    <col min="2508" max="2508" width="12.33203125" style="112" bestFit="1" customWidth="1"/>
    <col min="2509" max="2511" width="10" style="112" customWidth="1"/>
    <col min="2512" max="2512" width="1.6640625" style="112" customWidth="1"/>
    <col min="2513" max="2513" width="10" style="112" bestFit="1" customWidth="1"/>
    <col min="2514" max="2515" width="9.33203125" style="112" bestFit="1" customWidth="1"/>
    <col min="2516" max="2516" width="10" style="112" bestFit="1" customWidth="1"/>
    <col min="2517" max="2517" width="1.6640625" style="112" customWidth="1"/>
    <col min="2518" max="2518" width="8.109375" style="112" bestFit="1" customWidth="1"/>
    <col min="2519" max="2519" width="7.6640625" style="112" bestFit="1" customWidth="1"/>
    <col min="2520" max="2520" width="7" style="112" customWidth="1"/>
    <col min="2521" max="2521" width="8.109375" style="112" bestFit="1" customWidth="1"/>
    <col min="2522" max="2522" width="1.6640625" style="112" customWidth="1"/>
    <col min="2523" max="2523" width="8.109375" style="112" bestFit="1" customWidth="1"/>
    <col min="2524" max="2526" width="8.88671875" style="112"/>
    <col min="2527" max="2527" width="3" style="112" customWidth="1"/>
    <col min="2528" max="2528" width="8.109375" style="112" bestFit="1" customWidth="1"/>
    <col min="2529" max="2531" width="8.88671875" style="112"/>
    <col min="2532" max="2532" width="2.6640625" style="112" customWidth="1"/>
    <col min="2533" max="2533" width="8.33203125" style="112" bestFit="1" customWidth="1"/>
    <col min="2534" max="2536" width="8.88671875" style="112"/>
    <col min="2537" max="2537" width="1.109375" style="112" customWidth="1"/>
    <col min="2538" max="2538" width="8.33203125" style="112" bestFit="1" customWidth="1"/>
    <col min="2539" max="2540" width="7.6640625" style="112" bestFit="1" customWidth="1"/>
    <col min="2541" max="2541" width="8.109375" style="112" bestFit="1" customWidth="1"/>
    <col min="2542" max="2542" width="1.6640625" style="112" customWidth="1"/>
    <col min="2543" max="2546" width="8.88671875" style="112"/>
    <col min="2547" max="2547" width="1.5546875" style="112" customWidth="1"/>
    <col min="2548" max="2548" width="8.109375" style="112" bestFit="1" customWidth="1"/>
    <col min="2549" max="2550" width="7.6640625" style="112" bestFit="1" customWidth="1"/>
    <col min="2551" max="2551" width="8.109375" style="112" bestFit="1" customWidth="1"/>
    <col min="2552" max="2552" width="1.6640625" style="112" customWidth="1"/>
    <col min="2553" max="2553" width="8.33203125" style="112" bestFit="1" customWidth="1"/>
    <col min="2554" max="2555" width="7.6640625" style="112" bestFit="1" customWidth="1"/>
    <col min="2556" max="2556" width="8.109375" style="112" bestFit="1" customWidth="1"/>
    <col min="2557" max="2757" width="8.88671875" style="112"/>
    <col min="2758" max="2758" width="4.109375" style="112" bestFit="1" customWidth="1"/>
    <col min="2759" max="2759" width="12.109375" style="112" bestFit="1" customWidth="1"/>
    <col min="2760" max="2761" width="9.33203125" style="112" bestFit="1" customWidth="1"/>
    <col min="2762" max="2762" width="10" style="112" customWidth="1"/>
    <col min="2763" max="2763" width="3" style="112" customWidth="1"/>
    <col min="2764" max="2764" width="12.33203125" style="112" bestFit="1" customWidth="1"/>
    <col min="2765" max="2767" width="10" style="112" customWidth="1"/>
    <col min="2768" max="2768" width="1.6640625" style="112" customWidth="1"/>
    <col min="2769" max="2769" width="10" style="112" bestFit="1" customWidth="1"/>
    <col min="2770" max="2771" width="9.33203125" style="112" bestFit="1" customWidth="1"/>
    <col min="2772" max="2772" width="10" style="112" bestFit="1" customWidth="1"/>
    <col min="2773" max="2773" width="1.6640625" style="112" customWidth="1"/>
    <col min="2774" max="2774" width="8.109375" style="112" bestFit="1" customWidth="1"/>
    <col min="2775" max="2775" width="7.6640625" style="112" bestFit="1" customWidth="1"/>
    <col min="2776" max="2776" width="7" style="112" customWidth="1"/>
    <col min="2777" max="2777" width="8.109375" style="112" bestFit="1" customWidth="1"/>
    <col min="2778" max="2778" width="1.6640625" style="112" customWidth="1"/>
    <col min="2779" max="2779" width="8.109375" style="112" bestFit="1" customWidth="1"/>
    <col min="2780" max="2782" width="8.88671875" style="112"/>
    <col min="2783" max="2783" width="3" style="112" customWidth="1"/>
    <col min="2784" max="2784" width="8.109375" style="112" bestFit="1" customWidth="1"/>
    <col min="2785" max="2787" width="8.88671875" style="112"/>
    <col min="2788" max="2788" width="2.6640625" style="112" customWidth="1"/>
    <col min="2789" max="2789" width="8.33203125" style="112" bestFit="1" customWidth="1"/>
    <col min="2790" max="2792" width="8.88671875" style="112"/>
    <col min="2793" max="2793" width="1.109375" style="112" customWidth="1"/>
    <col min="2794" max="2794" width="8.33203125" style="112" bestFit="1" customWidth="1"/>
    <col min="2795" max="2796" width="7.6640625" style="112" bestFit="1" customWidth="1"/>
    <col min="2797" max="2797" width="8.109375" style="112" bestFit="1" customWidth="1"/>
    <col min="2798" max="2798" width="1.6640625" style="112" customWidth="1"/>
    <col min="2799" max="2802" width="8.88671875" style="112"/>
    <col min="2803" max="2803" width="1.5546875" style="112" customWidth="1"/>
    <col min="2804" max="2804" width="8.109375" style="112" bestFit="1" customWidth="1"/>
    <col min="2805" max="2806" width="7.6640625" style="112" bestFit="1" customWidth="1"/>
    <col min="2807" max="2807" width="8.109375" style="112" bestFit="1" customWidth="1"/>
    <col min="2808" max="2808" width="1.6640625" style="112" customWidth="1"/>
    <col min="2809" max="2809" width="8.33203125" style="112" bestFit="1" customWidth="1"/>
    <col min="2810" max="2811" width="7.6640625" style="112" bestFit="1" customWidth="1"/>
    <col min="2812" max="2812" width="8.109375" style="112" bestFit="1" customWidth="1"/>
    <col min="2813" max="3013" width="8.88671875" style="112"/>
    <col min="3014" max="3014" width="4.109375" style="112" bestFit="1" customWidth="1"/>
    <col min="3015" max="3015" width="12.109375" style="112" bestFit="1" customWidth="1"/>
    <col min="3016" max="3017" width="9.33203125" style="112" bestFit="1" customWidth="1"/>
    <col min="3018" max="3018" width="10" style="112" customWidth="1"/>
    <col min="3019" max="3019" width="3" style="112" customWidth="1"/>
    <col min="3020" max="3020" width="12.33203125" style="112" bestFit="1" customWidth="1"/>
    <col min="3021" max="3023" width="10" style="112" customWidth="1"/>
    <col min="3024" max="3024" width="1.6640625" style="112" customWidth="1"/>
    <col min="3025" max="3025" width="10" style="112" bestFit="1" customWidth="1"/>
    <col min="3026" max="3027" width="9.33203125" style="112" bestFit="1" customWidth="1"/>
    <col min="3028" max="3028" width="10" style="112" bestFit="1" customWidth="1"/>
    <col min="3029" max="3029" width="1.6640625" style="112" customWidth="1"/>
    <col min="3030" max="3030" width="8.109375" style="112" bestFit="1" customWidth="1"/>
    <col min="3031" max="3031" width="7.6640625" style="112" bestFit="1" customWidth="1"/>
    <col min="3032" max="3032" width="7" style="112" customWidth="1"/>
    <col min="3033" max="3033" width="8.109375" style="112" bestFit="1" customWidth="1"/>
    <col min="3034" max="3034" width="1.6640625" style="112" customWidth="1"/>
    <col min="3035" max="3035" width="8.109375" style="112" bestFit="1" customWidth="1"/>
    <col min="3036" max="3038" width="8.88671875" style="112"/>
    <col min="3039" max="3039" width="3" style="112" customWidth="1"/>
    <col min="3040" max="3040" width="8.109375" style="112" bestFit="1" customWidth="1"/>
    <col min="3041" max="3043" width="8.88671875" style="112"/>
    <col min="3044" max="3044" width="2.6640625" style="112" customWidth="1"/>
    <col min="3045" max="3045" width="8.33203125" style="112" bestFit="1" customWidth="1"/>
    <col min="3046" max="3048" width="8.88671875" style="112"/>
    <col min="3049" max="3049" width="1.109375" style="112" customWidth="1"/>
    <col min="3050" max="3050" width="8.33203125" style="112" bestFit="1" customWidth="1"/>
    <col min="3051" max="3052" width="7.6640625" style="112" bestFit="1" customWidth="1"/>
    <col min="3053" max="3053" width="8.109375" style="112" bestFit="1" customWidth="1"/>
    <col min="3054" max="3054" width="1.6640625" style="112" customWidth="1"/>
    <col min="3055" max="3058" width="8.88671875" style="112"/>
    <col min="3059" max="3059" width="1.5546875" style="112" customWidth="1"/>
    <col min="3060" max="3060" width="8.109375" style="112" bestFit="1" customWidth="1"/>
    <col min="3061" max="3062" width="7.6640625" style="112" bestFit="1" customWidth="1"/>
    <col min="3063" max="3063" width="8.109375" style="112" bestFit="1" customWidth="1"/>
    <col min="3064" max="3064" width="1.6640625" style="112" customWidth="1"/>
    <col min="3065" max="3065" width="8.33203125" style="112" bestFit="1" customWidth="1"/>
    <col min="3066" max="3067" width="7.6640625" style="112" bestFit="1" customWidth="1"/>
    <col min="3068" max="3068" width="8.109375" style="112" bestFit="1" customWidth="1"/>
    <col min="3069" max="3269" width="8.88671875" style="112"/>
    <col min="3270" max="3270" width="4.109375" style="112" bestFit="1" customWidth="1"/>
    <col min="3271" max="3271" width="12.109375" style="112" bestFit="1" customWidth="1"/>
    <col min="3272" max="3273" width="9.33203125" style="112" bestFit="1" customWidth="1"/>
    <col min="3274" max="3274" width="10" style="112" customWidth="1"/>
    <col min="3275" max="3275" width="3" style="112" customWidth="1"/>
    <col min="3276" max="3276" width="12.33203125" style="112" bestFit="1" customWidth="1"/>
    <col min="3277" max="3279" width="10" style="112" customWidth="1"/>
    <col min="3280" max="3280" width="1.6640625" style="112" customWidth="1"/>
    <col min="3281" max="3281" width="10" style="112" bestFit="1" customWidth="1"/>
    <col min="3282" max="3283" width="9.33203125" style="112" bestFit="1" customWidth="1"/>
    <col min="3284" max="3284" width="10" style="112" bestFit="1" customWidth="1"/>
    <col min="3285" max="3285" width="1.6640625" style="112" customWidth="1"/>
    <col min="3286" max="3286" width="8.109375" style="112" bestFit="1" customWidth="1"/>
    <col min="3287" max="3287" width="7.6640625" style="112" bestFit="1" customWidth="1"/>
    <col min="3288" max="3288" width="7" style="112" customWidth="1"/>
    <col min="3289" max="3289" width="8.109375" style="112" bestFit="1" customWidth="1"/>
    <col min="3290" max="3290" width="1.6640625" style="112" customWidth="1"/>
    <col min="3291" max="3291" width="8.109375" style="112" bestFit="1" customWidth="1"/>
    <col min="3292" max="3294" width="8.88671875" style="112"/>
    <col min="3295" max="3295" width="3" style="112" customWidth="1"/>
    <col min="3296" max="3296" width="8.109375" style="112" bestFit="1" customWidth="1"/>
    <col min="3297" max="3299" width="8.88671875" style="112"/>
    <col min="3300" max="3300" width="2.6640625" style="112" customWidth="1"/>
    <col min="3301" max="3301" width="8.33203125" style="112" bestFit="1" customWidth="1"/>
    <col min="3302" max="3304" width="8.88671875" style="112"/>
    <col min="3305" max="3305" width="1.109375" style="112" customWidth="1"/>
    <col min="3306" max="3306" width="8.33203125" style="112" bestFit="1" customWidth="1"/>
    <col min="3307" max="3308" width="7.6640625" style="112" bestFit="1" customWidth="1"/>
    <col min="3309" max="3309" width="8.109375" style="112" bestFit="1" customWidth="1"/>
    <col min="3310" max="3310" width="1.6640625" style="112" customWidth="1"/>
    <col min="3311" max="3314" width="8.88671875" style="112"/>
    <col min="3315" max="3315" width="1.5546875" style="112" customWidth="1"/>
    <col min="3316" max="3316" width="8.109375" style="112" bestFit="1" customWidth="1"/>
    <col min="3317" max="3318" width="7.6640625" style="112" bestFit="1" customWidth="1"/>
    <col min="3319" max="3319" width="8.109375" style="112" bestFit="1" customWidth="1"/>
    <col min="3320" max="3320" width="1.6640625" style="112" customWidth="1"/>
    <col min="3321" max="3321" width="8.33203125" style="112" bestFit="1" customWidth="1"/>
    <col min="3322" max="3323" width="7.6640625" style="112" bestFit="1" customWidth="1"/>
    <col min="3324" max="3324" width="8.109375" style="112" bestFit="1" customWidth="1"/>
    <col min="3325" max="3525" width="8.88671875" style="112"/>
    <col min="3526" max="3526" width="4.109375" style="112" bestFit="1" customWidth="1"/>
    <col min="3527" max="3527" width="12.109375" style="112" bestFit="1" customWidth="1"/>
    <col min="3528" max="3529" width="9.33203125" style="112" bestFit="1" customWidth="1"/>
    <col min="3530" max="3530" width="10" style="112" customWidth="1"/>
    <col min="3531" max="3531" width="3" style="112" customWidth="1"/>
    <col min="3532" max="3532" width="12.33203125" style="112" bestFit="1" customWidth="1"/>
    <col min="3533" max="3535" width="10" style="112" customWidth="1"/>
    <col min="3536" max="3536" width="1.6640625" style="112" customWidth="1"/>
    <col min="3537" max="3537" width="10" style="112" bestFit="1" customWidth="1"/>
    <col min="3538" max="3539" width="9.33203125" style="112" bestFit="1" customWidth="1"/>
    <col min="3540" max="3540" width="10" style="112" bestFit="1" customWidth="1"/>
    <col min="3541" max="3541" width="1.6640625" style="112" customWidth="1"/>
    <col min="3542" max="3542" width="8.109375" style="112" bestFit="1" customWidth="1"/>
    <col min="3543" max="3543" width="7.6640625" style="112" bestFit="1" customWidth="1"/>
    <col min="3544" max="3544" width="7" style="112" customWidth="1"/>
    <col min="3545" max="3545" width="8.109375" style="112" bestFit="1" customWidth="1"/>
    <col min="3546" max="3546" width="1.6640625" style="112" customWidth="1"/>
    <col min="3547" max="3547" width="8.109375" style="112" bestFit="1" customWidth="1"/>
    <col min="3548" max="3550" width="8.88671875" style="112"/>
    <col min="3551" max="3551" width="3" style="112" customWidth="1"/>
    <col min="3552" max="3552" width="8.109375" style="112" bestFit="1" customWidth="1"/>
    <col min="3553" max="3555" width="8.88671875" style="112"/>
    <col min="3556" max="3556" width="2.6640625" style="112" customWidth="1"/>
    <col min="3557" max="3557" width="8.33203125" style="112" bestFit="1" customWidth="1"/>
    <col min="3558" max="3560" width="8.88671875" style="112"/>
    <col min="3561" max="3561" width="1.109375" style="112" customWidth="1"/>
    <col min="3562" max="3562" width="8.33203125" style="112" bestFit="1" customWidth="1"/>
    <col min="3563" max="3564" width="7.6640625" style="112" bestFit="1" customWidth="1"/>
    <col min="3565" max="3565" width="8.109375" style="112" bestFit="1" customWidth="1"/>
    <col min="3566" max="3566" width="1.6640625" style="112" customWidth="1"/>
    <col min="3567" max="3570" width="8.88671875" style="112"/>
    <col min="3571" max="3571" width="1.5546875" style="112" customWidth="1"/>
    <col min="3572" max="3572" width="8.109375" style="112" bestFit="1" customWidth="1"/>
    <col min="3573" max="3574" width="7.6640625" style="112" bestFit="1" customWidth="1"/>
    <col min="3575" max="3575" width="8.109375" style="112" bestFit="1" customWidth="1"/>
    <col min="3576" max="3576" width="1.6640625" style="112" customWidth="1"/>
    <col min="3577" max="3577" width="8.33203125" style="112" bestFit="1" customWidth="1"/>
    <col min="3578" max="3579" width="7.6640625" style="112" bestFit="1" customWidth="1"/>
    <col min="3580" max="3580" width="8.109375" style="112" bestFit="1" customWidth="1"/>
    <col min="3581" max="3781" width="8.88671875" style="112"/>
    <col min="3782" max="3782" width="4.109375" style="112" bestFit="1" customWidth="1"/>
    <col min="3783" max="3783" width="12.109375" style="112" bestFit="1" customWidth="1"/>
    <col min="3784" max="3785" width="9.33203125" style="112" bestFit="1" customWidth="1"/>
    <col min="3786" max="3786" width="10" style="112" customWidth="1"/>
    <col min="3787" max="3787" width="3" style="112" customWidth="1"/>
    <col min="3788" max="3788" width="12.33203125" style="112" bestFit="1" customWidth="1"/>
    <col min="3789" max="3791" width="10" style="112" customWidth="1"/>
    <col min="3792" max="3792" width="1.6640625" style="112" customWidth="1"/>
    <col min="3793" max="3793" width="10" style="112" bestFit="1" customWidth="1"/>
    <col min="3794" max="3795" width="9.33203125" style="112" bestFit="1" customWidth="1"/>
    <col min="3796" max="3796" width="10" style="112" bestFit="1" customWidth="1"/>
    <col min="3797" max="3797" width="1.6640625" style="112" customWidth="1"/>
    <col min="3798" max="3798" width="8.109375" style="112" bestFit="1" customWidth="1"/>
    <col min="3799" max="3799" width="7.6640625" style="112" bestFit="1" customWidth="1"/>
    <col min="3800" max="3800" width="7" style="112" customWidth="1"/>
    <col min="3801" max="3801" width="8.109375" style="112" bestFit="1" customWidth="1"/>
    <col min="3802" max="3802" width="1.6640625" style="112" customWidth="1"/>
    <col min="3803" max="3803" width="8.109375" style="112" bestFit="1" customWidth="1"/>
    <col min="3804" max="3806" width="8.88671875" style="112"/>
    <col min="3807" max="3807" width="3" style="112" customWidth="1"/>
    <col min="3808" max="3808" width="8.109375" style="112" bestFit="1" customWidth="1"/>
    <col min="3809" max="3811" width="8.88671875" style="112"/>
    <col min="3812" max="3812" width="2.6640625" style="112" customWidth="1"/>
    <col min="3813" max="3813" width="8.33203125" style="112" bestFit="1" customWidth="1"/>
    <col min="3814" max="3816" width="8.88671875" style="112"/>
    <col min="3817" max="3817" width="1.109375" style="112" customWidth="1"/>
    <col min="3818" max="3818" width="8.33203125" style="112" bestFit="1" customWidth="1"/>
    <col min="3819" max="3820" width="7.6640625" style="112" bestFit="1" customWidth="1"/>
    <col min="3821" max="3821" width="8.109375" style="112" bestFit="1" customWidth="1"/>
    <col min="3822" max="3822" width="1.6640625" style="112" customWidth="1"/>
    <col min="3823" max="3826" width="8.88671875" style="112"/>
    <col min="3827" max="3827" width="1.5546875" style="112" customWidth="1"/>
    <col min="3828" max="3828" width="8.109375" style="112" bestFit="1" customWidth="1"/>
    <col min="3829" max="3830" width="7.6640625" style="112" bestFit="1" customWidth="1"/>
    <col min="3831" max="3831" width="8.109375" style="112" bestFit="1" customWidth="1"/>
    <col min="3832" max="3832" width="1.6640625" style="112" customWidth="1"/>
    <col min="3833" max="3833" width="8.33203125" style="112" bestFit="1" customWidth="1"/>
    <col min="3834" max="3835" width="7.6640625" style="112" bestFit="1" customWidth="1"/>
    <col min="3836" max="3836" width="8.109375" style="112" bestFit="1" customWidth="1"/>
    <col min="3837" max="4037" width="8.88671875" style="112"/>
    <col min="4038" max="4038" width="4.109375" style="112" bestFit="1" customWidth="1"/>
    <col min="4039" max="4039" width="12.109375" style="112" bestFit="1" customWidth="1"/>
    <col min="4040" max="4041" width="9.33203125" style="112" bestFit="1" customWidth="1"/>
    <col min="4042" max="4042" width="10" style="112" customWidth="1"/>
    <col min="4043" max="4043" width="3" style="112" customWidth="1"/>
    <col min="4044" max="4044" width="12.33203125" style="112" bestFit="1" customWidth="1"/>
    <col min="4045" max="4047" width="10" style="112" customWidth="1"/>
    <col min="4048" max="4048" width="1.6640625" style="112" customWidth="1"/>
    <col min="4049" max="4049" width="10" style="112" bestFit="1" customWidth="1"/>
    <col min="4050" max="4051" width="9.33203125" style="112" bestFit="1" customWidth="1"/>
    <col min="4052" max="4052" width="10" style="112" bestFit="1" customWidth="1"/>
    <col min="4053" max="4053" width="1.6640625" style="112" customWidth="1"/>
    <col min="4054" max="4054" width="8.109375" style="112" bestFit="1" customWidth="1"/>
    <col min="4055" max="4055" width="7.6640625" style="112" bestFit="1" customWidth="1"/>
    <col min="4056" max="4056" width="7" style="112" customWidth="1"/>
    <col min="4057" max="4057" width="8.109375" style="112" bestFit="1" customWidth="1"/>
    <col min="4058" max="4058" width="1.6640625" style="112" customWidth="1"/>
    <col min="4059" max="4059" width="8.109375" style="112" bestFit="1" customWidth="1"/>
    <col min="4060" max="4062" width="8.88671875" style="112"/>
    <col min="4063" max="4063" width="3" style="112" customWidth="1"/>
    <col min="4064" max="4064" width="8.109375" style="112" bestFit="1" customWidth="1"/>
    <col min="4065" max="4067" width="8.88671875" style="112"/>
    <col min="4068" max="4068" width="2.6640625" style="112" customWidth="1"/>
    <col min="4069" max="4069" width="8.33203125" style="112" bestFit="1" customWidth="1"/>
    <col min="4070" max="4072" width="8.88671875" style="112"/>
    <col min="4073" max="4073" width="1.109375" style="112" customWidth="1"/>
    <col min="4074" max="4074" width="8.33203125" style="112" bestFit="1" customWidth="1"/>
    <col min="4075" max="4076" width="7.6640625" style="112" bestFit="1" customWidth="1"/>
    <col min="4077" max="4077" width="8.109375" style="112" bestFit="1" customWidth="1"/>
    <col min="4078" max="4078" width="1.6640625" style="112" customWidth="1"/>
    <col min="4079" max="4082" width="8.88671875" style="112"/>
    <col min="4083" max="4083" width="1.5546875" style="112" customWidth="1"/>
    <col min="4084" max="4084" width="8.109375" style="112" bestFit="1" customWidth="1"/>
    <col min="4085" max="4086" width="7.6640625" style="112" bestFit="1" customWidth="1"/>
    <col min="4087" max="4087" width="8.109375" style="112" bestFit="1" customWidth="1"/>
    <col min="4088" max="4088" width="1.6640625" style="112" customWidth="1"/>
    <col min="4089" max="4089" width="8.33203125" style="112" bestFit="1" customWidth="1"/>
    <col min="4090" max="4091" width="7.6640625" style="112" bestFit="1" customWidth="1"/>
    <col min="4092" max="4092" width="8.109375" style="112" bestFit="1" customWidth="1"/>
    <col min="4093" max="4293" width="8.88671875" style="112"/>
    <col min="4294" max="4294" width="4.109375" style="112" bestFit="1" customWidth="1"/>
    <col min="4295" max="4295" width="12.109375" style="112" bestFit="1" customWidth="1"/>
    <col min="4296" max="4297" width="9.33203125" style="112" bestFit="1" customWidth="1"/>
    <col min="4298" max="4298" width="10" style="112" customWidth="1"/>
    <col min="4299" max="4299" width="3" style="112" customWidth="1"/>
    <col min="4300" max="4300" width="12.33203125" style="112" bestFit="1" customWidth="1"/>
    <col min="4301" max="4303" width="10" style="112" customWidth="1"/>
    <col min="4304" max="4304" width="1.6640625" style="112" customWidth="1"/>
    <col min="4305" max="4305" width="10" style="112" bestFit="1" customWidth="1"/>
    <col min="4306" max="4307" width="9.33203125" style="112" bestFit="1" customWidth="1"/>
    <col min="4308" max="4308" width="10" style="112" bestFit="1" customWidth="1"/>
    <col min="4309" max="4309" width="1.6640625" style="112" customWidth="1"/>
    <col min="4310" max="4310" width="8.109375" style="112" bestFit="1" customWidth="1"/>
    <col min="4311" max="4311" width="7.6640625" style="112" bestFit="1" customWidth="1"/>
    <col min="4312" max="4312" width="7" style="112" customWidth="1"/>
    <col min="4313" max="4313" width="8.109375" style="112" bestFit="1" customWidth="1"/>
    <col min="4314" max="4314" width="1.6640625" style="112" customWidth="1"/>
    <col min="4315" max="4315" width="8.109375" style="112" bestFit="1" customWidth="1"/>
    <col min="4316" max="4318" width="8.88671875" style="112"/>
    <col min="4319" max="4319" width="3" style="112" customWidth="1"/>
    <col min="4320" max="4320" width="8.109375" style="112" bestFit="1" customWidth="1"/>
    <col min="4321" max="4323" width="8.88671875" style="112"/>
    <col min="4324" max="4324" width="2.6640625" style="112" customWidth="1"/>
    <col min="4325" max="4325" width="8.33203125" style="112" bestFit="1" customWidth="1"/>
    <col min="4326" max="4328" width="8.88671875" style="112"/>
    <col min="4329" max="4329" width="1.109375" style="112" customWidth="1"/>
    <col min="4330" max="4330" width="8.33203125" style="112" bestFit="1" customWidth="1"/>
    <col min="4331" max="4332" width="7.6640625" style="112" bestFit="1" customWidth="1"/>
    <col min="4333" max="4333" width="8.109375" style="112" bestFit="1" customWidth="1"/>
    <col min="4334" max="4334" width="1.6640625" style="112" customWidth="1"/>
    <col min="4335" max="4338" width="8.88671875" style="112"/>
    <col min="4339" max="4339" width="1.5546875" style="112" customWidth="1"/>
    <col min="4340" max="4340" width="8.109375" style="112" bestFit="1" customWidth="1"/>
    <col min="4341" max="4342" width="7.6640625" style="112" bestFit="1" customWidth="1"/>
    <col min="4343" max="4343" width="8.109375" style="112" bestFit="1" customWidth="1"/>
    <col min="4344" max="4344" width="1.6640625" style="112" customWidth="1"/>
    <col min="4345" max="4345" width="8.33203125" style="112" bestFit="1" customWidth="1"/>
    <col min="4346" max="4347" width="7.6640625" style="112" bestFit="1" customWidth="1"/>
    <col min="4348" max="4348" width="8.109375" style="112" bestFit="1" customWidth="1"/>
    <col min="4349" max="4549" width="8.88671875" style="112"/>
    <col min="4550" max="4550" width="4.109375" style="112" bestFit="1" customWidth="1"/>
    <col min="4551" max="4551" width="12.109375" style="112" bestFit="1" customWidth="1"/>
    <col min="4552" max="4553" width="9.33203125" style="112" bestFit="1" customWidth="1"/>
    <col min="4554" max="4554" width="10" style="112" customWidth="1"/>
    <col min="4555" max="4555" width="3" style="112" customWidth="1"/>
    <col min="4556" max="4556" width="12.33203125" style="112" bestFit="1" customWidth="1"/>
    <col min="4557" max="4559" width="10" style="112" customWidth="1"/>
    <col min="4560" max="4560" width="1.6640625" style="112" customWidth="1"/>
    <col min="4561" max="4561" width="10" style="112" bestFit="1" customWidth="1"/>
    <col min="4562" max="4563" width="9.33203125" style="112" bestFit="1" customWidth="1"/>
    <col min="4564" max="4564" width="10" style="112" bestFit="1" customWidth="1"/>
    <col min="4565" max="4565" width="1.6640625" style="112" customWidth="1"/>
    <col min="4566" max="4566" width="8.109375" style="112" bestFit="1" customWidth="1"/>
    <col min="4567" max="4567" width="7.6640625" style="112" bestFit="1" customWidth="1"/>
    <col min="4568" max="4568" width="7" style="112" customWidth="1"/>
    <col min="4569" max="4569" width="8.109375" style="112" bestFit="1" customWidth="1"/>
    <col min="4570" max="4570" width="1.6640625" style="112" customWidth="1"/>
    <col min="4571" max="4571" width="8.109375" style="112" bestFit="1" customWidth="1"/>
    <col min="4572" max="4574" width="8.88671875" style="112"/>
    <col min="4575" max="4575" width="3" style="112" customWidth="1"/>
    <col min="4576" max="4576" width="8.109375" style="112" bestFit="1" customWidth="1"/>
    <col min="4577" max="4579" width="8.88671875" style="112"/>
    <col min="4580" max="4580" width="2.6640625" style="112" customWidth="1"/>
    <col min="4581" max="4581" width="8.33203125" style="112" bestFit="1" customWidth="1"/>
    <col min="4582" max="4584" width="8.88671875" style="112"/>
    <col min="4585" max="4585" width="1.109375" style="112" customWidth="1"/>
    <col min="4586" max="4586" width="8.33203125" style="112" bestFit="1" customWidth="1"/>
    <col min="4587" max="4588" width="7.6640625" style="112" bestFit="1" customWidth="1"/>
    <col min="4589" max="4589" width="8.109375" style="112" bestFit="1" customWidth="1"/>
    <col min="4590" max="4590" width="1.6640625" style="112" customWidth="1"/>
    <col min="4591" max="4594" width="8.88671875" style="112"/>
    <col min="4595" max="4595" width="1.5546875" style="112" customWidth="1"/>
    <col min="4596" max="4596" width="8.109375" style="112" bestFit="1" customWidth="1"/>
    <col min="4597" max="4598" width="7.6640625" style="112" bestFit="1" customWidth="1"/>
    <col min="4599" max="4599" width="8.109375" style="112" bestFit="1" customWidth="1"/>
    <col min="4600" max="4600" width="1.6640625" style="112" customWidth="1"/>
    <col min="4601" max="4601" width="8.33203125" style="112" bestFit="1" customWidth="1"/>
    <col min="4602" max="4603" width="7.6640625" style="112" bestFit="1" customWidth="1"/>
    <col min="4604" max="4604" width="8.109375" style="112" bestFit="1" customWidth="1"/>
    <col min="4605" max="4805" width="8.88671875" style="112"/>
    <col min="4806" max="4806" width="4.109375" style="112" bestFit="1" customWidth="1"/>
    <col min="4807" max="4807" width="12.109375" style="112" bestFit="1" customWidth="1"/>
    <col min="4808" max="4809" width="9.33203125" style="112" bestFit="1" customWidth="1"/>
    <col min="4810" max="4810" width="10" style="112" customWidth="1"/>
    <col min="4811" max="4811" width="3" style="112" customWidth="1"/>
    <col min="4812" max="4812" width="12.33203125" style="112" bestFit="1" customWidth="1"/>
    <col min="4813" max="4815" width="10" style="112" customWidth="1"/>
    <col min="4816" max="4816" width="1.6640625" style="112" customWidth="1"/>
    <col min="4817" max="4817" width="10" style="112" bestFit="1" customWidth="1"/>
    <col min="4818" max="4819" width="9.33203125" style="112" bestFit="1" customWidth="1"/>
    <col min="4820" max="4820" width="10" style="112" bestFit="1" customWidth="1"/>
    <col min="4821" max="4821" width="1.6640625" style="112" customWidth="1"/>
    <col min="4822" max="4822" width="8.109375" style="112" bestFit="1" customWidth="1"/>
    <col min="4823" max="4823" width="7.6640625" style="112" bestFit="1" customWidth="1"/>
    <col min="4824" max="4824" width="7" style="112" customWidth="1"/>
    <col min="4825" max="4825" width="8.109375" style="112" bestFit="1" customWidth="1"/>
    <col min="4826" max="4826" width="1.6640625" style="112" customWidth="1"/>
    <col min="4827" max="4827" width="8.109375" style="112" bestFit="1" customWidth="1"/>
    <col min="4828" max="4830" width="8.88671875" style="112"/>
    <col min="4831" max="4831" width="3" style="112" customWidth="1"/>
    <col min="4832" max="4832" width="8.109375" style="112" bestFit="1" customWidth="1"/>
    <col min="4833" max="4835" width="8.88671875" style="112"/>
    <col min="4836" max="4836" width="2.6640625" style="112" customWidth="1"/>
    <col min="4837" max="4837" width="8.33203125" style="112" bestFit="1" customWidth="1"/>
    <col min="4838" max="4840" width="8.88671875" style="112"/>
    <col min="4841" max="4841" width="1.109375" style="112" customWidth="1"/>
    <col min="4842" max="4842" width="8.33203125" style="112" bestFit="1" customWidth="1"/>
    <col min="4843" max="4844" width="7.6640625" style="112" bestFit="1" customWidth="1"/>
    <col min="4845" max="4845" width="8.109375" style="112" bestFit="1" customWidth="1"/>
    <col min="4846" max="4846" width="1.6640625" style="112" customWidth="1"/>
    <col min="4847" max="4850" width="8.88671875" style="112"/>
    <col min="4851" max="4851" width="1.5546875" style="112" customWidth="1"/>
    <col min="4852" max="4852" width="8.109375" style="112" bestFit="1" customWidth="1"/>
    <col min="4853" max="4854" width="7.6640625" style="112" bestFit="1" customWidth="1"/>
    <col min="4855" max="4855" width="8.109375" style="112" bestFit="1" customWidth="1"/>
    <col min="4856" max="4856" width="1.6640625" style="112" customWidth="1"/>
    <col min="4857" max="4857" width="8.33203125" style="112" bestFit="1" customWidth="1"/>
    <col min="4858" max="4859" width="7.6640625" style="112" bestFit="1" customWidth="1"/>
    <col min="4860" max="4860" width="8.109375" style="112" bestFit="1" customWidth="1"/>
    <col min="4861" max="5061" width="8.88671875" style="112"/>
    <col min="5062" max="5062" width="4.109375" style="112" bestFit="1" customWidth="1"/>
    <col min="5063" max="5063" width="12.109375" style="112" bestFit="1" customWidth="1"/>
    <col min="5064" max="5065" width="9.33203125" style="112" bestFit="1" customWidth="1"/>
    <col min="5066" max="5066" width="10" style="112" customWidth="1"/>
    <col min="5067" max="5067" width="3" style="112" customWidth="1"/>
    <col min="5068" max="5068" width="12.33203125" style="112" bestFit="1" customWidth="1"/>
    <col min="5069" max="5071" width="10" style="112" customWidth="1"/>
    <col min="5072" max="5072" width="1.6640625" style="112" customWidth="1"/>
    <col min="5073" max="5073" width="10" style="112" bestFit="1" customWidth="1"/>
    <col min="5074" max="5075" width="9.33203125" style="112" bestFit="1" customWidth="1"/>
    <col min="5076" max="5076" width="10" style="112" bestFit="1" customWidth="1"/>
    <col min="5077" max="5077" width="1.6640625" style="112" customWidth="1"/>
    <col min="5078" max="5078" width="8.109375" style="112" bestFit="1" customWidth="1"/>
    <col min="5079" max="5079" width="7.6640625" style="112" bestFit="1" customWidth="1"/>
    <col min="5080" max="5080" width="7" style="112" customWidth="1"/>
    <col min="5081" max="5081" width="8.109375" style="112" bestFit="1" customWidth="1"/>
    <col min="5082" max="5082" width="1.6640625" style="112" customWidth="1"/>
    <col min="5083" max="5083" width="8.109375" style="112" bestFit="1" customWidth="1"/>
    <col min="5084" max="5086" width="8.88671875" style="112"/>
    <col min="5087" max="5087" width="3" style="112" customWidth="1"/>
    <col min="5088" max="5088" width="8.109375" style="112" bestFit="1" customWidth="1"/>
    <col min="5089" max="5091" width="8.88671875" style="112"/>
    <col min="5092" max="5092" width="2.6640625" style="112" customWidth="1"/>
    <col min="5093" max="5093" width="8.33203125" style="112" bestFit="1" customWidth="1"/>
    <col min="5094" max="5096" width="8.88671875" style="112"/>
    <col min="5097" max="5097" width="1.109375" style="112" customWidth="1"/>
    <col min="5098" max="5098" width="8.33203125" style="112" bestFit="1" customWidth="1"/>
    <col min="5099" max="5100" width="7.6640625" style="112" bestFit="1" customWidth="1"/>
    <col min="5101" max="5101" width="8.109375" style="112" bestFit="1" customWidth="1"/>
    <col min="5102" max="5102" width="1.6640625" style="112" customWidth="1"/>
    <col min="5103" max="5106" width="8.88671875" style="112"/>
    <col min="5107" max="5107" width="1.5546875" style="112" customWidth="1"/>
    <col min="5108" max="5108" width="8.109375" style="112" bestFit="1" customWidth="1"/>
    <col min="5109" max="5110" width="7.6640625" style="112" bestFit="1" customWidth="1"/>
    <col min="5111" max="5111" width="8.109375" style="112" bestFit="1" customWidth="1"/>
    <col min="5112" max="5112" width="1.6640625" style="112" customWidth="1"/>
    <col min="5113" max="5113" width="8.33203125" style="112" bestFit="1" customWidth="1"/>
    <col min="5114" max="5115" width="7.6640625" style="112" bestFit="1" customWidth="1"/>
    <col min="5116" max="5116" width="8.109375" style="112" bestFit="1" customWidth="1"/>
    <col min="5117" max="5317" width="8.88671875" style="112"/>
    <col min="5318" max="5318" width="4.109375" style="112" bestFit="1" customWidth="1"/>
    <col min="5319" max="5319" width="12.109375" style="112" bestFit="1" customWidth="1"/>
    <col min="5320" max="5321" width="9.33203125" style="112" bestFit="1" customWidth="1"/>
    <col min="5322" max="5322" width="10" style="112" customWidth="1"/>
    <col min="5323" max="5323" width="3" style="112" customWidth="1"/>
    <col min="5324" max="5324" width="12.33203125" style="112" bestFit="1" customWidth="1"/>
    <col min="5325" max="5327" width="10" style="112" customWidth="1"/>
    <col min="5328" max="5328" width="1.6640625" style="112" customWidth="1"/>
    <col min="5329" max="5329" width="10" style="112" bestFit="1" customWidth="1"/>
    <col min="5330" max="5331" width="9.33203125" style="112" bestFit="1" customWidth="1"/>
    <col min="5332" max="5332" width="10" style="112" bestFit="1" customWidth="1"/>
    <col min="5333" max="5333" width="1.6640625" style="112" customWidth="1"/>
    <col min="5334" max="5334" width="8.109375" style="112" bestFit="1" customWidth="1"/>
    <col min="5335" max="5335" width="7.6640625" style="112" bestFit="1" customWidth="1"/>
    <col min="5336" max="5336" width="7" style="112" customWidth="1"/>
    <col min="5337" max="5337" width="8.109375" style="112" bestFit="1" customWidth="1"/>
    <col min="5338" max="5338" width="1.6640625" style="112" customWidth="1"/>
    <col min="5339" max="5339" width="8.109375" style="112" bestFit="1" customWidth="1"/>
    <col min="5340" max="5342" width="8.88671875" style="112"/>
    <col min="5343" max="5343" width="3" style="112" customWidth="1"/>
    <col min="5344" max="5344" width="8.109375" style="112" bestFit="1" customWidth="1"/>
    <col min="5345" max="5347" width="8.88671875" style="112"/>
    <col min="5348" max="5348" width="2.6640625" style="112" customWidth="1"/>
    <col min="5349" max="5349" width="8.33203125" style="112" bestFit="1" customWidth="1"/>
    <col min="5350" max="5352" width="8.88671875" style="112"/>
    <col min="5353" max="5353" width="1.109375" style="112" customWidth="1"/>
    <col min="5354" max="5354" width="8.33203125" style="112" bestFit="1" customWidth="1"/>
    <col min="5355" max="5356" width="7.6640625" style="112" bestFit="1" customWidth="1"/>
    <col min="5357" max="5357" width="8.109375" style="112" bestFit="1" customWidth="1"/>
    <col min="5358" max="5358" width="1.6640625" style="112" customWidth="1"/>
    <col min="5359" max="5362" width="8.88671875" style="112"/>
    <col min="5363" max="5363" width="1.5546875" style="112" customWidth="1"/>
    <col min="5364" max="5364" width="8.109375" style="112" bestFit="1" customWidth="1"/>
    <col min="5365" max="5366" width="7.6640625" style="112" bestFit="1" customWidth="1"/>
    <col min="5367" max="5367" width="8.109375" style="112" bestFit="1" customWidth="1"/>
    <col min="5368" max="5368" width="1.6640625" style="112" customWidth="1"/>
    <col min="5369" max="5369" width="8.33203125" style="112" bestFit="1" customWidth="1"/>
    <col min="5370" max="5371" width="7.6640625" style="112" bestFit="1" customWidth="1"/>
    <col min="5372" max="5372" width="8.109375" style="112" bestFit="1" customWidth="1"/>
    <col min="5373" max="5573" width="8.88671875" style="112"/>
    <col min="5574" max="5574" width="4.109375" style="112" bestFit="1" customWidth="1"/>
    <col min="5575" max="5575" width="12.109375" style="112" bestFit="1" customWidth="1"/>
    <col min="5576" max="5577" width="9.33203125" style="112" bestFit="1" customWidth="1"/>
    <col min="5578" max="5578" width="10" style="112" customWidth="1"/>
    <col min="5579" max="5579" width="3" style="112" customWidth="1"/>
    <col min="5580" max="5580" width="12.33203125" style="112" bestFit="1" customWidth="1"/>
    <col min="5581" max="5583" width="10" style="112" customWidth="1"/>
    <col min="5584" max="5584" width="1.6640625" style="112" customWidth="1"/>
    <col min="5585" max="5585" width="10" style="112" bestFit="1" customWidth="1"/>
    <col min="5586" max="5587" width="9.33203125" style="112" bestFit="1" customWidth="1"/>
    <col min="5588" max="5588" width="10" style="112" bestFit="1" customWidth="1"/>
    <col min="5589" max="5589" width="1.6640625" style="112" customWidth="1"/>
    <col min="5590" max="5590" width="8.109375" style="112" bestFit="1" customWidth="1"/>
    <col min="5591" max="5591" width="7.6640625" style="112" bestFit="1" customWidth="1"/>
    <col min="5592" max="5592" width="7" style="112" customWidth="1"/>
    <col min="5593" max="5593" width="8.109375" style="112" bestFit="1" customWidth="1"/>
    <col min="5594" max="5594" width="1.6640625" style="112" customWidth="1"/>
    <col min="5595" max="5595" width="8.109375" style="112" bestFit="1" customWidth="1"/>
    <col min="5596" max="5598" width="8.88671875" style="112"/>
    <col min="5599" max="5599" width="3" style="112" customWidth="1"/>
    <col min="5600" max="5600" width="8.109375" style="112" bestFit="1" customWidth="1"/>
    <col min="5601" max="5603" width="8.88671875" style="112"/>
    <col min="5604" max="5604" width="2.6640625" style="112" customWidth="1"/>
    <col min="5605" max="5605" width="8.33203125" style="112" bestFit="1" customWidth="1"/>
    <col min="5606" max="5608" width="8.88671875" style="112"/>
    <col min="5609" max="5609" width="1.109375" style="112" customWidth="1"/>
    <col min="5610" max="5610" width="8.33203125" style="112" bestFit="1" customWidth="1"/>
    <col min="5611" max="5612" width="7.6640625" style="112" bestFit="1" customWidth="1"/>
    <col min="5613" max="5613" width="8.109375" style="112" bestFit="1" customWidth="1"/>
    <col min="5614" max="5614" width="1.6640625" style="112" customWidth="1"/>
    <col min="5615" max="5618" width="8.88671875" style="112"/>
    <col min="5619" max="5619" width="1.5546875" style="112" customWidth="1"/>
    <col min="5620" max="5620" width="8.109375" style="112" bestFit="1" customWidth="1"/>
    <col min="5621" max="5622" width="7.6640625" style="112" bestFit="1" customWidth="1"/>
    <col min="5623" max="5623" width="8.109375" style="112" bestFit="1" customWidth="1"/>
    <col min="5624" max="5624" width="1.6640625" style="112" customWidth="1"/>
    <col min="5625" max="5625" width="8.33203125" style="112" bestFit="1" customWidth="1"/>
    <col min="5626" max="5627" width="7.6640625" style="112" bestFit="1" customWidth="1"/>
    <col min="5628" max="5628" width="8.109375" style="112" bestFit="1" customWidth="1"/>
    <col min="5629" max="5829" width="8.88671875" style="112"/>
    <col min="5830" max="5830" width="4.109375" style="112" bestFit="1" customWidth="1"/>
    <col min="5831" max="5831" width="12.109375" style="112" bestFit="1" customWidth="1"/>
    <col min="5832" max="5833" width="9.33203125" style="112" bestFit="1" customWidth="1"/>
    <col min="5834" max="5834" width="10" style="112" customWidth="1"/>
    <col min="5835" max="5835" width="3" style="112" customWidth="1"/>
    <col min="5836" max="5836" width="12.33203125" style="112" bestFit="1" customWidth="1"/>
    <col min="5837" max="5839" width="10" style="112" customWidth="1"/>
    <col min="5840" max="5840" width="1.6640625" style="112" customWidth="1"/>
    <col min="5841" max="5841" width="10" style="112" bestFit="1" customWidth="1"/>
    <col min="5842" max="5843" width="9.33203125" style="112" bestFit="1" customWidth="1"/>
    <col min="5844" max="5844" width="10" style="112" bestFit="1" customWidth="1"/>
    <col min="5845" max="5845" width="1.6640625" style="112" customWidth="1"/>
    <col min="5846" max="5846" width="8.109375" style="112" bestFit="1" customWidth="1"/>
    <col min="5847" max="5847" width="7.6640625" style="112" bestFit="1" customWidth="1"/>
    <col min="5848" max="5848" width="7" style="112" customWidth="1"/>
    <col min="5849" max="5849" width="8.109375" style="112" bestFit="1" customWidth="1"/>
    <col min="5850" max="5850" width="1.6640625" style="112" customWidth="1"/>
    <col min="5851" max="5851" width="8.109375" style="112" bestFit="1" customWidth="1"/>
    <col min="5852" max="5854" width="8.88671875" style="112"/>
    <col min="5855" max="5855" width="3" style="112" customWidth="1"/>
    <col min="5856" max="5856" width="8.109375" style="112" bestFit="1" customWidth="1"/>
    <col min="5857" max="5859" width="8.88671875" style="112"/>
    <col min="5860" max="5860" width="2.6640625" style="112" customWidth="1"/>
    <col min="5861" max="5861" width="8.33203125" style="112" bestFit="1" customWidth="1"/>
    <col min="5862" max="5864" width="8.88671875" style="112"/>
    <col min="5865" max="5865" width="1.109375" style="112" customWidth="1"/>
    <col min="5866" max="5866" width="8.33203125" style="112" bestFit="1" customWidth="1"/>
    <col min="5867" max="5868" width="7.6640625" style="112" bestFit="1" customWidth="1"/>
    <col min="5869" max="5869" width="8.109375" style="112" bestFit="1" customWidth="1"/>
    <col min="5870" max="5870" width="1.6640625" style="112" customWidth="1"/>
    <col min="5871" max="5874" width="8.88671875" style="112"/>
    <col min="5875" max="5875" width="1.5546875" style="112" customWidth="1"/>
    <col min="5876" max="5876" width="8.109375" style="112" bestFit="1" customWidth="1"/>
    <col min="5877" max="5878" width="7.6640625" style="112" bestFit="1" customWidth="1"/>
    <col min="5879" max="5879" width="8.109375" style="112" bestFit="1" customWidth="1"/>
    <col min="5880" max="5880" width="1.6640625" style="112" customWidth="1"/>
    <col min="5881" max="5881" width="8.33203125" style="112" bestFit="1" customWidth="1"/>
    <col min="5882" max="5883" width="7.6640625" style="112" bestFit="1" customWidth="1"/>
    <col min="5884" max="5884" width="8.109375" style="112" bestFit="1" customWidth="1"/>
    <col min="5885" max="6085" width="8.88671875" style="112"/>
    <col min="6086" max="6086" width="4.109375" style="112" bestFit="1" customWidth="1"/>
    <col min="6087" max="6087" width="12.109375" style="112" bestFit="1" customWidth="1"/>
    <col min="6088" max="6089" width="9.33203125" style="112" bestFit="1" customWidth="1"/>
    <col min="6090" max="6090" width="10" style="112" customWidth="1"/>
    <col min="6091" max="6091" width="3" style="112" customWidth="1"/>
    <col min="6092" max="6092" width="12.33203125" style="112" bestFit="1" customWidth="1"/>
    <col min="6093" max="6095" width="10" style="112" customWidth="1"/>
    <col min="6096" max="6096" width="1.6640625" style="112" customWidth="1"/>
    <col min="6097" max="6097" width="10" style="112" bestFit="1" customWidth="1"/>
    <col min="6098" max="6099" width="9.33203125" style="112" bestFit="1" customWidth="1"/>
    <col min="6100" max="6100" width="10" style="112" bestFit="1" customWidth="1"/>
    <col min="6101" max="6101" width="1.6640625" style="112" customWidth="1"/>
    <col min="6102" max="6102" width="8.109375" style="112" bestFit="1" customWidth="1"/>
    <col min="6103" max="6103" width="7.6640625" style="112" bestFit="1" customWidth="1"/>
    <col min="6104" max="6104" width="7" style="112" customWidth="1"/>
    <col min="6105" max="6105" width="8.109375" style="112" bestFit="1" customWidth="1"/>
    <col min="6106" max="6106" width="1.6640625" style="112" customWidth="1"/>
    <col min="6107" max="6107" width="8.109375" style="112" bestFit="1" customWidth="1"/>
    <col min="6108" max="6110" width="8.88671875" style="112"/>
    <col min="6111" max="6111" width="3" style="112" customWidth="1"/>
    <col min="6112" max="6112" width="8.109375" style="112" bestFit="1" customWidth="1"/>
    <col min="6113" max="6115" width="8.88671875" style="112"/>
    <col min="6116" max="6116" width="2.6640625" style="112" customWidth="1"/>
    <col min="6117" max="6117" width="8.33203125" style="112" bestFit="1" customWidth="1"/>
    <col min="6118" max="6120" width="8.88671875" style="112"/>
    <col min="6121" max="6121" width="1.109375" style="112" customWidth="1"/>
    <col min="6122" max="6122" width="8.33203125" style="112" bestFit="1" customWidth="1"/>
    <col min="6123" max="6124" width="7.6640625" style="112" bestFit="1" customWidth="1"/>
    <col min="6125" max="6125" width="8.109375" style="112" bestFit="1" customWidth="1"/>
    <col min="6126" max="6126" width="1.6640625" style="112" customWidth="1"/>
    <col min="6127" max="6130" width="8.88671875" style="112"/>
    <col min="6131" max="6131" width="1.5546875" style="112" customWidth="1"/>
    <col min="6132" max="6132" width="8.109375" style="112" bestFit="1" customWidth="1"/>
    <col min="6133" max="6134" width="7.6640625" style="112" bestFit="1" customWidth="1"/>
    <col min="6135" max="6135" width="8.109375" style="112" bestFit="1" customWidth="1"/>
    <col min="6136" max="6136" width="1.6640625" style="112" customWidth="1"/>
    <col min="6137" max="6137" width="8.33203125" style="112" bestFit="1" customWidth="1"/>
    <col min="6138" max="6139" width="7.6640625" style="112" bestFit="1" customWidth="1"/>
    <col min="6140" max="6140" width="8.109375" style="112" bestFit="1" customWidth="1"/>
    <col min="6141" max="6341" width="8.88671875" style="112"/>
    <col min="6342" max="6342" width="4.109375" style="112" bestFit="1" customWidth="1"/>
    <col min="6343" max="6343" width="12.109375" style="112" bestFit="1" customWidth="1"/>
    <col min="6344" max="6345" width="9.33203125" style="112" bestFit="1" customWidth="1"/>
    <col min="6346" max="6346" width="10" style="112" customWidth="1"/>
    <col min="6347" max="6347" width="3" style="112" customWidth="1"/>
    <col min="6348" max="6348" width="12.33203125" style="112" bestFit="1" customWidth="1"/>
    <col min="6349" max="6351" width="10" style="112" customWidth="1"/>
    <col min="6352" max="6352" width="1.6640625" style="112" customWidth="1"/>
    <col min="6353" max="6353" width="10" style="112" bestFit="1" customWidth="1"/>
    <col min="6354" max="6355" width="9.33203125" style="112" bestFit="1" customWidth="1"/>
    <col min="6356" max="6356" width="10" style="112" bestFit="1" customWidth="1"/>
    <col min="6357" max="6357" width="1.6640625" style="112" customWidth="1"/>
    <col min="6358" max="6358" width="8.109375" style="112" bestFit="1" customWidth="1"/>
    <col min="6359" max="6359" width="7.6640625" style="112" bestFit="1" customWidth="1"/>
    <col min="6360" max="6360" width="7" style="112" customWidth="1"/>
    <col min="6361" max="6361" width="8.109375" style="112" bestFit="1" customWidth="1"/>
    <col min="6362" max="6362" width="1.6640625" style="112" customWidth="1"/>
    <col min="6363" max="6363" width="8.109375" style="112" bestFit="1" customWidth="1"/>
    <col min="6364" max="6366" width="8.88671875" style="112"/>
    <col min="6367" max="6367" width="3" style="112" customWidth="1"/>
    <col min="6368" max="6368" width="8.109375" style="112" bestFit="1" customWidth="1"/>
    <col min="6369" max="6371" width="8.88671875" style="112"/>
    <col min="6372" max="6372" width="2.6640625" style="112" customWidth="1"/>
    <col min="6373" max="6373" width="8.33203125" style="112" bestFit="1" customWidth="1"/>
    <col min="6374" max="6376" width="8.88671875" style="112"/>
    <col min="6377" max="6377" width="1.109375" style="112" customWidth="1"/>
    <col min="6378" max="6378" width="8.33203125" style="112" bestFit="1" customWidth="1"/>
    <col min="6379" max="6380" width="7.6640625" style="112" bestFit="1" customWidth="1"/>
    <col min="6381" max="6381" width="8.109375" style="112" bestFit="1" customWidth="1"/>
    <col min="6382" max="6382" width="1.6640625" style="112" customWidth="1"/>
    <col min="6383" max="6386" width="8.88671875" style="112"/>
    <col min="6387" max="6387" width="1.5546875" style="112" customWidth="1"/>
    <col min="6388" max="6388" width="8.109375" style="112" bestFit="1" customWidth="1"/>
    <col min="6389" max="6390" width="7.6640625" style="112" bestFit="1" customWidth="1"/>
    <col min="6391" max="6391" width="8.109375" style="112" bestFit="1" customWidth="1"/>
    <col min="6392" max="6392" width="1.6640625" style="112" customWidth="1"/>
    <col min="6393" max="6393" width="8.33203125" style="112" bestFit="1" customWidth="1"/>
    <col min="6394" max="6395" width="7.6640625" style="112" bestFit="1" customWidth="1"/>
    <col min="6396" max="6396" width="8.109375" style="112" bestFit="1" customWidth="1"/>
    <col min="6397" max="6597" width="8.88671875" style="112"/>
    <col min="6598" max="6598" width="4.109375" style="112" bestFit="1" customWidth="1"/>
    <col min="6599" max="6599" width="12.109375" style="112" bestFit="1" customWidth="1"/>
    <col min="6600" max="6601" width="9.33203125" style="112" bestFit="1" customWidth="1"/>
    <col min="6602" max="6602" width="10" style="112" customWidth="1"/>
    <col min="6603" max="6603" width="3" style="112" customWidth="1"/>
    <col min="6604" max="6604" width="12.33203125" style="112" bestFit="1" customWidth="1"/>
    <col min="6605" max="6607" width="10" style="112" customWidth="1"/>
    <col min="6608" max="6608" width="1.6640625" style="112" customWidth="1"/>
    <col min="6609" max="6609" width="10" style="112" bestFit="1" customWidth="1"/>
    <col min="6610" max="6611" width="9.33203125" style="112" bestFit="1" customWidth="1"/>
    <col min="6612" max="6612" width="10" style="112" bestFit="1" customWidth="1"/>
    <col min="6613" max="6613" width="1.6640625" style="112" customWidth="1"/>
    <col min="6614" max="6614" width="8.109375" style="112" bestFit="1" customWidth="1"/>
    <col min="6615" max="6615" width="7.6640625" style="112" bestFit="1" customWidth="1"/>
    <col min="6616" max="6616" width="7" style="112" customWidth="1"/>
    <col min="6617" max="6617" width="8.109375" style="112" bestFit="1" customWidth="1"/>
    <col min="6618" max="6618" width="1.6640625" style="112" customWidth="1"/>
    <col min="6619" max="6619" width="8.109375" style="112" bestFit="1" customWidth="1"/>
    <col min="6620" max="6622" width="8.88671875" style="112"/>
    <col min="6623" max="6623" width="3" style="112" customWidth="1"/>
    <col min="6624" max="6624" width="8.109375" style="112" bestFit="1" customWidth="1"/>
    <col min="6625" max="6627" width="8.88671875" style="112"/>
    <col min="6628" max="6628" width="2.6640625" style="112" customWidth="1"/>
    <col min="6629" max="6629" width="8.33203125" style="112" bestFit="1" customWidth="1"/>
    <col min="6630" max="6632" width="8.88671875" style="112"/>
    <col min="6633" max="6633" width="1.109375" style="112" customWidth="1"/>
    <col min="6634" max="6634" width="8.33203125" style="112" bestFit="1" customWidth="1"/>
    <col min="6635" max="6636" width="7.6640625" style="112" bestFit="1" customWidth="1"/>
    <col min="6637" max="6637" width="8.109375" style="112" bestFit="1" customWidth="1"/>
    <col min="6638" max="6638" width="1.6640625" style="112" customWidth="1"/>
    <col min="6639" max="6642" width="8.88671875" style="112"/>
    <col min="6643" max="6643" width="1.5546875" style="112" customWidth="1"/>
    <col min="6644" max="6644" width="8.109375" style="112" bestFit="1" customWidth="1"/>
    <col min="6645" max="6646" width="7.6640625" style="112" bestFit="1" customWidth="1"/>
    <col min="6647" max="6647" width="8.109375" style="112" bestFit="1" customWidth="1"/>
    <col min="6648" max="6648" width="1.6640625" style="112" customWidth="1"/>
    <col min="6649" max="6649" width="8.33203125" style="112" bestFit="1" customWidth="1"/>
    <col min="6650" max="6651" width="7.6640625" style="112" bestFit="1" customWidth="1"/>
    <col min="6652" max="6652" width="8.109375" style="112" bestFit="1" customWidth="1"/>
    <col min="6653" max="6853" width="8.88671875" style="112"/>
    <col min="6854" max="6854" width="4.109375" style="112" bestFit="1" customWidth="1"/>
    <col min="6855" max="6855" width="12.109375" style="112" bestFit="1" customWidth="1"/>
    <col min="6856" max="6857" width="9.33203125" style="112" bestFit="1" customWidth="1"/>
    <col min="6858" max="6858" width="10" style="112" customWidth="1"/>
    <col min="6859" max="6859" width="3" style="112" customWidth="1"/>
    <col min="6860" max="6860" width="12.33203125" style="112" bestFit="1" customWidth="1"/>
    <col min="6861" max="6863" width="10" style="112" customWidth="1"/>
    <col min="6864" max="6864" width="1.6640625" style="112" customWidth="1"/>
    <col min="6865" max="6865" width="10" style="112" bestFit="1" customWidth="1"/>
    <col min="6866" max="6867" width="9.33203125" style="112" bestFit="1" customWidth="1"/>
    <col min="6868" max="6868" width="10" style="112" bestFit="1" customWidth="1"/>
    <col min="6869" max="6869" width="1.6640625" style="112" customWidth="1"/>
    <col min="6870" max="6870" width="8.109375" style="112" bestFit="1" customWidth="1"/>
    <col min="6871" max="6871" width="7.6640625" style="112" bestFit="1" customWidth="1"/>
    <col min="6872" max="6872" width="7" style="112" customWidth="1"/>
    <col min="6873" max="6873" width="8.109375" style="112" bestFit="1" customWidth="1"/>
    <col min="6874" max="6874" width="1.6640625" style="112" customWidth="1"/>
    <col min="6875" max="6875" width="8.109375" style="112" bestFit="1" customWidth="1"/>
    <col min="6876" max="6878" width="8.88671875" style="112"/>
    <col min="6879" max="6879" width="3" style="112" customWidth="1"/>
    <col min="6880" max="6880" width="8.109375" style="112" bestFit="1" customWidth="1"/>
    <col min="6881" max="6883" width="8.88671875" style="112"/>
    <col min="6884" max="6884" width="2.6640625" style="112" customWidth="1"/>
    <col min="6885" max="6885" width="8.33203125" style="112" bestFit="1" customWidth="1"/>
    <col min="6886" max="6888" width="8.88671875" style="112"/>
    <col min="6889" max="6889" width="1.109375" style="112" customWidth="1"/>
    <col min="6890" max="6890" width="8.33203125" style="112" bestFit="1" customWidth="1"/>
    <col min="6891" max="6892" width="7.6640625" style="112" bestFit="1" customWidth="1"/>
    <col min="6893" max="6893" width="8.109375" style="112" bestFit="1" customWidth="1"/>
    <col min="6894" max="6894" width="1.6640625" style="112" customWidth="1"/>
    <col min="6895" max="6898" width="8.88671875" style="112"/>
    <col min="6899" max="6899" width="1.5546875" style="112" customWidth="1"/>
    <col min="6900" max="6900" width="8.109375" style="112" bestFit="1" customWidth="1"/>
    <col min="6901" max="6902" width="7.6640625" style="112" bestFit="1" customWidth="1"/>
    <col min="6903" max="6903" width="8.109375" style="112" bestFit="1" customWidth="1"/>
    <col min="6904" max="6904" width="1.6640625" style="112" customWidth="1"/>
    <col min="6905" max="6905" width="8.33203125" style="112" bestFit="1" customWidth="1"/>
    <col min="6906" max="6907" width="7.6640625" style="112" bestFit="1" customWidth="1"/>
    <col min="6908" max="6908" width="8.109375" style="112" bestFit="1" customWidth="1"/>
    <col min="6909" max="7109" width="8.88671875" style="112"/>
    <col min="7110" max="7110" width="4.109375" style="112" bestFit="1" customWidth="1"/>
    <col min="7111" max="7111" width="12.109375" style="112" bestFit="1" customWidth="1"/>
    <col min="7112" max="7113" width="9.33203125" style="112" bestFit="1" customWidth="1"/>
    <col min="7114" max="7114" width="10" style="112" customWidth="1"/>
    <col min="7115" max="7115" width="3" style="112" customWidth="1"/>
    <col min="7116" max="7116" width="12.33203125" style="112" bestFit="1" customWidth="1"/>
    <col min="7117" max="7119" width="10" style="112" customWidth="1"/>
    <col min="7120" max="7120" width="1.6640625" style="112" customWidth="1"/>
    <col min="7121" max="7121" width="10" style="112" bestFit="1" customWidth="1"/>
    <col min="7122" max="7123" width="9.33203125" style="112" bestFit="1" customWidth="1"/>
    <col min="7124" max="7124" width="10" style="112" bestFit="1" customWidth="1"/>
    <col min="7125" max="7125" width="1.6640625" style="112" customWidth="1"/>
    <col min="7126" max="7126" width="8.109375" style="112" bestFit="1" customWidth="1"/>
    <col min="7127" max="7127" width="7.6640625" style="112" bestFit="1" customWidth="1"/>
    <col min="7128" max="7128" width="7" style="112" customWidth="1"/>
    <col min="7129" max="7129" width="8.109375" style="112" bestFit="1" customWidth="1"/>
    <col min="7130" max="7130" width="1.6640625" style="112" customWidth="1"/>
    <col min="7131" max="7131" width="8.109375" style="112" bestFit="1" customWidth="1"/>
    <col min="7132" max="7134" width="8.88671875" style="112"/>
    <col min="7135" max="7135" width="3" style="112" customWidth="1"/>
    <col min="7136" max="7136" width="8.109375" style="112" bestFit="1" customWidth="1"/>
    <col min="7137" max="7139" width="8.88671875" style="112"/>
    <col min="7140" max="7140" width="2.6640625" style="112" customWidth="1"/>
    <col min="7141" max="7141" width="8.33203125" style="112" bestFit="1" customWidth="1"/>
    <col min="7142" max="7144" width="8.88671875" style="112"/>
    <col min="7145" max="7145" width="1.109375" style="112" customWidth="1"/>
    <col min="7146" max="7146" width="8.33203125" style="112" bestFit="1" customWidth="1"/>
    <col min="7147" max="7148" width="7.6640625" style="112" bestFit="1" customWidth="1"/>
    <col min="7149" max="7149" width="8.109375" style="112" bestFit="1" customWidth="1"/>
    <col min="7150" max="7150" width="1.6640625" style="112" customWidth="1"/>
    <col min="7151" max="7154" width="8.88671875" style="112"/>
    <col min="7155" max="7155" width="1.5546875" style="112" customWidth="1"/>
    <col min="7156" max="7156" width="8.109375" style="112" bestFit="1" customWidth="1"/>
    <col min="7157" max="7158" width="7.6640625" style="112" bestFit="1" customWidth="1"/>
    <col min="7159" max="7159" width="8.109375" style="112" bestFit="1" customWidth="1"/>
    <col min="7160" max="7160" width="1.6640625" style="112" customWidth="1"/>
    <col min="7161" max="7161" width="8.33203125" style="112" bestFit="1" customWidth="1"/>
    <col min="7162" max="7163" width="7.6640625" style="112" bestFit="1" customWidth="1"/>
    <col min="7164" max="7164" width="8.109375" style="112" bestFit="1" customWidth="1"/>
    <col min="7165" max="7365" width="8.88671875" style="112"/>
    <col min="7366" max="7366" width="4.109375" style="112" bestFit="1" customWidth="1"/>
    <col min="7367" max="7367" width="12.109375" style="112" bestFit="1" customWidth="1"/>
    <col min="7368" max="7369" width="9.33203125" style="112" bestFit="1" customWidth="1"/>
    <col min="7370" max="7370" width="10" style="112" customWidth="1"/>
    <col min="7371" max="7371" width="3" style="112" customWidth="1"/>
    <col min="7372" max="7372" width="12.33203125" style="112" bestFit="1" customWidth="1"/>
    <col min="7373" max="7375" width="10" style="112" customWidth="1"/>
    <col min="7376" max="7376" width="1.6640625" style="112" customWidth="1"/>
    <col min="7377" max="7377" width="10" style="112" bestFit="1" customWidth="1"/>
    <col min="7378" max="7379" width="9.33203125" style="112" bestFit="1" customWidth="1"/>
    <col min="7380" max="7380" width="10" style="112" bestFit="1" customWidth="1"/>
    <col min="7381" max="7381" width="1.6640625" style="112" customWidth="1"/>
    <col min="7382" max="7382" width="8.109375" style="112" bestFit="1" customWidth="1"/>
    <col min="7383" max="7383" width="7.6640625" style="112" bestFit="1" customWidth="1"/>
    <col min="7384" max="7384" width="7" style="112" customWidth="1"/>
    <col min="7385" max="7385" width="8.109375" style="112" bestFit="1" customWidth="1"/>
    <col min="7386" max="7386" width="1.6640625" style="112" customWidth="1"/>
    <col min="7387" max="7387" width="8.109375" style="112" bestFit="1" customWidth="1"/>
    <col min="7388" max="7390" width="8.88671875" style="112"/>
    <col min="7391" max="7391" width="3" style="112" customWidth="1"/>
    <col min="7392" max="7392" width="8.109375" style="112" bestFit="1" customWidth="1"/>
    <col min="7393" max="7395" width="8.88671875" style="112"/>
    <col min="7396" max="7396" width="2.6640625" style="112" customWidth="1"/>
    <col min="7397" max="7397" width="8.33203125" style="112" bestFit="1" customWidth="1"/>
    <col min="7398" max="7400" width="8.88671875" style="112"/>
    <col min="7401" max="7401" width="1.109375" style="112" customWidth="1"/>
    <col min="7402" max="7402" width="8.33203125" style="112" bestFit="1" customWidth="1"/>
    <col min="7403" max="7404" width="7.6640625" style="112" bestFit="1" customWidth="1"/>
    <col min="7405" max="7405" width="8.109375" style="112" bestFit="1" customWidth="1"/>
    <col min="7406" max="7406" width="1.6640625" style="112" customWidth="1"/>
    <col min="7407" max="7410" width="8.88671875" style="112"/>
    <col min="7411" max="7411" width="1.5546875" style="112" customWidth="1"/>
    <col min="7412" max="7412" width="8.109375" style="112" bestFit="1" customWidth="1"/>
    <col min="7413" max="7414" width="7.6640625" style="112" bestFit="1" customWidth="1"/>
    <col min="7415" max="7415" width="8.109375" style="112" bestFit="1" customWidth="1"/>
    <col min="7416" max="7416" width="1.6640625" style="112" customWidth="1"/>
    <col min="7417" max="7417" width="8.33203125" style="112" bestFit="1" customWidth="1"/>
    <col min="7418" max="7419" width="7.6640625" style="112" bestFit="1" customWidth="1"/>
    <col min="7420" max="7420" width="8.109375" style="112" bestFit="1" customWidth="1"/>
    <col min="7421" max="7621" width="8.88671875" style="112"/>
    <col min="7622" max="7622" width="4.109375" style="112" bestFit="1" customWidth="1"/>
    <col min="7623" max="7623" width="12.109375" style="112" bestFit="1" customWidth="1"/>
    <col min="7624" max="7625" width="9.33203125" style="112" bestFit="1" customWidth="1"/>
    <col min="7626" max="7626" width="10" style="112" customWidth="1"/>
    <col min="7627" max="7627" width="3" style="112" customWidth="1"/>
    <col min="7628" max="7628" width="12.33203125" style="112" bestFit="1" customWidth="1"/>
    <col min="7629" max="7631" width="10" style="112" customWidth="1"/>
    <col min="7632" max="7632" width="1.6640625" style="112" customWidth="1"/>
    <col min="7633" max="7633" width="10" style="112" bestFit="1" customWidth="1"/>
    <col min="7634" max="7635" width="9.33203125" style="112" bestFit="1" customWidth="1"/>
    <col min="7636" max="7636" width="10" style="112" bestFit="1" customWidth="1"/>
    <col min="7637" max="7637" width="1.6640625" style="112" customWidth="1"/>
    <col min="7638" max="7638" width="8.109375" style="112" bestFit="1" customWidth="1"/>
    <col min="7639" max="7639" width="7.6640625" style="112" bestFit="1" customWidth="1"/>
    <col min="7640" max="7640" width="7" style="112" customWidth="1"/>
    <col min="7641" max="7641" width="8.109375" style="112" bestFit="1" customWidth="1"/>
    <col min="7642" max="7642" width="1.6640625" style="112" customWidth="1"/>
    <col min="7643" max="7643" width="8.109375" style="112" bestFit="1" customWidth="1"/>
    <col min="7644" max="7646" width="8.88671875" style="112"/>
    <col min="7647" max="7647" width="3" style="112" customWidth="1"/>
    <col min="7648" max="7648" width="8.109375" style="112" bestFit="1" customWidth="1"/>
    <col min="7649" max="7651" width="8.88671875" style="112"/>
    <col min="7652" max="7652" width="2.6640625" style="112" customWidth="1"/>
    <col min="7653" max="7653" width="8.33203125" style="112" bestFit="1" customWidth="1"/>
    <col min="7654" max="7656" width="8.88671875" style="112"/>
    <col min="7657" max="7657" width="1.109375" style="112" customWidth="1"/>
    <col min="7658" max="7658" width="8.33203125" style="112" bestFit="1" customWidth="1"/>
    <col min="7659" max="7660" width="7.6640625" style="112" bestFit="1" customWidth="1"/>
    <col min="7661" max="7661" width="8.109375" style="112" bestFit="1" customWidth="1"/>
    <col min="7662" max="7662" width="1.6640625" style="112" customWidth="1"/>
    <col min="7663" max="7666" width="8.88671875" style="112"/>
    <col min="7667" max="7667" width="1.5546875" style="112" customWidth="1"/>
    <col min="7668" max="7668" width="8.109375" style="112" bestFit="1" customWidth="1"/>
    <col min="7669" max="7670" width="7.6640625" style="112" bestFit="1" customWidth="1"/>
    <col min="7671" max="7671" width="8.109375" style="112" bestFit="1" customWidth="1"/>
    <col min="7672" max="7672" width="1.6640625" style="112" customWidth="1"/>
    <col min="7673" max="7673" width="8.33203125" style="112" bestFit="1" customWidth="1"/>
    <col min="7674" max="7675" width="7.6640625" style="112" bestFit="1" customWidth="1"/>
    <col min="7676" max="7676" width="8.109375" style="112" bestFit="1" customWidth="1"/>
    <col min="7677" max="7877" width="8.88671875" style="112"/>
    <col min="7878" max="7878" width="4.109375" style="112" bestFit="1" customWidth="1"/>
    <col min="7879" max="7879" width="12.109375" style="112" bestFit="1" customWidth="1"/>
    <col min="7880" max="7881" width="9.33203125" style="112" bestFit="1" customWidth="1"/>
    <col min="7882" max="7882" width="10" style="112" customWidth="1"/>
    <col min="7883" max="7883" width="3" style="112" customWidth="1"/>
    <col min="7884" max="7884" width="12.33203125" style="112" bestFit="1" customWidth="1"/>
    <col min="7885" max="7887" width="10" style="112" customWidth="1"/>
    <col min="7888" max="7888" width="1.6640625" style="112" customWidth="1"/>
    <col min="7889" max="7889" width="10" style="112" bestFit="1" customWidth="1"/>
    <col min="7890" max="7891" width="9.33203125" style="112" bestFit="1" customWidth="1"/>
    <col min="7892" max="7892" width="10" style="112" bestFit="1" customWidth="1"/>
    <col min="7893" max="7893" width="1.6640625" style="112" customWidth="1"/>
    <col min="7894" max="7894" width="8.109375" style="112" bestFit="1" customWidth="1"/>
    <col min="7895" max="7895" width="7.6640625" style="112" bestFit="1" customWidth="1"/>
    <col min="7896" max="7896" width="7" style="112" customWidth="1"/>
    <col min="7897" max="7897" width="8.109375" style="112" bestFit="1" customWidth="1"/>
    <col min="7898" max="7898" width="1.6640625" style="112" customWidth="1"/>
    <col min="7899" max="7899" width="8.109375" style="112" bestFit="1" customWidth="1"/>
    <col min="7900" max="7902" width="8.88671875" style="112"/>
    <col min="7903" max="7903" width="3" style="112" customWidth="1"/>
    <col min="7904" max="7904" width="8.109375" style="112" bestFit="1" customWidth="1"/>
    <col min="7905" max="7907" width="8.88671875" style="112"/>
    <col min="7908" max="7908" width="2.6640625" style="112" customWidth="1"/>
    <col min="7909" max="7909" width="8.33203125" style="112" bestFit="1" customWidth="1"/>
    <col min="7910" max="7912" width="8.88671875" style="112"/>
    <col min="7913" max="7913" width="1.109375" style="112" customWidth="1"/>
    <col min="7914" max="7914" width="8.33203125" style="112" bestFit="1" customWidth="1"/>
    <col min="7915" max="7916" width="7.6640625" style="112" bestFit="1" customWidth="1"/>
    <col min="7917" max="7917" width="8.109375" style="112" bestFit="1" customWidth="1"/>
    <col min="7918" max="7918" width="1.6640625" style="112" customWidth="1"/>
    <col min="7919" max="7922" width="8.88671875" style="112"/>
    <col min="7923" max="7923" width="1.5546875" style="112" customWidth="1"/>
    <col min="7924" max="7924" width="8.109375" style="112" bestFit="1" customWidth="1"/>
    <col min="7925" max="7926" width="7.6640625" style="112" bestFit="1" customWidth="1"/>
    <col min="7927" max="7927" width="8.109375" style="112" bestFit="1" customWidth="1"/>
    <col min="7928" max="7928" width="1.6640625" style="112" customWidth="1"/>
    <col min="7929" max="7929" width="8.33203125" style="112" bestFit="1" customWidth="1"/>
    <col min="7930" max="7931" width="7.6640625" style="112" bestFit="1" customWidth="1"/>
    <col min="7932" max="7932" width="8.109375" style="112" bestFit="1" customWidth="1"/>
    <col min="7933" max="8133" width="8.88671875" style="112"/>
    <col min="8134" max="8134" width="4.109375" style="112" bestFit="1" customWidth="1"/>
    <col min="8135" max="8135" width="12.109375" style="112" bestFit="1" customWidth="1"/>
    <col min="8136" max="8137" width="9.33203125" style="112" bestFit="1" customWidth="1"/>
    <col min="8138" max="8138" width="10" style="112" customWidth="1"/>
    <col min="8139" max="8139" width="3" style="112" customWidth="1"/>
    <col min="8140" max="8140" width="12.33203125" style="112" bestFit="1" customWidth="1"/>
    <col min="8141" max="8143" width="10" style="112" customWidth="1"/>
    <col min="8144" max="8144" width="1.6640625" style="112" customWidth="1"/>
    <col min="8145" max="8145" width="10" style="112" bestFit="1" customWidth="1"/>
    <col min="8146" max="8147" width="9.33203125" style="112" bestFit="1" customWidth="1"/>
    <col min="8148" max="8148" width="10" style="112" bestFit="1" customWidth="1"/>
    <col min="8149" max="8149" width="1.6640625" style="112" customWidth="1"/>
    <col min="8150" max="8150" width="8.109375" style="112" bestFit="1" customWidth="1"/>
    <col min="8151" max="8151" width="7.6640625" style="112" bestFit="1" customWidth="1"/>
    <col min="8152" max="8152" width="7" style="112" customWidth="1"/>
    <col min="8153" max="8153" width="8.109375" style="112" bestFit="1" customWidth="1"/>
    <col min="8154" max="8154" width="1.6640625" style="112" customWidth="1"/>
    <col min="8155" max="8155" width="8.109375" style="112" bestFit="1" customWidth="1"/>
    <col min="8156" max="8158" width="8.88671875" style="112"/>
    <col min="8159" max="8159" width="3" style="112" customWidth="1"/>
    <col min="8160" max="8160" width="8.109375" style="112" bestFit="1" customWidth="1"/>
    <col min="8161" max="8163" width="8.88671875" style="112"/>
    <col min="8164" max="8164" width="2.6640625" style="112" customWidth="1"/>
    <col min="8165" max="8165" width="8.33203125" style="112" bestFit="1" customWidth="1"/>
    <col min="8166" max="8168" width="8.88671875" style="112"/>
    <col min="8169" max="8169" width="1.109375" style="112" customWidth="1"/>
    <col min="8170" max="8170" width="8.33203125" style="112" bestFit="1" customWidth="1"/>
    <col min="8171" max="8172" width="7.6640625" style="112" bestFit="1" customWidth="1"/>
    <col min="8173" max="8173" width="8.109375" style="112" bestFit="1" customWidth="1"/>
    <col min="8174" max="8174" width="1.6640625" style="112" customWidth="1"/>
    <col min="8175" max="8178" width="8.88671875" style="112"/>
    <col min="8179" max="8179" width="1.5546875" style="112" customWidth="1"/>
    <col min="8180" max="8180" width="8.109375" style="112" bestFit="1" customWidth="1"/>
    <col min="8181" max="8182" width="7.6640625" style="112" bestFit="1" customWidth="1"/>
    <col min="8183" max="8183" width="8.109375" style="112" bestFit="1" customWidth="1"/>
    <col min="8184" max="8184" width="1.6640625" style="112" customWidth="1"/>
    <col min="8185" max="8185" width="8.33203125" style="112" bestFit="1" customWidth="1"/>
    <col min="8186" max="8187" width="7.6640625" style="112" bestFit="1" customWidth="1"/>
    <col min="8188" max="8188" width="8.109375" style="112" bestFit="1" customWidth="1"/>
    <col min="8189" max="8389" width="8.88671875" style="112"/>
    <col min="8390" max="8390" width="4.109375" style="112" bestFit="1" customWidth="1"/>
    <col min="8391" max="8391" width="12.109375" style="112" bestFit="1" customWidth="1"/>
    <col min="8392" max="8393" width="9.33203125" style="112" bestFit="1" customWidth="1"/>
    <col min="8394" max="8394" width="10" style="112" customWidth="1"/>
    <col min="8395" max="8395" width="3" style="112" customWidth="1"/>
    <col min="8396" max="8396" width="12.33203125" style="112" bestFit="1" customWidth="1"/>
    <col min="8397" max="8399" width="10" style="112" customWidth="1"/>
    <col min="8400" max="8400" width="1.6640625" style="112" customWidth="1"/>
    <col min="8401" max="8401" width="10" style="112" bestFit="1" customWidth="1"/>
    <col min="8402" max="8403" width="9.33203125" style="112" bestFit="1" customWidth="1"/>
    <col min="8404" max="8404" width="10" style="112" bestFit="1" customWidth="1"/>
    <col min="8405" max="8405" width="1.6640625" style="112" customWidth="1"/>
    <col min="8406" max="8406" width="8.109375" style="112" bestFit="1" customWidth="1"/>
    <col min="8407" max="8407" width="7.6640625" style="112" bestFit="1" customWidth="1"/>
    <col min="8408" max="8408" width="7" style="112" customWidth="1"/>
    <col min="8409" max="8409" width="8.109375" style="112" bestFit="1" customWidth="1"/>
    <col min="8410" max="8410" width="1.6640625" style="112" customWidth="1"/>
    <col min="8411" max="8411" width="8.109375" style="112" bestFit="1" customWidth="1"/>
    <col min="8412" max="8414" width="8.88671875" style="112"/>
    <col min="8415" max="8415" width="3" style="112" customWidth="1"/>
    <col min="8416" max="8416" width="8.109375" style="112" bestFit="1" customWidth="1"/>
    <col min="8417" max="8419" width="8.88671875" style="112"/>
    <col min="8420" max="8420" width="2.6640625" style="112" customWidth="1"/>
    <col min="8421" max="8421" width="8.33203125" style="112" bestFit="1" customWidth="1"/>
    <col min="8422" max="8424" width="8.88671875" style="112"/>
    <col min="8425" max="8425" width="1.109375" style="112" customWidth="1"/>
    <col min="8426" max="8426" width="8.33203125" style="112" bestFit="1" customWidth="1"/>
    <col min="8427" max="8428" width="7.6640625" style="112" bestFit="1" customWidth="1"/>
    <col min="8429" max="8429" width="8.109375" style="112" bestFit="1" customWidth="1"/>
    <col min="8430" max="8430" width="1.6640625" style="112" customWidth="1"/>
    <col min="8431" max="8434" width="8.88671875" style="112"/>
    <col min="8435" max="8435" width="1.5546875" style="112" customWidth="1"/>
    <col min="8436" max="8436" width="8.109375" style="112" bestFit="1" customWidth="1"/>
    <col min="8437" max="8438" width="7.6640625" style="112" bestFit="1" customWidth="1"/>
    <col min="8439" max="8439" width="8.109375" style="112" bestFit="1" customWidth="1"/>
    <col min="8440" max="8440" width="1.6640625" style="112" customWidth="1"/>
    <col min="8441" max="8441" width="8.33203125" style="112" bestFit="1" customWidth="1"/>
    <col min="8442" max="8443" width="7.6640625" style="112" bestFit="1" customWidth="1"/>
    <col min="8444" max="8444" width="8.109375" style="112" bestFit="1" customWidth="1"/>
    <col min="8445" max="8645" width="8.88671875" style="112"/>
    <col min="8646" max="8646" width="4.109375" style="112" bestFit="1" customWidth="1"/>
    <col min="8647" max="8647" width="12.109375" style="112" bestFit="1" customWidth="1"/>
    <col min="8648" max="8649" width="9.33203125" style="112" bestFit="1" customWidth="1"/>
    <col min="8650" max="8650" width="10" style="112" customWidth="1"/>
    <col min="8651" max="8651" width="3" style="112" customWidth="1"/>
    <col min="8652" max="8652" width="12.33203125" style="112" bestFit="1" customWidth="1"/>
    <col min="8653" max="8655" width="10" style="112" customWidth="1"/>
    <col min="8656" max="8656" width="1.6640625" style="112" customWidth="1"/>
    <col min="8657" max="8657" width="10" style="112" bestFit="1" customWidth="1"/>
    <col min="8658" max="8659" width="9.33203125" style="112" bestFit="1" customWidth="1"/>
    <col min="8660" max="8660" width="10" style="112" bestFit="1" customWidth="1"/>
    <col min="8661" max="8661" width="1.6640625" style="112" customWidth="1"/>
    <col min="8662" max="8662" width="8.109375" style="112" bestFit="1" customWidth="1"/>
    <col min="8663" max="8663" width="7.6640625" style="112" bestFit="1" customWidth="1"/>
    <col min="8664" max="8664" width="7" style="112" customWidth="1"/>
    <col min="8665" max="8665" width="8.109375" style="112" bestFit="1" customWidth="1"/>
    <col min="8666" max="8666" width="1.6640625" style="112" customWidth="1"/>
    <col min="8667" max="8667" width="8.109375" style="112" bestFit="1" customWidth="1"/>
    <col min="8668" max="8670" width="8.88671875" style="112"/>
    <col min="8671" max="8671" width="3" style="112" customWidth="1"/>
    <col min="8672" max="8672" width="8.109375" style="112" bestFit="1" customWidth="1"/>
    <col min="8673" max="8675" width="8.88671875" style="112"/>
    <col min="8676" max="8676" width="2.6640625" style="112" customWidth="1"/>
    <col min="8677" max="8677" width="8.33203125" style="112" bestFit="1" customWidth="1"/>
    <col min="8678" max="8680" width="8.88671875" style="112"/>
    <col min="8681" max="8681" width="1.109375" style="112" customWidth="1"/>
    <col min="8682" max="8682" width="8.33203125" style="112" bestFit="1" customWidth="1"/>
    <col min="8683" max="8684" width="7.6640625" style="112" bestFit="1" customWidth="1"/>
    <col min="8685" max="8685" width="8.109375" style="112" bestFit="1" customWidth="1"/>
    <col min="8686" max="8686" width="1.6640625" style="112" customWidth="1"/>
    <col min="8687" max="8690" width="8.88671875" style="112"/>
    <col min="8691" max="8691" width="1.5546875" style="112" customWidth="1"/>
    <col min="8692" max="8692" width="8.109375" style="112" bestFit="1" customWidth="1"/>
    <col min="8693" max="8694" width="7.6640625" style="112" bestFit="1" customWidth="1"/>
    <col min="8695" max="8695" width="8.109375" style="112" bestFit="1" customWidth="1"/>
    <col min="8696" max="8696" width="1.6640625" style="112" customWidth="1"/>
    <col min="8697" max="8697" width="8.33203125" style="112" bestFit="1" customWidth="1"/>
    <col min="8698" max="8699" width="7.6640625" style="112" bestFit="1" customWidth="1"/>
    <col min="8700" max="8700" width="8.109375" style="112" bestFit="1" customWidth="1"/>
    <col min="8701" max="8901" width="8.88671875" style="112"/>
    <col min="8902" max="8902" width="4.109375" style="112" bestFit="1" customWidth="1"/>
    <col min="8903" max="8903" width="12.109375" style="112" bestFit="1" customWidth="1"/>
    <col min="8904" max="8905" width="9.33203125" style="112" bestFit="1" customWidth="1"/>
    <col min="8906" max="8906" width="10" style="112" customWidth="1"/>
    <col min="8907" max="8907" width="3" style="112" customWidth="1"/>
    <col min="8908" max="8908" width="12.33203125" style="112" bestFit="1" customWidth="1"/>
    <col min="8909" max="8911" width="10" style="112" customWidth="1"/>
    <col min="8912" max="8912" width="1.6640625" style="112" customWidth="1"/>
    <col min="8913" max="8913" width="10" style="112" bestFit="1" customWidth="1"/>
    <col min="8914" max="8915" width="9.33203125" style="112" bestFit="1" customWidth="1"/>
    <col min="8916" max="8916" width="10" style="112" bestFit="1" customWidth="1"/>
    <col min="8917" max="8917" width="1.6640625" style="112" customWidth="1"/>
    <col min="8918" max="8918" width="8.109375" style="112" bestFit="1" customWidth="1"/>
    <col min="8919" max="8919" width="7.6640625" style="112" bestFit="1" customWidth="1"/>
    <col min="8920" max="8920" width="7" style="112" customWidth="1"/>
    <col min="8921" max="8921" width="8.109375" style="112" bestFit="1" customWidth="1"/>
    <col min="8922" max="8922" width="1.6640625" style="112" customWidth="1"/>
    <col min="8923" max="8923" width="8.109375" style="112" bestFit="1" customWidth="1"/>
    <col min="8924" max="8926" width="8.88671875" style="112"/>
    <col min="8927" max="8927" width="3" style="112" customWidth="1"/>
    <col min="8928" max="8928" width="8.109375" style="112" bestFit="1" customWidth="1"/>
    <col min="8929" max="8931" width="8.88671875" style="112"/>
    <col min="8932" max="8932" width="2.6640625" style="112" customWidth="1"/>
    <col min="8933" max="8933" width="8.33203125" style="112" bestFit="1" customWidth="1"/>
    <col min="8934" max="8936" width="8.88671875" style="112"/>
    <col min="8937" max="8937" width="1.109375" style="112" customWidth="1"/>
    <col min="8938" max="8938" width="8.33203125" style="112" bestFit="1" customWidth="1"/>
    <col min="8939" max="8940" width="7.6640625" style="112" bestFit="1" customWidth="1"/>
    <col min="8941" max="8941" width="8.109375" style="112" bestFit="1" customWidth="1"/>
    <col min="8942" max="8942" width="1.6640625" style="112" customWidth="1"/>
    <col min="8943" max="8946" width="8.88671875" style="112"/>
    <col min="8947" max="8947" width="1.5546875" style="112" customWidth="1"/>
    <col min="8948" max="8948" width="8.109375" style="112" bestFit="1" customWidth="1"/>
    <col min="8949" max="8950" width="7.6640625" style="112" bestFit="1" customWidth="1"/>
    <col min="8951" max="8951" width="8.109375" style="112" bestFit="1" customWidth="1"/>
    <col min="8952" max="8952" width="1.6640625" style="112" customWidth="1"/>
    <col min="8953" max="8953" width="8.33203125" style="112" bestFit="1" customWidth="1"/>
    <col min="8954" max="8955" width="7.6640625" style="112" bestFit="1" customWidth="1"/>
    <col min="8956" max="8956" width="8.109375" style="112" bestFit="1" customWidth="1"/>
    <col min="8957" max="9157" width="8.88671875" style="112"/>
    <col min="9158" max="9158" width="4.109375" style="112" bestFit="1" customWidth="1"/>
    <col min="9159" max="9159" width="12.109375" style="112" bestFit="1" customWidth="1"/>
    <col min="9160" max="9161" width="9.33203125" style="112" bestFit="1" customWidth="1"/>
    <col min="9162" max="9162" width="10" style="112" customWidth="1"/>
    <col min="9163" max="9163" width="3" style="112" customWidth="1"/>
    <col min="9164" max="9164" width="12.33203125" style="112" bestFit="1" customWidth="1"/>
    <col min="9165" max="9167" width="10" style="112" customWidth="1"/>
    <col min="9168" max="9168" width="1.6640625" style="112" customWidth="1"/>
    <col min="9169" max="9169" width="10" style="112" bestFit="1" customWidth="1"/>
    <col min="9170" max="9171" width="9.33203125" style="112" bestFit="1" customWidth="1"/>
    <col min="9172" max="9172" width="10" style="112" bestFit="1" customWidth="1"/>
    <col min="9173" max="9173" width="1.6640625" style="112" customWidth="1"/>
    <col min="9174" max="9174" width="8.109375" style="112" bestFit="1" customWidth="1"/>
    <col min="9175" max="9175" width="7.6640625" style="112" bestFit="1" customWidth="1"/>
    <col min="9176" max="9176" width="7" style="112" customWidth="1"/>
    <col min="9177" max="9177" width="8.109375" style="112" bestFit="1" customWidth="1"/>
    <col min="9178" max="9178" width="1.6640625" style="112" customWidth="1"/>
    <col min="9179" max="9179" width="8.109375" style="112" bestFit="1" customWidth="1"/>
    <col min="9180" max="9182" width="8.88671875" style="112"/>
    <col min="9183" max="9183" width="3" style="112" customWidth="1"/>
    <col min="9184" max="9184" width="8.109375" style="112" bestFit="1" customWidth="1"/>
    <col min="9185" max="9187" width="8.88671875" style="112"/>
    <col min="9188" max="9188" width="2.6640625" style="112" customWidth="1"/>
    <col min="9189" max="9189" width="8.33203125" style="112" bestFit="1" customWidth="1"/>
    <col min="9190" max="9192" width="8.88671875" style="112"/>
    <col min="9193" max="9193" width="1.109375" style="112" customWidth="1"/>
    <col min="9194" max="9194" width="8.33203125" style="112" bestFit="1" customWidth="1"/>
    <col min="9195" max="9196" width="7.6640625" style="112" bestFit="1" customWidth="1"/>
    <col min="9197" max="9197" width="8.109375" style="112" bestFit="1" customWidth="1"/>
    <col min="9198" max="9198" width="1.6640625" style="112" customWidth="1"/>
    <col min="9199" max="9202" width="8.88671875" style="112"/>
    <col min="9203" max="9203" width="1.5546875" style="112" customWidth="1"/>
    <col min="9204" max="9204" width="8.109375" style="112" bestFit="1" customWidth="1"/>
    <col min="9205" max="9206" width="7.6640625" style="112" bestFit="1" customWidth="1"/>
    <col min="9207" max="9207" width="8.109375" style="112" bestFit="1" customWidth="1"/>
    <col min="9208" max="9208" width="1.6640625" style="112" customWidth="1"/>
    <col min="9209" max="9209" width="8.33203125" style="112" bestFit="1" customWidth="1"/>
    <col min="9210" max="9211" width="7.6640625" style="112" bestFit="1" customWidth="1"/>
    <col min="9212" max="9212" width="8.109375" style="112" bestFit="1" customWidth="1"/>
    <col min="9213" max="9413" width="8.88671875" style="112"/>
    <col min="9414" max="9414" width="4.109375" style="112" bestFit="1" customWidth="1"/>
    <col min="9415" max="9415" width="12.109375" style="112" bestFit="1" customWidth="1"/>
    <col min="9416" max="9417" width="9.33203125" style="112" bestFit="1" customWidth="1"/>
    <col min="9418" max="9418" width="10" style="112" customWidth="1"/>
    <col min="9419" max="9419" width="3" style="112" customWidth="1"/>
    <col min="9420" max="9420" width="12.33203125" style="112" bestFit="1" customWidth="1"/>
    <col min="9421" max="9423" width="10" style="112" customWidth="1"/>
    <col min="9424" max="9424" width="1.6640625" style="112" customWidth="1"/>
    <col min="9425" max="9425" width="10" style="112" bestFit="1" customWidth="1"/>
    <col min="9426" max="9427" width="9.33203125" style="112" bestFit="1" customWidth="1"/>
    <col min="9428" max="9428" width="10" style="112" bestFit="1" customWidth="1"/>
    <col min="9429" max="9429" width="1.6640625" style="112" customWidth="1"/>
    <col min="9430" max="9430" width="8.109375" style="112" bestFit="1" customWidth="1"/>
    <col min="9431" max="9431" width="7.6640625" style="112" bestFit="1" customWidth="1"/>
    <col min="9432" max="9432" width="7" style="112" customWidth="1"/>
    <col min="9433" max="9433" width="8.109375" style="112" bestFit="1" customWidth="1"/>
    <col min="9434" max="9434" width="1.6640625" style="112" customWidth="1"/>
    <col min="9435" max="9435" width="8.109375" style="112" bestFit="1" customWidth="1"/>
    <col min="9436" max="9438" width="8.88671875" style="112"/>
    <col min="9439" max="9439" width="3" style="112" customWidth="1"/>
    <col min="9440" max="9440" width="8.109375" style="112" bestFit="1" customWidth="1"/>
    <col min="9441" max="9443" width="8.88671875" style="112"/>
    <col min="9444" max="9444" width="2.6640625" style="112" customWidth="1"/>
    <col min="9445" max="9445" width="8.33203125" style="112" bestFit="1" customWidth="1"/>
    <col min="9446" max="9448" width="8.88671875" style="112"/>
    <col min="9449" max="9449" width="1.109375" style="112" customWidth="1"/>
    <col min="9450" max="9450" width="8.33203125" style="112" bestFit="1" customWidth="1"/>
    <col min="9451" max="9452" width="7.6640625" style="112" bestFit="1" customWidth="1"/>
    <col min="9453" max="9453" width="8.109375" style="112" bestFit="1" customWidth="1"/>
    <col min="9454" max="9454" width="1.6640625" style="112" customWidth="1"/>
    <col min="9455" max="9458" width="8.88671875" style="112"/>
    <col min="9459" max="9459" width="1.5546875" style="112" customWidth="1"/>
    <col min="9460" max="9460" width="8.109375" style="112" bestFit="1" customWidth="1"/>
    <col min="9461" max="9462" width="7.6640625" style="112" bestFit="1" customWidth="1"/>
    <col min="9463" max="9463" width="8.109375" style="112" bestFit="1" customWidth="1"/>
    <col min="9464" max="9464" width="1.6640625" style="112" customWidth="1"/>
    <col min="9465" max="9465" width="8.33203125" style="112" bestFit="1" customWidth="1"/>
    <col min="9466" max="9467" width="7.6640625" style="112" bestFit="1" customWidth="1"/>
    <col min="9468" max="9468" width="8.109375" style="112" bestFit="1" customWidth="1"/>
    <col min="9469" max="9669" width="8.88671875" style="112"/>
    <col min="9670" max="9670" width="4.109375" style="112" bestFit="1" customWidth="1"/>
    <col min="9671" max="9671" width="12.109375" style="112" bestFit="1" customWidth="1"/>
    <col min="9672" max="9673" width="9.33203125" style="112" bestFit="1" customWidth="1"/>
    <col min="9674" max="9674" width="10" style="112" customWidth="1"/>
    <col min="9675" max="9675" width="3" style="112" customWidth="1"/>
    <col min="9676" max="9676" width="12.33203125" style="112" bestFit="1" customWidth="1"/>
    <col min="9677" max="9679" width="10" style="112" customWidth="1"/>
    <col min="9680" max="9680" width="1.6640625" style="112" customWidth="1"/>
    <col min="9681" max="9681" width="10" style="112" bestFit="1" customWidth="1"/>
    <col min="9682" max="9683" width="9.33203125" style="112" bestFit="1" customWidth="1"/>
    <col min="9684" max="9684" width="10" style="112" bestFit="1" customWidth="1"/>
    <col min="9685" max="9685" width="1.6640625" style="112" customWidth="1"/>
    <col min="9686" max="9686" width="8.109375" style="112" bestFit="1" customWidth="1"/>
    <col min="9687" max="9687" width="7.6640625" style="112" bestFit="1" customWidth="1"/>
    <col min="9688" max="9688" width="7" style="112" customWidth="1"/>
    <col min="9689" max="9689" width="8.109375" style="112" bestFit="1" customWidth="1"/>
    <col min="9690" max="9690" width="1.6640625" style="112" customWidth="1"/>
    <col min="9691" max="9691" width="8.109375" style="112" bestFit="1" customWidth="1"/>
    <col min="9692" max="9694" width="8.88671875" style="112"/>
    <col min="9695" max="9695" width="3" style="112" customWidth="1"/>
    <col min="9696" max="9696" width="8.109375" style="112" bestFit="1" customWidth="1"/>
    <col min="9697" max="9699" width="8.88671875" style="112"/>
    <col min="9700" max="9700" width="2.6640625" style="112" customWidth="1"/>
    <col min="9701" max="9701" width="8.33203125" style="112" bestFit="1" customWidth="1"/>
    <col min="9702" max="9704" width="8.88671875" style="112"/>
    <col min="9705" max="9705" width="1.109375" style="112" customWidth="1"/>
    <col min="9706" max="9706" width="8.33203125" style="112" bestFit="1" customWidth="1"/>
    <col min="9707" max="9708" width="7.6640625" style="112" bestFit="1" customWidth="1"/>
    <col min="9709" max="9709" width="8.109375" style="112" bestFit="1" customWidth="1"/>
    <col min="9710" max="9710" width="1.6640625" style="112" customWidth="1"/>
    <col min="9711" max="9714" width="8.88671875" style="112"/>
    <col min="9715" max="9715" width="1.5546875" style="112" customWidth="1"/>
    <col min="9716" max="9716" width="8.109375" style="112" bestFit="1" customWidth="1"/>
    <col min="9717" max="9718" width="7.6640625" style="112" bestFit="1" customWidth="1"/>
    <col min="9719" max="9719" width="8.109375" style="112" bestFit="1" customWidth="1"/>
    <col min="9720" max="9720" width="1.6640625" style="112" customWidth="1"/>
    <col min="9721" max="9721" width="8.33203125" style="112" bestFit="1" customWidth="1"/>
    <col min="9722" max="9723" width="7.6640625" style="112" bestFit="1" customWidth="1"/>
    <col min="9724" max="9724" width="8.109375" style="112" bestFit="1" customWidth="1"/>
    <col min="9725" max="9925" width="8.88671875" style="112"/>
    <col min="9926" max="9926" width="4.109375" style="112" bestFit="1" customWidth="1"/>
    <col min="9927" max="9927" width="12.109375" style="112" bestFit="1" customWidth="1"/>
    <col min="9928" max="9929" width="9.33203125" style="112" bestFit="1" customWidth="1"/>
    <col min="9930" max="9930" width="10" style="112" customWidth="1"/>
    <col min="9931" max="9931" width="3" style="112" customWidth="1"/>
    <col min="9932" max="9932" width="12.33203125" style="112" bestFit="1" customWidth="1"/>
    <col min="9933" max="9935" width="10" style="112" customWidth="1"/>
    <col min="9936" max="9936" width="1.6640625" style="112" customWidth="1"/>
    <col min="9937" max="9937" width="10" style="112" bestFit="1" customWidth="1"/>
    <col min="9938" max="9939" width="9.33203125" style="112" bestFit="1" customWidth="1"/>
    <col min="9940" max="9940" width="10" style="112" bestFit="1" customWidth="1"/>
    <col min="9941" max="9941" width="1.6640625" style="112" customWidth="1"/>
    <col min="9942" max="9942" width="8.109375" style="112" bestFit="1" customWidth="1"/>
    <col min="9943" max="9943" width="7.6640625" style="112" bestFit="1" customWidth="1"/>
    <col min="9944" max="9944" width="7" style="112" customWidth="1"/>
    <col min="9945" max="9945" width="8.109375" style="112" bestFit="1" customWidth="1"/>
    <col min="9946" max="9946" width="1.6640625" style="112" customWidth="1"/>
    <col min="9947" max="9947" width="8.109375" style="112" bestFit="1" customWidth="1"/>
    <col min="9948" max="9950" width="8.88671875" style="112"/>
    <col min="9951" max="9951" width="3" style="112" customWidth="1"/>
    <col min="9952" max="9952" width="8.109375" style="112" bestFit="1" customWidth="1"/>
    <col min="9953" max="9955" width="8.88671875" style="112"/>
    <col min="9956" max="9956" width="2.6640625" style="112" customWidth="1"/>
    <col min="9957" max="9957" width="8.33203125" style="112" bestFit="1" customWidth="1"/>
    <col min="9958" max="9960" width="8.88671875" style="112"/>
    <col min="9961" max="9961" width="1.109375" style="112" customWidth="1"/>
    <col min="9962" max="9962" width="8.33203125" style="112" bestFit="1" customWidth="1"/>
    <col min="9963" max="9964" width="7.6640625" style="112" bestFit="1" customWidth="1"/>
    <col min="9965" max="9965" width="8.109375" style="112" bestFit="1" customWidth="1"/>
    <col min="9966" max="9966" width="1.6640625" style="112" customWidth="1"/>
    <col min="9967" max="9970" width="8.88671875" style="112"/>
    <col min="9971" max="9971" width="1.5546875" style="112" customWidth="1"/>
    <col min="9972" max="9972" width="8.109375" style="112" bestFit="1" customWidth="1"/>
    <col min="9973" max="9974" width="7.6640625" style="112" bestFit="1" customWidth="1"/>
    <col min="9975" max="9975" width="8.109375" style="112" bestFit="1" customWidth="1"/>
    <col min="9976" max="9976" width="1.6640625" style="112" customWidth="1"/>
    <col min="9977" max="9977" width="8.33203125" style="112" bestFit="1" customWidth="1"/>
    <col min="9978" max="9979" width="7.6640625" style="112" bestFit="1" customWidth="1"/>
    <col min="9980" max="9980" width="8.109375" style="112" bestFit="1" customWidth="1"/>
    <col min="9981" max="10181" width="8.88671875" style="112"/>
    <col min="10182" max="10182" width="4.109375" style="112" bestFit="1" customWidth="1"/>
    <col min="10183" max="10183" width="12.109375" style="112" bestFit="1" customWidth="1"/>
    <col min="10184" max="10185" width="9.33203125" style="112" bestFit="1" customWidth="1"/>
    <col min="10186" max="10186" width="10" style="112" customWidth="1"/>
    <col min="10187" max="10187" width="3" style="112" customWidth="1"/>
    <col min="10188" max="10188" width="12.33203125" style="112" bestFit="1" customWidth="1"/>
    <col min="10189" max="10191" width="10" style="112" customWidth="1"/>
    <col min="10192" max="10192" width="1.6640625" style="112" customWidth="1"/>
    <col min="10193" max="10193" width="10" style="112" bestFit="1" customWidth="1"/>
    <col min="10194" max="10195" width="9.33203125" style="112" bestFit="1" customWidth="1"/>
    <col min="10196" max="10196" width="10" style="112" bestFit="1" customWidth="1"/>
    <col min="10197" max="10197" width="1.6640625" style="112" customWidth="1"/>
    <col min="10198" max="10198" width="8.109375" style="112" bestFit="1" customWidth="1"/>
    <col min="10199" max="10199" width="7.6640625" style="112" bestFit="1" customWidth="1"/>
    <col min="10200" max="10200" width="7" style="112" customWidth="1"/>
    <col min="10201" max="10201" width="8.109375" style="112" bestFit="1" customWidth="1"/>
    <col min="10202" max="10202" width="1.6640625" style="112" customWidth="1"/>
    <col min="10203" max="10203" width="8.109375" style="112" bestFit="1" customWidth="1"/>
    <col min="10204" max="10206" width="8.88671875" style="112"/>
    <col min="10207" max="10207" width="3" style="112" customWidth="1"/>
    <col min="10208" max="10208" width="8.109375" style="112" bestFit="1" customWidth="1"/>
    <col min="10209" max="10211" width="8.88671875" style="112"/>
    <col min="10212" max="10212" width="2.6640625" style="112" customWidth="1"/>
    <col min="10213" max="10213" width="8.33203125" style="112" bestFit="1" customWidth="1"/>
    <col min="10214" max="10216" width="8.88671875" style="112"/>
    <col min="10217" max="10217" width="1.109375" style="112" customWidth="1"/>
    <col min="10218" max="10218" width="8.33203125" style="112" bestFit="1" customWidth="1"/>
    <col min="10219" max="10220" width="7.6640625" style="112" bestFit="1" customWidth="1"/>
    <col min="10221" max="10221" width="8.109375" style="112" bestFit="1" customWidth="1"/>
    <col min="10222" max="10222" width="1.6640625" style="112" customWidth="1"/>
    <col min="10223" max="10226" width="8.88671875" style="112"/>
    <col min="10227" max="10227" width="1.5546875" style="112" customWidth="1"/>
    <col min="10228" max="10228" width="8.109375" style="112" bestFit="1" customWidth="1"/>
    <col min="10229" max="10230" width="7.6640625" style="112" bestFit="1" customWidth="1"/>
    <col min="10231" max="10231" width="8.109375" style="112" bestFit="1" customWidth="1"/>
    <col min="10232" max="10232" width="1.6640625" style="112" customWidth="1"/>
    <col min="10233" max="10233" width="8.33203125" style="112" bestFit="1" customWidth="1"/>
    <col min="10234" max="10235" width="7.6640625" style="112" bestFit="1" customWidth="1"/>
    <col min="10236" max="10236" width="8.109375" style="112" bestFit="1" customWidth="1"/>
    <col min="10237" max="10437" width="8.88671875" style="112"/>
    <col min="10438" max="10438" width="4.109375" style="112" bestFit="1" customWidth="1"/>
    <col min="10439" max="10439" width="12.109375" style="112" bestFit="1" customWidth="1"/>
    <col min="10440" max="10441" width="9.33203125" style="112" bestFit="1" customWidth="1"/>
    <col min="10442" max="10442" width="10" style="112" customWidth="1"/>
    <col min="10443" max="10443" width="3" style="112" customWidth="1"/>
    <col min="10444" max="10444" width="12.33203125" style="112" bestFit="1" customWidth="1"/>
    <col min="10445" max="10447" width="10" style="112" customWidth="1"/>
    <col min="10448" max="10448" width="1.6640625" style="112" customWidth="1"/>
    <col min="10449" max="10449" width="10" style="112" bestFit="1" customWidth="1"/>
    <col min="10450" max="10451" width="9.33203125" style="112" bestFit="1" customWidth="1"/>
    <col min="10452" max="10452" width="10" style="112" bestFit="1" customWidth="1"/>
    <col min="10453" max="10453" width="1.6640625" style="112" customWidth="1"/>
    <col min="10454" max="10454" width="8.109375" style="112" bestFit="1" customWidth="1"/>
    <col min="10455" max="10455" width="7.6640625" style="112" bestFit="1" customWidth="1"/>
    <col min="10456" max="10456" width="7" style="112" customWidth="1"/>
    <col min="10457" max="10457" width="8.109375" style="112" bestFit="1" customWidth="1"/>
    <col min="10458" max="10458" width="1.6640625" style="112" customWidth="1"/>
    <col min="10459" max="10459" width="8.109375" style="112" bestFit="1" customWidth="1"/>
    <col min="10460" max="10462" width="8.88671875" style="112"/>
    <col min="10463" max="10463" width="3" style="112" customWidth="1"/>
    <col min="10464" max="10464" width="8.109375" style="112" bestFit="1" customWidth="1"/>
    <col min="10465" max="10467" width="8.88671875" style="112"/>
    <col min="10468" max="10468" width="2.6640625" style="112" customWidth="1"/>
    <col min="10469" max="10469" width="8.33203125" style="112" bestFit="1" customWidth="1"/>
    <col min="10470" max="10472" width="8.88671875" style="112"/>
    <col min="10473" max="10473" width="1.109375" style="112" customWidth="1"/>
    <col min="10474" max="10474" width="8.33203125" style="112" bestFit="1" customWidth="1"/>
    <col min="10475" max="10476" width="7.6640625" style="112" bestFit="1" customWidth="1"/>
    <col min="10477" max="10477" width="8.109375" style="112" bestFit="1" customWidth="1"/>
    <col min="10478" max="10478" width="1.6640625" style="112" customWidth="1"/>
    <col min="10479" max="10482" width="8.88671875" style="112"/>
    <col min="10483" max="10483" width="1.5546875" style="112" customWidth="1"/>
    <col min="10484" max="10484" width="8.109375" style="112" bestFit="1" customWidth="1"/>
    <col min="10485" max="10486" width="7.6640625" style="112" bestFit="1" customWidth="1"/>
    <col min="10487" max="10487" width="8.109375" style="112" bestFit="1" customWidth="1"/>
    <col min="10488" max="10488" width="1.6640625" style="112" customWidth="1"/>
    <col min="10489" max="10489" width="8.33203125" style="112" bestFit="1" customWidth="1"/>
    <col min="10490" max="10491" width="7.6640625" style="112" bestFit="1" customWidth="1"/>
    <col min="10492" max="10492" width="8.109375" style="112" bestFit="1" customWidth="1"/>
    <col min="10493" max="10693" width="8.88671875" style="112"/>
    <col min="10694" max="10694" width="4.109375" style="112" bestFit="1" customWidth="1"/>
    <col min="10695" max="10695" width="12.109375" style="112" bestFit="1" customWidth="1"/>
    <col min="10696" max="10697" width="9.33203125" style="112" bestFit="1" customWidth="1"/>
    <col min="10698" max="10698" width="10" style="112" customWidth="1"/>
    <col min="10699" max="10699" width="3" style="112" customWidth="1"/>
    <col min="10700" max="10700" width="12.33203125" style="112" bestFit="1" customWidth="1"/>
    <col min="10701" max="10703" width="10" style="112" customWidth="1"/>
    <col min="10704" max="10704" width="1.6640625" style="112" customWidth="1"/>
    <col min="10705" max="10705" width="10" style="112" bestFit="1" customWidth="1"/>
    <col min="10706" max="10707" width="9.33203125" style="112" bestFit="1" customWidth="1"/>
    <col min="10708" max="10708" width="10" style="112" bestFit="1" customWidth="1"/>
    <col min="10709" max="10709" width="1.6640625" style="112" customWidth="1"/>
    <col min="10710" max="10710" width="8.109375" style="112" bestFit="1" customWidth="1"/>
    <col min="10711" max="10711" width="7.6640625" style="112" bestFit="1" customWidth="1"/>
    <col min="10712" max="10712" width="7" style="112" customWidth="1"/>
    <col min="10713" max="10713" width="8.109375" style="112" bestFit="1" customWidth="1"/>
    <col min="10714" max="10714" width="1.6640625" style="112" customWidth="1"/>
    <col min="10715" max="10715" width="8.109375" style="112" bestFit="1" customWidth="1"/>
    <col min="10716" max="10718" width="8.88671875" style="112"/>
    <col min="10719" max="10719" width="3" style="112" customWidth="1"/>
    <col min="10720" max="10720" width="8.109375" style="112" bestFit="1" customWidth="1"/>
    <col min="10721" max="10723" width="8.88671875" style="112"/>
    <col min="10724" max="10724" width="2.6640625" style="112" customWidth="1"/>
    <col min="10725" max="10725" width="8.33203125" style="112" bestFit="1" customWidth="1"/>
    <col min="10726" max="10728" width="8.88671875" style="112"/>
    <col min="10729" max="10729" width="1.109375" style="112" customWidth="1"/>
    <col min="10730" max="10730" width="8.33203125" style="112" bestFit="1" customWidth="1"/>
    <col min="10731" max="10732" width="7.6640625" style="112" bestFit="1" customWidth="1"/>
    <col min="10733" max="10733" width="8.109375" style="112" bestFit="1" customWidth="1"/>
    <col min="10734" max="10734" width="1.6640625" style="112" customWidth="1"/>
    <col min="10735" max="10738" width="8.88671875" style="112"/>
    <col min="10739" max="10739" width="1.5546875" style="112" customWidth="1"/>
    <col min="10740" max="10740" width="8.109375" style="112" bestFit="1" customWidth="1"/>
    <col min="10741" max="10742" width="7.6640625" style="112" bestFit="1" customWidth="1"/>
    <col min="10743" max="10743" width="8.109375" style="112" bestFit="1" customWidth="1"/>
    <col min="10744" max="10744" width="1.6640625" style="112" customWidth="1"/>
    <col min="10745" max="10745" width="8.33203125" style="112" bestFit="1" customWidth="1"/>
    <col min="10746" max="10747" width="7.6640625" style="112" bestFit="1" customWidth="1"/>
    <col min="10748" max="10748" width="8.109375" style="112" bestFit="1" customWidth="1"/>
    <col min="10749" max="10949" width="8.88671875" style="112"/>
    <col min="10950" max="10950" width="4.109375" style="112" bestFit="1" customWidth="1"/>
    <col min="10951" max="10951" width="12.109375" style="112" bestFit="1" customWidth="1"/>
    <col min="10952" max="10953" width="9.33203125" style="112" bestFit="1" customWidth="1"/>
    <col min="10954" max="10954" width="10" style="112" customWidth="1"/>
    <col min="10955" max="10955" width="3" style="112" customWidth="1"/>
    <col min="10956" max="10956" width="12.33203125" style="112" bestFit="1" customWidth="1"/>
    <col min="10957" max="10959" width="10" style="112" customWidth="1"/>
    <col min="10960" max="10960" width="1.6640625" style="112" customWidth="1"/>
    <col min="10961" max="10961" width="10" style="112" bestFit="1" customWidth="1"/>
    <col min="10962" max="10963" width="9.33203125" style="112" bestFit="1" customWidth="1"/>
    <col min="10964" max="10964" width="10" style="112" bestFit="1" customWidth="1"/>
    <col min="10965" max="10965" width="1.6640625" style="112" customWidth="1"/>
    <col min="10966" max="10966" width="8.109375" style="112" bestFit="1" customWidth="1"/>
    <col min="10967" max="10967" width="7.6640625" style="112" bestFit="1" customWidth="1"/>
    <col min="10968" max="10968" width="7" style="112" customWidth="1"/>
    <col min="10969" max="10969" width="8.109375" style="112" bestFit="1" customWidth="1"/>
    <col min="10970" max="10970" width="1.6640625" style="112" customWidth="1"/>
    <col min="10971" max="10971" width="8.109375" style="112" bestFit="1" customWidth="1"/>
    <col min="10972" max="10974" width="8.88671875" style="112"/>
    <col min="10975" max="10975" width="3" style="112" customWidth="1"/>
    <col min="10976" max="10976" width="8.109375" style="112" bestFit="1" customWidth="1"/>
    <col min="10977" max="10979" width="8.88671875" style="112"/>
    <col min="10980" max="10980" width="2.6640625" style="112" customWidth="1"/>
    <col min="10981" max="10981" width="8.33203125" style="112" bestFit="1" customWidth="1"/>
    <col min="10982" max="10984" width="8.88671875" style="112"/>
    <col min="10985" max="10985" width="1.109375" style="112" customWidth="1"/>
    <col min="10986" max="10986" width="8.33203125" style="112" bestFit="1" customWidth="1"/>
    <col min="10987" max="10988" width="7.6640625" style="112" bestFit="1" customWidth="1"/>
    <col min="10989" max="10989" width="8.109375" style="112" bestFit="1" customWidth="1"/>
    <col min="10990" max="10990" width="1.6640625" style="112" customWidth="1"/>
    <col min="10991" max="10994" width="8.88671875" style="112"/>
    <col min="10995" max="10995" width="1.5546875" style="112" customWidth="1"/>
    <col min="10996" max="10996" width="8.109375" style="112" bestFit="1" customWidth="1"/>
    <col min="10997" max="10998" width="7.6640625" style="112" bestFit="1" customWidth="1"/>
    <col min="10999" max="10999" width="8.109375" style="112" bestFit="1" customWidth="1"/>
    <col min="11000" max="11000" width="1.6640625" style="112" customWidth="1"/>
    <col min="11001" max="11001" width="8.33203125" style="112" bestFit="1" customWidth="1"/>
    <col min="11002" max="11003" width="7.6640625" style="112" bestFit="1" customWidth="1"/>
    <col min="11004" max="11004" width="8.109375" style="112" bestFit="1" customWidth="1"/>
    <col min="11005" max="11205" width="8.88671875" style="112"/>
    <col min="11206" max="11206" width="4.109375" style="112" bestFit="1" customWidth="1"/>
    <col min="11207" max="11207" width="12.109375" style="112" bestFit="1" customWidth="1"/>
    <col min="11208" max="11209" width="9.33203125" style="112" bestFit="1" customWidth="1"/>
    <col min="11210" max="11210" width="10" style="112" customWidth="1"/>
    <col min="11211" max="11211" width="3" style="112" customWidth="1"/>
    <col min="11212" max="11212" width="12.33203125" style="112" bestFit="1" customWidth="1"/>
    <col min="11213" max="11215" width="10" style="112" customWidth="1"/>
    <col min="11216" max="11216" width="1.6640625" style="112" customWidth="1"/>
    <col min="11217" max="11217" width="10" style="112" bestFit="1" customWidth="1"/>
    <col min="11218" max="11219" width="9.33203125" style="112" bestFit="1" customWidth="1"/>
    <col min="11220" max="11220" width="10" style="112" bestFit="1" customWidth="1"/>
    <col min="11221" max="11221" width="1.6640625" style="112" customWidth="1"/>
    <col min="11222" max="11222" width="8.109375" style="112" bestFit="1" customWidth="1"/>
    <col min="11223" max="11223" width="7.6640625" style="112" bestFit="1" customWidth="1"/>
    <col min="11224" max="11224" width="7" style="112" customWidth="1"/>
    <col min="11225" max="11225" width="8.109375" style="112" bestFit="1" customWidth="1"/>
    <col min="11226" max="11226" width="1.6640625" style="112" customWidth="1"/>
    <col min="11227" max="11227" width="8.109375" style="112" bestFit="1" customWidth="1"/>
    <col min="11228" max="11230" width="8.88671875" style="112"/>
    <col min="11231" max="11231" width="3" style="112" customWidth="1"/>
    <col min="11232" max="11232" width="8.109375" style="112" bestFit="1" customWidth="1"/>
    <col min="11233" max="11235" width="8.88671875" style="112"/>
    <col min="11236" max="11236" width="2.6640625" style="112" customWidth="1"/>
    <col min="11237" max="11237" width="8.33203125" style="112" bestFit="1" customWidth="1"/>
    <col min="11238" max="11240" width="8.88671875" style="112"/>
    <col min="11241" max="11241" width="1.109375" style="112" customWidth="1"/>
    <col min="11242" max="11242" width="8.33203125" style="112" bestFit="1" customWidth="1"/>
    <col min="11243" max="11244" width="7.6640625" style="112" bestFit="1" customWidth="1"/>
    <col min="11245" max="11245" width="8.109375" style="112" bestFit="1" customWidth="1"/>
    <col min="11246" max="11246" width="1.6640625" style="112" customWidth="1"/>
    <col min="11247" max="11250" width="8.88671875" style="112"/>
    <col min="11251" max="11251" width="1.5546875" style="112" customWidth="1"/>
    <col min="11252" max="11252" width="8.109375" style="112" bestFit="1" customWidth="1"/>
    <col min="11253" max="11254" width="7.6640625" style="112" bestFit="1" customWidth="1"/>
    <col min="11255" max="11255" width="8.109375" style="112" bestFit="1" customWidth="1"/>
    <col min="11256" max="11256" width="1.6640625" style="112" customWidth="1"/>
    <col min="11257" max="11257" width="8.33203125" style="112" bestFit="1" customWidth="1"/>
    <col min="11258" max="11259" width="7.6640625" style="112" bestFit="1" customWidth="1"/>
    <col min="11260" max="11260" width="8.109375" style="112" bestFit="1" customWidth="1"/>
    <col min="11261" max="11461" width="8.88671875" style="112"/>
    <col min="11462" max="11462" width="4.109375" style="112" bestFit="1" customWidth="1"/>
    <col min="11463" max="11463" width="12.109375" style="112" bestFit="1" customWidth="1"/>
    <col min="11464" max="11465" width="9.33203125" style="112" bestFit="1" customWidth="1"/>
    <col min="11466" max="11466" width="10" style="112" customWidth="1"/>
    <col min="11467" max="11467" width="3" style="112" customWidth="1"/>
    <col min="11468" max="11468" width="12.33203125" style="112" bestFit="1" customWidth="1"/>
    <col min="11469" max="11471" width="10" style="112" customWidth="1"/>
    <col min="11472" max="11472" width="1.6640625" style="112" customWidth="1"/>
    <col min="11473" max="11473" width="10" style="112" bestFit="1" customWidth="1"/>
    <col min="11474" max="11475" width="9.33203125" style="112" bestFit="1" customWidth="1"/>
    <col min="11476" max="11476" width="10" style="112" bestFit="1" customWidth="1"/>
    <col min="11477" max="11477" width="1.6640625" style="112" customWidth="1"/>
    <col min="11478" max="11478" width="8.109375" style="112" bestFit="1" customWidth="1"/>
    <col min="11479" max="11479" width="7.6640625" style="112" bestFit="1" customWidth="1"/>
    <col min="11480" max="11480" width="7" style="112" customWidth="1"/>
    <col min="11481" max="11481" width="8.109375" style="112" bestFit="1" customWidth="1"/>
    <col min="11482" max="11482" width="1.6640625" style="112" customWidth="1"/>
    <col min="11483" max="11483" width="8.109375" style="112" bestFit="1" customWidth="1"/>
    <col min="11484" max="11486" width="8.88671875" style="112"/>
    <col min="11487" max="11487" width="3" style="112" customWidth="1"/>
    <col min="11488" max="11488" width="8.109375" style="112" bestFit="1" customWidth="1"/>
    <col min="11489" max="11491" width="8.88671875" style="112"/>
    <col min="11492" max="11492" width="2.6640625" style="112" customWidth="1"/>
    <col min="11493" max="11493" width="8.33203125" style="112" bestFit="1" customWidth="1"/>
    <col min="11494" max="11496" width="8.88671875" style="112"/>
    <col min="11497" max="11497" width="1.109375" style="112" customWidth="1"/>
    <col min="11498" max="11498" width="8.33203125" style="112" bestFit="1" customWidth="1"/>
    <col min="11499" max="11500" width="7.6640625" style="112" bestFit="1" customWidth="1"/>
    <col min="11501" max="11501" width="8.109375" style="112" bestFit="1" customWidth="1"/>
    <col min="11502" max="11502" width="1.6640625" style="112" customWidth="1"/>
    <col min="11503" max="11506" width="8.88671875" style="112"/>
    <col min="11507" max="11507" width="1.5546875" style="112" customWidth="1"/>
    <col min="11508" max="11508" width="8.109375" style="112" bestFit="1" customWidth="1"/>
    <col min="11509" max="11510" width="7.6640625" style="112" bestFit="1" customWidth="1"/>
    <col min="11511" max="11511" width="8.109375" style="112" bestFit="1" customWidth="1"/>
    <col min="11512" max="11512" width="1.6640625" style="112" customWidth="1"/>
    <col min="11513" max="11513" width="8.33203125" style="112" bestFit="1" customWidth="1"/>
    <col min="11514" max="11515" width="7.6640625" style="112" bestFit="1" customWidth="1"/>
    <col min="11516" max="11516" width="8.109375" style="112" bestFit="1" customWidth="1"/>
    <col min="11517" max="11717" width="8.88671875" style="112"/>
    <col min="11718" max="11718" width="4.109375" style="112" bestFit="1" customWidth="1"/>
    <col min="11719" max="11719" width="12.109375" style="112" bestFit="1" customWidth="1"/>
    <col min="11720" max="11721" width="9.33203125" style="112" bestFit="1" customWidth="1"/>
    <col min="11722" max="11722" width="10" style="112" customWidth="1"/>
    <col min="11723" max="11723" width="3" style="112" customWidth="1"/>
    <col min="11724" max="11724" width="12.33203125" style="112" bestFit="1" customWidth="1"/>
    <col min="11725" max="11727" width="10" style="112" customWidth="1"/>
    <col min="11728" max="11728" width="1.6640625" style="112" customWidth="1"/>
    <col min="11729" max="11729" width="10" style="112" bestFit="1" customWidth="1"/>
    <col min="11730" max="11731" width="9.33203125" style="112" bestFit="1" customWidth="1"/>
    <col min="11732" max="11732" width="10" style="112" bestFit="1" customWidth="1"/>
    <col min="11733" max="11733" width="1.6640625" style="112" customWidth="1"/>
    <col min="11734" max="11734" width="8.109375" style="112" bestFit="1" customWidth="1"/>
    <col min="11735" max="11735" width="7.6640625" style="112" bestFit="1" customWidth="1"/>
    <col min="11736" max="11736" width="7" style="112" customWidth="1"/>
    <col min="11737" max="11737" width="8.109375" style="112" bestFit="1" customWidth="1"/>
    <col min="11738" max="11738" width="1.6640625" style="112" customWidth="1"/>
    <col min="11739" max="11739" width="8.109375" style="112" bestFit="1" customWidth="1"/>
    <col min="11740" max="11742" width="8.88671875" style="112"/>
    <col min="11743" max="11743" width="3" style="112" customWidth="1"/>
    <col min="11744" max="11744" width="8.109375" style="112" bestFit="1" customWidth="1"/>
    <col min="11745" max="11747" width="8.88671875" style="112"/>
    <col min="11748" max="11748" width="2.6640625" style="112" customWidth="1"/>
    <col min="11749" max="11749" width="8.33203125" style="112" bestFit="1" customWidth="1"/>
    <col min="11750" max="11752" width="8.88671875" style="112"/>
    <col min="11753" max="11753" width="1.109375" style="112" customWidth="1"/>
    <col min="11754" max="11754" width="8.33203125" style="112" bestFit="1" customWidth="1"/>
    <col min="11755" max="11756" width="7.6640625" style="112" bestFit="1" customWidth="1"/>
    <col min="11757" max="11757" width="8.109375" style="112" bestFit="1" customWidth="1"/>
    <col min="11758" max="11758" width="1.6640625" style="112" customWidth="1"/>
    <col min="11759" max="11762" width="8.88671875" style="112"/>
    <col min="11763" max="11763" width="1.5546875" style="112" customWidth="1"/>
    <col min="11764" max="11764" width="8.109375" style="112" bestFit="1" customWidth="1"/>
    <col min="11765" max="11766" width="7.6640625" style="112" bestFit="1" customWidth="1"/>
    <col min="11767" max="11767" width="8.109375" style="112" bestFit="1" customWidth="1"/>
    <col min="11768" max="11768" width="1.6640625" style="112" customWidth="1"/>
    <col min="11769" max="11769" width="8.33203125" style="112" bestFit="1" customWidth="1"/>
    <col min="11770" max="11771" width="7.6640625" style="112" bestFit="1" customWidth="1"/>
    <col min="11772" max="11772" width="8.109375" style="112" bestFit="1" customWidth="1"/>
    <col min="11773" max="11973" width="8.88671875" style="112"/>
    <col min="11974" max="11974" width="4.109375" style="112" bestFit="1" customWidth="1"/>
    <col min="11975" max="11975" width="12.109375" style="112" bestFit="1" customWidth="1"/>
    <col min="11976" max="11977" width="9.33203125" style="112" bestFit="1" customWidth="1"/>
    <col min="11978" max="11978" width="10" style="112" customWidth="1"/>
    <col min="11979" max="11979" width="3" style="112" customWidth="1"/>
    <col min="11980" max="11980" width="12.33203125" style="112" bestFit="1" customWidth="1"/>
    <col min="11981" max="11983" width="10" style="112" customWidth="1"/>
    <col min="11984" max="11984" width="1.6640625" style="112" customWidth="1"/>
    <col min="11985" max="11985" width="10" style="112" bestFit="1" customWidth="1"/>
    <col min="11986" max="11987" width="9.33203125" style="112" bestFit="1" customWidth="1"/>
    <col min="11988" max="11988" width="10" style="112" bestFit="1" customWidth="1"/>
    <col min="11989" max="11989" width="1.6640625" style="112" customWidth="1"/>
    <col min="11990" max="11990" width="8.109375" style="112" bestFit="1" customWidth="1"/>
    <col min="11991" max="11991" width="7.6640625" style="112" bestFit="1" customWidth="1"/>
    <col min="11992" max="11992" width="7" style="112" customWidth="1"/>
    <col min="11993" max="11993" width="8.109375" style="112" bestFit="1" customWidth="1"/>
    <col min="11994" max="11994" width="1.6640625" style="112" customWidth="1"/>
    <col min="11995" max="11995" width="8.109375" style="112" bestFit="1" customWidth="1"/>
    <col min="11996" max="11998" width="8.88671875" style="112"/>
    <col min="11999" max="11999" width="3" style="112" customWidth="1"/>
    <col min="12000" max="12000" width="8.109375" style="112" bestFit="1" customWidth="1"/>
    <col min="12001" max="12003" width="8.88671875" style="112"/>
    <col min="12004" max="12004" width="2.6640625" style="112" customWidth="1"/>
    <col min="12005" max="12005" width="8.33203125" style="112" bestFit="1" customWidth="1"/>
    <col min="12006" max="12008" width="8.88671875" style="112"/>
    <col min="12009" max="12009" width="1.109375" style="112" customWidth="1"/>
    <col min="12010" max="12010" width="8.33203125" style="112" bestFit="1" customWidth="1"/>
    <col min="12011" max="12012" width="7.6640625" style="112" bestFit="1" customWidth="1"/>
    <col min="12013" max="12013" width="8.109375" style="112" bestFit="1" customWidth="1"/>
    <col min="12014" max="12014" width="1.6640625" style="112" customWidth="1"/>
    <col min="12015" max="12018" width="8.88671875" style="112"/>
    <col min="12019" max="12019" width="1.5546875" style="112" customWidth="1"/>
    <col min="12020" max="12020" width="8.109375" style="112" bestFit="1" customWidth="1"/>
    <col min="12021" max="12022" width="7.6640625" style="112" bestFit="1" customWidth="1"/>
    <col min="12023" max="12023" width="8.109375" style="112" bestFit="1" customWidth="1"/>
    <col min="12024" max="12024" width="1.6640625" style="112" customWidth="1"/>
    <col min="12025" max="12025" width="8.33203125" style="112" bestFit="1" customWidth="1"/>
    <col min="12026" max="12027" width="7.6640625" style="112" bestFit="1" customWidth="1"/>
    <col min="12028" max="12028" width="8.109375" style="112" bestFit="1" customWidth="1"/>
    <col min="12029" max="12229" width="8.88671875" style="112"/>
    <col min="12230" max="12230" width="4.109375" style="112" bestFit="1" customWidth="1"/>
    <col min="12231" max="12231" width="12.109375" style="112" bestFit="1" customWidth="1"/>
    <col min="12232" max="12233" width="9.33203125" style="112" bestFit="1" customWidth="1"/>
    <col min="12234" max="12234" width="10" style="112" customWidth="1"/>
    <col min="12235" max="12235" width="3" style="112" customWidth="1"/>
    <col min="12236" max="12236" width="12.33203125" style="112" bestFit="1" customWidth="1"/>
    <col min="12237" max="12239" width="10" style="112" customWidth="1"/>
    <col min="12240" max="12240" width="1.6640625" style="112" customWidth="1"/>
    <col min="12241" max="12241" width="10" style="112" bestFit="1" customWidth="1"/>
    <col min="12242" max="12243" width="9.33203125" style="112" bestFit="1" customWidth="1"/>
    <col min="12244" max="12244" width="10" style="112" bestFit="1" customWidth="1"/>
    <col min="12245" max="12245" width="1.6640625" style="112" customWidth="1"/>
    <col min="12246" max="12246" width="8.109375" style="112" bestFit="1" customWidth="1"/>
    <col min="12247" max="12247" width="7.6640625" style="112" bestFit="1" customWidth="1"/>
    <col min="12248" max="12248" width="7" style="112" customWidth="1"/>
    <col min="12249" max="12249" width="8.109375" style="112" bestFit="1" customWidth="1"/>
    <col min="12250" max="12250" width="1.6640625" style="112" customWidth="1"/>
    <col min="12251" max="12251" width="8.109375" style="112" bestFit="1" customWidth="1"/>
    <col min="12252" max="12254" width="8.88671875" style="112"/>
    <col min="12255" max="12255" width="3" style="112" customWidth="1"/>
    <col min="12256" max="12256" width="8.109375" style="112" bestFit="1" customWidth="1"/>
    <col min="12257" max="12259" width="8.88671875" style="112"/>
    <col min="12260" max="12260" width="2.6640625" style="112" customWidth="1"/>
    <col min="12261" max="12261" width="8.33203125" style="112" bestFit="1" customWidth="1"/>
    <col min="12262" max="12264" width="8.88671875" style="112"/>
    <col min="12265" max="12265" width="1.109375" style="112" customWidth="1"/>
    <col min="12266" max="12266" width="8.33203125" style="112" bestFit="1" customWidth="1"/>
    <col min="12267" max="12268" width="7.6640625" style="112" bestFit="1" customWidth="1"/>
    <col min="12269" max="12269" width="8.109375" style="112" bestFit="1" customWidth="1"/>
    <col min="12270" max="12270" width="1.6640625" style="112" customWidth="1"/>
    <col min="12271" max="12274" width="8.88671875" style="112"/>
    <col min="12275" max="12275" width="1.5546875" style="112" customWidth="1"/>
    <col min="12276" max="12276" width="8.109375" style="112" bestFit="1" customWidth="1"/>
    <col min="12277" max="12278" width="7.6640625" style="112" bestFit="1" customWidth="1"/>
    <col min="12279" max="12279" width="8.109375" style="112" bestFit="1" customWidth="1"/>
    <col min="12280" max="12280" width="1.6640625" style="112" customWidth="1"/>
    <col min="12281" max="12281" width="8.33203125" style="112" bestFit="1" customWidth="1"/>
    <col min="12282" max="12283" width="7.6640625" style="112" bestFit="1" customWidth="1"/>
    <col min="12284" max="12284" width="8.109375" style="112" bestFit="1" customWidth="1"/>
    <col min="12285" max="12485" width="8.88671875" style="112"/>
    <col min="12486" max="12486" width="4.109375" style="112" bestFit="1" customWidth="1"/>
    <col min="12487" max="12487" width="12.109375" style="112" bestFit="1" customWidth="1"/>
    <col min="12488" max="12489" width="9.33203125" style="112" bestFit="1" customWidth="1"/>
    <col min="12490" max="12490" width="10" style="112" customWidth="1"/>
    <col min="12491" max="12491" width="3" style="112" customWidth="1"/>
    <col min="12492" max="12492" width="12.33203125" style="112" bestFit="1" customWidth="1"/>
    <col min="12493" max="12495" width="10" style="112" customWidth="1"/>
    <col min="12496" max="12496" width="1.6640625" style="112" customWidth="1"/>
    <col min="12497" max="12497" width="10" style="112" bestFit="1" customWidth="1"/>
    <col min="12498" max="12499" width="9.33203125" style="112" bestFit="1" customWidth="1"/>
    <col min="12500" max="12500" width="10" style="112" bestFit="1" customWidth="1"/>
    <col min="12501" max="12501" width="1.6640625" style="112" customWidth="1"/>
    <col min="12502" max="12502" width="8.109375" style="112" bestFit="1" customWidth="1"/>
    <col min="12503" max="12503" width="7.6640625" style="112" bestFit="1" customWidth="1"/>
    <col min="12504" max="12504" width="7" style="112" customWidth="1"/>
    <col min="12505" max="12505" width="8.109375" style="112" bestFit="1" customWidth="1"/>
    <col min="12506" max="12506" width="1.6640625" style="112" customWidth="1"/>
    <col min="12507" max="12507" width="8.109375" style="112" bestFit="1" customWidth="1"/>
    <col min="12508" max="12510" width="8.88671875" style="112"/>
    <col min="12511" max="12511" width="3" style="112" customWidth="1"/>
    <col min="12512" max="12512" width="8.109375" style="112" bestFit="1" customWidth="1"/>
    <col min="12513" max="12515" width="8.88671875" style="112"/>
    <col min="12516" max="12516" width="2.6640625" style="112" customWidth="1"/>
    <col min="12517" max="12517" width="8.33203125" style="112" bestFit="1" customWidth="1"/>
    <col min="12518" max="12520" width="8.88671875" style="112"/>
    <col min="12521" max="12521" width="1.109375" style="112" customWidth="1"/>
    <col min="12522" max="12522" width="8.33203125" style="112" bestFit="1" customWidth="1"/>
    <col min="12523" max="12524" width="7.6640625" style="112" bestFit="1" customWidth="1"/>
    <col min="12525" max="12525" width="8.109375" style="112" bestFit="1" customWidth="1"/>
    <col min="12526" max="12526" width="1.6640625" style="112" customWidth="1"/>
    <col min="12527" max="12530" width="8.88671875" style="112"/>
    <col min="12531" max="12531" width="1.5546875" style="112" customWidth="1"/>
    <col min="12532" max="12532" width="8.109375" style="112" bestFit="1" customWidth="1"/>
    <col min="12533" max="12534" width="7.6640625" style="112" bestFit="1" customWidth="1"/>
    <col min="12535" max="12535" width="8.109375" style="112" bestFit="1" customWidth="1"/>
    <col min="12536" max="12536" width="1.6640625" style="112" customWidth="1"/>
    <col min="12537" max="12537" width="8.33203125" style="112" bestFit="1" customWidth="1"/>
    <col min="12538" max="12539" width="7.6640625" style="112" bestFit="1" customWidth="1"/>
    <col min="12540" max="12540" width="8.109375" style="112" bestFit="1" customWidth="1"/>
    <col min="12541" max="12741" width="8.88671875" style="112"/>
    <col min="12742" max="12742" width="4.109375" style="112" bestFit="1" customWidth="1"/>
    <col min="12743" max="12743" width="12.109375" style="112" bestFit="1" customWidth="1"/>
    <col min="12744" max="12745" width="9.33203125" style="112" bestFit="1" customWidth="1"/>
    <col min="12746" max="12746" width="10" style="112" customWidth="1"/>
    <col min="12747" max="12747" width="3" style="112" customWidth="1"/>
    <col min="12748" max="12748" width="12.33203125" style="112" bestFit="1" customWidth="1"/>
    <col min="12749" max="12751" width="10" style="112" customWidth="1"/>
    <col min="12752" max="12752" width="1.6640625" style="112" customWidth="1"/>
    <col min="12753" max="12753" width="10" style="112" bestFit="1" customWidth="1"/>
    <col min="12754" max="12755" width="9.33203125" style="112" bestFit="1" customWidth="1"/>
    <col min="12756" max="12756" width="10" style="112" bestFit="1" customWidth="1"/>
    <col min="12757" max="12757" width="1.6640625" style="112" customWidth="1"/>
    <col min="12758" max="12758" width="8.109375" style="112" bestFit="1" customWidth="1"/>
    <col min="12759" max="12759" width="7.6640625" style="112" bestFit="1" customWidth="1"/>
    <col min="12760" max="12760" width="7" style="112" customWidth="1"/>
    <col min="12761" max="12761" width="8.109375" style="112" bestFit="1" customWidth="1"/>
    <col min="12762" max="12762" width="1.6640625" style="112" customWidth="1"/>
    <col min="12763" max="12763" width="8.109375" style="112" bestFit="1" customWidth="1"/>
    <col min="12764" max="12766" width="8.88671875" style="112"/>
    <col min="12767" max="12767" width="3" style="112" customWidth="1"/>
    <col min="12768" max="12768" width="8.109375" style="112" bestFit="1" customWidth="1"/>
    <col min="12769" max="12771" width="8.88671875" style="112"/>
    <col min="12772" max="12772" width="2.6640625" style="112" customWidth="1"/>
    <col min="12773" max="12773" width="8.33203125" style="112" bestFit="1" customWidth="1"/>
    <col min="12774" max="12776" width="8.88671875" style="112"/>
    <col min="12777" max="12777" width="1.109375" style="112" customWidth="1"/>
    <col min="12778" max="12778" width="8.33203125" style="112" bestFit="1" customWidth="1"/>
    <col min="12779" max="12780" width="7.6640625" style="112" bestFit="1" customWidth="1"/>
    <col min="12781" max="12781" width="8.109375" style="112" bestFit="1" customWidth="1"/>
    <col min="12782" max="12782" width="1.6640625" style="112" customWidth="1"/>
    <col min="12783" max="12786" width="8.88671875" style="112"/>
    <col min="12787" max="12787" width="1.5546875" style="112" customWidth="1"/>
    <col min="12788" max="12788" width="8.109375" style="112" bestFit="1" customWidth="1"/>
    <col min="12789" max="12790" width="7.6640625" style="112" bestFit="1" customWidth="1"/>
    <col min="12791" max="12791" width="8.109375" style="112" bestFit="1" customWidth="1"/>
    <col min="12792" max="12792" width="1.6640625" style="112" customWidth="1"/>
    <col min="12793" max="12793" width="8.33203125" style="112" bestFit="1" customWidth="1"/>
    <col min="12794" max="12795" width="7.6640625" style="112" bestFit="1" customWidth="1"/>
    <col min="12796" max="12796" width="8.109375" style="112" bestFit="1" customWidth="1"/>
    <col min="12797" max="12997" width="8.88671875" style="112"/>
    <col min="12998" max="12998" width="4.109375" style="112" bestFit="1" customWidth="1"/>
    <col min="12999" max="12999" width="12.109375" style="112" bestFit="1" customWidth="1"/>
    <col min="13000" max="13001" width="9.33203125" style="112" bestFit="1" customWidth="1"/>
    <col min="13002" max="13002" width="10" style="112" customWidth="1"/>
    <col min="13003" max="13003" width="3" style="112" customWidth="1"/>
    <col min="13004" max="13004" width="12.33203125" style="112" bestFit="1" customWidth="1"/>
    <col min="13005" max="13007" width="10" style="112" customWidth="1"/>
    <col min="13008" max="13008" width="1.6640625" style="112" customWidth="1"/>
    <col min="13009" max="13009" width="10" style="112" bestFit="1" customWidth="1"/>
    <col min="13010" max="13011" width="9.33203125" style="112" bestFit="1" customWidth="1"/>
    <col min="13012" max="13012" width="10" style="112" bestFit="1" customWidth="1"/>
    <col min="13013" max="13013" width="1.6640625" style="112" customWidth="1"/>
    <col min="13014" max="13014" width="8.109375" style="112" bestFit="1" customWidth="1"/>
    <col min="13015" max="13015" width="7.6640625" style="112" bestFit="1" customWidth="1"/>
    <col min="13016" max="13016" width="7" style="112" customWidth="1"/>
    <col min="13017" max="13017" width="8.109375" style="112" bestFit="1" customWidth="1"/>
    <col min="13018" max="13018" width="1.6640625" style="112" customWidth="1"/>
    <col min="13019" max="13019" width="8.109375" style="112" bestFit="1" customWidth="1"/>
    <col min="13020" max="13022" width="8.88671875" style="112"/>
    <col min="13023" max="13023" width="3" style="112" customWidth="1"/>
    <col min="13024" max="13024" width="8.109375" style="112" bestFit="1" customWidth="1"/>
    <col min="13025" max="13027" width="8.88671875" style="112"/>
    <col min="13028" max="13028" width="2.6640625" style="112" customWidth="1"/>
    <col min="13029" max="13029" width="8.33203125" style="112" bestFit="1" customWidth="1"/>
    <col min="13030" max="13032" width="8.88671875" style="112"/>
    <col min="13033" max="13033" width="1.109375" style="112" customWidth="1"/>
    <col min="13034" max="13034" width="8.33203125" style="112" bestFit="1" customWidth="1"/>
    <col min="13035" max="13036" width="7.6640625" style="112" bestFit="1" customWidth="1"/>
    <col min="13037" max="13037" width="8.109375" style="112" bestFit="1" customWidth="1"/>
    <col min="13038" max="13038" width="1.6640625" style="112" customWidth="1"/>
    <col min="13039" max="13042" width="8.88671875" style="112"/>
    <col min="13043" max="13043" width="1.5546875" style="112" customWidth="1"/>
    <col min="13044" max="13044" width="8.109375" style="112" bestFit="1" customWidth="1"/>
    <col min="13045" max="13046" width="7.6640625" style="112" bestFit="1" customWidth="1"/>
    <col min="13047" max="13047" width="8.109375" style="112" bestFit="1" customWidth="1"/>
    <col min="13048" max="13048" width="1.6640625" style="112" customWidth="1"/>
    <col min="13049" max="13049" width="8.33203125" style="112" bestFit="1" customWidth="1"/>
    <col min="13050" max="13051" width="7.6640625" style="112" bestFit="1" customWidth="1"/>
    <col min="13052" max="13052" width="8.109375" style="112" bestFit="1" customWidth="1"/>
    <col min="13053" max="13253" width="8.88671875" style="112"/>
    <col min="13254" max="13254" width="4.109375" style="112" bestFit="1" customWidth="1"/>
    <col min="13255" max="13255" width="12.109375" style="112" bestFit="1" customWidth="1"/>
    <col min="13256" max="13257" width="9.33203125" style="112" bestFit="1" customWidth="1"/>
    <col min="13258" max="13258" width="10" style="112" customWidth="1"/>
    <col min="13259" max="13259" width="3" style="112" customWidth="1"/>
    <col min="13260" max="13260" width="12.33203125" style="112" bestFit="1" customWidth="1"/>
    <col min="13261" max="13263" width="10" style="112" customWidth="1"/>
    <col min="13264" max="13264" width="1.6640625" style="112" customWidth="1"/>
    <col min="13265" max="13265" width="10" style="112" bestFit="1" customWidth="1"/>
    <col min="13266" max="13267" width="9.33203125" style="112" bestFit="1" customWidth="1"/>
    <col min="13268" max="13268" width="10" style="112" bestFit="1" customWidth="1"/>
    <col min="13269" max="13269" width="1.6640625" style="112" customWidth="1"/>
    <col min="13270" max="13270" width="8.109375" style="112" bestFit="1" customWidth="1"/>
    <col min="13271" max="13271" width="7.6640625" style="112" bestFit="1" customWidth="1"/>
    <col min="13272" max="13272" width="7" style="112" customWidth="1"/>
    <col min="13273" max="13273" width="8.109375" style="112" bestFit="1" customWidth="1"/>
    <col min="13274" max="13274" width="1.6640625" style="112" customWidth="1"/>
    <col min="13275" max="13275" width="8.109375" style="112" bestFit="1" customWidth="1"/>
    <col min="13276" max="13278" width="8.88671875" style="112"/>
    <col min="13279" max="13279" width="3" style="112" customWidth="1"/>
    <col min="13280" max="13280" width="8.109375" style="112" bestFit="1" customWidth="1"/>
    <col min="13281" max="13283" width="8.88671875" style="112"/>
    <col min="13284" max="13284" width="2.6640625" style="112" customWidth="1"/>
    <col min="13285" max="13285" width="8.33203125" style="112" bestFit="1" customWidth="1"/>
    <col min="13286" max="13288" width="8.88671875" style="112"/>
    <col min="13289" max="13289" width="1.109375" style="112" customWidth="1"/>
    <col min="13290" max="13290" width="8.33203125" style="112" bestFit="1" customWidth="1"/>
    <col min="13291" max="13292" width="7.6640625" style="112" bestFit="1" customWidth="1"/>
    <col min="13293" max="13293" width="8.109375" style="112" bestFit="1" customWidth="1"/>
    <col min="13294" max="13294" width="1.6640625" style="112" customWidth="1"/>
    <col min="13295" max="13298" width="8.88671875" style="112"/>
    <col min="13299" max="13299" width="1.5546875" style="112" customWidth="1"/>
    <col min="13300" max="13300" width="8.109375" style="112" bestFit="1" customWidth="1"/>
    <col min="13301" max="13302" width="7.6640625" style="112" bestFit="1" customWidth="1"/>
    <col min="13303" max="13303" width="8.109375" style="112" bestFit="1" customWidth="1"/>
    <col min="13304" max="13304" width="1.6640625" style="112" customWidth="1"/>
    <col min="13305" max="13305" width="8.33203125" style="112" bestFit="1" customWidth="1"/>
    <col min="13306" max="13307" width="7.6640625" style="112" bestFit="1" customWidth="1"/>
    <col min="13308" max="13308" width="8.109375" style="112" bestFit="1" customWidth="1"/>
    <col min="13309" max="13509" width="8.88671875" style="112"/>
    <col min="13510" max="13510" width="4.109375" style="112" bestFit="1" customWidth="1"/>
    <col min="13511" max="13511" width="12.109375" style="112" bestFit="1" customWidth="1"/>
    <col min="13512" max="13513" width="9.33203125" style="112" bestFit="1" customWidth="1"/>
    <col min="13514" max="13514" width="10" style="112" customWidth="1"/>
    <col min="13515" max="13515" width="3" style="112" customWidth="1"/>
    <col min="13516" max="13516" width="12.33203125" style="112" bestFit="1" customWidth="1"/>
    <col min="13517" max="13519" width="10" style="112" customWidth="1"/>
    <col min="13520" max="13520" width="1.6640625" style="112" customWidth="1"/>
    <col min="13521" max="13521" width="10" style="112" bestFit="1" customWidth="1"/>
    <col min="13522" max="13523" width="9.33203125" style="112" bestFit="1" customWidth="1"/>
    <col min="13524" max="13524" width="10" style="112" bestFit="1" customWidth="1"/>
    <col min="13525" max="13525" width="1.6640625" style="112" customWidth="1"/>
    <col min="13526" max="13526" width="8.109375" style="112" bestFit="1" customWidth="1"/>
    <col min="13527" max="13527" width="7.6640625" style="112" bestFit="1" customWidth="1"/>
    <col min="13528" max="13528" width="7" style="112" customWidth="1"/>
    <col min="13529" max="13529" width="8.109375" style="112" bestFit="1" customWidth="1"/>
    <col min="13530" max="13530" width="1.6640625" style="112" customWidth="1"/>
    <col min="13531" max="13531" width="8.109375" style="112" bestFit="1" customWidth="1"/>
    <col min="13532" max="13534" width="8.88671875" style="112"/>
    <col min="13535" max="13535" width="3" style="112" customWidth="1"/>
    <col min="13536" max="13536" width="8.109375" style="112" bestFit="1" customWidth="1"/>
    <col min="13537" max="13539" width="8.88671875" style="112"/>
    <col min="13540" max="13540" width="2.6640625" style="112" customWidth="1"/>
    <col min="13541" max="13541" width="8.33203125" style="112" bestFit="1" customWidth="1"/>
    <col min="13542" max="13544" width="8.88671875" style="112"/>
    <col min="13545" max="13545" width="1.109375" style="112" customWidth="1"/>
    <col min="13546" max="13546" width="8.33203125" style="112" bestFit="1" customWidth="1"/>
    <col min="13547" max="13548" width="7.6640625" style="112" bestFit="1" customWidth="1"/>
    <col min="13549" max="13549" width="8.109375" style="112" bestFit="1" customWidth="1"/>
    <col min="13550" max="13550" width="1.6640625" style="112" customWidth="1"/>
    <col min="13551" max="13554" width="8.88671875" style="112"/>
    <col min="13555" max="13555" width="1.5546875" style="112" customWidth="1"/>
    <col min="13556" max="13556" width="8.109375" style="112" bestFit="1" customWidth="1"/>
    <col min="13557" max="13558" width="7.6640625" style="112" bestFit="1" customWidth="1"/>
    <col min="13559" max="13559" width="8.109375" style="112" bestFit="1" customWidth="1"/>
    <col min="13560" max="13560" width="1.6640625" style="112" customWidth="1"/>
    <col min="13561" max="13561" width="8.33203125" style="112" bestFit="1" customWidth="1"/>
    <col min="13562" max="13563" width="7.6640625" style="112" bestFit="1" customWidth="1"/>
    <col min="13564" max="13564" width="8.109375" style="112" bestFit="1" customWidth="1"/>
    <col min="13565" max="13765" width="8.88671875" style="112"/>
    <col min="13766" max="13766" width="4.109375" style="112" bestFit="1" customWidth="1"/>
    <col min="13767" max="13767" width="12.109375" style="112" bestFit="1" customWidth="1"/>
    <col min="13768" max="13769" width="9.33203125" style="112" bestFit="1" customWidth="1"/>
    <col min="13770" max="13770" width="10" style="112" customWidth="1"/>
    <col min="13771" max="13771" width="3" style="112" customWidth="1"/>
    <col min="13772" max="13772" width="12.33203125" style="112" bestFit="1" customWidth="1"/>
    <col min="13773" max="13775" width="10" style="112" customWidth="1"/>
    <col min="13776" max="13776" width="1.6640625" style="112" customWidth="1"/>
    <col min="13777" max="13777" width="10" style="112" bestFit="1" customWidth="1"/>
    <col min="13778" max="13779" width="9.33203125" style="112" bestFit="1" customWidth="1"/>
    <col min="13780" max="13780" width="10" style="112" bestFit="1" customWidth="1"/>
    <col min="13781" max="13781" width="1.6640625" style="112" customWidth="1"/>
    <col min="13782" max="13782" width="8.109375" style="112" bestFit="1" customWidth="1"/>
    <col min="13783" max="13783" width="7.6640625" style="112" bestFit="1" customWidth="1"/>
    <col min="13784" max="13784" width="7" style="112" customWidth="1"/>
    <col min="13785" max="13785" width="8.109375" style="112" bestFit="1" customWidth="1"/>
    <col min="13786" max="13786" width="1.6640625" style="112" customWidth="1"/>
    <col min="13787" max="13787" width="8.109375" style="112" bestFit="1" customWidth="1"/>
    <col min="13788" max="13790" width="8.88671875" style="112"/>
    <col min="13791" max="13791" width="3" style="112" customWidth="1"/>
    <col min="13792" max="13792" width="8.109375" style="112" bestFit="1" customWidth="1"/>
    <col min="13793" max="13795" width="8.88671875" style="112"/>
    <col min="13796" max="13796" width="2.6640625" style="112" customWidth="1"/>
    <col min="13797" max="13797" width="8.33203125" style="112" bestFit="1" customWidth="1"/>
    <col min="13798" max="13800" width="8.88671875" style="112"/>
    <col min="13801" max="13801" width="1.109375" style="112" customWidth="1"/>
    <col min="13802" max="13802" width="8.33203125" style="112" bestFit="1" customWidth="1"/>
    <col min="13803" max="13804" width="7.6640625" style="112" bestFit="1" customWidth="1"/>
    <col min="13805" max="13805" width="8.109375" style="112" bestFit="1" customWidth="1"/>
    <col min="13806" max="13806" width="1.6640625" style="112" customWidth="1"/>
    <col min="13807" max="13810" width="8.88671875" style="112"/>
    <col min="13811" max="13811" width="1.5546875" style="112" customWidth="1"/>
    <col min="13812" max="13812" width="8.109375" style="112" bestFit="1" customWidth="1"/>
    <col min="13813" max="13814" width="7.6640625" style="112" bestFit="1" customWidth="1"/>
    <col min="13815" max="13815" width="8.109375" style="112" bestFit="1" customWidth="1"/>
    <col min="13816" max="13816" width="1.6640625" style="112" customWidth="1"/>
    <col min="13817" max="13817" width="8.33203125" style="112" bestFit="1" customWidth="1"/>
    <col min="13818" max="13819" width="7.6640625" style="112" bestFit="1" customWidth="1"/>
    <col min="13820" max="13820" width="8.109375" style="112" bestFit="1" customWidth="1"/>
    <col min="13821" max="14021" width="8.88671875" style="112"/>
    <col min="14022" max="14022" width="4.109375" style="112" bestFit="1" customWidth="1"/>
    <col min="14023" max="14023" width="12.109375" style="112" bestFit="1" customWidth="1"/>
    <col min="14024" max="14025" width="9.33203125" style="112" bestFit="1" customWidth="1"/>
    <col min="14026" max="14026" width="10" style="112" customWidth="1"/>
    <col min="14027" max="14027" width="3" style="112" customWidth="1"/>
    <col min="14028" max="14028" width="12.33203125" style="112" bestFit="1" customWidth="1"/>
    <col min="14029" max="14031" width="10" style="112" customWidth="1"/>
    <col min="14032" max="14032" width="1.6640625" style="112" customWidth="1"/>
    <col min="14033" max="14033" width="10" style="112" bestFit="1" customWidth="1"/>
    <col min="14034" max="14035" width="9.33203125" style="112" bestFit="1" customWidth="1"/>
    <col min="14036" max="14036" width="10" style="112" bestFit="1" customWidth="1"/>
    <col min="14037" max="14037" width="1.6640625" style="112" customWidth="1"/>
    <col min="14038" max="14038" width="8.109375" style="112" bestFit="1" customWidth="1"/>
    <col min="14039" max="14039" width="7.6640625" style="112" bestFit="1" customWidth="1"/>
    <col min="14040" max="14040" width="7" style="112" customWidth="1"/>
    <col min="14041" max="14041" width="8.109375" style="112" bestFit="1" customWidth="1"/>
    <col min="14042" max="14042" width="1.6640625" style="112" customWidth="1"/>
    <col min="14043" max="14043" width="8.109375" style="112" bestFit="1" customWidth="1"/>
    <col min="14044" max="14046" width="8.88671875" style="112"/>
    <col min="14047" max="14047" width="3" style="112" customWidth="1"/>
    <col min="14048" max="14048" width="8.109375" style="112" bestFit="1" customWidth="1"/>
    <col min="14049" max="14051" width="8.88671875" style="112"/>
    <col min="14052" max="14052" width="2.6640625" style="112" customWidth="1"/>
    <col min="14053" max="14053" width="8.33203125" style="112" bestFit="1" customWidth="1"/>
    <col min="14054" max="14056" width="8.88671875" style="112"/>
    <col min="14057" max="14057" width="1.109375" style="112" customWidth="1"/>
    <col min="14058" max="14058" width="8.33203125" style="112" bestFit="1" customWidth="1"/>
    <col min="14059" max="14060" width="7.6640625" style="112" bestFit="1" customWidth="1"/>
    <col min="14061" max="14061" width="8.109375" style="112" bestFit="1" customWidth="1"/>
    <col min="14062" max="14062" width="1.6640625" style="112" customWidth="1"/>
    <col min="14063" max="14066" width="8.88671875" style="112"/>
    <col min="14067" max="14067" width="1.5546875" style="112" customWidth="1"/>
    <col min="14068" max="14068" width="8.109375" style="112" bestFit="1" customWidth="1"/>
    <col min="14069" max="14070" width="7.6640625" style="112" bestFit="1" customWidth="1"/>
    <col min="14071" max="14071" width="8.109375" style="112" bestFit="1" customWidth="1"/>
    <col min="14072" max="14072" width="1.6640625" style="112" customWidth="1"/>
    <col min="14073" max="14073" width="8.33203125" style="112" bestFit="1" customWidth="1"/>
    <col min="14074" max="14075" width="7.6640625" style="112" bestFit="1" customWidth="1"/>
    <col min="14076" max="14076" width="8.109375" style="112" bestFit="1" customWidth="1"/>
    <col min="14077" max="14277" width="8.88671875" style="112"/>
    <col min="14278" max="14278" width="4.109375" style="112" bestFit="1" customWidth="1"/>
    <col min="14279" max="14279" width="12.109375" style="112" bestFit="1" customWidth="1"/>
    <col min="14280" max="14281" width="9.33203125" style="112" bestFit="1" customWidth="1"/>
    <col min="14282" max="14282" width="10" style="112" customWidth="1"/>
    <col min="14283" max="14283" width="3" style="112" customWidth="1"/>
    <col min="14284" max="14284" width="12.33203125" style="112" bestFit="1" customWidth="1"/>
    <col min="14285" max="14287" width="10" style="112" customWidth="1"/>
    <col min="14288" max="14288" width="1.6640625" style="112" customWidth="1"/>
    <col min="14289" max="14289" width="10" style="112" bestFit="1" customWidth="1"/>
    <col min="14290" max="14291" width="9.33203125" style="112" bestFit="1" customWidth="1"/>
    <col min="14292" max="14292" width="10" style="112" bestFit="1" customWidth="1"/>
    <col min="14293" max="14293" width="1.6640625" style="112" customWidth="1"/>
    <col min="14294" max="14294" width="8.109375" style="112" bestFit="1" customWidth="1"/>
    <col min="14295" max="14295" width="7.6640625" style="112" bestFit="1" customWidth="1"/>
    <col min="14296" max="14296" width="7" style="112" customWidth="1"/>
    <col min="14297" max="14297" width="8.109375" style="112" bestFit="1" customWidth="1"/>
    <col min="14298" max="14298" width="1.6640625" style="112" customWidth="1"/>
    <col min="14299" max="14299" width="8.109375" style="112" bestFit="1" customWidth="1"/>
    <col min="14300" max="14302" width="8.88671875" style="112"/>
    <col min="14303" max="14303" width="3" style="112" customWidth="1"/>
    <col min="14304" max="14304" width="8.109375" style="112" bestFit="1" customWidth="1"/>
    <col min="14305" max="14307" width="8.88671875" style="112"/>
    <col min="14308" max="14308" width="2.6640625" style="112" customWidth="1"/>
    <col min="14309" max="14309" width="8.33203125" style="112" bestFit="1" customWidth="1"/>
    <col min="14310" max="14312" width="8.88671875" style="112"/>
    <col min="14313" max="14313" width="1.109375" style="112" customWidth="1"/>
    <col min="14314" max="14314" width="8.33203125" style="112" bestFit="1" customWidth="1"/>
    <col min="14315" max="14316" width="7.6640625" style="112" bestFit="1" customWidth="1"/>
    <col min="14317" max="14317" width="8.109375" style="112" bestFit="1" customWidth="1"/>
    <col min="14318" max="14318" width="1.6640625" style="112" customWidth="1"/>
    <col min="14319" max="14322" width="8.88671875" style="112"/>
    <col min="14323" max="14323" width="1.5546875" style="112" customWidth="1"/>
    <col min="14324" max="14324" width="8.109375" style="112" bestFit="1" customWidth="1"/>
    <col min="14325" max="14326" width="7.6640625" style="112" bestFit="1" customWidth="1"/>
    <col min="14327" max="14327" width="8.109375" style="112" bestFit="1" customWidth="1"/>
    <col min="14328" max="14328" width="1.6640625" style="112" customWidth="1"/>
    <col min="14329" max="14329" width="8.33203125" style="112" bestFit="1" customWidth="1"/>
    <col min="14330" max="14331" width="7.6640625" style="112" bestFit="1" customWidth="1"/>
    <col min="14332" max="14332" width="8.109375" style="112" bestFit="1" customWidth="1"/>
    <col min="14333" max="14533" width="8.88671875" style="112"/>
    <col min="14534" max="14534" width="4.109375" style="112" bestFit="1" customWidth="1"/>
    <col min="14535" max="14535" width="12.109375" style="112" bestFit="1" customWidth="1"/>
    <col min="14536" max="14537" width="9.33203125" style="112" bestFit="1" customWidth="1"/>
    <col min="14538" max="14538" width="10" style="112" customWidth="1"/>
    <col min="14539" max="14539" width="3" style="112" customWidth="1"/>
    <col min="14540" max="14540" width="12.33203125" style="112" bestFit="1" customWidth="1"/>
    <col min="14541" max="14543" width="10" style="112" customWidth="1"/>
    <col min="14544" max="14544" width="1.6640625" style="112" customWidth="1"/>
    <col min="14545" max="14545" width="10" style="112" bestFit="1" customWidth="1"/>
    <col min="14546" max="14547" width="9.33203125" style="112" bestFit="1" customWidth="1"/>
    <col min="14548" max="14548" width="10" style="112" bestFit="1" customWidth="1"/>
    <col min="14549" max="14549" width="1.6640625" style="112" customWidth="1"/>
    <col min="14550" max="14550" width="8.109375" style="112" bestFit="1" customWidth="1"/>
    <col min="14551" max="14551" width="7.6640625" style="112" bestFit="1" customWidth="1"/>
    <col min="14552" max="14552" width="7" style="112" customWidth="1"/>
    <col min="14553" max="14553" width="8.109375" style="112" bestFit="1" customWidth="1"/>
    <col min="14554" max="14554" width="1.6640625" style="112" customWidth="1"/>
    <col min="14555" max="14555" width="8.109375" style="112" bestFit="1" customWidth="1"/>
    <col min="14556" max="14558" width="8.88671875" style="112"/>
    <col min="14559" max="14559" width="3" style="112" customWidth="1"/>
    <col min="14560" max="14560" width="8.109375" style="112" bestFit="1" customWidth="1"/>
    <col min="14561" max="14563" width="8.88671875" style="112"/>
    <col min="14564" max="14564" width="2.6640625" style="112" customWidth="1"/>
    <col min="14565" max="14565" width="8.33203125" style="112" bestFit="1" customWidth="1"/>
    <col min="14566" max="14568" width="8.88671875" style="112"/>
    <col min="14569" max="14569" width="1.109375" style="112" customWidth="1"/>
    <col min="14570" max="14570" width="8.33203125" style="112" bestFit="1" customWidth="1"/>
    <col min="14571" max="14572" width="7.6640625" style="112" bestFit="1" customWidth="1"/>
    <col min="14573" max="14573" width="8.109375" style="112" bestFit="1" customWidth="1"/>
    <col min="14574" max="14574" width="1.6640625" style="112" customWidth="1"/>
    <col min="14575" max="14578" width="8.88671875" style="112"/>
    <col min="14579" max="14579" width="1.5546875" style="112" customWidth="1"/>
    <col min="14580" max="14580" width="8.109375" style="112" bestFit="1" customWidth="1"/>
    <col min="14581" max="14582" width="7.6640625" style="112" bestFit="1" customWidth="1"/>
    <col min="14583" max="14583" width="8.109375" style="112" bestFit="1" customWidth="1"/>
    <col min="14584" max="14584" width="1.6640625" style="112" customWidth="1"/>
    <col min="14585" max="14585" width="8.33203125" style="112" bestFit="1" customWidth="1"/>
    <col min="14586" max="14587" width="7.6640625" style="112" bestFit="1" customWidth="1"/>
    <col min="14588" max="14588" width="8.109375" style="112" bestFit="1" customWidth="1"/>
    <col min="14589" max="14789" width="8.88671875" style="112"/>
    <col min="14790" max="14790" width="4.109375" style="112" bestFit="1" customWidth="1"/>
    <col min="14791" max="14791" width="12.109375" style="112" bestFit="1" customWidth="1"/>
    <col min="14792" max="14793" width="9.33203125" style="112" bestFit="1" customWidth="1"/>
    <col min="14794" max="14794" width="10" style="112" customWidth="1"/>
    <col min="14795" max="14795" width="3" style="112" customWidth="1"/>
    <col min="14796" max="14796" width="12.33203125" style="112" bestFit="1" customWidth="1"/>
    <col min="14797" max="14799" width="10" style="112" customWidth="1"/>
    <col min="14800" max="14800" width="1.6640625" style="112" customWidth="1"/>
    <col min="14801" max="14801" width="10" style="112" bestFit="1" customWidth="1"/>
    <col min="14802" max="14803" width="9.33203125" style="112" bestFit="1" customWidth="1"/>
    <col min="14804" max="14804" width="10" style="112" bestFit="1" customWidth="1"/>
    <col min="14805" max="14805" width="1.6640625" style="112" customWidth="1"/>
    <col min="14806" max="14806" width="8.109375" style="112" bestFit="1" customWidth="1"/>
    <col min="14807" max="14807" width="7.6640625" style="112" bestFit="1" customWidth="1"/>
    <col min="14808" max="14808" width="7" style="112" customWidth="1"/>
    <col min="14809" max="14809" width="8.109375" style="112" bestFit="1" customWidth="1"/>
    <col min="14810" max="14810" width="1.6640625" style="112" customWidth="1"/>
    <col min="14811" max="14811" width="8.109375" style="112" bestFit="1" customWidth="1"/>
    <col min="14812" max="14814" width="8.88671875" style="112"/>
    <col min="14815" max="14815" width="3" style="112" customWidth="1"/>
    <col min="14816" max="14816" width="8.109375" style="112" bestFit="1" customWidth="1"/>
    <col min="14817" max="14819" width="8.88671875" style="112"/>
    <col min="14820" max="14820" width="2.6640625" style="112" customWidth="1"/>
    <col min="14821" max="14821" width="8.33203125" style="112" bestFit="1" customWidth="1"/>
    <col min="14822" max="14824" width="8.88671875" style="112"/>
    <col min="14825" max="14825" width="1.109375" style="112" customWidth="1"/>
    <col min="14826" max="14826" width="8.33203125" style="112" bestFit="1" customWidth="1"/>
    <col min="14827" max="14828" width="7.6640625" style="112" bestFit="1" customWidth="1"/>
    <col min="14829" max="14829" width="8.109375" style="112" bestFit="1" customWidth="1"/>
    <col min="14830" max="14830" width="1.6640625" style="112" customWidth="1"/>
    <col min="14831" max="14834" width="8.88671875" style="112"/>
    <col min="14835" max="14835" width="1.5546875" style="112" customWidth="1"/>
    <col min="14836" max="14836" width="8.109375" style="112" bestFit="1" customWidth="1"/>
    <col min="14837" max="14838" width="7.6640625" style="112" bestFit="1" customWidth="1"/>
    <col min="14839" max="14839" width="8.109375" style="112" bestFit="1" customWidth="1"/>
    <col min="14840" max="14840" width="1.6640625" style="112" customWidth="1"/>
    <col min="14841" max="14841" width="8.33203125" style="112" bestFit="1" customWidth="1"/>
    <col min="14842" max="14843" width="7.6640625" style="112" bestFit="1" customWidth="1"/>
    <col min="14844" max="14844" width="8.109375" style="112" bestFit="1" customWidth="1"/>
    <col min="14845" max="15045" width="8.88671875" style="112"/>
    <col min="15046" max="15046" width="4.109375" style="112" bestFit="1" customWidth="1"/>
    <col min="15047" max="15047" width="12.109375" style="112" bestFit="1" customWidth="1"/>
    <col min="15048" max="15049" width="9.33203125" style="112" bestFit="1" customWidth="1"/>
    <col min="15050" max="15050" width="10" style="112" customWidth="1"/>
    <col min="15051" max="15051" width="3" style="112" customWidth="1"/>
    <col min="15052" max="15052" width="12.33203125" style="112" bestFit="1" customWidth="1"/>
    <col min="15053" max="15055" width="10" style="112" customWidth="1"/>
    <col min="15056" max="15056" width="1.6640625" style="112" customWidth="1"/>
    <col min="15057" max="15057" width="10" style="112" bestFit="1" customWidth="1"/>
    <col min="15058" max="15059" width="9.33203125" style="112" bestFit="1" customWidth="1"/>
    <col min="15060" max="15060" width="10" style="112" bestFit="1" customWidth="1"/>
    <col min="15061" max="15061" width="1.6640625" style="112" customWidth="1"/>
    <col min="15062" max="15062" width="8.109375" style="112" bestFit="1" customWidth="1"/>
    <col min="15063" max="15063" width="7.6640625" style="112" bestFit="1" customWidth="1"/>
    <col min="15064" max="15064" width="7" style="112" customWidth="1"/>
    <col min="15065" max="15065" width="8.109375" style="112" bestFit="1" customWidth="1"/>
    <col min="15066" max="15066" width="1.6640625" style="112" customWidth="1"/>
    <col min="15067" max="15067" width="8.109375" style="112" bestFit="1" customWidth="1"/>
    <col min="15068" max="15070" width="8.88671875" style="112"/>
    <col min="15071" max="15071" width="3" style="112" customWidth="1"/>
    <col min="15072" max="15072" width="8.109375" style="112" bestFit="1" customWidth="1"/>
    <col min="15073" max="15075" width="8.88671875" style="112"/>
    <col min="15076" max="15076" width="2.6640625" style="112" customWidth="1"/>
    <col min="15077" max="15077" width="8.33203125" style="112" bestFit="1" customWidth="1"/>
    <col min="15078" max="15080" width="8.88671875" style="112"/>
    <col min="15081" max="15081" width="1.109375" style="112" customWidth="1"/>
    <col min="15082" max="15082" width="8.33203125" style="112" bestFit="1" customWidth="1"/>
    <col min="15083" max="15084" width="7.6640625" style="112" bestFit="1" customWidth="1"/>
    <col min="15085" max="15085" width="8.109375" style="112" bestFit="1" customWidth="1"/>
    <col min="15086" max="15086" width="1.6640625" style="112" customWidth="1"/>
    <col min="15087" max="15090" width="8.88671875" style="112"/>
    <col min="15091" max="15091" width="1.5546875" style="112" customWidth="1"/>
    <col min="15092" max="15092" width="8.109375" style="112" bestFit="1" customWidth="1"/>
    <col min="15093" max="15094" width="7.6640625" style="112" bestFit="1" customWidth="1"/>
    <col min="15095" max="15095" width="8.109375" style="112" bestFit="1" customWidth="1"/>
    <col min="15096" max="15096" width="1.6640625" style="112" customWidth="1"/>
    <col min="15097" max="15097" width="8.33203125" style="112" bestFit="1" customWidth="1"/>
    <col min="15098" max="15099" width="7.6640625" style="112" bestFit="1" customWidth="1"/>
    <col min="15100" max="15100" width="8.109375" style="112" bestFit="1" customWidth="1"/>
    <col min="15101" max="15301" width="8.88671875" style="112"/>
    <col min="15302" max="15302" width="4.109375" style="112" bestFit="1" customWidth="1"/>
    <col min="15303" max="15303" width="12.109375" style="112" bestFit="1" customWidth="1"/>
    <col min="15304" max="15305" width="9.33203125" style="112" bestFit="1" customWidth="1"/>
    <col min="15306" max="15306" width="10" style="112" customWidth="1"/>
    <col min="15307" max="15307" width="3" style="112" customWidth="1"/>
    <col min="15308" max="15308" width="12.33203125" style="112" bestFit="1" customWidth="1"/>
    <col min="15309" max="15311" width="10" style="112" customWidth="1"/>
    <col min="15312" max="15312" width="1.6640625" style="112" customWidth="1"/>
    <col min="15313" max="15313" width="10" style="112" bestFit="1" customWidth="1"/>
    <col min="15314" max="15315" width="9.33203125" style="112" bestFit="1" customWidth="1"/>
    <col min="15316" max="15316" width="10" style="112" bestFit="1" customWidth="1"/>
    <col min="15317" max="15317" width="1.6640625" style="112" customWidth="1"/>
    <col min="15318" max="15318" width="8.109375" style="112" bestFit="1" customWidth="1"/>
    <col min="15319" max="15319" width="7.6640625" style="112" bestFit="1" customWidth="1"/>
    <col min="15320" max="15320" width="7" style="112" customWidth="1"/>
    <col min="15321" max="15321" width="8.109375" style="112" bestFit="1" customWidth="1"/>
    <col min="15322" max="15322" width="1.6640625" style="112" customWidth="1"/>
    <col min="15323" max="15323" width="8.109375" style="112" bestFit="1" customWidth="1"/>
    <col min="15324" max="15326" width="8.88671875" style="112"/>
    <col min="15327" max="15327" width="3" style="112" customWidth="1"/>
    <col min="15328" max="15328" width="8.109375" style="112" bestFit="1" customWidth="1"/>
    <col min="15329" max="15331" width="8.88671875" style="112"/>
    <col min="15332" max="15332" width="2.6640625" style="112" customWidth="1"/>
    <col min="15333" max="15333" width="8.33203125" style="112" bestFit="1" customWidth="1"/>
    <col min="15334" max="15336" width="8.88671875" style="112"/>
    <col min="15337" max="15337" width="1.109375" style="112" customWidth="1"/>
    <col min="15338" max="15338" width="8.33203125" style="112" bestFit="1" customWidth="1"/>
    <col min="15339" max="15340" width="7.6640625" style="112" bestFit="1" customWidth="1"/>
    <col min="15341" max="15341" width="8.109375" style="112" bestFit="1" customWidth="1"/>
    <col min="15342" max="15342" width="1.6640625" style="112" customWidth="1"/>
    <col min="15343" max="15346" width="8.88671875" style="112"/>
    <col min="15347" max="15347" width="1.5546875" style="112" customWidth="1"/>
    <col min="15348" max="15348" width="8.109375" style="112" bestFit="1" customWidth="1"/>
    <col min="15349" max="15350" width="7.6640625" style="112" bestFit="1" customWidth="1"/>
    <col min="15351" max="15351" width="8.109375" style="112" bestFit="1" customWidth="1"/>
    <col min="15352" max="15352" width="1.6640625" style="112" customWidth="1"/>
    <col min="15353" max="15353" width="8.33203125" style="112" bestFit="1" customWidth="1"/>
    <col min="15354" max="15355" width="7.6640625" style="112" bestFit="1" customWidth="1"/>
    <col min="15356" max="15356" width="8.109375" style="112" bestFit="1" customWidth="1"/>
    <col min="15357" max="15557" width="8.88671875" style="112"/>
    <col min="15558" max="15558" width="4.109375" style="112" bestFit="1" customWidth="1"/>
    <col min="15559" max="15559" width="12.109375" style="112" bestFit="1" customWidth="1"/>
    <col min="15560" max="15561" width="9.33203125" style="112" bestFit="1" customWidth="1"/>
    <col min="15562" max="15562" width="10" style="112" customWidth="1"/>
    <col min="15563" max="15563" width="3" style="112" customWidth="1"/>
    <col min="15564" max="15564" width="12.33203125" style="112" bestFit="1" customWidth="1"/>
    <col min="15565" max="15567" width="10" style="112" customWidth="1"/>
    <col min="15568" max="15568" width="1.6640625" style="112" customWidth="1"/>
    <col min="15569" max="15569" width="10" style="112" bestFit="1" customWidth="1"/>
    <col min="15570" max="15571" width="9.33203125" style="112" bestFit="1" customWidth="1"/>
    <col min="15572" max="15572" width="10" style="112" bestFit="1" customWidth="1"/>
    <col min="15573" max="15573" width="1.6640625" style="112" customWidth="1"/>
    <col min="15574" max="15574" width="8.109375" style="112" bestFit="1" customWidth="1"/>
    <col min="15575" max="15575" width="7.6640625" style="112" bestFit="1" customWidth="1"/>
    <col min="15576" max="15576" width="7" style="112" customWidth="1"/>
    <col min="15577" max="15577" width="8.109375" style="112" bestFit="1" customWidth="1"/>
    <col min="15578" max="15578" width="1.6640625" style="112" customWidth="1"/>
    <col min="15579" max="15579" width="8.109375" style="112" bestFit="1" customWidth="1"/>
    <col min="15580" max="15582" width="8.88671875" style="112"/>
    <col min="15583" max="15583" width="3" style="112" customWidth="1"/>
    <col min="15584" max="15584" width="8.109375" style="112" bestFit="1" customWidth="1"/>
    <col min="15585" max="15587" width="8.88671875" style="112"/>
    <col min="15588" max="15588" width="2.6640625" style="112" customWidth="1"/>
    <col min="15589" max="15589" width="8.33203125" style="112" bestFit="1" customWidth="1"/>
    <col min="15590" max="15592" width="8.88671875" style="112"/>
    <col min="15593" max="15593" width="1.109375" style="112" customWidth="1"/>
    <col min="15594" max="15594" width="8.33203125" style="112" bestFit="1" customWidth="1"/>
    <col min="15595" max="15596" width="7.6640625" style="112" bestFit="1" customWidth="1"/>
    <col min="15597" max="15597" width="8.109375" style="112" bestFit="1" customWidth="1"/>
    <col min="15598" max="15598" width="1.6640625" style="112" customWidth="1"/>
    <col min="15599" max="15602" width="8.88671875" style="112"/>
    <col min="15603" max="15603" width="1.5546875" style="112" customWidth="1"/>
    <col min="15604" max="15604" width="8.109375" style="112" bestFit="1" customWidth="1"/>
    <col min="15605" max="15606" width="7.6640625" style="112" bestFit="1" customWidth="1"/>
    <col min="15607" max="15607" width="8.109375" style="112" bestFit="1" customWidth="1"/>
    <col min="15608" max="15608" width="1.6640625" style="112" customWidth="1"/>
    <col min="15609" max="15609" width="8.33203125" style="112" bestFit="1" customWidth="1"/>
    <col min="15610" max="15611" width="7.6640625" style="112" bestFit="1" customWidth="1"/>
    <col min="15612" max="15612" width="8.109375" style="112" bestFit="1" customWidth="1"/>
    <col min="15613" max="15813" width="8.88671875" style="112"/>
    <col min="15814" max="15814" width="4.109375" style="112" bestFit="1" customWidth="1"/>
    <col min="15815" max="15815" width="12.109375" style="112" bestFit="1" customWidth="1"/>
    <col min="15816" max="15817" width="9.33203125" style="112" bestFit="1" customWidth="1"/>
    <col min="15818" max="15818" width="10" style="112" customWidth="1"/>
    <col min="15819" max="15819" width="3" style="112" customWidth="1"/>
    <col min="15820" max="15820" width="12.33203125" style="112" bestFit="1" customWidth="1"/>
    <col min="15821" max="15823" width="10" style="112" customWidth="1"/>
    <col min="15824" max="15824" width="1.6640625" style="112" customWidth="1"/>
    <col min="15825" max="15825" width="10" style="112" bestFit="1" customWidth="1"/>
    <col min="15826" max="15827" width="9.33203125" style="112" bestFit="1" customWidth="1"/>
    <col min="15828" max="15828" width="10" style="112" bestFit="1" customWidth="1"/>
    <col min="15829" max="15829" width="1.6640625" style="112" customWidth="1"/>
    <col min="15830" max="15830" width="8.109375" style="112" bestFit="1" customWidth="1"/>
    <col min="15831" max="15831" width="7.6640625" style="112" bestFit="1" customWidth="1"/>
    <col min="15832" max="15832" width="7" style="112" customWidth="1"/>
    <col min="15833" max="15833" width="8.109375" style="112" bestFit="1" customWidth="1"/>
    <col min="15834" max="15834" width="1.6640625" style="112" customWidth="1"/>
    <col min="15835" max="15835" width="8.109375" style="112" bestFit="1" customWidth="1"/>
    <col min="15836" max="15838" width="8.88671875" style="112"/>
    <col min="15839" max="15839" width="3" style="112" customWidth="1"/>
    <col min="15840" max="15840" width="8.109375" style="112" bestFit="1" customWidth="1"/>
    <col min="15841" max="15843" width="8.88671875" style="112"/>
    <col min="15844" max="15844" width="2.6640625" style="112" customWidth="1"/>
    <col min="15845" max="15845" width="8.33203125" style="112" bestFit="1" customWidth="1"/>
    <col min="15846" max="15848" width="8.88671875" style="112"/>
    <col min="15849" max="15849" width="1.109375" style="112" customWidth="1"/>
    <col min="15850" max="15850" width="8.33203125" style="112" bestFit="1" customWidth="1"/>
    <col min="15851" max="15852" width="7.6640625" style="112" bestFit="1" customWidth="1"/>
    <col min="15853" max="15853" width="8.109375" style="112" bestFit="1" customWidth="1"/>
    <col min="15854" max="15854" width="1.6640625" style="112" customWidth="1"/>
    <col min="15855" max="15858" width="8.88671875" style="112"/>
    <col min="15859" max="15859" width="1.5546875" style="112" customWidth="1"/>
    <col min="15860" max="15860" width="8.109375" style="112" bestFit="1" customWidth="1"/>
    <col min="15861" max="15862" width="7.6640625" style="112" bestFit="1" customWidth="1"/>
    <col min="15863" max="15863" width="8.109375" style="112" bestFit="1" customWidth="1"/>
    <col min="15864" max="15864" width="1.6640625" style="112" customWidth="1"/>
    <col min="15865" max="15865" width="8.33203125" style="112" bestFit="1" customWidth="1"/>
    <col min="15866" max="15867" width="7.6640625" style="112" bestFit="1" customWidth="1"/>
    <col min="15868" max="15868" width="8.109375" style="112" bestFit="1" customWidth="1"/>
    <col min="15869" max="16069" width="8.88671875" style="112"/>
    <col min="16070" max="16070" width="4.109375" style="112" bestFit="1" customWidth="1"/>
    <col min="16071" max="16071" width="12.109375" style="112" bestFit="1" customWidth="1"/>
    <col min="16072" max="16073" width="9.33203125" style="112" bestFit="1" customWidth="1"/>
    <col min="16074" max="16074" width="10" style="112" customWidth="1"/>
    <col min="16075" max="16075" width="3" style="112" customWidth="1"/>
    <col min="16076" max="16076" width="12.33203125" style="112" bestFit="1" customWidth="1"/>
    <col min="16077" max="16079" width="10" style="112" customWidth="1"/>
    <col min="16080" max="16080" width="1.6640625" style="112" customWidth="1"/>
    <col min="16081" max="16081" width="10" style="112" bestFit="1" customWidth="1"/>
    <col min="16082" max="16083" width="9.33203125" style="112" bestFit="1" customWidth="1"/>
    <col min="16084" max="16084" width="10" style="112" bestFit="1" customWidth="1"/>
    <col min="16085" max="16085" width="1.6640625" style="112" customWidth="1"/>
    <col min="16086" max="16086" width="8.109375" style="112" bestFit="1" customWidth="1"/>
    <col min="16087" max="16087" width="7.6640625" style="112" bestFit="1" customWidth="1"/>
    <col min="16088" max="16088" width="7" style="112" customWidth="1"/>
    <col min="16089" max="16089" width="8.109375" style="112" bestFit="1" customWidth="1"/>
    <col min="16090" max="16090" width="1.6640625" style="112" customWidth="1"/>
    <col min="16091" max="16091" width="8.109375" style="112" bestFit="1" customWidth="1"/>
    <col min="16092" max="16094" width="8.88671875" style="112"/>
    <col min="16095" max="16095" width="3" style="112" customWidth="1"/>
    <col min="16096" max="16096" width="8.109375" style="112" bestFit="1" customWidth="1"/>
    <col min="16097" max="16099" width="8.88671875" style="112"/>
    <col min="16100" max="16100" width="2.6640625" style="112" customWidth="1"/>
    <col min="16101" max="16101" width="8.33203125" style="112" bestFit="1" customWidth="1"/>
    <col min="16102" max="16104" width="8.88671875" style="112"/>
    <col min="16105" max="16105" width="1.109375" style="112" customWidth="1"/>
    <col min="16106" max="16106" width="8.33203125" style="112" bestFit="1" customWidth="1"/>
    <col min="16107" max="16108" width="7.6640625" style="112" bestFit="1" customWidth="1"/>
    <col min="16109" max="16109" width="8.109375" style="112" bestFit="1" customWidth="1"/>
    <col min="16110" max="16110" width="1.6640625" style="112" customWidth="1"/>
    <col min="16111" max="16114" width="8.88671875" style="112"/>
    <col min="16115" max="16115" width="1.5546875" style="112" customWidth="1"/>
    <col min="16116" max="16116" width="8.109375" style="112" bestFit="1" customWidth="1"/>
    <col min="16117" max="16118" width="7.6640625" style="112" bestFit="1" customWidth="1"/>
    <col min="16119" max="16119" width="8.109375" style="112" bestFit="1" customWidth="1"/>
    <col min="16120" max="16120" width="1.6640625" style="112" customWidth="1"/>
    <col min="16121" max="16121" width="8.33203125" style="112" bestFit="1" customWidth="1"/>
    <col min="16122" max="16123" width="7.6640625" style="112" bestFit="1" customWidth="1"/>
    <col min="16124" max="16124" width="8.109375" style="112" bestFit="1" customWidth="1"/>
    <col min="16125" max="16384" width="8.88671875" style="112"/>
  </cols>
  <sheetData>
    <row r="1" spans="1:6" ht="18">
      <c r="A1" s="111" t="s">
        <v>148</v>
      </c>
    </row>
    <row r="3" spans="1:6">
      <c r="B3" s="112" t="s">
        <v>1</v>
      </c>
      <c r="C3" s="112" t="s">
        <v>82</v>
      </c>
      <c r="D3" s="112" t="s">
        <v>149</v>
      </c>
      <c r="F3" s="112" t="s">
        <v>150</v>
      </c>
    </row>
    <row r="4" spans="1:6">
      <c r="B4" s="112">
        <v>1</v>
      </c>
      <c r="C4" s="114">
        <v>0.2</v>
      </c>
      <c r="D4" s="114">
        <v>0.5</v>
      </c>
      <c r="E4" s="114">
        <f>C4/2</f>
        <v>0.1</v>
      </c>
      <c r="F4" s="114">
        <f>D4+E4</f>
        <v>0.6</v>
      </c>
    </row>
    <row r="5" spans="1:6">
      <c r="B5" s="112">
        <v>2</v>
      </c>
      <c r="C5" s="114">
        <v>0.32</v>
      </c>
      <c r="D5" s="114"/>
      <c r="E5" s="114">
        <f t="shared" ref="E5:E9" si="0">C5/2</f>
        <v>0.16</v>
      </c>
      <c r="F5" s="114">
        <f t="shared" ref="F5:F9" si="1">D5+E5</f>
        <v>0.16</v>
      </c>
    </row>
    <row r="6" spans="1:6">
      <c r="B6" s="112">
        <v>3</v>
      </c>
      <c r="C6" s="114">
        <v>0.192</v>
      </c>
      <c r="D6" s="114"/>
      <c r="E6" s="114">
        <f t="shared" si="0"/>
        <v>9.6000000000000002E-2</v>
      </c>
      <c r="F6" s="114">
        <f t="shared" si="1"/>
        <v>9.6000000000000002E-2</v>
      </c>
    </row>
    <row r="7" spans="1:6">
      <c r="B7" s="112">
        <v>4</v>
      </c>
      <c r="C7" s="114">
        <v>0.1152</v>
      </c>
      <c r="D7" s="114"/>
      <c r="E7" s="114">
        <f t="shared" si="0"/>
        <v>5.7599999999999998E-2</v>
      </c>
      <c r="F7" s="114">
        <f t="shared" si="1"/>
        <v>5.7599999999999998E-2</v>
      </c>
    </row>
    <row r="8" spans="1:6">
      <c r="B8" s="112">
        <v>5</v>
      </c>
      <c r="C8" s="114">
        <v>0.1152</v>
      </c>
      <c r="D8" s="114"/>
      <c r="E8" s="114">
        <f t="shared" si="0"/>
        <v>5.7599999999999998E-2</v>
      </c>
      <c r="F8" s="114">
        <f t="shared" si="1"/>
        <v>5.7599999999999998E-2</v>
      </c>
    </row>
    <row r="9" spans="1:6">
      <c r="B9" s="112">
        <v>6</v>
      </c>
      <c r="C9" s="114">
        <v>5.7599999999999998E-2</v>
      </c>
      <c r="D9" s="114"/>
      <c r="E9" s="114">
        <f t="shared" si="0"/>
        <v>2.8799999999999999E-2</v>
      </c>
      <c r="F9" s="114">
        <f t="shared" si="1"/>
        <v>2.8799999999999999E-2</v>
      </c>
    </row>
    <row r="10" spans="1:6" ht="13.8" thickBot="1">
      <c r="A10" s="112"/>
      <c r="C10" s="115">
        <f>SUM(C4:C9)</f>
        <v>0.99999999999999989</v>
      </c>
      <c r="D10" s="115">
        <f t="shared" ref="D10:F10" si="2">SUM(D4:D9)</f>
        <v>0.5</v>
      </c>
      <c r="E10" s="115">
        <f t="shared" si="2"/>
        <v>0.49999999999999994</v>
      </c>
      <c r="F10" s="115">
        <f t="shared" si="2"/>
        <v>1</v>
      </c>
    </row>
    <row r="11" spans="1:6" ht="13.8" thickTop="1">
      <c r="A11" s="112"/>
    </row>
    <row r="12" spans="1:6">
      <c r="A12" s="112"/>
    </row>
    <row r="13" spans="1:6">
      <c r="A13" s="112"/>
    </row>
    <row r="14" spans="1:6">
      <c r="A14" s="112"/>
    </row>
    <row r="15" spans="1:6">
      <c r="A15" s="112"/>
    </row>
    <row r="16" spans="1:6">
      <c r="A16" s="112"/>
    </row>
    <row r="17" spans="1:1">
      <c r="A17" s="112"/>
    </row>
    <row r="18" spans="1:1">
      <c r="A18" s="112"/>
    </row>
    <row r="19" spans="1:1">
      <c r="A19" s="112"/>
    </row>
    <row r="20" spans="1:1">
      <c r="A20" s="112"/>
    </row>
    <row r="21" spans="1:1">
      <c r="A21" s="112"/>
    </row>
    <row r="22" spans="1:1">
      <c r="A22" s="112"/>
    </row>
    <row r="23" spans="1:1">
      <c r="A23" s="112"/>
    </row>
    <row r="24" spans="1:1">
      <c r="A24" s="112"/>
    </row>
    <row r="25" spans="1:1">
      <c r="A25" s="112"/>
    </row>
    <row r="26" spans="1:1">
      <c r="A26" s="112"/>
    </row>
    <row r="27" spans="1:1">
      <c r="A27" s="112"/>
    </row>
    <row r="28" spans="1:1">
      <c r="A28" s="112"/>
    </row>
    <row r="29" spans="1:1">
      <c r="A29" s="112"/>
    </row>
  </sheetData>
  <pageMargins left="0" right="0" top="1" bottom="1" header="0.5" footer="0.5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opLeftCell="A4" workbookViewId="0">
      <selection activeCell="D29" sqref="D29"/>
    </sheetView>
  </sheetViews>
  <sheetFormatPr defaultRowHeight="14.4"/>
  <cols>
    <col min="2" max="4" width="13.6640625" bestFit="1" customWidth="1"/>
    <col min="5" max="5" width="14.109375" bestFit="1" customWidth="1"/>
    <col min="6" max="7" width="13.6640625" bestFit="1" customWidth="1"/>
    <col min="8" max="8" width="12.88671875" customWidth="1"/>
    <col min="9" max="11" width="10.5546875" bestFit="1" customWidth="1"/>
    <col min="12" max="12" width="10.88671875" customWidth="1"/>
    <col min="13" max="13" width="12" customWidth="1"/>
    <col min="14" max="14" width="10.5546875" bestFit="1" customWidth="1"/>
  </cols>
  <sheetData>
    <row r="2" spans="1:8">
      <c r="A2" s="206" t="s">
        <v>143</v>
      </c>
    </row>
    <row r="3" spans="1:8">
      <c r="B3" s="205">
        <v>42491</v>
      </c>
      <c r="C3" s="205">
        <v>42522</v>
      </c>
      <c r="D3" s="205">
        <v>42552</v>
      </c>
      <c r="E3" s="205">
        <v>42583</v>
      </c>
      <c r="F3" s="205">
        <v>42614</v>
      </c>
      <c r="G3" s="205">
        <v>42644</v>
      </c>
    </row>
    <row r="4" spans="1:8">
      <c r="A4" t="s">
        <v>87</v>
      </c>
      <c r="B4" s="208">
        <f>'Detail Plant Data'!L48+'Detail Plant Data'!L51</f>
        <v>5433310.2199999997</v>
      </c>
      <c r="C4" s="208">
        <f>'Detail Plant Data'!M48+'Detail Plant Data'!M51</f>
        <v>5592300.0899999999</v>
      </c>
      <c r="D4" s="208">
        <f>'Detail Plant Data'!N48+'Detail Plant Data'!N51</f>
        <v>4761775.4800000004</v>
      </c>
      <c r="E4" s="208">
        <f>'Detail Plant Data'!O48+'Detail Plant Data'!O51</f>
        <v>4776731.5599999996</v>
      </c>
      <c r="F4" s="208">
        <f>'Detail Plant Data'!P48+'Detail Plant Data'!P51</f>
        <v>4776731.5599999996</v>
      </c>
      <c r="G4" s="208">
        <f>'Detail Plant Data'!Q48+'Detail Plant Data'!Q51</f>
        <v>4776731.5599999996</v>
      </c>
      <c r="H4" t="s">
        <v>189</v>
      </c>
    </row>
    <row r="5" spans="1:8">
      <c r="A5" t="s">
        <v>136</v>
      </c>
      <c r="B5" s="208">
        <f>'Detail Plant Data'!L57+'Detail Plant Data'!L58+'Detail Plant Data'!L59+'Detail Plant Data'!L60+'Detail Plant Data'!L61</f>
        <v>166216.62</v>
      </c>
      <c r="C5" s="208">
        <f>'Detail Plant Data'!M57+'Detail Plant Data'!M58+'Detail Plant Data'!M59+'Detail Plant Data'!M60+'Detail Plant Data'!M61</f>
        <v>169317.62000000002</v>
      </c>
      <c r="D5" s="208">
        <f>'Detail Plant Data'!N57+'Detail Plant Data'!N58+'Detail Plant Data'!N59+'Detail Plant Data'!N60+'Detail Plant Data'!N61</f>
        <v>169270.39999999999</v>
      </c>
      <c r="E5" s="208">
        <f>'Detail Plant Data'!O57+'Detail Plant Data'!O58+'Detail Plant Data'!O59+'Detail Plant Data'!O60+'Detail Plant Data'!O61</f>
        <v>165867.84000000003</v>
      </c>
      <c r="F5" s="210">
        <f>'Detail Plant Data'!P47+'Detail Plant Data'!P69+'Detail Plant Data'!P70+'Detail Plant Data'!P68+'Detail Plant Data'!P43+'Detail Plant Data'!P57+'Detail Plant Data'!P63+'Detail Plant Data'!P58+'Detail Plant Data'!P64+'Detail Plant Data'!P59+'Detail Plant Data'!P65+'Detail Plant Data'!P60+'Detail Plant Data'!P66+'Detail Plant Data'!P61+'Detail Plant Data'!P44+'Detail Plant Data'!P45+'Detail Plant Data'!P46+'Detail Plant Data'!P67+'Detail Plant Data'!P54+'Detail Plant Data'!P71+'Detail Plant Data'!P50+'Detail Plant Data'!P53+'Detail Plant Data'!P55+'Detail Plant Data'!P56</f>
        <v>2058100.5000000005</v>
      </c>
      <c r="G5" s="210">
        <f>'Detail Plant Data'!Q47+'Detail Plant Data'!Q69+'Detail Plant Data'!Q70+'Detail Plant Data'!Q68+'Detail Plant Data'!Q43+'Detail Plant Data'!Q57+'Detail Plant Data'!Q63+'Detail Plant Data'!Q58+'Detail Plant Data'!Q64+'Detail Plant Data'!Q59+'Detail Plant Data'!Q65+'Detail Plant Data'!Q60+'Detail Plant Data'!Q66+'Detail Plant Data'!Q61+'Detail Plant Data'!Q44+'Detail Plant Data'!Q45+'Detail Plant Data'!Q46+'Detail Plant Data'!Q67+'Detail Plant Data'!Q54+'Detail Plant Data'!Q71+'Detail Plant Data'!Q50+'Detail Plant Data'!Q53+'Detail Plant Data'!Q55+'Detail Plant Data'!Q56+'Detail Plant Data'!Q72</f>
        <v>1844755.4816000005</v>
      </c>
      <c r="H5" s="211">
        <f>SUM(B4:G4)/SUM(B7:G7)</f>
        <v>0.71334014690885417</v>
      </c>
    </row>
    <row r="6" spans="1:8">
      <c r="A6" t="s">
        <v>88</v>
      </c>
      <c r="B6" s="208">
        <f>'Detail Plant Data'!L49+'Detail Plant Data'!L52</f>
        <v>1358327.55</v>
      </c>
      <c r="C6" s="208">
        <f>'Detail Plant Data'!M49+'Detail Plant Data'!M52</f>
        <v>1398075.01</v>
      </c>
      <c r="D6" s="208">
        <f>'Detail Plant Data'!N49+'Detail Plant Data'!N52</f>
        <v>1190443.8500000001</v>
      </c>
      <c r="E6" s="208">
        <f>'Detail Plant Data'!O49+'Detail Plant Data'!O52</f>
        <v>1194182.8599999999</v>
      </c>
      <c r="F6" s="208">
        <f>'Detail Plant Data'!P49+'Detail Plant Data'!P52</f>
        <v>1194182.8599999999</v>
      </c>
      <c r="G6" s="208">
        <f>'Detail Plant Data'!Q49+'Detail Plant Data'!Q52</f>
        <v>1194182.8599999999</v>
      </c>
      <c r="H6" s="207"/>
    </row>
    <row r="7" spans="1:8" ht="15" thickBot="1">
      <c r="A7" t="s">
        <v>2</v>
      </c>
      <c r="B7" s="209">
        <f t="shared" ref="B7:G7" si="0">SUM(B4:B6)</f>
        <v>6957854.3899999997</v>
      </c>
      <c r="C7" s="209">
        <f t="shared" si="0"/>
        <v>7159692.7199999997</v>
      </c>
      <c r="D7" s="209">
        <f t="shared" si="0"/>
        <v>6121489.7300000004</v>
      </c>
      <c r="E7" s="209">
        <f t="shared" si="0"/>
        <v>6136782.2599999998</v>
      </c>
      <c r="F7" s="209">
        <f t="shared" si="0"/>
        <v>8029014.9199999999</v>
      </c>
      <c r="G7" s="209">
        <f t="shared" si="0"/>
        <v>7815669.9015999995</v>
      </c>
      <c r="H7" s="207"/>
    </row>
    <row r="8" spans="1:8" ht="15" thickTop="1">
      <c r="G8" s="210"/>
      <c r="H8" s="207"/>
    </row>
    <row r="9" spans="1:8">
      <c r="A9" s="204" t="s">
        <v>144</v>
      </c>
      <c r="B9" s="205">
        <v>42491</v>
      </c>
      <c r="C9" s="205">
        <v>42522</v>
      </c>
      <c r="D9" s="205">
        <v>42552</v>
      </c>
      <c r="E9" s="205">
        <v>42583</v>
      </c>
      <c r="F9" s="205">
        <v>42614</v>
      </c>
      <c r="G9" s="205">
        <v>42644</v>
      </c>
      <c r="H9" s="207"/>
    </row>
    <row r="10" spans="1:8">
      <c r="A10" t="s">
        <v>87</v>
      </c>
      <c r="B10" s="208">
        <f>B16</f>
        <v>11319.396291666668</v>
      </c>
      <c r="C10" s="208">
        <f t="shared" ref="C10:G12" si="1">B10+C16</f>
        <v>34289.41777083333</v>
      </c>
      <c r="D10" s="208">
        <f t="shared" si="1"/>
        <v>55860.408541666664</v>
      </c>
      <c r="E10" s="208">
        <f t="shared" si="1"/>
        <v>75732.298208333334</v>
      </c>
      <c r="F10" s="208">
        <f t="shared" si="1"/>
        <v>95635.346374999994</v>
      </c>
      <c r="G10" s="208">
        <f t="shared" si="1"/>
        <v>115538.39454166667</v>
      </c>
      <c r="H10" s="211"/>
    </row>
    <row r="11" spans="1:8">
      <c r="A11" t="s">
        <v>136</v>
      </c>
      <c r="B11" s="208">
        <f t="shared" ref="B11" si="2">B17</f>
        <v>384.33882862499996</v>
      </c>
      <c r="C11" s="208">
        <f t="shared" si="1"/>
        <v>823.88457841666661</v>
      </c>
      <c r="D11" s="208">
        <f t="shared" si="1"/>
        <v>1267.6419779166665</v>
      </c>
      <c r="E11" s="208">
        <f t="shared" si="1"/>
        <v>1711.0429134583333</v>
      </c>
      <c r="F11" s="208">
        <f t="shared" si="1"/>
        <v>4292.3258146249937</v>
      </c>
      <c r="G11" s="208">
        <f t="shared" si="1"/>
        <v>9562.6255116599932</v>
      </c>
      <c r="H11" s="207"/>
    </row>
    <row r="12" spans="1:8">
      <c r="A12" t="s">
        <v>88</v>
      </c>
      <c r="B12" s="208">
        <f>B18</f>
        <v>2829.8490625000004</v>
      </c>
      <c r="C12" s="208">
        <f t="shared" si="1"/>
        <v>8572.3543958333339</v>
      </c>
      <c r="D12" s="208">
        <f t="shared" si="1"/>
        <v>13965.102020833334</v>
      </c>
      <c r="E12" s="208">
        <f t="shared" si="1"/>
        <v>18933.074333333334</v>
      </c>
      <c r="F12" s="208">
        <f t="shared" si="1"/>
        <v>23908.83625</v>
      </c>
      <c r="G12" s="208">
        <f t="shared" si="1"/>
        <v>28884.598166666667</v>
      </c>
      <c r="H12" s="207"/>
    </row>
    <row r="13" spans="1:8" ht="15" thickBot="1">
      <c r="A13" t="s">
        <v>2</v>
      </c>
      <c r="B13" s="209">
        <f t="shared" ref="B13:G13" si="3">SUM(B10:B12)</f>
        <v>14533.584182791667</v>
      </c>
      <c r="C13" s="209">
        <f t="shared" si="3"/>
        <v>43685.656745083332</v>
      </c>
      <c r="D13" s="209">
        <f t="shared" si="3"/>
        <v>71093.15254041666</v>
      </c>
      <c r="E13" s="209">
        <f t="shared" si="3"/>
        <v>96376.41545512501</v>
      </c>
      <c r="F13" s="209">
        <f t="shared" si="3"/>
        <v>123836.50843962497</v>
      </c>
      <c r="G13" s="209">
        <f t="shared" si="3"/>
        <v>153985.61821999334</v>
      </c>
    </row>
    <row r="14" spans="1:8" ht="15" thickTop="1">
      <c r="F14" t="s">
        <v>4</v>
      </c>
      <c r="G14" s="247">
        <f>((0+F13)+SUM(B13:E13)*2)/24</f>
        <v>23967.255261935759</v>
      </c>
    </row>
    <row r="15" spans="1:8">
      <c r="A15" s="203" t="s">
        <v>89</v>
      </c>
      <c r="B15" s="205">
        <v>42491</v>
      </c>
      <c r="C15" s="205">
        <v>42522</v>
      </c>
      <c r="D15" s="205">
        <v>42552</v>
      </c>
      <c r="E15" s="205">
        <v>42583</v>
      </c>
      <c r="F15" s="205">
        <v>42614</v>
      </c>
      <c r="G15" s="205">
        <v>42644</v>
      </c>
    </row>
    <row r="16" spans="1:8">
      <c r="A16" t="s">
        <v>87</v>
      </c>
      <c r="B16" s="208">
        <f>'Detail Plant Data'!L10+'Detail Plant Data'!L13</f>
        <v>11319.396291666668</v>
      </c>
      <c r="C16" s="208">
        <f>'Detail Plant Data'!M10+'Detail Plant Data'!M13</f>
        <v>22970.021479166666</v>
      </c>
      <c r="D16" s="208">
        <f>'Detail Plant Data'!N10+'Detail Plant Data'!N13</f>
        <v>21570.990770833334</v>
      </c>
      <c r="E16" s="208">
        <f>'Detail Plant Data'!O10+'Detail Plant Data'!O13</f>
        <v>19871.889666666666</v>
      </c>
      <c r="F16" s="208">
        <f>'Detail Plant Data'!P10+'Detail Plant Data'!P13</f>
        <v>19903.048166666667</v>
      </c>
      <c r="G16" s="208">
        <f>'Detail Plant Data'!Q10+'Detail Plant Data'!Q13</f>
        <v>19903.048166666667</v>
      </c>
    </row>
    <row r="17" spans="1:8">
      <c r="A17" t="s">
        <v>136</v>
      </c>
      <c r="B17" s="208">
        <f>'Detail Plant Data'!L19+'Detail Plant Data'!L20+'Detail Plant Data'!L21+'Detail Plant Data'!L22+'Detail Plant Data'!L23</f>
        <v>384.33882862499996</v>
      </c>
      <c r="C17" s="208">
        <f>'Detail Plant Data'!M19+'Detail Plant Data'!M20+'Detail Plant Data'!M21+'Detail Plant Data'!M22+'Detail Plant Data'!M23</f>
        <v>439.54574979166665</v>
      </c>
      <c r="D17" s="208">
        <f>'Detail Plant Data'!N19+'Detail Plant Data'!N20+'Detail Plant Data'!N21+'Detail Plant Data'!N22+'Detail Plant Data'!N23</f>
        <v>443.75739949999996</v>
      </c>
      <c r="E17" s="208">
        <f>'Detail Plant Data'!O19+'Detail Plant Data'!O20+'Detail Plant Data'!O21+'Detail Plant Data'!O22+'Detail Plant Data'!O23</f>
        <v>443.40093554166663</v>
      </c>
      <c r="F17" s="208">
        <f>'Detail Plant Data'!P36-'New Recap Prod -Non-Prod'!F16-'New Recap Prod -Non-Prod'!F18</f>
        <v>2581.2829011666608</v>
      </c>
      <c r="G17" s="208">
        <f>'Detail Plant Data'!Q36-'New Recap Prod -Non-Prod'!G16-'New Recap Prod -Non-Prod'!G18</f>
        <v>5270.2996970349986</v>
      </c>
    </row>
    <row r="18" spans="1:8">
      <c r="A18" t="s">
        <v>88</v>
      </c>
      <c r="B18" s="208">
        <f>'Detail Plant Data'!L11+'Detail Plant Data'!L14</f>
        <v>2829.8490625000004</v>
      </c>
      <c r="C18" s="208">
        <f>'Detail Plant Data'!M11+'Detail Plant Data'!M14</f>
        <v>5742.5053333333335</v>
      </c>
      <c r="D18" s="208">
        <f>'Detail Plant Data'!N11+'Detail Plant Data'!N14</f>
        <v>5392.747625</v>
      </c>
      <c r="E18" s="208">
        <f>'Detail Plant Data'!O11+'Detail Plant Data'!O14</f>
        <v>4967.972312500001</v>
      </c>
      <c r="F18" s="208">
        <f>'Detail Plant Data'!P11+'Detail Plant Data'!P14</f>
        <v>4975.7619166666673</v>
      </c>
      <c r="G18" s="208">
        <f>'Detail Plant Data'!Q11+'Detail Plant Data'!Q14</f>
        <v>4975.7619166666673</v>
      </c>
    </row>
    <row r="19" spans="1:8" ht="15" thickBot="1">
      <c r="A19" t="s">
        <v>2</v>
      </c>
      <c r="B19" s="209">
        <f t="shared" ref="B19:G19" si="4">SUM(B16:B18)</f>
        <v>14533.584182791667</v>
      </c>
      <c r="C19" s="209">
        <f t="shared" si="4"/>
        <v>29152.072562291665</v>
      </c>
      <c r="D19" s="209">
        <f t="shared" si="4"/>
        <v>27407.495795333332</v>
      </c>
      <c r="E19" s="209">
        <f t="shared" si="4"/>
        <v>25283.262914708335</v>
      </c>
      <c r="F19" s="209">
        <f t="shared" si="4"/>
        <v>27460.092984499996</v>
      </c>
      <c r="G19" s="209">
        <f t="shared" si="4"/>
        <v>30149.109780368333</v>
      </c>
    </row>
    <row r="20" spans="1:8" ht="15" thickTop="1">
      <c r="F20" t="s">
        <v>89</v>
      </c>
      <c r="G20" s="247">
        <f>B19+C19+D19+E19+F19</f>
        <v>123836.50843962499</v>
      </c>
      <c r="H20" s="221"/>
    </row>
    <row r="22" spans="1:8">
      <c r="C22" s="1" t="s">
        <v>170</v>
      </c>
      <c r="E22" s="221">
        <f>(G17+G18)/(G5+G6)</f>
        <v>3.371592464856367E-3</v>
      </c>
    </row>
    <row r="23" spans="1:8">
      <c r="B23" s="1" t="s">
        <v>169</v>
      </c>
      <c r="D23" s="207"/>
      <c r="E23" s="221">
        <f>E22*12</f>
        <v>4.0459109578276406E-2</v>
      </c>
    </row>
    <row r="24" spans="1:8">
      <c r="C24" s="1" t="s">
        <v>170</v>
      </c>
      <c r="E24">
        <f>G16/G4</f>
        <v>4.1666666666666675E-3</v>
      </c>
    </row>
    <row r="25" spans="1:8">
      <c r="B25" s="1" t="s">
        <v>171</v>
      </c>
      <c r="C25" s="1"/>
      <c r="D25" s="1"/>
      <c r="E25" s="221">
        <f>E24*12</f>
        <v>5.000000000000001E-2</v>
      </c>
    </row>
    <row r="27" spans="1:8">
      <c r="B27" s="1" t="s">
        <v>190</v>
      </c>
      <c r="C27" s="1" t="s">
        <v>191</v>
      </c>
    </row>
    <row r="28" spans="1:8">
      <c r="B28" t="s">
        <v>136</v>
      </c>
      <c r="C28" s="208">
        <f>G5</f>
        <v>1844755.4816000005</v>
      </c>
      <c r="D28" s="211">
        <f ca="1">'New Depr Study'!G27</f>
        <v>2.2740670279477557E-2</v>
      </c>
      <c r="E28" s="208">
        <f ca="1">(C28*D28)/12</f>
        <v>3495.9146794437033</v>
      </c>
    </row>
    <row r="29" spans="1:8">
      <c r="B29" s="1" t="s">
        <v>88</v>
      </c>
      <c r="C29" s="217">
        <f>G6</f>
        <v>1194182.8599999999</v>
      </c>
      <c r="D29" s="303">
        <f ca="1">'New Depr Study'!G30</f>
        <v>4.9922840125171446E-2</v>
      </c>
      <c r="E29" s="217">
        <f ca="1">(C29*D29)/12</f>
        <v>4968.0833333333321</v>
      </c>
    </row>
    <row r="30" spans="1:8">
      <c r="C30" s="208">
        <f>SUM(C28:C29)</f>
        <v>3038938.3416000004</v>
      </c>
      <c r="E30" s="208">
        <f ca="1">SUM(E28:E29)</f>
        <v>8463.9980127770359</v>
      </c>
      <c r="F30" s="221">
        <f ca="1">(E30/C30)*12</f>
        <v>3.3422190494279302E-2</v>
      </c>
    </row>
    <row r="31" spans="1:8">
      <c r="C31" t="s">
        <v>145</v>
      </c>
    </row>
    <row r="32" spans="1:8">
      <c r="B32" t="s">
        <v>87</v>
      </c>
      <c r="C32" s="208">
        <f>G4</f>
        <v>4776731.5599999996</v>
      </c>
      <c r="D32" s="207">
        <f ca="1">'New Depr Study'!G8</f>
        <v>4.992242017468531E-2</v>
      </c>
      <c r="E32" s="208">
        <f ca="1">(C32*D32)/12</f>
        <v>19872.166666666668</v>
      </c>
      <c r="F32" s="221">
        <f ca="1">(E32/C32)*12</f>
        <v>4.992242017468531E-2</v>
      </c>
    </row>
    <row r="33" spans="1:7">
      <c r="C33" s="208"/>
      <c r="D33" s="207"/>
      <c r="E33" s="208"/>
      <c r="F33" s="221"/>
    </row>
    <row r="34" spans="1:7">
      <c r="A34" s="203" t="s">
        <v>192</v>
      </c>
    </row>
    <row r="35" spans="1:7">
      <c r="A35" s="203" t="s">
        <v>89</v>
      </c>
      <c r="B35" s="205">
        <v>42491</v>
      </c>
      <c r="C35" s="205">
        <v>42522</v>
      </c>
      <c r="D35" s="205">
        <v>42552</v>
      </c>
      <c r="E35" s="205">
        <v>42583</v>
      </c>
      <c r="F35" s="205">
        <v>42614</v>
      </c>
      <c r="G35" s="205">
        <v>42644</v>
      </c>
    </row>
    <row r="36" spans="1:7">
      <c r="A36" t="s">
        <v>87</v>
      </c>
      <c r="B36" s="208">
        <f ca="1">(B4*F32)/12*0.5</f>
        <v>11301.833155927161</v>
      </c>
      <c r="C36" s="208">
        <f ca="1">((B4+C4)/2*F32)/12</f>
        <v>22934.381274090094</v>
      </c>
      <c r="D36" s="208">
        <f ca="1">((C4+D4)/2*F32)/12</f>
        <v>21537.521296916013</v>
      </c>
      <c r="E36" s="208">
        <f ca="1">((D4+E4)/2*F32)/12</f>
        <v>19841.056512086408</v>
      </c>
      <c r="F36" s="208">
        <f ca="1">((E4+F4)/2*F32)/12</f>
        <v>19872.166666666668</v>
      </c>
      <c r="G36" s="208">
        <f ca="1">((F4+G4)/2*F32)/12</f>
        <v>19872.166666666668</v>
      </c>
    </row>
    <row r="37" spans="1:7">
      <c r="A37" t="s">
        <v>136</v>
      </c>
      <c r="B37" s="208">
        <f ca="1">(B5*F30)/12*0.5</f>
        <v>231.47181403980144</v>
      </c>
      <c r="C37" s="208">
        <f ca="1">((B5+C5)/2*F30)/12</f>
        <v>467.2620536097179</v>
      </c>
      <c r="D37" s="208">
        <f ca="1">((C5+D5)/2*F30)/12</f>
        <v>471.51472098003546</v>
      </c>
      <c r="E37" s="208">
        <f ca="1">((D5+E5)/2*F30)/12</f>
        <v>466.71058746656234</v>
      </c>
      <c r="F37" s="208">
        <f ca="1">((E5+F5)/2*F30)/12</f>
        <v>3097.0788963635891</v>
      </c>
      <c r="G37" s="208">
        <f ca="1">((F5+G5)/2*F30)/12</f>
        <v>5435.0831703655276</v>
      </c>
    </row>
    <row r="38" spans="1:7">
      <c r="A38" t="s">
        <v>88</v>
      </c>
      <c r="B38" s="208">
        <f ca="1">(B6*F30)/12*0.5</f>
        <v>1891.5950887386541</v>
      </c>
      <c r="C38" s="208">
        <f ca="1">((B6+C6)/2*F30)/12</f>
        <v>3838.5421433016309</v>
      </c>
      <c r="D38" s="208">
        <f ca="1">((C6+D6)/2*F30)/12</f>
        <v>3604.7487682064461</v>
      </c>
      <c r="E38" s="208">
        <f ca="1">((D6+E6)/2*F30)/12</f>
        <v>3320.8103399736051</v>
      </c>
      <c r="F38" s="208">
        <f ca="1">((E6+F6)/2*F30)/12</f>
        <v>3326.0172526602723</v>
      </c>
      <c r="G38" s="208">
        <f ca="1">((F6+G6)/2*F30)/12</f>
        <v>3326.0172526602723</v>
      </c>
    </row>
    <row r="39" spans="1:7" ht="15" thickBot="1">
      <c r="A39" s="1" t="s">
        <v>2</v>
      </c>
      <c r="B39" s="246">
        <f t="shared" ref="B39:G39" ca="1" si="5">SUM(B36:B38)</f>
        <v>13424.900058705616</v>
      </c>
      <c r="C39" s="246">
        <f t="shared" ca="1" si="5"/>
        <v>27240.185471001441</v>
      </c>
      <c r="D39" s="246">
        <f t="shared" ca="1" si="5"/>
        <v>25613.784786102493</v>
      </c>
      <c r="E39" s="246">
        <f t="shared" ca="1" si="5"/>
        <v>23628.577439526576</v>
      </c>
      <c r="F39" s="246">
        <f t="shared" ca="1" si="5"/>
        <v>26295.26281569053</v>
      </c>
      <c r="G39" s="246">
        <f t="shared" ca="1" si="5"/>
        <v>28633.267089692468</v>
      </c>
    </row>
    <row r="40" spans="1:7" ht="15" thickTop="1">
      <c r="A40" s="1"/>
      <c r="B40" s="248"/>
      <c r="C40" s="248"/>
      <c r="D40" s="248"/>
      <c r="E40" s="248" t="s">
        <v>195</v>
      </c>
      <c r="F40" s="248" t="s">
        <v>89</v>
      </c>
      <c r="G40" s="248">
        <f ca="1">B39+C39+D39+E39+F39</f>
        <v>116202.71057102666</v>
      </c>
    </row>
    <row r="41" spans="1:7">
      <c r="A41" s="1"/>
      <c r="B41" s="248"/>
      <c r="C41" s="248"/>
      <c r="D41" s="248"/>
      <c r="E41" s="248" t="s">
        <v>193</v>
      </c>
      <c r="F41" s="248" t="s">
        <v>163</v>
      </c>
      <c r="G41" s="248">
        <f ca="1">G40-G20</f>
        <v>-7633.7978685983253</v>
      </c>
    </row>
    <row r="42" spans="1:7">
      <c r="A42" s="1"/>
      <c r="B42" s="248"/>
      <c r="C42" s="248"/>
      <c r="D42" s="248"/>
      <c r="E42" s="248"/>
      <c r="F42" s="248"/>
      <c r="G42" s="248"/>
    </row>
    <row r="43" spans="1:7">
      <c r="A43" s="1" t="s">
        <v>144</v>
      </c>
      <c r="B43" s="245">
        <f ca="1">B39</f>
        <v>13424.900058705616</v>
      </c>
      <c r="C43" s="245">
        <f ca="1">C39+B43</f>
        <v>40665.085529707059</v>
      </c>
      <c r="D43" s="245">
        <f ca="1">D39+C43</f>
        <v>66278.87031580956</v>
      </c>
      <c r="E43" s="245">
        <f ca="1">E39+D43</f>
        <v>89907.447755336136</v>
      </c>
      <c r="F43" s="245">
        <f ca="1">F39+E43</f>
        <v>116202.71057102666</v>
      </c>
      <c r="G43" s="245">
        <f ca="1">G39+F43</f>
        <v>144835.97766071913</v>
      </c>
    </row>
    <row r="44" spans="1:7">
      <c r="E44" s="1" t="s">
        <v>195</v>
      </c>
      <c r="F44" s="1" t="s">
        <v>4</v>
      </c>
      <c r="G44" s="247">
        <f ca="1">((0+F43)+SUM(B43:E43)*2)/24</f>
        <v>22364.804912089308</v>
      </c>
    </row>
    <row r="45" spans="1:7">
      <c r="E45" s="1" t="s">
        <v>194</v>
      </c>
      <c r="F45" s="1" t="s">
        <v>163</v>
      </c>
      <c r="G45" s="245">
        <f ca="1">-G44+G14</f>
        <v>1602.450349846451</v>
      </c>
    </row>
    <row r="46" spans="1:7">
      <c r="E46" s="1"/>
      <c r="F46" s="1"/>
      <c r="G46" s="245"/>
    </row>
    <row r="47" spans="1:7">
      <c r="F47" s="245" t="s">
        <v>34</v>
      </c>
      <c r="G47" s="249">
        <f ca="1">-G45*0.35</f>
        <v>-560.85762244625778</v>
      </c>
    </row>
  </sheetData>
  <pageMargins left="0.45" right="0.45" top="0.5" bottom="0.5" header="0.3" footer="0.3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7"/>
  <sheetViews>
    <sheetView topLeftCell="L1" workbookViewId="0">
      <selection activeCell="R73" sqref="R73"/>
    </sheetView>
  </sheetViews>
  <sheetFormatPr defaultRowHeight="14.4"/>
  <cols>
    <col min="1" max="1" width="13.33203125" customWidth="1"/>
    <col min="2" max="2" width="11.44140625" customWidth="1"/>
    <col min="3" max="3" width="14.6640625" bestFit="1" customWidth="1"/>
    <col min="4" max="4" width="10.6640625" bestFit="1" customWidth="1"/>
    <col min="5" max="5" width="9.33203125" bestFit="1" customWidth="1"/>
    <col min="6" max="7" width="11.44140625" hidden="1" customWidth="1"/>
    <col min="8" max="8" width="12.5546875" hidden="1" customWidth="1"/>
    <col min="9" max="11" width="11.44140625" hidden="1" customWidth="1"/>
    <col min="12" max="18" width="13.6640625" bestFit="1" customWidth="1"/>
    <col min="19" max="19" width="14.44140625" hidden="1" customWidth="1"/>
    <col min="20" max="20" width="17.6640625" hidden="1" customWidth="1"/>
    <col min="21" max="21" width="11.88671875" hidden="1" customWidth="1"/>
    <col min="22" max="24" width="13.44140625" hidden="1" customWidth="1"/>
    <col min="25" max="28" width="11.109375" bestFit="1" customWidth="1"/>
    <col min="29" max="31" width="12.109375" bestFit="1" customWidth="1"/>
  </cols>
  <sheetData>
    <row r="1" spans="1:31">
      <c r="A1" s="1" t="s">
        <v>124</v>
      </c>
    </row>
    <row r="2" spans="1:31" s="176" customFormat="1"/>
    <row r="3" spans="1:31">
      <c r="F3" s="314" t="s">
        <v>125</v>
      </c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5" t="s">
        <v>126</v>
      </c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</row>
    <row r="4" spans="1:31" ht="28.8">
      <c r="A4" s="177" t="s">
        <v>127</v>
      </c>
      <c r="B4" s="178" t="s">
        <v>128</v>
      </c>
      <c r="C4" s="178" t="s">
        <v>129</v>
      </c>
      <c r="D4" s="178" t="s">
        <v>130</v>
      </c>
      <c r="E4" s="178" t="s">
        <v>131</v>
      </c>
      <c r="F4" s="179">
        <v>42309</v>
      </c>
      <c r="G4" s="179">
        <v>42339</v>
      </c>
      <c r="H4" s="179">
        <v>42370</v>
      </c>
      <c r="I4" s="179">
        <v>42401</v>
      </c>
      <c r="J4" s="179">
        <v>42430</v>
      </c>
      <c r="K4" s="179">
        <v>42461</v>
      </c>
      <c r="L4" s="179">
        <v>42491</v>
      </c>
      <c r="M4" s="179">
        <v>42522</v>
      </c>
      <c r="N4" s="179">
        <v>42552</v>
      </c>
      <c r="O4" s="179">
        <v>42583</v>
      </c>
      <c r="P4" s="179">
        <v>42614</v>
      </c>
      <c r="Q4" s="179">
        <v>42644</v>
      </c>
      <c r="R4" s="179" t="s">
        <v>132</v>
      </c>
      <c r="S4" s="180">
        <v>42309</v>
      </c>
      <c r="T4" s="180">
        <v>42339</v>
      </c>
      <c r="U4" s="180">
        <v>42370</v>
      </c>
      <c r="V4" s="180">
        <v>42401</v>
      </c>
      <c r="W4" s="180">
        <v>42430</v>
      </c>
      <c r="X4" s="180">
        <v>42461</v>
      </c>
      <c r="Y4" s="180">
        <v>42491</v>
      </c>
      <c r="Z4" s="180">
        <v>42522</v>
      </c>
      <c r="AA4" s="180">
        <v>42552</v>
      </c>
      <c r="AB4" s="180">
        <v>42583</v>
      </c>
      <c r="AC4" s="180">
        <v>42614</v>
      </c>
      <c r="AD4" s="180">
        <v>42644</v>
      </c>
      <c r="AE4" s="180" t="s">
        <v>133</v>
      </c>
    </row>
    <row r="5" spans="1:31">
      <c r="A5" s="181">
        <v>101095239</v>
      </c>
      <c r="B5" s="182">
        <v>42643</v>
      </c>
      <c r="C5" s="183">
        <f>R43</f>
        <v>2946.84</v>
      </c>
      <c r="D5" s="184" t="s">
        <v>134</v>
      </c>
      <c r="E5" s="185">
        <v>1.9699999999999999E-2</v>
      </c>
      <c r="F5" s="186">
        <v>0</v>
      </c>
      <c r="G5" s="186">
        <v>0</v>
      </c>
      <c r="H5" s="186">
        <v>0</v>
      </c>
      <c r="I5" s="186">
        <v>0</v>
      </c>
      <c r="J5" s="186">
        <v>0</v>
      </c>
      <c r="K5" s="186">
        <v>0</v>
      </c>
      <c r="L5" s="186">
        <v>0</v>
      </c>
      <c r="M5" s="186">
        <v>0</v>
      </c>
      <c r="N5" s="186">
        <v>0</v>
      </c>
      <c r="O5" s="186">
        <v>0</v>
      </c>
      <c r="P5" s="187">
        <f>((C5*E5)/12)*0.5</f>
        <v>2.4188645000000002</v>
      </c>
      <c r="Q5" s="223">
        <f>(P43*E5/12)+(((Q43-P43)*E43)/12)*0.5</f>
        <v>4.8377290000000004</v>
      </c>
      <c r="R5" s="188">
        <f>SUM(L5:Q5)</f>
        <v>7.256593500000001</v>
      </c>
      <c r="S5" s="189">
        <f>F5</f>
        <v>0</v>
      </c>
      <c r="T5" s="189">
        <f t="shared" ref="T5:AD20" si="0">G5</f>
        <v>0</v>
      </c>
      <c r="U5" s="189">
        <f t="shared" si="0"/>
        <v>0</v>
      </c>
      <c r="V5" s="189">
        <f t="shared" si="0"/>
        <v>0</v>
      </c>
      <c r="W5" s="189">
        <f t="shared" si="0"/>
        <v>0</v>
      </c>
      <c r="X5" s="189">
        <f t="shared" si="0"/>
        <v>0</v>
      </c>
      <c r="Y5" s="189">
        <f t="shared" si="0"/>
        <v>0</v>
      </c>
      <c r="Z5" s="189">
        <f t="shared" si="0"/>
        <v>0</v>
      </c>
      <c r="AA5" s="189">
        <f t="shared" si="0"/>
        <v>0</v>
      </c>
      <c r="AB5" s="189">
        <f t="shared" si="0"/>
        <v>0</v>
      </c>
      <c r="AC5" s="190">
        <f t="shared" si="0"/>
        <v>2.4188645000000002</v>
      </c>
      <c r="AD5" s="190">
        <f t="shared" si="0"/>
        <v>4.8377290000000004</v>
      </c>
      <c r="AE5" s="191">
        <f>SUM(Y5:AD5)</f>
        <v>7.256593500000001</v>
      </c>
    </row>
    <row r="6" spans="1:31">
      <c r="A6" s="181">
        <v>104276862</v>
      </c>
      <c r="B6" s="182">
        <v>42643</v>
      </c>
      <c r="C6" s="183">
        <f t="shared" ref="C6:C35" si="1">R44</f>
        <v>387.23</v>
      </c>
      <c r="D6" s="184" t="s">
        <v>135</v>
      </c>
      <c r="E6" s="185">
        <v>2.3199999999999998E-2</v>
      </c>
      <c r="F6" s="186">
        <v>0</v>
      </c>
      <c r="G6" s="186">
        <v>0</v>
      </c>
      <c r="H6" s="186">
        <v>0</v>
      </c>
      <c r="I6" s="186">
        <v>0</v>
      </c>
      <c r="J6" s="186">
        <v>0</v>
      </c>
      <c r="K6" s="186">
        <v>0</v>
      </c>
      <c r="L6" s="186">
        <v>0</v>
      </c>
      <c r="M6" s="186">
        <v>0</v>
      </c>
      <c r="N6" s="186">
        <v>0</v>
      </c>
      <c r="O6" s="186">
        <v>0</v>
      </c>
      <c r="P6" s="187">
        <f t="shared" ref="P6:P9" si="2">((C6*E6)/12)*0.5</f>
        <v>0.37432233333333337</v>
      </c>
      <c r="Q6" s="223">
        <f t="shared" ref="Q6:Q35" si="3">(P44*E6/12)+(((Q44-P44)*E44)/12)*0.5</f>
        <v>0.74864466666666674</v>
      </c>
      <c r="R6" s="188">
        <f t="shared" ref="R6:R35" si="4">SUM(L6:Q6)</f>
        <v>1.122967</v>
      </c>
      <c r="S6" s="189">
        <f t="shared" ref="S6:AD21" si="5">F6</f>
        <v>0</v>
      </c>
      <c r="T6" s="189">
        <f t="shared" si="0"/>
        <v>0</v>
      </c>
      <c r="U6" s="189">
        <f t="shared" si="0"/>
        <v>0</v>
      </c>
      <c r="V6" s="189">
        <f t="shared" si="0"/>
        <v>0</v>
      </c>
      <c r="W6" s="189">
        <f t="shared" si="0"/>
        <v>0</v>
      </c>
      <c r="X6" s="189">
        <f t="shared" si="0"/>
        <v>0</v>
      </c>
      <c r="Y6" s="189">
        <f t="shared" si="0"/>
        <v>0</v>
      </c>
      <c r="Z6" s="189">
        <f t="shared" si="0"/>
        <v>0</v>
      </c>
      <c r="AA6" s="189">
        <f t="shared" si="0"/>
        <v>0</v>
      </c>
      <c r="AB6" s="189">
        <f t="shared" si="0"/>
        <v>0</v>
      </c>
      <c r="AC6" s="190">
        <f t="shared" si="0"/>
        <v>0.37432233333333337</v>
      </c>
      <c r="AD6" s="190">
        <f t="shared" si="0"/>
        <v>0.74864466666666674</v>
      </c>
      <c r="AE6" s="191">
        <f t="shared" ref="AE6:AE35" si="6">SUM(Y6:AD6)</f>
        <v>1.122967</v>
      </c>
    </row>
    <row r="7" spans="1:31">
      <c r="A7" s="181">
        <v>104276863</v>
      </c>
      <c r="B7" s="182">
        <v>42643</v>
      </c>
      <c r="C7" s="183">
        <f t="shared" si="1"/>
        <v>1113.25</v>
      </c>
      <c r="D7" s="184" t="s">
        <v>135</v>
      </c>
      <c r="E7" s="185">
        <v>2.3199999999999998E-2</v>
      </c>
      <c r="F7" s="186">
        <v>0</v>
      </c>
      <c r="G7" s="186">
        <v>0</v>
      </c>
      <c r="H7" s="186">
        <v>0</v>
      </c>
      <c r="I7" s="186">
        <v>0</v>
      </c>
      <c r="J7" s="186">
        <v>0</v>
      </c>
      <c r="K7" s="186">
        <v>0</v>
      </c>
      <c r="L7" s="186">
        <v>0</v>
      </c>
      <c r="M7" s="186">
        <v>0</v>
      </c>
      <c r="N7" s="186">
        <v>0</v>
      </c>
      <c r="O7" s="186">
        <v>0</v>
      </c>
      <c r="P7" s="187">
        <f t="shared" si="2"/>
        <v>1.0761416666666666</v>
      </c>
      <c r="Q7" s="223">
        <f t="shared" si="3"/>
        <v>2.1522833333333331</v>
      </c>
      <c r="R7" s="188">
        <f t="shared" si="4"/>
        <v>3.2284249999999997</v>
      </c>
      <c r="S7" s="189">
        <f t="shared" si="5"/>
        <v>0</v>
      </c>
      <c r="T7" s="189">
        <f t="shared" si="0"/>
        <v>0</v>
      </c>
      <c r="U7" s="189">
        <f t="shared" si="0"/>
        <v>0</v>
      </c>
      <c r="V7" s="189">
        <f t="shared" si="0"/>
        <v>0</v>
      </c>
      <c r="W7" s="189">
        <f t="shared" si="0"/>
        <v>0</v>
      </c>
      <c r="X7" s="189">
        <f t="shared" si="0"/>
        <v>0</v>
      </c>
      <c r="Y7" s="189">
        <f t="shared" si="0"/>
        <v>0</v>
      </c>
      <c r="Z7" s="189">
        <f t="shared" si="0"/>
        <v>0</v>
      </c>
      <c r="AA7" s="189">
        <f t="shared" si="0"/>
        <v>0</v>
      </c>
      <c r="AB7" s="189">
        <f t="shared" si="0"/>
        <v>0</v>
      </c>
      <c r="AC7" s="190">
        <f t="shared" si="0"/>
        <v>1.0761416666666666</v>
      </c>
      <c r="AD7" s="190">
        <f t="shared" si="0"/>
        <v>2.1522833333333331</v>
      </c>
      <c r="AE7" s="191">
        <f t="shared" si="6"/>
        <v>3.2284249999999997</v>
      </c>
    </row>
    <row r="8" spans="1:31">
      <c r="A8" s="192">
        <v>104276864</v>
      </c>
      <c r="B8" s="182">
        <v>42643</v>
      </c>
      <c r="C8" s="183">
        <f t="shared" si="1"/>
        <v>656.12</v>
      </c>
      <c r="D8" s="193" t="s">
        <v>135</v>
      </c>
      <c r="E8" s="194">
        <v>2.3199999999999998E-2</v>
      </c>
      <c r="F8" s="186">
        <v>0</v>
      </c>
      <c r="G8" s="186">
        <v>0</v>
      </c>
      <c r="H8" s="186">
        <v>0</v>
      </c>
      <c r="I8" s="186">
        <v>0</v>
      </c>
      <c r="J8" s="186">
        <v>0</v>
      </c>
      <c r="K8" s="186">
        <v>0</v>
      </c>
      <c r="L8" s="186">
        <v>0</v>
      </c>
      <c r="M8" s="186">
        <v>0</v>
      </c>
      <c r="N8" s="186">
        <v>0</v>
      </c>
      <c r="O8" s="186">
        <v>0</v>
      </c>
      <c r="P8" s="187">
        <f t="shared" si="2"/>
        <v>0.63424933333333333</v>
      </c>
      <c r="Q8" s="223">
        <f t="shared" si="3"/>
        <v>1.2684986666666667</v>
      </c>
      <c r="R8" s="188">
        <f t="shared" si="4"/>
        <v>1.9027479999999999</v>
      </c>
      <c r="S8" s="189">
        <f t="shared" si="5"/>
        <v>0</v>
      </c>
      <c r="T8" s="189">
        <f t="shared" si="0"/>
        <v>0</v>
      </c>
      <c r="U8" s="189">
        <f t="shared" si="0"/>
        <v>0</v>
      </c>
      <c r="V8" s="189">
        <f t="shared" si="0"/>
        <v>0</v>
      </c>
      <c r="W8" s="189">
        <f t="shared" si="0"/>
        <v>0</v>
      </c>
      <c r="X8" s="189">
        <f t="shared" si="0"/>
        <v>0</v>
      </c>
      <c r="Y8" s="189">
        <f t="shared" si="0"/>
        <v>0</v>
      </c>
      <c r="Z8" s="189">
        <f t="shared" si="0"/>
        <v>0</v>
      </c>
      <c r="AA8" s="189">
        <f t="shared" si="0"/>
        <v>0</v>
      </c>
      <c r="AB8" s="189">
        <f t="shared" si="0"/>
        <v>0</v>
      </c>
      <c r="AC8" s="190">
        <f t="shared" si="0"/>
        <v>0.63424933333333333</v>
      </c>
      <c r="AD8" s="190">
        <f t="shared" si="0"/>
        <v>1.2684986666666667</v>
      </c>
      <c r="AE8" s="191">
        <f t="shared" si="6"/>
        <v>1.9027479999999999</v>
      </c>
    </row>
    <row r="9" spans="1:31">
      <c r="A9" s="192">
        <v>111022904</v>
      </c>
      <c r="B9" s="182">
        <v>42643</v>
      </c>
      <c r="C9" s="183">
        <f t="shared" si="1"/>
        <v>1138722.8999999999</v>
      </c>
      <c r="D9" s="193" t="s">
        <v>136</v>
      </c>
      <c r="E9" s="194">
        <v>2.1100000000000001E-2</v>
      </c>
      <c r="F9" s="186">
        <v>0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  <c r="N9" s="186">
        <v>0</v>
      </c>
      <c r="O9" s="186">
        <v>0</v>
      </c>
      <c r="P9" s="187">
        <f t="shared" si="2"/>
        <v>1001.1272162499999</v>
      </c>
      <c r="Q9" s="223">
        <f t="shared" si="3"/>
        <v>1984.2313663750001</v>
      </c>
      <c r="R9" s="188">
        <f t="shared" si="4"/>
        <v>2985.3585826250001</v>
      </c>
      <c r="S9" s="189">
        <f t="shared" si="5"/>
        <v>0</v>
      </c>
      <c r="T9" s="189">
        <f t="shared" si="0"/>
        <v>0</v>
      </c>
      <c r="U9" s="189">
        <f t="shared" si="0"/>
        <v>0</v>
      </c>
      <c r="V9" s="189">
        <f t="shared" si="0"/>
        <v>0</v>
      </c>
      <c r="W9" s="189">
        <f t="shared" si="0"/>
        <v>0</v>
      </c>
      <c r="X9" s="189">
        <f t="shared" si="0"/>
        <v>0</v>
      </c>
      <c r="Y9" s="189">
        <f t="shared" si="0"/>
        <v>0</v>
      </c>
      <c r="Z9" s="189">
        <f t="shared" si="0"/>
        <v>0</v>
      </c>
      <c r="AA9" s="189">
        <f t="shared" si="0"/>
        <v>0</v>
      </c>
      <c r="AB9" s="189">
        <f t="shared" si="0"/>
        <v>0</v>
      </c>
      <c r="AC9" s="190">
        <f t="shared" si="0"/>
        <v>1001.1272162499999</v>
      </c>
      <c r="AD9" s="190">
        <f t="shared" si="0"/>
        <v>1984.2313663750001</v>
      </c>
      <c r="AE9" s="191">
        <f t="shared" si="6"/>
        <v>2985.3585826250001</v>
      </c>
    </row>
    <row r="10" spans="1:31">
      <c r="A10" s="192">
        <v>141002693</v>
      </c>
      <c r="B10" s="182">
        <v>42506</v>
      </c>
      <c r="C10" s="183">
        <f t="shared" si="1"/>
        <v>3626882.4</v>
      </c>
      <c r="D10" s="193" t="s">
        <v>87</v>
      </c>
      <c r="E10" s="194">
        <v>0.05</v>
      </c>
      <c r="F10" s="186">
        <v>0</v>
      </c>
      <c r="G10" s="186">
        <v>0</v>
      </c>
      <c r="H10" s="186">
        <v>0</v>
      </c>
      <c r="I10" s="186">
        <v>0</v>
      </c>
      <c r="J10" s="186">
        <v>0</v>
      </c>
      <c r="K10" s="186">
        <v>0</v>
      </c>
      <c r="L10" s="186">
        <f t="shared" ref="L10:L15" si="7">((L48*E10)/12)*0.5</f>
        <v>9083.3967291666668</v>
      </c>
      <c r="M10" s="186">
        <f t="shared" ref="M10:P14" si="8">((L48*$E$10)/12)+(((M48-L48)*$E$10)/12)*0.5</f>
        <v>18412.7350625</v>
      </c>
      <c r="N10" s="186">
        <f t="shared" si="8"/>
        <v>16885.343333333334</v>
      </c>
      <c r="O10" s="186">
        <f t="shared" si="8"/>
        <v>15112.01</v>
      </c>
      <c r="P10" s="187">
        <f t="shared" si="8"/>
        <v>15112.01</v>
      </c>
      <c r="Q10" s="223">
        <f t="shared" si="3"/>
        <v>15112.01</v>
      </c>
      <c r="R10" s="188">
        <f t="shared" si="4"/>
        <v>89717.505124999996</v>
      </c>
      <c r="S10" s="189">
        <f t="shared" si="5"/>
        <v>0</v>
      </c>
      <c r="T10" s="189">
        <f t="shared" si="0"/>
        <v>0</v>
      </c>
      <c r="U10" s="189">
        <f t="shared" si="0"/>
        <v>0</v>
      </c>
      <c r="V10" s="189">
        <f t="shared" si="0"/>
        <v>0</v>
      </c>
      <c r="W10" s="189">
        <f t="shared" si="0"/>
        <v>0</v>
      </c>
      <c r="X10" s="189">
        <f t="shared" si="0"/>
        <v>0</v>
      </c>
      <c r="Y10" s="189">
        <f t="shared" si="0"/>
        <v>9083.3967291666668</v>
      </c>
      <c r="Z10" s="189">
        <f t="shared" si="0"/>
        <v>18412.7350625</v>
      </c>
      <c r="AA10" s="189">
        <f t="shared" si="0"/>
        <v>16885.343333333334</v>
      </c>
      <c r="AB10" s="189">
        <f t="shared" si="0"/>
        <v>15112.01</v>
      </c>
      <c r="AC10" s="190">
        <f t="shared" si="0"/>
        <v>15112.01</v>
      </c>
      <c r="AD10" s="190">
        <f t="shared" si="0"/>
        <v>15112.01</v>
      </c>
      <c r="AE10" s="191">
        <f t="shared" si="6"/>
        <v>89717.505124999996</v>
      </c>
    </row>
    <row r="11" spans="1:31">
      <c r="A11" s="192"/>
      <c r="B11" s="182">
        <v>42506</v>
      </c>
      <c r="C11" s="183">
        <f t="shared" si="1"/>
        <v>906720.59</v>
      </c>
      <c r="D11" s="184" t="s">
        <v>137</v>
      </c>
      <c r="E11" s="185">
        <v>0.05</v>
      </c>
      <c r="F11" s="186">
        <v>0</v>
      </c>
      <c r="G11" s="186">
        <v>0</v>
      </c>
      <c r="H11" s="186">
        <v>0</v>
      </c>
      <c r="I11" s="186">
        <v>0</v>
      </c>
      <c r="J11" s="186">
        <v>0</v>
      </c>
      <c r="K11" s="186">
        <v>0</v>
      </c>
      <c r="L11" s="186">
        <f t="shared" si="7"/>
        <v>2270.8491666666669</v>
      </c>
      <c r="M11" s="186">
        <f t="shared" si="8"/>
        <v>4603.183729166667</v>
      </c>
      <c r="N11" s="186">
        <f t="shared" si="8"/>
        <v>4221.3357916666664</v>
      </c>
      <c r="O11" s="186">
        <f t="shared" si="8"/>
        <v>3778.0024583333338</v>
      </c>
      <c r="P11" s="187">
        <f t="shared" si="8"/>
        <v>3778.0024583333338</v>
      </c>
      <c r="Q11" s="223">
        <f t="shared" si="3"/>
        <v>3778.0024583333338</v>
      </c>
      <c r="R11" s="188">
        <f t="shared" si="4"/>
        <v>22429.3760625</v>
      </c>
      <c r="S11" s="189">
        <f t="shared" si="5"/>
        <v>0</v>
      </c>
      <c r="T11" s="189">
        <f t="shared" si="0"/>
        <v>0</v>
      </c>
      <c r="U11" s="189">
        <f t="shared" si="0"/>
        <v>0</v>
      </c>
      <c r="V11" s="189">
        <f t="shared" si="0"/>
        <v>0</v>
      </c>
      <c r="W11" s="189">
        <f t="shared" si="0"/>
        <v>0</v>
      </c>
      <c r="X11" s="189">
        <f t="shared" si="0"/>
        <v>0</v>
      </c>
      <c r="Y11" s="189">
        <f t="shared" si="0"/>
        <v>2270.8491666666669</v>
      </c>
      <c r="Z11" s="189">
        <f t="shared" si="0"/>
        <v>4603.183729166667</v>
      </c>
      <c r="AA11" s="189">
        <f t="shared" si="0"/>
        <v>4221.3357916666664</v>
      </c>
      <c r="AB11" s="189">
        <f t="shared" si="0"/>
        <v>3778.0024583333338</v>
      </c>
      <c r="AC11" s="190">
        <f t="shared" si="0"/>
        <v>3778.0024583333338</v>
      </c>
      <c r="AD11" s="190">
        <f t="shared" si="0"/>
        <v>3778.0024583333338</v>
      </c>
      <c r="AE11" s="191">
        <f t="shared" si="6"/>
        <v>22429.3760625</v>
      </c>
    </row>
    <row r="12" spans="1:31">
      <c r="A12" s="192"/>
      <c r="B12" s="182">
        <v>42506</v>
      </c>
      <c r="C12" s="183">
        <f t="shared" si="1"/>
        <v>-348291.35</v>
      </c>
      <c r="D12" s="184" t="s">
        <v>138</v>
      </c>
      <c r="E12" s="185">
        <v>0.05</v>
      </c>
      <c r="F12" s="186">
        <v>0</v>
      </c>
      <c r="G12" s="186">
        <v>0</v>
      </c>
      <c r="H12" s="186">
        <v>0</v>
      </c>
      <c r="I12" s="186">
        <v>0</v>
      </c>
      <c r="J12" s="186">
        <v>0</v>
      </c>
      <c r="K12" s="186">
        <v>0</v>
      </c>
      <c r="L12" s="186">
        <f t="shared" si="7"/>
        <v>0</v>
      </c>
      <c r="M12" s="186">
        <f t="shared" si="8"/>
        <v>0</v>
      </c>
      <c r="N12" s="186">
        <f t="shared" si="8"/>
        <v>0</v>
      </c>
      <c r="O12" s="186">
        <f t="shared" si="8"/>
        <v>0</v>
      </c>
      <c r="P12" s="187">
        <f t="shared" ref="P12" si="9">((C12*E12)/12)*0.5</f>
        <v>-725.60697916666675</v>
      </c>
      <c r="Q12" s="223">
        <f t="shared" si="3"/>
        <v>-715.16133333333323</v>
      </c>
      <c r="R12" s="188">
        <f t="shared" si="4"/>
        <v>-1440.7683124999999</v>
      </c>
      <c r="S12" s="189">
        <f t="shared" si="5"/>
        <v>0</v>
      </c>
      <c r="T12" s="189">
        <f t="shared" si="0"/>
        <v>0</v>
      </c>
      <c r="U12" s="189">
        <f t="shared" si="0"/>
        <v>0</v>
      </c>
      <c r="V12" s="189">
        <f t="shared" si="0"/>
        <v>0</v>
      </c>
      <c r="W12" s="189">
        <f t="shared" si="0"/>
        <v>0</v>
      </c>
      <c r="X12" s="189">
        <f t="shared" si="0"/>
        <v>0</v>
      </c>
      <c r="Y12" s="189">
        <f t="shared" si="0"/>
        <v>0</v>
      </c>
      <c r="Z12" s="189">
        <f t="shared" si="0"/>
        <v>0</v>
      </c>
      <c r="AA12" s="189">
        <f t="shared" si="0"/>
        <v>0</v>
      </c>
      <c r="AB12" s="189">
        <f t="shared" si="0"/>
        <v>0</v>
      </c>
      <c r="AC12" s="190">
        <f t="shared" si="0"/>
        <v>-725.60697916666675</v>
      </c>
      <c r="AD12" s="190">
        <f t="shared" si="0"/>
        <v>-715.16133333333323</v>
      </c>
      <c r="AE12" s="191">
        <f t="shared" si="6"/>
        <v>-1440.7683124999999</v>
      </c>
    </row>
    <row r="13" spans="1:31">
      <c r="A13" s="192">
        <v>141002694</v>
      </c>
      <c r="B13" s="182">
        <v>42506</v>
      </c>
      <c r="C13" s="183">
        <f t="shared" si="1"/>
        <v>1149849.1599999999</v>
      </c>
      <c r="D13" s="184" t="s">
        <v>87</v>
      </c>
      <c r="E13" s="185">
        <v>0.05</v>
      </c>
      <c r="F13" s="186">
        <v>0</v>
      </c>
      <c r="G13" s="186">
        <v>0</v>
      </c>
      <c r="H13" s="186">
        <v>0</v>
      </c>
      <c r="I13" s="186">
        <v>0</v>
      </c>
      <c r="J13" s="186">
        <v>0</v>
      </c>
      <c r="K13" s="186">
        <v>0</v>
      </c>
      <c r="L13" s="186">
        <f t="shared" si="7"/>
        <v>2235.9995625000001</v>
      </c>
      <c r="M13" s="186">
        <f t="shared" si="8"/>
        <v>4557.2864166666668</v>
      </c>
      <c r="N13" s="186">
        <f t="shared" si="8"/>
        <v>4685.6474375000007</v>
      </c>
      <c r="O13" s="186">
        <f t="shared" si="8"/>
        <v>4759.8796666666667</v>
      </c>
      <c r="P13" s="187">
        <f>((O51*$E$10)/12)+(((P51-O51)*$E$10)/12)*0.5</f>
        <v>4791.0381666666663</v>
      </c>
      <c r="Q13" s="223">
        <f t="shared" si="3"/>
        <v>4791.0381666666663</v>
      </c>
      <c r="R13" s="188">
        <f t="shared" si="4"/>
        <v>25820.889416666665</v>
      </c>
      <c r="S13" s="189">
        <f t="shared" si="5"/>
        <v>0</v>
      </c>
      <c r="T13" s="189">
        <f t="shared" si="0"/>
        <v>0</v>
      </c>
      <c r="U13" s="189">
        <f t="shared" si="0"/>
        <v>0</v>
      </c>
      <c r="V13" s="189">
        <f t="shared" si="0"/>
        <v>0</v>
      </c>
      <c r="W13" s="189">
        <f t="shared" si="0"/>
        <v>0</v>
      </c>
      <c r="X13" s="189">
        <f t="shared" si="0"/>
        <v>0</v>
      </c>
      <c r="Y13" s="189">
        <f t="shared" si="0"/>
        <v>2235.9995625000001</v>
      </c>
      <c r="Z13" s="189">
        <f t="shared" si="0"/>
        <v>4557.2864166666668</v>
      </c>
      <c r="AA13" s="189">
        <f t="shared" si="0"/>
        <v>4685.6474375000007</v>
      </c>
      <c r="AB13" s="189">
        <f t="shared" si="0"/>
        <v>4759.8796666666667</v>
      </c>
      <c r="AC13" s="190">
        <f t="shared" si="0"/>
        <v>4791.0381666666663</v>
      </c>
      <c r="AD13" s="190">
        <f t="shared" si="0"/>
        <v>4791.0381666666663</v>
      </c>
      <c r="AE13" s="191">
        <f t="shared" si="6"/>
        <v>25820.889416666665</v>
      </c>
    </row>
    <row r="14" spans="1:31">
      <c r="A14" s="192"/>
      <c r="B14" s="182">
        <v>42506</v>
      </c>
      <c r="C14" s="183">
        <f t="shared" si="1"/>
        <v>287462.27</v>
      </c>
      <c r="D14" s="184" t="s">
        <v>137</v>
      </c>
      <c r="E14" s="185">
        <v>0.05</v>
      </c>
      <c r="F14" s="186">
        <v>0</v>
      </c>
      <c r="G14" s="186">
        <v>0</v>
      </c>
      <c r="H14" s="186">
        <v>0</v>
      </c>
      <c r="I14" s="186">
        <v>0</v>
      </c>
      <c r="J14" s="186">
        <v>0</v>
      </c>
      <c r="K14" s="186">
        <v>0</v>
      </c>
      <c r="L14" s="186">
        <f t="shared" si="7"/>
        <v>558.99989583333343</v>
      </c>
      <c r="M14" s="186">
        <f t="shared" si="8"/>
        <v>1139.3216041666667</v>
      </c>
      <c r="N14" s="186">
        <f t="shared" si="8"/>
        <v>1171.4118333333333</v>
      </c>
      <c r="O14" s="186">
        <f t="shared" si="8"/>
        <v>1189.9698541666669</v>
      </c>
      <c r="P14" s="187">
        <f>((O52*$E$10)/12)+(((P52-O52)*$E$10)/12)*0.5</f>
        <v>1197.7594583333334</v>
      </c>
      <c r="Q14" s="223">
        <f t="shared" si="3"/>
        <v>1197.7594583333334</v>
      </c>
      <c r="R14" s="188">
        <f t="shared" si="4"/>
        <v>6455.2221041666671</v>
      </c>
      <c r="S14" s="189">
        <f t="shared" si="5"/>
        <v>0</v>
      </c>
      <c r="T14" s="189">
        <f t="shared" si="0"/>
        <v>0</v>
      </c>
      <c r="U14" s="189">
        <f t="shared" si="0"/>
        <v>0</v>
      </c>
      <c r="V14" s="189">
        <f t="shared" si="0"/>
        <v>0</v>
      </c>
      <c r="W14" s="189">
        <f t="shared" si="0"/>
        <v>0</v>
      </c>
      <c r="X14" s="189">
        <f t="shared" si="0"/>
        <v>0</v>
      </c>
      <c r="Y14" s="189">
        <f t="shared" si="0"/>
        <v>558.99989583333343</v>
      </c>
      <c r="Z14" s="189">
        <f t="shared" si="0"/>
        <v>1139.3216041666667</v>
      </c>
      <c r="AA14" s="189">
        <f t="shared" si="0"/>
        <v>1171.4118333333333</v>
      </c>
      <c r="AB14" s="189">
        <f t="shared" si="0"/>
        <v>1189.9698541666669</v>
      </c>
      <c r="AC14" s="190">
        <f t="shared" si="0"/>
        <v>1197.7594583333334</v>
      </c>
      <c r="AD14" s="190">
        <f t="shared" si="0"/>
        <v>1197.7594583333334</v>
      </c>
      <c r="AE14" s="191">
        <f t="shared" si="6"/>
        <v>6455.2221041666671</v>
      </c>
    </row>
    <row r="15" spans="1:31">
      <c r="A15" s="192"/>
      <c r="B15" s="182">
        <v>42506</v>
      </c>
      <c r="C15" s="183">
        <f t="shared" si="1"/>
        <v>126036.44</v>
      </c>
      <c r="D15" s="184" t="s">
        <v>138</v>
      </c>
      <c r="E15" s="185">
        <v>0.05</v>
      </c>
      <c r="F15" s="186">
        <v>0</v>
      </c>
      <c r="G15" s="186">
        <v>0</v>
      </c>
      <c r="H15" s="186">
        <v>0</v>
      </c>
      <c r="I15" s="186">
        <v>0</v>
      </c>
      <c r="J15" s="186">
        <v>0</v>
      </c>
      <c r="K15" s="186">
        <v>0</v>
      </c>
      <c r="L15" s="186">
        <f t="shared" si="7"/>
        <v>0</v>
      </c>
      <c r="M15" s="186">
        <f t="shared" ref="M15:O15" si="10">((M53*$E$10)/12)*0.5</f>
        <v>0</v>
      </c>
      <c r="N15" s="186">
        <f t="shared" si="10"/>
        <v>0</v>
      </c>
      <c r="O15" s="186">
        <f t="shared" si="10"/>
        <v>0</v>
      </c>
      <c r="P15" s="187">
        <f t="shared" ref="P15:P18" si="11">((C15*E15)/12)*0.5</f>
        <v>262.57591666666667</v>
      </c>
      <c r="Q15" s="223">
        <f t="shared" si="3"/>
        <v>356.92562500000003</v>
      </c>
      <c r="R15" s="188">
        <f t="shared" si="4"/>
        <v>619.50154166666675</v>
      </c>
      <c r="S15" s="189">
        <f t="shared" si="5"/>
        <v>0</v>
      </c>
      <c r="T15" s="189">
        <f t="shared" si="0"/>
        <v>0</v>
      </c>
      <c r="U15" s="189">
        <f t="shared" si="0"/>
        <v>0</v>
      </c>
      <c r="V15" s="189">
        <f t="shared" si="0"/>
        <v>0</v>
      </c>
      <c r="W15" s="189">
        <f t="shared" si="0"/>
        <v>0</v>
      </c>
      <c r="X15" s="189">
        <f t="shared" si="0"/>
        <v>0</v>
      </c>
      <c r="Y15" s="189">
        <f t="shared" si="0"/>
        <v>0</v>
      </c>
      <c r="Z15" s="189">
        <f t="shared" si="0"/>
        <v>0</v>
      </c>
      <c r="AA15" s="189">
        <f t="shared" si="0"/>
        <v>0</v>
      </c>
      <c r="AB15" s="189">
        <f t="shared" si="0"/>
        <v>0</v>
      </c>
      <c r="AC15" s="190">
        <f t="shared" si="0"/>
        <v>262.57591666666667</v>
      </c>
      <c r="AD15" s="190">
        <f t="shared" si="0"/>
        <v>356.92562500000003</v>
      </c>
      <c r="AE15" s="191">
        <f t="shared" si="6"/>
        <v>619.50154166666675</v>
      </c>
    </row>
    <row r="16" spans="1:31">
      <c r="A16" s="192">
        <v>141002959</v>
      </c>
      <c r="B16" s="182">
        <v>42643</v>
      </c>
      <c r="C16" s="183">
        <f t="shared" si="1"/>
        <v>51014.57</v>
      </c>
      <c r="D16" s="184" t="s">
        <v>139</v>
      </c>
      <c r="E16" s="185">
        <v>0.2</v>
      </c>
      <c r="F16" s="186">
        <v>0</v>
      </c>
      <c r="G16" s="186">
        <v>0</v>
      </c>
      <c r="H16" s="186">
        <v>0</v>
      </c>
      <c r="I16" s="186">
        <v>0</v>
      </c>
      <c r="J16" s="186">
        <v>0</v>
      </c>
      <c r="K16" s="186">
        <v>0</v>
      </c>
      <c r="L16" s="186">
        <v>0</v>
      </c>
      <c r="M16" s="186">
        <v>0</v>
      </c>
      <c r="N16" s="186">
        <v>0</v>
      </c>
      <c r="O16" s="186">
        <v>0</v>
      </c>
      <c r="P16" s="187">
        <f t="shared" si="11"/>
        <v>425.12141666666668</v>
      </c>
      <c r="Q16" s="223">
        <f t="shared" si="3"/>
        <v>850.24283333333335</v>
      </c>
      <c r="R16" s="188">
        <f t="shared" si="4"/>
        <v>1275.3642500000001</v>
      </c>
      <c r="S16" s="189">
        <f t="shared" si="5"/>
        <v>0</v>
      </c>
      <c r="T16" s="189">
        <f t="shared" si="0"/>
        <v>0</v>
      </c>
      <c r="U16" s="189">
        <f t="shared" si="0"/>
        <v>0</v>
      </c>
      <c r="V16" s="189">
        <f t="shared" si="0"/>
        <v>0</v>
      </c>
      <c r="W16" s="189">
        <f t="shared" si="0"/>
        <v>0</v>
      </c>
      <c r="X16" s="189">
        <f t="shared" si="0"/>
        <v>0</v>
      </c>
      <c r="Y16" s="189">
        <f t="shared" si="0"/>
        <v>0</v>
      </c>
      <c r="Z16" s="189">
        <f t="shared" si="0"/>
        <v>0</v>
      </c>
      <c r="AA16" s="189">
        <f t="shared" si="0"/>
        <v>0</v>
      </c>
      <c r="AB16" s="189">
        <f t="shared" si="0"/>
        <v>0</v>
      </c>
      <c r="AC16" s="190">
        <f t="shared" si="0"/>
        <v>425.12141666666668</v>
      </c>
      <c r="AD16" s="190">
        <f t="shared" si="0"/>
        <v>850.24283333333335</v>
      </c>
      <c r="AE16" s="191">
        <f t="shared" si="6"/>
        <v>1275.3642500000001</v>
      </c>
    </row>
    <row r="17" spans="1:31">
      <c r="A17" s="181">
        <v>141003020</v>
      </c>
      <c r="B17" s="182">
        <v>42643</v>
      </c>
      <c r="C17" s="183">
        <f t="shared" si="1"/>
        <v>51679.69</v>
      </c>
      <c r="D17" s="184" t="s">
        <v>140</v>
      </c>
      <c r="E17" s="185">
        <v>6.6699999999999995E-2</v>
      </c>
      <c r="F17" s="186">
        <v>0</v>
      </c>
      <c r="G17" s="186">
        <v>0</v>
      </c>
      <c r="H17" s="186">
        <v>0</v>
      </c>
      <c r="I17" s="186">
        <v>0</v>
      </c>
      <c r="J17" s="186">
        <v>0</v>
      </c>
      <c r="K17" s="186">
        <v>0</v>
      </c>
      <c r="L17" s="186">
        <v>0</v>
      </c>
      <c r="M17" s="186">
        <v>0</v>
      </c>
      <c r="N17" s="186">
        <v>0</v>
      </c>
      <c r="O17" s="186">
        <v>0</v>
      </c>
      <c r="P17" s="187">
        <f t="shared" si="11"/>
        <v>143.62647179166666</v>
      </c>
      <c r="Q17" s="223">
        <f t="shared" si="3"/>
        <v>287.25294358333332</v>
      </c>
      <c r="R17" s="188">
        <f t="shared" si="4"/>
        <v>430.87941537500001</v>
      </c>
      <c r="S17" s="189">
        <f t="shared" si="5"/>
        <v>0</v>
      </c>
      <c r="T17" s="189">
        <f t="shared" si="0"/>
        <v>0</v>
      </c>
      <c r="U17" s="189">
        <f t="shared" si="0"/>
        <v>0</v>
      </c>
      <c r="V17" s="189">
        <f t="shared" si="0"/>
        <v>0</v>
      </c>
      <c r="W17" s="189">
        <f t="shared" si="0"/>
        <v>0</v>
      </c>
      <c r="X17" s="189">
        <f t="shared" si="0"/>
        <v>0</v>
      </c>
      <c r="Y17" s="189">
        <f t="shared" si="0"/>
        <v>0</v>
      </c>
      <c r="Z17" s="189">
        <f t="shared" si="0"/>
        <v>0</v>
      </c>
      <c r="AA17" s="189">
        <f t="shared" si="0"/>
        <v>0</v>
      </c>
      <c r="AB17" s="189">
        <f t="shared" si="0"/>
        <v>0</v>
      </c>
      <c r="AC17" s="190">
        <f t="shared" si="0"/>
        <v>143.62647179166666</v>
      </c>
      <c r="AD17" s="190">
        <f t="shared" si="0"/>
        <v>287.25294358333332</v>
      </c>
      <c r="AE17" s="191">
        <f t="shared" si="6"/>
        <v>430.87941537500001</v>
      </c>
    </row>
    <row r="18" spans="1:31">
      <c r="A18" s="181">
        <v>141003021</v>
      </c>
      <c r="B18" s="182">
        <v>42643</v>
      </c>
      <c r="C18" s="183">
        <f t="shared" si="1"/>
        <v>96577.19</v>
      </c>
      <c r="D18" s="184" t="s">
        <v>140</v>
      </c>
      <c r="E18" s="185">
        <v>6.6699999999999995E-2</v>
      </c>
      <c r="F18" s="186">
        <v>0</v>
      </c>
      <c r="G18" s="186">
        <v>0</v>
      </c>
      <c r="H18" s="186">
        <v>0</v>
      </c>
      <c r="I18" s="186">
        <v>0</v>
      </c>
      <c r="J18" s="186">
        <v>0</v>
      </c>
      <c r="K18" s="186">
        <v>0</v>
      </c>
      <c r="L18" s="186">
        <v>0</v>
      </c>
      <c r="M18" s="186">
        <v>0</v>
      </c>
      <c r="N18" s="186">
        <v>0</v>
      </c>
      <c r="O18" s="186">
        <v>0</v>
      </c>
      <c r="P18" s="187">
        <f t="shared" si="11"/>
        <v>268.4041072083333</v>
      </c>
      <c r="Q18" s="223">
        <f t="shared" si="3"/>
        <v>507.51996649999995</v>
      </c>
      <c r="R18" s="188">
        <f t="shared" si="4"/>
        <v>775.92407370833325</v>
      </c>
      <c r="S18" s="189">
        <f t="shared" si="5"/>
        <v>0</v>
      </c>
      <c r="T18" s="189">
        <f t="shared" si="0"/>
        <v>0</v>
      </c>
      <c r="U18" s="189">
        <f t="shared" si="0"/>
        <v>0</v>
      </c>
      <c r="V18" s="189">
        <f t="shared" si="0"/>
        <v>0</v>
      </c>
      <c r="W18" s="189">
        <f t="shared" si="0"/>
        <v>0</v>
      </c>
      <c r="X18" s="189">
        <f t="shared" si="0"/>
        <v>0</v>
      </c>
      <c r="Y18" s="189">
        <f t="shared" si="0"/>
        <v>0</v>
      </c>
      <c r="Z18" s="189">
        <f t="shared" si="0"/>
        <v>0</v>
      </c>
      <c r="AA18" s="189">
        <f t="shared" si="0"/>
        <v>0</v>
      </c>
      <c r="AB18" s="189">
        <f t="shared" si="0"/>
        <v>0</v>
      </c>
      <c r="AC18" s="190">
        <f t="shared" si="0"/>
        <v>268.4041072083333</v>
      </c>
      <c r="AD18" s="190">
        <f t="shared" si="0"/>
        <v>507.51996649999995</v>
      </c>
      <c r="AE18" s="191">
        <f t="shared" si="6"/>
        <v>775.92407370833325</v>
      </c>
    </row>
    <row r="19" spans="1:31" ht="28.8">
      <c r="A19" s="192">
        <v>101095240</v>
      </c>
      <c r="B19" s="224" t="s">
        <v>174</v>
      </c>
      <c r="C19" s="183">
        <f t="shared" si="1"/>
        <v>5546.61</v>
      </c>
      <c r="D19" s="184" t="s">
        <v>175</v>
      </c>
      <c r="E19" s="194">
        <v>3.1099999999999999E-2</v>
      </c>
      <c r="F19" s="187">
        <f>((F57*E19)/12)*0.5</f>
        <v>0.11674149541666666</v>
      </c>
      <c r="G19" s="187">
        <f>(((F57*E19)/12))+((((G57-F57)*E19)/12)*0.5)</f>
        <v>34.939929699166662</v>
      </c>
      <c r="H19" s="187">
        <f>(((G57*E19)/12))+((((H57-G57)*E19)/12)*0.5)</f>
        <v>44.773555324166665</v>
      </c>
      <c r="I19" s="187">
        <f>(((H57*E19)/12))+((((I57-H57)*E19)/12)*0.5)</f>
        <v>14.377115203749998</v>
      </c>
      <c r="J19" s="187">
        <f>(((I57*E19)/12))+((((J57-I57)*E19)/12)*0.5)</f>
        <v>8.9748120833333331</v>
      </c>
      <c r="K19" s="187">
        <f>(((J57*E19)/12))+((((K57-J57)*E19)/12)*0.5)</f>
        <v>9.103902999999999</v>
      </c>
      <c r="L19" s="187">
        <f>(((K57*E19)/12))+((((L57-K57)*E19)/12)*0.5)</f>
        <v>10.488112166666665</v>
      </c>
      <c r="M19" s="187">
        <f>(((L57*E19)/12))+((((M57-L57)*E19)/12)*0.5)</f>
        <v>11.984384999999998</v>
      </c>
      <c r="N19" s="187">
        <f>(((M57*E19)/12))+((((N57-M57)*E19)/12)*0.5)</f>
        <v>12.103925624999999</v>
      </c>
      <c r="O19" s="187">
        <f>(((N57*E19)/12))+((((O57-N57)*E19)/12)*0.5)</f>
        <v>12.18676825</v>
      </c>
      <c r="P19" s="187">
        <f>(((O57*E19)/12))+((((P57-O57)*E19)/12)*0.5)</f>
        <v>12.913860333333332</v>
      </c>
      <c r="Q19" s="223">
        <f t="shared" si="3"/>
        <v>13.966388</v>
      </c>
      <c r="R19" s="188">
        <f t="shared" si="4"/>
        <v>73.643439374999986</v>
      </c>
      <c r="S19" s="189">
        <f t="shared" si="5"/>
        <v>0.11674149541666666</v>
      </c>
      <c r="T19" s="189">
        <f t="shared" si="0"/>
        <v>34.939929699166662</v>
      </c>
      <c r="U19" s="189">
        <f t="shared" si="0"/>
        <v>44.773555324166665</v>
      </c>
      <c r="V19" s="189">
        <f t="shared" si="0"/>
        <v>14.377115203749998</v>
      </c>
      <c r="W19" s="189">
        <f t="shared" si="0"/>
        <v>8.9748120833333331</v>
      </c>
      <c r="X19" s="189">
        <f t="shared" si="0"/>
        <v>9.103902999999999</v>
      </c>
      <c r="Y19" s="189">
        <f t="shared" si="0"/>
        <v>10.488112166666665</v>
      </c>
      <c r="Z19" s="189">
        <f t="shared" si="0"/>
        <v>11.984384999999998</v>
      </c>
      <c r="AA19" s="189">
        <f t="shared" si="0"/>
        <v>12.103925624999999</v>
      </c>
      <c r="AB19" s="189">
        <f t="shared" si="0"/>
        <v>12.18676825</v>
      </c>
      <c r="AC19" s="190">
        <f t="shared" si="0"/>
        <v>12.913860333333332</v>
      </c>
      <c r="AD19" s="190">
        <f t="shared" si="0"/>
        <v>13.966388</v>
      </c>
      <c r="AE19" s="191">
        <f t="shared" si="6"/>
        <v>73.643439374999986</v>
      </c>
    </row>
    <row r="20" spans="1:31">
      <c r="A20" s="192"/>
      <c r="B20" s="225" t="s">
        <v>176</v>
      </c>
      <c r="C20" s="183">
        <f t="shared" si="1"/>
        <v>71338.33</v>
      </c>
      <c r="D20" s="184" t="s">
        <v>177</v>
      </c>
      <c r="E20" s="194">
        <v>2.8299999999999999E-2</v>
      </c>
      <c r="F20" s="187">
        <f t="shared" ref="F20:F24" si="12">((F58*E20)/12)*0.5</f>
        <v>1.6158120833333331</v>
      </c>
      <c r="G20" s="187">
        <f t="shared" ref="G20:G24" si="13">(((F58*E20)/12))+((((G58-F58)*E20)/12)*0.5)</f>
        <v>34.284188291666666</v>
      </c>
      <c r="H20" s="187">
        <f t="shared" ref="H20:H24" si="14">(((G58*E20)/12))+((((H58-G58)*E20)/12)*0.5)</f>
        <v>134.10811075000001</v>
      </c>
      <c r="I20" s="187">
        <f t="shared" ref="I20:I24" si="15">(((H58*E20)/12))+((((I58-H58)*E20)/12)*0.5)</f>
        <v>164.70675466666665</v>
      </c>
      <c r="J20" s="187">
        <f t="shared" ref="J20:J24" si="16">(((I58*E20)/12))+((((J58-I58)*E20)/12)*0.5)</f>
        <v>127.51572008333332</v>
      </c>
      <c r="K20" s="187">
        <f t="shared" ref="K20:K24" si="17">(((J58*E20)/12))+((((K58-J58)*E20)/12)*0.5)</f>
        <v>128.44177862500001</v>
      </c>
      <c r="L20" s="187">
        <f t="shared" ref="L20:L24" si="18">(((K58*E20)/12))+((((L58-K58)*E20)/12)*0.5)</f>
        <v>150.99403683333333</v>
      </c>
      <c r="M20" s="187">
        <f t="shared" ref="M20:M24" si="19">(((L58*E20)/12))+((((M58-L58)*E20)/12)*0.5)</f>
        <v>174.56102691666666</v>
      </c>
      <c r="N20" s="187">
        <f t="shared" ref="N20:N24" si="20">(((M58*E20)/12))+((((N58-M58)*E20)/12)*0.5)</f>
        <v>175.39473312499999</v>
      </c>
      <c r="O20" s="187">
        <f t="shared" ref="O20:O24" si="21">(((N58*E20)/12))+((((O58-N58)*E20)/12)*0.5)</f>
        <v>158.72320312499997</v>
      </c>
      <c r="P20" s="187">
        <f t="shared" ref="P20:P24" si="22">(((O58*E20)/12))+((((P58-O58)*E20)/12)*0.5)</f>
        <v>150.07468775000001</v>
      </c>
      <c r="Q20" s="223">
        <f t="shared" si="3"/>
        <v>163.10592979166665</v>
      </c>
      <c r="R20" s="188">
        <f t="shared" si="4"/>
        <v>972.85361754166649</v>
      </c>
      <c r="S20" s="189">
        <f t="shared" si="5"/>
        <v>1.6158120833333331</v>
      </c>
      <c r="T20" s="189">
        <f t="shared" si="0"/>
        <v>34.284188291666666</v>
      </c>
      <c r="U20" s="189">
        <f t="shared" si="0"/>
        <v>134.10811075000001</v>
      </c>
      <c r="V20" s="189">
        <f t="shared" si="0"/>
        <v>164.70675466666665</v>
      </c>
      <c r="W20" s="189">
        <f t="shared" si="0"/>
        <v>127.51572008333332</v>
      </c>
      <c r="X20" s="189">
        <f t="shared" si="0"/>
        <v>128.44177862500001</v>
      </c>
      <c r="Y20" s="189">
        <f t="shared" si="0"/>
        <v>150.99403683333333</v>
      </c>
      <c r="Z20" s="189">
        <f t="shared" si="0"/>
        <v>174.56102691666666</v>
      </c>
      <c r="AA20" s="189">
        <f t="shared" si="0"/>
        <v>175.39473312499999</v>
      </c>
      <c r="AB20" s="189">
        <f t="shared" si="0"/>
        <v>158.72320312499997</v>
      </c>
      <c r="AC20" s="190">
        <f t="shared" si="0"/>
        <v>150.07468775000001</v>
      </c>
      <c r="AD20" s="190">
        <f t="shared" si="0"/>
        <v>163.10592979166665</v>
      </c>
      <c r="AE20" s="191">
        <f t="shared" si="6"/>
        <v>972.85361754166649</v>
      </c>
    </row>
    <row r="21" spans="1:31">
      <c r="A21" s="192"/>
      <c r="B21" s="225" t="s">
        <v>176</v>
      </c>
      <c r="C21" s="183">
        <f t="shared" si="1"/>
        <v>8104.64</v>
      </c>
      <c r="D21" s="184" t="s">
        <v>178</v>
      </c>
      <c r="E21" s="194">
        <v>2.2599999999999999E-2</v>
      </c>
      <c r="F21" s="187">
        <f t="shared" si="12"/>
        <v>20.009955249999997</v>
      </c>
      <c r="G21" s="187">
        <f t="shared" si="13"/>
        <v>40.09049783333333</v>
      </c>
      <c r="H21" s="187">
        <f t="shared" si="14"/>
        <v>40.161085166666659</v>
      </c>
      <c r="I21" s="187">
        <f t="shared" si="15"/>
        <v>25.659766916666662</v>
      </c>
      <c r="J21" s="187">
        <f t="shared" si="16"/>
        <v>11.253679416666667</v>
      </c>
      <c r="K21" s="187">
        <f t="shared" si="17"/>
        <v>11.345934500000002</v>
      </c>
      <c r="L21" s="187">
        <f t="shared" si="18"/>
        <v>13.302764916666668</v>
      </c>
      <c r="M21" s="187">
        <f t="shared" si="19"/>
        <v>15.355843083333331</v>
      </c>
      <c r="N21" s="187">
        <f t="shared" si="20"/>
        <v>15.439463083333331</v>
      </c>
      <c r="O21" s="187">
        <f t="shared" si="21"/>
        <v>14.174493999999999</v>
      </c>
      <c r="P21" s="187">
        <f t="shared" si="22"/>
        <v>13.63064383333333</v>
      </c>
      <c r="Q21" s="223">
        <f t="shared" si="3"/>
        <v>14.802924666666666</v>
      </c>
      <c r="R21" s="188">
        <f t="shared" si="4"/>
        <v>86.70613358333334</v>
      </c>
      <c r="S21" s="189">
        <f t="shared" si="5"/>
        <v>20.009955249999997</v>
      </c>
      <c r="T21" s="189">
        <f t="shared" si="5"/>
        <v>40.09049783333333</v>
      </c>
      <c r="U21" s="189">
        <f t="shared" si="5"/>
        <v>40.161085166666659</v>
      </c>
      <c r="V21" s="189">
        <f t="shared" si="5"/>
        <v>25.659766916666662</v>
      </c>
      <c r="W21" s="189">
        <f t="shared" si="5"/>
        <v>11.253679416666667</v>
      </c>
      <c r="X21" s="189">
        <f t="shared" si="5"/>
        <v>11.345934500000002</v>
      </c>
      <c r="Y21" s="189">
        <f t="shared" si="5"/>
        <v>13.302764916666668</v>
      </c>
      <c r="Z21" s="189">
        <f t="shared" si="5"/>
        <v>15.355843083333331</v>
      </c>
      <c r="AA21" s="189">
        <f t="shared" si="5"/>
        <v>15.439463083333331</v>
      </c>
      <c r="AB21" s="189">
        <f t="shared" si="5"/>
        <v>14.174493999999999</v>
      </c>
      <c r="AC21" s="190">
        <f t="shared" si="5"/>
        <v>13.63064383333333</v>
      </c>
      <c r="AD21" s="190">
        <f t="shared" si="5"/>
        <v>14.802924666666666</v>
      </c>
      <c r="AE21" s="191">
        <f t="shared" si="6"/>
        <v>86.70613358333334</v>
      </c>
    </row>
    <row r="22" spans="1:31">
      <c r="A22" s="192"/>
      <c r="B22" s="225" t="s">
        <v>176</v>
      </c>
      <c r="C22" s="183">
        <f t="shared" si="1"/>
        <v>105657.39</v>
      </c>
      <c r="D22" s="184" t="s">
        <v>179</v>
      </c>
      <c r="E22" s="194">
        <v>3.5299999999999998E-2</v>
      </c>
      <c r="F22" s="187">
        <f t="shared" si="12"/>
        <v>0</v>
      </c>
      <c r="G22" s="187">
        <f t="shared" si="13"/>
        <v>0.79614737499999988</v>
      </c>
      <c r="H22" s="187">
        <f t="shared" si="14"/>
        <v>1.5922947499999998</v>
      </c>
      <c r="I22" s="187">
        <f t="shared" si="15"/>
        <v>87.148522333333332</v>
      </c>
      <c r="J22" s="187">
        <f t="shared" si="16"/>
        <v>175.68655562499998</v>
      </c>
      <c r="K22" s="187">
        <f t="shared" si="17"/>
        <v>178.95602691666667</v>
      </c>
      <c r="L22" s="187">
        <f t="shared" si="18"/>
        <v>203.68380929166665</v>
      </c>
      <c r="M22" s="187">
        <f t="shared" si="19"/>
        <v>231.077197625</v>
      </c>
      <c r="N22" s="187">
        <f t="shared" si="20"/>
        <v>234.12398475000001</v>
      </c>
      <c r="O22" s="187">
        <f t="shared" si="21"/>
        <v>250.34409941666667</v>
      </c>
      <c r="P22" s="187">
        <f t="shared" si="22"/>
        <v>280.09526299999999</v>
      </c>
      <c r="Q22" s="223">
        <f t="shared" si="3"/>
        <v>302.264324875</v>
      </c>
      <c r="R22" s="188">
        <f t="shared" si="4"/>
        <v>1501.5886789583333</v>
      </c>
      <c r="S22" s="189">
        <f t="shared" ref="S22:AD35" si="23">F22</f>
        <v>0</v>
      </c>
      <c r="T22" s="189">
        <f t="shared" si="23"/>
        <v>0.79614737499999988</v>
      </c>
      <c r="U22" s="189">
        <f t="shared" si="23"/>
        <v>1.5922947499999998</v>
      </c>
      <c r="V22" s="189">
        <f t="shared" si="23"/>
        <v>87.148522333333332</v>
      </c>
      <c r="W22" s="189">
        <f t="shared" si="23"/>
        <v>175.68655562499998</v>
      </c>
      <c r="X22" s="189">
        <f t="shared" si="23"/>
        <v>178.95602691666667</v>
      </c>
      <c r="Y22" s="189">
        <f t="shared" si="23"/>
        <v>203.68380929166665</v>
      </c>
      <c r="Z22" s="189">
        <f t="shared" si="23"/>
        <v>231.077197625</v>
      </c>
      <c r="AA22" s="189">
        <f t="shared" si="23"/>
        <v>234.12398475000001</v>
      </c>
      <c r="AB22" s="189">
        <f t="shared" si="23"/>
        <v>250.34409941666667</v>
      </c>
      <c r="AC22" s="190">
        <f t="shared" si="23"/>
        <v>280.09526299999999</v>
      </c>
      <c r="AD22" s="190">
        <f t="shared" si="23"/>
        <v>302.264324875</v>
      </c>
      <c r="AE22" s="191">
        <f t="shared" si="6"/>
        <v>1501.5886789583333</v>
      </c>
    </row>
    <row r="23" spans="1:31">
      <c r="A23" s="192"/>
      <c r="B23" s="225" t="s">
        <v>176</v>
      </c>
      <c r="C23" s="183">
        <f t="shared" si="1"/>
        <v>3942.6</v>
      </c>
      <c r="D23" s="184" t="s">
        <v>180</v>
      </c>
      <c r="E23" s="194">
        <v>3.2599999999999997E-2</v>
      </c>
      <c r="F23" s="187">
        <f t="shared" si="12"/>
        <v>0</v>
      </c>
      <c r="G23" s="187">
        <f t="shared" si="13"/>
        <v>12.322378916666665</v>
      </c>
      <c r="H23" s="187">
        <f t="shared" si="14"/>
        <v>15.813770999999997</v>
      </c>
      <c r="I23" s="187">
        <f t="shared" si="15"/>
        <v>6.0013883333333311</v>
      </c>
      <c r="J23" s="187">
        <f t="shared" si="16"/>
        <v>5.1405174166666665</v>
      </c>
      <c r="K23" s="187">
        <f t="shared" si="17"/>
        <v>5.2768804999999999</v>
      </c>
      <c r="L23" s="187">
        <f t="shared" si="18"/>
        <v>5.8701054166666662</v>
      </c>
      <c r="M23" s="187">
        <f t="shared" si="19"/>
        <v>6.5672971666666662</v>
      </c>
      <c r="N23" s="187">
        <f t="shared" si="20"/>
        <v>6.6952929166666664</v>
      </c>
      <c r="O23" s="187">
        <f t="shared" si="21"/>
        <v>7.9723707499999996</v>
      </c>
      <c r="P23" s="187">
        <f t="shared" si="22"/>
        <v>9.6959055833333316</v>
      </c>
      <c r="Q23" s="223">
        <f t="shared" si="3"/>
        <v>10.430641666666666</v>
      </c>
      <c r="R23" s="188">
        <f t="shared" si="4"/>
        <v>47.231613499999995</v>
      </c>
      <c r="S23" s="189">
        <f t="shared" si="23"/>
        <v>0</v>
      </c>
      <c r="T23" s="189">
        <f t="shared" si="23"/>
        <v>12.322378916666665</v>
      </c>
      <c r="U23" s="189">
        <f t="shared" si="23"/>
        <v>15.813770999999997</v>
      </c>
      <c r="V23" s="189">
        <f t="shared" si="23"/>
        <v>6.0013883333333311</v>
      </c>
      <c r="W23" s="189">
        <f t="shared" si="23"/>
        <v>5.1405174166666665</v>
      </c>
      <c r="X23" s="189">
        <f t="shared" si="23"/>
        <v>5.2768804999999999</v>
      </c>
      <c r="Y23" s="189">
        <f t="shared" si="23"/>
        <v>5.8701054166666662</v>
      </c>
      <c r="Z23" s="189">
        <f t="shared" si="23"/>
        <v>6.5672971666666662</v>
      </c>
      <c r="AA23" s="189">
        <f t="shared" si="23"/>
        <v>6.6952929166666664</v>
      </c>
      <c r="AB23" s="189">
        <f t="shared" si="23"/>
        <v>7.9723707499999996</v>
      </c>
      <c r="AC23" s="190">
        <f t="shared" si="23"/>
        <v>9.6959055833333316</v>
      </c>
      <c r="AD23" s="190">
        <f t="shared" si="23"/>
        <v>10.430641666666666</v>
      </c>
      <c r="AE23" s="191">
        <f t="shared" si="6"/>
        <v>47.231613499999995</v>
      </c>
    </row>
    <row r="24" spans="1:31">
      <c r="A24" s="192"/>
      <c r="B24" s="225" t="s">
        <v>176</v>
      </c>
      <c r="C24" s="183">
        <f t="shared" si="1"/>
        <v>0</v>
      </c>
      <c r="D24" s="184" t="s">
        <v>181</v>
      </c>
      <c r="E24" s="194">
        <v>3.3399999999999999E-2</v>
      </c>
      <c r="F24" s="187">
        <f t="shared" si="12"/>
        <v>0</v>
      </c>
      <c r="G24" s="187">
        <f t="shared" si="13"/>
        <v>0.60115825000000001</v>
      </c>
      <c r="H24" s="187">
        <f t="shared" si="14"/>
        <v>0.77147041666666683</v>
      </c>
      <c r="I24" s="187">
        <f t="shared" si="15"/>
        <v>0.17031216666666674</v>
      </c>
      <c r="J24" s="187">
        <f t="shared" si="16"/>
        <v>0</v>
      </c>
      <c r="K24" s="187">
        <f t="shared" si="17"/>
        <v>0</v>
      </c>
      <c r="L24" s="187">
        <f t="shared" si="18"/>
        <v>0</v>
      </c>
      <c r="M24" s="187">
        <f t="shared" si="19"/>
        <v>0</v>
      </c>
      <c r="N24" s="187">
        <f t="shared" si="20"/>
        <v>0</v>
      </c>
      <c r="O24" s="187">
        <f t="shared" si="21"/>
        <v>0</v>
      </c>
      <c r="P24" s="187">
        <f t="shared" si="22"/>
        <v>0</v>
      </c>
      <c r="Q24" s="223">
        <f t="shared" si="3"/>
        <v>0</v>
      </c>
      <c r="R24" s="188">
        <f t="shared" si="4"/>
        <v>0</v>
      </c>
      <c r="S24" s="189">
        <f t="shared" si="23"/>
        <v>0</v>
      </c>
      <c r="T24" s="189">
        <f t="shared" si="23"/>
        <v>0.60115825000000001</v>
      </c>
      <c r="U24" s="189">
        <f t="shared" si="23"/>
        <v>0.77147041666666683</v>
      </c>
      <c r="V24" s="189">
        <f t="shared" si="23"/>
        <v>0.17031216666666674</v>
      </c>
      <c r="W24" s="189">
        <f t="shared" si="23"/>
        <v>0</v>
      </c>
      <c r="X24" s="189">
        <f t="shared" si="23"/>
        <v>0</v>
      </c>
      <c r="Y24" s="189">
        <f t="shared" si="23"/>
        <v>0</v>
      </c>
      <c r="Z24" s="189">
        <f t="shared" si="23"/>
        <v>0</v>
      </c>
      <c r="AA24" s="189">
        <f t="shared" si="23"/>
        <v>0</v>
      </c>
      <c r="AB24" s="189">
        <f t="shared" si="23"/>
        <v>0</v>
      </c>
      <c r="AC24" s="190">
        <f t="shared" si="23"/>
        <v>0</v>
      </c>
      <c r="AD24" s="190">
        <f t="shared" si="23"/>
        <v>0</v>
      </c>
      <c r="AE24" s="191">
        <f t="shared" si="6"/>
        <v>0</v>
      </c>
    </row>
    <row r="25" spans="1:31">
      <c r="A25" s="192">
        <v>101097722</v>
      </c>
      <c r="B25" s="226">
        <v>42643</v>
      </c>
      <c r="C25" s="183">
        <f t="shared" si="1"/>
        <v>1573.4553000000001</v>
      </c>
      <c r="D25" s="193" t="s">
        <v>175</v>
      </c>
      <c r="E25" s="194">
        <v>3.1099999999999999E-2</v>
      </c>
      <c r="F25" s="186">
        <v>0</v>
      </c>
      <c r="G25" s="186">
        <v>0</v>
      </c>
      <c r="H25" s="186">
        <v>0</v>
      </c>
      <c r="I25" s="186">
        <v>0</v>
      </c>
      <c r="J25" s="186">
        <v>0</v>
      </c>
      <c r="K25" s="186">
        <v>0</v>
      </c>
      <c r="L25" s="186">
        <v>0</v>
      </c>
      <c r="M25" s="186">
        <v>0</v>
      </c>
      <c r="N25" s="186">
        <v>0</v>
      </c>
      <c r="O25" s="186">
        <v>0</v>
      </c>
      <c r="P25" s="187">
        <f t="shared" ref="P25:P35" si="24">(O63*E25/12)+(((P63-O63)*E25)/12)*0.5</f>
        <v>3.8426123333333333</v>
      </c>
      <c r="Q25" s="223">
        <f t="shared" si="3"/>
        <v>5.8815481595833337</v>
      </c>
      <c r="R25" s="188">
        <f t="shared" si="4"/>
        <v>9.724160492916667</v>
      </c>
      <c r="S25" s="189">
        <f t="shared" si="23"/>
        <v>0</v>
      </c>
      <c r="T25" s="189">
        <f t="shared" si="23"/>
        <v>0</v>
      </c>
      <c r="U25" s="189">
        <f t="shared" si="23"/>
        <v>0</v>
      </c>
      <c r="V25" s="189">
        <f t="shared" si="23"/>
        <v>0</v>
      </c>
      <c r="W25" s="189">
        <f t="shared" si="23"/>
        <v>0</v>
      </c>
      <c r="X25" s="189">
        <f t="shared" si="23"/>
        <v>0</v>
      </c>
      <c r="Y25" s="189">
        <f t="shared" si="23"/>
        <v>0</v>
      </c>
      <c r="Z25" s="189">
        <f t="shared" si="23"/>
        <v>0</v>
      </c>
      <c r="AA25" s="189">
        <f t="shared" si="23"/>
        <v>0</v>
      </c>
      <c r="AB25" s="189">
        <f t="shared" si="23"/>
        <v>0</v>
      </c>
      <c r="AC25" s="190">
        <f t="shared" si="23"/>
        <v>3.8426123333333333</v>
      </c>
      <c r="AD25" s="190">
        <f t="shared" si="23"/>
        <v>5.8815481595833337</v>
      </c>
      <c r="AE25" s="191">
        <f t="shared" si="6"/>
        <v>9.724160492916667</v>
      </c>
    </row>
    <row r="26" spans="1:31">
      <c r="A26" s="192"/>
      <c r="B26" s="226">
        <v>42643</v>
      </c>
      <c r="C26" s="183">
        <f t="shared" si="1"/>
        <v>155280.1</v>
      </c>
      <c r="D26" s="193" t="s">
        <v>177</v>
      </c>
      <c r="E26" s="194">
        <v>2.8299999999999999E-2</v>
      </c>
      <c r="F26" s="186">
        <v>0</v>
      </c>
      <c r="G26" s="186">
        <v>0</v>
      </c>
      <c r="H26" s="186">
        <v>0</v>
      </c>
      <c r="I26" s="186">
        <v>0</v>
      </c>
      <c r="J26" s="186">
        <v>0</v>
      </c>
      <c r="K26" s="186">
        <v>0</v>
      </c>
      <c r="L26" s="186">
        <v>0</v>
      </c>
      <c r="M26" s="186">
        <v>0</v>
      </c>
      <c r="N26" s="186">
        <v>0</v>
      </c>
      <c r="O26" s="186">
        <v>0</v>
      </c>
      <c r="P26" s="187">
        <f t="shared" si="24"/>
        <v>193.40188162499999</v>
      </c>
      <c r="Q26" s="223">
        <f t="shared" si="3"/>
        <v>376.50299954166661</v>
      </c>
      <c r="R26" s="188">
        <f t="shared" si="4"/>
        <v>569.90488116666666</v>
      </c>
      <c r="S26" s="189">
        <f t="shared" si="23"/>
        <v>0</v>
      </c>
      <c r="T26" s="189">
        <f t="shared" si="23"/>
        <v>0</v>
      </c>
      <c r="U26" s="189">
        <f t="shared" si="23"/>
        <v>0</v>
      </c>
      <c r="V26" s="189">
        <f t="shared" si="23"/>
        <v>0</v>
      </c>
      <c r="W26" s="189">
        <f t="shared" si="23"/>
        <v>0</v>
      </c>
      <c r="X26" s="189">
        <f t="shared" si="23"/>
        <v>0</v>
      </c>
      <c r="Y26" s="189">
        <f t="shared" si="23"/>
        <v>0</v>
      </c>
      <c r="Z26" s="189">
        <f t="shared" si="23"/>
        <v>0</v>
      </c>
      <c r="AA26" s="189">
        <f t="shared" si="23"/>
        <v>0</v>
      </c>
      <c r="AB26" s="189">
        <f t="shared" si="23"/>
        <v>0</v>
      </c>
      <c r="AC26" s="190">
        <f t="shared" si="23"/>
        <v>193.40188162499999</v>
      </c>
      <c r="AD26" s="190">
        <f t="shared" si="23"/>
        <v>376.50299954166661</v>
      </c>
      <c r="AE26" s="191">
        <f t="shared" si="6"/>
        <v>569.90488116666666</v>
      </c>
    </row>
    <row r="27" spans="1:31">
      <c r="A27" s="192"/>
      <c r="B27" s="226">
        <v>42643</v>
      </c>
      <c r="C27" s="183">
        <f t="shared" si="1"/>
        <v>3622.2190000000001</v>
      </c>
      <c r="D27" s="193" t="s">
        <v>178</v>
      </c>
      <c r="E27" s="194">
        <v>2.2599999999999999E-2</v>
      </c>
      <c r="F27" s="186">
        <v>0</v>
      </c>
      <c r="G27" s="186">
        <v>0</v>
      </c>
      <c r="H27" s="186">
        <v>0</v>
      </c>
      <c r="I27" s="186">
        <v>0</v>
      </c>
      <c r="J27" s="186">
        <v>0</v>
      </c>
      <c r="K27" s="186">
        <v>0</v>
      </c>
      <c r="L27" s="186">
        <v>0</v>
      </c>
      <c r="M27" s="186">
        <v>0</v>
      </c>
      <c r="N27" s="186">
        <v>0</v>
      </c>
      <c r="O27" s="186">
        <v>0</v>
      </c>
      <c r="P27" s="187">
        <f t="shared" si="24"/>
        <v>2.900870083333333</v>
      </c>
      <c r="Q27" s="223">
        <f t="shared" si="3"/>
        <v>6.3117929749999995</v>
      </c>
      <c r="R27" s="188">
        <f t="shared" si="4"/>
        <v>9.212663058333332</v>
      </c>
      <c r="S27" s="189">
        <f t="shared" si="23"/>
        <v>0</v>
      </c>
      <c r="T27" s="189">
        <f t="shared" si="23"/>
        <v>0</v>
      </c>
      <c r="U27" s="189">
        <f t="shared" si="23"/>
        <v>0</v>
      </c>
      <c r="V27" s="189">
        <f t="shared" si="23"/>
        <v>0</v>
      </c>
      <c r="W27" s="189">
        <f t="shared" si="23"/>
        <v>0</v>
      </c>
      <c r="X27" s="189">
        <f t="shared" si="23"/>
        <v>0</v>
      </c>
      <c r="Y27" s="189">
        <f t="shared" si="23"/>
        <v>0</v>
      </c>
      <c r="Z27" s="189">
        <f t="shared" si="23"/>
        <v>0</v>
      </c>
      <c r="AA27" s="189">
        <f t="shared" si="23"/>
        <v>0</v>
      </c>
      <c r="AB27" s="189">
        <f t="shared" si="23"/>
        <v>0</v>
      </c>
      <c r="AC27" s="190">
        <f t="shared" si="23"/>
        <v>2.900870083333333</v>
      </c>
      <c r="AD27" s="190">
        <f t="shared" si="23"/>
        <v>6.3117929749999995</v>
      </c>
      <c r="AE27" s="191">
        <f t="shared" si="6"/>
        <v>9.212663058333332</v>
      </c>
    </row>
    <row r="28" spans="1:31">
      <c r="A28" s="192"/>
      <c r="B28" s="226">
        <v>42643</v>
      </c>
      <c r="C28" s="183">
        <f t="shared" si="1"/>
        <v>2819.1025</v>
      </c>
      <c r="D28" s="193" t="s">
        <v>179</v>
      </c>
      <c r="E28" s="194">
        <v>3.5299999999999998E-2</v>
      </c>
      <c r="F28" s="186">
        <v>0</v>
      </c>
      <c r="G28" s="186">
        <v>0</v>
      </c>
      <c r="H28" s="186">
        <v>0</v>
      </c>
      <c r="I28" s="186">
        <v>0</v>
      </c>
      <c r="J28" s="186">
        <v>0</v>
      </c>
      <c r="K28" s="186">
        <v>0</v>
      </c>
      <c r="L28" s="186">
        <v>0</v>
      </c>
      <c r="M28" s="186">
        <v>0</v>
      </c>
      <c r="N28" s="186">
        <v>0</v>
      </c>
      <c r="O28" s="186">
        <v>0</v>
      </c>
      <c r="P28" s="187">
        <f t="shared" si="24"/>
        <v>2.4455692916666667</v>
      </c>
      <c r="Q28" s="223">
        <f t="shared" si="3"/>
        <v>6.5919992187499998</v>
      </c>
      <c r="R28" s="188">
        <f t="shared" si="4"/>
        <v>9.0375685104166656</v>
      </c>
      <c r="S28" s="189">
        <f t="shared" si="23"/>
        <v>0</v>
      </c>
      <c r="T28" s="189">
        <f t="shared" si="23"/>
        <v>0</v>
      </c>
      <c r="U28" s="189">
        <f t="shared" si="23"/>
        <v>0</v>
      </c>
      <c r="V28" s="189">
        <f t="shared" si="23"/>
        <v>0</v>
      </c>
      <c r="W28" s="189">
        <f t="shared" si="23"/>
        <v>0</v>
      </c>
      <c r="X28" s="189">
        <f t="shared" si="23"/>
        <v>0</v>
      </c>
      <c r="Y28" s="189">
        <f t="shared" si="23"/>
        <v>0</v>
      </c>
      <c r="Z28" s="189">
        <f t="shared" si="23"/>
        <v>0</v>
      </c>
      <c r="AA28" s="189">
        <f t="shared" si="23"/>
        <v>0</v>
      </c>
      <c r="AB28" s="189">
        <f t="shared" si="23"/>
        <v>0</v>
      </c>
      <c r="AC28" s="190">
        <f t="shared" si="23"/>
        <v>2.4455692916666667</v>
      </c>
      <c r="AD28" s="190">
        <f t="shared" si="23"/>
        <v>6.5919992187499998</v>
      </c>
      <c r="AE28" s="191">
        <f t="shared" si="6"/>
        <v>9.0375685104166656</v>
      </c>
    </row>
    <row r="29" spans="1:31">
      <c r="A29" s="192"/>
      <c r="B29" s="226">
        <v>42643</v>
      </c>
      <c r="C29" s="183">
        <f t="shared" si="1"/>
        <v>606.4348</v>
      </c>
      <c r="D29" s="193" t="s">
        <v>135</v>
      </c>
      <c r="E29" s="185">
        <v>2.3199999999999998E-2</v>
      </c>
      <c r="F29" s="186">
        <v>0</v>
      </c>
      <c r="G29" s="186">
        <v>0</v>
      </c>
      <c r="H29" s="186">
        <v>0</v>
      </c>
      <c r="I29" s="186">
        <v>0</v>
      </c>
      <c r="J29" s="186">
        <v>0</v>
      </c>
      <c r="K29" s="186">
        <v>0</v>
      </c>
      <c r="L29" s="186">
        <v>0</v>
      </c>
      <c r="M29" s="186">
        <v>0</v>
      </c>
      <c r="N29" s="186">
        <v>0</v>
      </c>
      <c r="O29" s="186">
        <v>0</v>
      </c>
      <c r="P29" s="187">
        <f t="shared" si="24"/>
        <v>0</v>
      </c>
      <c r="Q29" s="223">
        <f t="shared" si="3"/>
        <v>0.58622030666666658</v>
      </c>
      <c r="R29" s="188">
        <f t="shared" si="4"/>
        <v>0.58622030666666658</v>
      </c>
      <c r="S29" s="189">
        <f t="shared" si="23"/>
        <v>0</v>
      </c>
      <c r="T29" s="189">
        <f t="shared" si="23"/>
        <v>0</v>
      </c>
      <c r="U29" s="189">
        <f t="shared" si="23"/>
        <v>0</v>
      </c>
      <c r="V29" s="189">
        <f t="shared" si="23"/>
        <v>0</v>
      </c>
      <c r="W29" s="189">
        <f t="shared" si="23"/>
        <v>0</v>
      </c>
      <c r="X29" s="189">
        <f t="shared" si="23"/>
        <v>0</v>
      </c>
      <c r="Y29" s="189">
        <f t="shared" si="23"/>
        <v>0</v>
      </c>
      <c r="Z29" s="189">
        <f t="shared" si="23"/>
        <v>0</v>
      </c>
      <c r="AA29" s="189">
        <f t="shared" si="23"/>
        <v>0</v>
      </c>
      <c r="AB29" s="189">
        <f t="shared" si="23"/>
        <v>0</v>
      </c>
      <c r="AC29" s="190">
        <f t="shared" si="23"/>
        <v>0</v>
      </c>
      <c r="AD29" s="190">
        <f t="shared" si="23"/>
        <v>0.58622030666666658</v>
      </c>
      <c r="AE29" s="191">
        <f t="shared" si="6"/>
        <v>0.58622030666666658</v>
      </c>
    </row>
    <row r="30" spans="1:31">
      <c r="A30" s="181">
        <v>101097880</v>
      </c>
      <c r="B30" s="182">
        <v>42643</v>
      </c>
      <c r="C30" s="183">
        <f t="shared" si="1"/>
        <v>245468.48</v>
      </c>
      <c r="D30" s="184" t="s">
        <v>134</v>
      </c>
      <c r="E30" s="185">
        <v>1.9699999999999999E-2</v>
      </c>
      <c r="F30" s="186">
        <v>0</v>
      </c>
      <c r="G30" s="186">
        <v>0</v>
      </c>
      <c r="H30" s="186">
        <v>0</v>
      </c>
      <c r="I30" s="186">
        <v>0</v>
      </c>
      <c r="J30" s="186">
        <v>0</v>
      </c>
      <c r="K30" s="186">
        <v>0</v>
      </c>
      <c r="L30" s="186">
        <v>0</v>
      </c>
      <c r="M30" s="186">
        <v>0</v>
      </c>
      <c r="N30" s="186">
        <v>0</v>
      </c>
      <c r="O30" s="186">
        <v>0</v>
      </c>
      <c r="P30" s="187">
        <f t="shared" si="24"/>
        <v>191.62339391666669</v>
      </c>
      <c r="Q30" s="223">
        <f t="shared" si="3"/>
        <v>393.11210458333335</v>
      </c>
      <c r="R30" s="188">
        <f t="shared" si="4"/>
        <v>584.73549850000006</v>
      </c>
      <c r="S30" s="189">
        <f t="shared" si="23"/>
        <v>0</v>
      </c>
      <c r="T30" s="189">
        <f t="shared" si="23"/>
        <v>0</v>
      </c>
      <c r="U30" s="189">
        <f t="shared" si="23"/>
        <v>0</v>
      </c>
      <c r="V30" s="189">
        <f t="shared" si="23"/>
        <v>0</v>
      </c>
      <c r="W30" s="189">
        <f t="shared" si="23"/>
        <v>0</v>
      </c>
      <c r="X30" s="189">
        <f t="shared" si="23"/>
        <v>0</v>
      </c>
      <c r="Y30" s="189">
        <f t="shared" si="23"/>
        <v>0</v>
      </c>
      <c r="Z30" s="189">
        <f t="shared" si="23"/>
        <v>0</v>
      </c>
      <c r="AA30" s="189">
        <f t="shared" si="23"/>
        <v>0</v>
      </c>
      <c r="AB30" s="189">
        <f t="shared" si="23"/>
        <v>0</v>
      </c>
      <c r="AC30" s="190">
        <f t="shared" si="23"/>
        <v>191.62339391666669</v>
      </c>
      <c r="AD30" s="190">
        <f t="shared" si="23"/>
        <v>393.11210458333335</v>
      </c>
      <c r="AE30" s="191">
        <f t="shared" si="6"/>
        <v>584.73549850000006</v>
      </c>
    </row>
    <row r="31" spans="1:31">
      <c r="A31" s="181">
        <v>111022945</v>
      </c>
      <c r="B31" s="182">
        <v>42643</v>
      </c>
      <c r="C31" s="183">
        <f t="shared" si="1"/>
        <v>38709.589999999997</v>
      </c>
      <c r="D31" s="184" t="s">
        <v>182</v>
      </c>
      <c r="E31" s="185">
        <v>1.9699999999999999E-2</v>
      </c>
      <c r="F31" s="186">
        <v>0</v>
      </c>
      <c r="G31" s="186">
        <v>0</v>
      </c>
      <c r="H31" s="186">
        <v>0</v>
      </c>
      <c r="I31" s="186">
        <v>0</v>
      </c>
      <c r="J31" s="186">
        <v>0</v>
      </c>
      <c r="K31" s="186">
        <v>0</v>
      </c>
      <c r="L31" s="186">
        <v>0</v>
      </c>
      <c r="M31" s="186">
        <v>0</v>
      </c>
      <c r="N31" s="186">
        <v>0</v>
      </c>
      <c r="O31" s="186">
        <v>0</v>
      </c>
      <c r="P31" s="187">
        <f t="shared" si="24"/>
        <v>31.14130033333333</v>
      </c>
      <c r="Q31" s="223">
        <f t="shared" si="3"/>
        <v>62.915422124999992</v>
      </c>
      <c r="R31" s="188">
        <f t="shared" si="4"/>
        <v>94.056722458333326</v>
      </c>
      <c r="S31" s="189">
        <f t="shared" si="23"/>
        <v>0</v>
      </c>
      <c r="T31" s="189">
        <f t="shared" si="23"/>
        <v>0</v>
      </c>
      <c r="U31" s="189">
        <f t="shared" si="23"/>
        <v>0</v>
      </c>
      <c r="V31" s="189">
        <f t="shared" si="23"/>
        <v>0</v>
      </c>
      <c r="W31" s="189">
        <f t="shared" si="23"/>
        <v>0</v>
      </c>
      <c r="X31" s="189">
        <f t="shared" si="23"/>
        <v>0</v>
      </c>
      <c r="Y31" s="189">
        <f t="shared" si="23"/>
        <v>0</v>
      </c>
      <c r="Z31" s="189">
        <f t="shared" si="23"/>
        <v>0</v>
      </c>
      <c r="AA31" s="189">
        <f t="shared" si="23"/>
        <v>0</v>
      </c>
      <c r="AB31" s="189">
        <f t="shared" si="23"/>
        <v>0</v>
      </c>
      <c r="AC31" s="190">
        <f t="shared" si="23"/>
        <v>31.14130033333333</v>
      </c>
      <c r="AD31" s="190">
        <f t="shared" si="23"/>
        <v>62.915422124999992</v>
      </c>
      <c r="AE31" s="191">
        <f t="shared" si="6"/>
        <v>94.056722458333326</v>
      </c>
    </row>
    <row r="32" spans="1:31">
      <c r="A32" s="181"/>
      <c r="B32" s="182">
        <v>42643</v>
      </c>
      <c r="C32" s="183">
        <f t="shared" si="1"/>
        <v>38709.49</v>
      </c>
      <c r="D32" s="184" t="s">
        <v>183</v>
      </c>
      <c r="E32" s="185">
        <v>3.1099999999999999E-2</v>
      </c>
      <c r="F32" s="186">
        <v>0</v>
      </c>
      <c r="G32" s="186">
        <v>0</v>
      </c>
      <c r="H32" s="186">
        <v>0</v>
      </c>
      <c r="I32" s="18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7">
        <f t="shared" si="24"/>
        <v>49.162102499999996</v>
      </c>
      <c r="Q32" s="223">
        <f t="shared" si="3"/>
        <v>99.323149958333317</v>
      </c>
      <c r="R32" s="188">
        <f t="shared" si="4"/>
        <v>148.48525245833332</v>
      </c>
      <c r="S32" s="189">
        <f t="shared" si="23"/>
        <v>0</v>
      </c>
      <c r="T32" s="189">
        <f t="shared" si="23"/>
        <v>0</v>
      </c>
      <c r="U32" s="189">
        <f t="shared" si="23"/>
        <v>0</v>
      </c>
      <c r="V32" s="189">
        <f t="shared" si="23"/>
        <v>0</v>
      </c>
      <c r="W32" s="189">
        <f t="shared" si="23"/>
        <v>0</v>
      </c>
      <c r="X32" s="189">
        <f t="shared" si="23"/>
        <v>0</v>
      </c>
      <c r="Y32" s="189">
        <f t="shared" si="23"/>
        <v>0</v>
      </c>
      <c r="Z32" s="189">
        <f t="shared" si="23"/>
        <v>0</v>
      </c>
      <c r="AA32" s="189">
        <f t="shared" si="23"/>
        <v>0</v>
      </c>
      <c r="AB32" s="189">
        <f t="shared" si="23"/>
        <v>0</v>
      </c>
      <c r="AC32" s="190">
        <f t="shared" si="23"/>
        <v>49.162102499999996</v>
      </c>
      <c r="AD32" s="190">
        <f t="shared" si="23"/>
        <v>99.323149958333317</v>
      </c>
      <c r="AE32" s="191">
        <f t="shared" si="6"/>
        <v>148.48525245833332</v>
      </c>
    </row>
    <row r="33" spans="1:31">
      <c r="A33" s="181">
        <v>141002958</v>
      </c>
      <c r="B33" s="182">
        <v>42643</v>
      </c>
      <c r="C33" s="183">
        <f t="shared" si="1"/>
        <v>31272.37</v>
      </c>
      <c r="D33" s="184" t="s">
        <v>139</v>
      </c>
      <c r="E33" s="185">
        <v>0.2</v>
      </c>
      <c r="F33" s="186">
        <v>0</v>
      </c>
      <c r="G33" s="186">
        <v>0</v>
      </c>
      <c r="H33" s="186">
        <v>0</v>
      </c>
      <c r="I33" s="186">
        <v>0</v>
      </c>
      <c r="J33" s="186">
        <v>0</v>
      </c>
      <c r="K33" s="186">
        <v>0</v>
      </c>
      <c r="L33" s="186">
        <v>0</v>
      </c>
      <c r="M33" s="186">
        <v>0</v>
      </c>
      <c r="N33" s="186">
        <v>0</v>
      </c>
      <c r="O33" s="186">
        <v>0</v>
      </c>
      <c r="P33" s="187">
        <f t="shared" si="24"/>
        <v>260.60308333333336</v>
      </c>
      <c r="Q33" s="223">
        <f t="shared" si="3"/>
        <v>521.20616666666672</v>
      </c>
      <c r="R33" s="188">
        <f t="shared" si="4"/>
        <v>781.80925000000002</v>
      </c>
      <c r="S33" s="189">
        <f t="shared" si="23"/>
        <v>0</v>
      </c>
      <c r="T33" s="189">
        <f t="shared" si="23"/>
        <v>0</v>
      </c>
      <c r="U33" s="189">
        <f t="shared" si="23"/>
        <v>0</v>
      </c>
      <c r="V33" s="189">
        <f t="shared" si="23"/>
        <v>0</v>
      </c>
      <c r="W33" s="189">
        <f t="shared" si="23"/>
        <v>0</v>
      </c>
      <c r="X33" s="189">
        <f t="shared" si="23"/>
        <v>0</v>
      </c>
      <c r="Y33" s="189">
        <f t="shared" si="23"/>
        <v>0</v>
      </c>
      <c r="Z33" s="189">
        <f t="shared" si="23"/>
        <v>0</v>
      </c>
      <c r="AA33" s="189">
        <f t="shared" si="23"/>
        <v>0</v>
      </c>
      <c r="AB33" s="189">
        <f t="shared" si="23"/>
        <v>0</v>
      </c>
      <c r="AC33" s="190">
        <f t="shared" si="23"/>
        <v>260.60308333333336</v>
      </c>
      <c r="AD33" s="190">
        <f t="shared" si="23"/>
        <v>521.20616666666672</v>
      </c>
      <c r="AE33" s="191">
        <f t="shared" si="6"/>
        <v>781.80925000000002</v>
      </c>
    </row>
    <row r="34" spans="1:31">
      <c r="A34" s="181">
        <v>111023130</v>
      </c>
      <c r="B34" s="182">
        <v>42660</v>
      </c>
      <c r="C34" s="183">
        <f t="shared" si="1"/>
        <v>11261.79</v>
      </c>
      <c r="D34" s="184" t="s">
        <v>184</v>
      </c>
      <c r="E34" s="185">
        <v>2.8299999999999999E-2</v>
      </c>
      <c r="F34" s="186">
        <v>0</v>
      </c>
      <c r="G34" s="186">
        <v>0</v>
      </c>
      <c r="H34" s="186">
        <v>0</v>
      </c>
      <c r="I34" s="186">
        <v>0</v>
      </c>
      <c r="J34" s="186">
        <v>0</v>
      </c>
      <c r="K34" s="186">
        <v>0</v>
      </c>
      <c r="L34" s="186">
        <v>0</v>
      </c>
      <c r="M34" s="186">
        <v>0</v>
      </c>
      <c r="N34" s="186">
        <v>0</v>
      </c>
      <c r="O34" s="186">
        <v>0</v>
      </c>
      <c r="P34" s="187">
        <f t="shared" si="24"/>
        <v>0</v>
      </c>
      <c r="Q34" s="223">
        <f t="shared" si="3"/>
        <v>13.279527375000001</v>
      </c>
      <c r="R34" s="188">
        <f t="shared" si="4"/>
        <v>13.279527375000001</v>
      </c>
      <c r="S34" s="189">
        <f t="shared" si="23"/>
        <v>0</v>
      </c>
      <c r="T34" s="189">
        <f t="shared" si="23"/>
        <v>0</v>
      </c>
      <c r="U34" s="189">
        <f t="shared" si="23"/>
        <v>0</v>
      </c>
      <c r="V34" s="189">
        <f t="shared" si="23"/>
        <v>0</v>
      </c>
      <c r="W34" s="189">
        <f t="shared" si="23"/>
        <v>0</v>
      </c>
      <c r="X34" s="189">
        <f t="shared" si="23"/>
        <v>0</v>
      </c>
      <c r="Y34" s="189">
        <f t="shared" si="23"/>
        <v>0</v>
      </c>
      <c r="Z34" s="189">
        <f t="shared" si="23"/>
        <v>0</v>
      </c>
      <c r="AA34" s="189">
        <f t="shared" si="23"/>
        <v>0</v>
      </c>
      <c r="AB34" s="189">
        <f t="shared" si="23"/>
        <v>0</v>
      </c>
      <c r="AC34" s="190">
        <f t="shared" si="23"/>
        <v>0</v>
      </c>
      <c r="AD34" s="190">
        <f t="shared" si="23"/>
        <v>13.279527375000001</v>
      </c>
      <c r="AE34" s="191">
        <f t="shared" si="6"/>
        <v>13.279527375000001</v>
      </c>
    </row>
    <row r="35" spans="1:31">
      <c r="A35" s="181">
        <v>141003283</v>
      </c>
      <c r="B35" s="182">
        <v>42676</v>
      </c>
      <c r="C35" s="183">
        <f t="shared" si="1"/>
        <v>0</v>
      </c>
      <c r="D35" s="184"/>
      <c r="E35" s="185"/>
      <c r="F35" s="186">
        <v>0</v>
      </c>
      <c r="G35" s="186">
        <v>0</v>
      </c>
      <c r="H35" s="186">
        <v>0</v>
      </c>
      <c r="I35" s="186">
        <v>0</v>
      </c>
      <c r="J35" s="186">
        <v>0</v>
      </c>
      <c r="K35" s="186">
        <v>0</v>
      </c>
      <c r="L35" s="186">
        <v>0</v>
      </c>
      <c r="M35" s="186">
        <v>0</v>
      </c>
      <c r="N35" s="186">
        <v>0</v>
      </c>
      <c r="O35" s="186">
        <v>0</v>
      </c>
      <c r="P35" s="187">
        <f t="shared" si="24"/>
        <v>0</v>
      </c>
      <c r="Q35" s="223">
        <f t="shared" si="3"/>
        <v>0</v>
      </c>
      <c r="R35" s="188">
        <f t="shared" si="4"/>
        <v>0</v>
      </c>
      <c r="S35" s="189">
        <f t="shared" si="23"/>
        <v>0</v>
      </c>
      <c r="T35" s="189">
        <f t="shared" si="23"/>
        <v>0</v>
      </c>
      <c r="U35" s="189">
        <f t="shared" si="23"/>
        <v>0</v>
      </c>
      <c r="V35" s="189">
        <f t="shared" si="23"/>
        <v>0</v>
      </c>
      <c r="W35" s="189">
        <f t="shared" si="23"/>
        <v>0</v>
      </c>
      <c r="X35" s="189">
        <f t="shared" si="23"/>
        <v>0</v>
      </c>
      <c r="Y35" s="189">
        <f t="shared" si="23"/>
        <v>0</v>
      </c>
      <c r="Z35" s="189">
        <f t="shared" si="23"/>
        <v>0</v>
      </c>
      <c r="AA35" s="189">
        <f t="shared" si="23"/>
        <v>0</v>
      </c>
      <c r="AB35" s="189">
        <f t="shared" si="23"/>
        <v>0</v>
      </c>
      <c r="AC35" s="190">
        <f t="shared" si="23"/>
        <v>0</v>
      </c>
      <c r="AD35" s="190">
        <f t="shared" si="23"/>
        <v>0</v>
      </c>
      <c r="AE35" s="191">
        <f t="shared" si="6"/>
        <v>0</v>
      </c>
    </row>
    <row r="36" spans="1:31" ht="15" thickBot="1">
      <c r="C36" s="195">
        <f>SUM(C5:C35)</f>
        <v>7815669.9016000004</v>
      </c>
      <c r="L36" s="202">
        <f>SUM(L5:L35)</f>
        <v>14533.584182791667</v>
      </c>
      <c r="M36" s="202">
        <f t="shared" ref="M36:Q36" si="25">SUM(M5:M35)</f>
        <v>29152.072562291669</v>
      </c>
      <c r="N36" s="202">
        <f t="shared" si="25"/>
        <v>27407.495795333332</v>
      </c>
      <c r="O36" s="202">
        <f t="shared" si="25"/>
        <v>25283.262914708335</v>
      </c>
      <c r="P36" s="202">
        <f t="shared" si="25"/>
        <v>27460.092984499996</v>
      </c>
      <c r="Q36" s="202">
        <f t="shared" si="25"/>
        <v>30149.109780368333</v>
      </c>
      <c r="R36" s="196">
        <f>SUM(R5:R35)</f>
        <v>153985.61821999334</v>
      </c>
      <c r="S36" s="198"/>
      <c r="T36" s="198"/>
      <c r="U36" s="198"/>
      <c r="V36" s="198"/>
      <c r="W36" s="198"/>
      <c r="X36" s="198"/>
      <c r="Y36" s="202">
        <f>SUM(Y5:Y35)</f>
        <v>14533.584182791667</v>
      </c>
      <c r="Z36" s="202">
        <f t="shared" ref="Z36:AD36" si="26">SUM(Z5:Z35)</f>
        <v>29152.072562291669</v>
      </c>
      <c r="AA36" s="202">
        <f t="shared" si="26"/>
        <v>27407.495795333332</v>
      </c>
      <c r="AB36" s="202">
        <f t="shared" si="26"/>
        <v>25283.262914708335</v>
      </c>
      <c r="AC36" s="202">
        <f t="shared" si="26"/>
        <v>27460.092984499996</v>
      </c>
      <c r="AD36" s="202">
        <f t="shared" si="26"/>
        <v>30149.109780368333</v>
      </c>
      <c r="AE36" s="196">
        <f>SUM(AE5:AE35)</f>
        <v>153985.61821999334</v>
      </c>
    </row>
    <row r="37" spans="1:31" ht="15" thickTop="1">
      <c r="B37" t="s">
        <v>141</v>
      </c>
      <c r="C37" s="197">
        <f>S75</f>
        <v>64755.380000000005</v>
      </c>
      <c r="R37" s="198"/>
      <c r="Y37" s="198"/>
      <c r="Z37" s="202">
        <f>Y36+Z36</f>
        <v>43685.656745083339</v>
      </c>
      <c r="AA37" s="202">
        <f>AA36+Z37</f>
        <v>71093.152540416675</v>
      </c>
      <c r="AB37" s="202">
        <f t="shared" ref="AB37:AD37" si="27">AB36+AA37</f>
        <v>96376.41545512501</v>
      </c>
      <c r="AC37" s="202">
        <f t="shared" si="27"/>
        <v>123836.508439625</v>
      </c>
      <c r="AD37" s="202">
        <f t="shared" si="27"/>
        <v>153985.61821999334</v>
      </c>
    </row>
    <row r="38" spans="1:31">
      <c r="A38" s="199"/>
      <c r="B38" s="2"/>
      <c r="C38" s="200">
        <f>SUM(C36:C37)</f>
        <v>7880425.2816000003</v>
      </c>
      <c r="D38" s="2"/>
      <c r="E38" s="2"/>
      <c r="F38" s="2"/>
      <c r="G38" s="2"/>
      <c r="H38" s="2"/>
      <c r="I38" s="2"/>
      <c r="J38" s="2"/>
      <c r="K38" s="2"/>
      <c r="S38" s="201"/>
    </row>
    <row r="40" spans="1:31">
      <c r="A40" s="1" t="s">
        <v>142</v>
      </c>
    </row>
    <row r="42" spans="1:31" ht="28.8">
      <c r="E42" s="227"/>
      <c r="F42" s="179">
        <v>42309</v>
      </c>
      <c r="G42" s="179">
        <v>42339</v>
      </c>
      <c r="H42" s="179">
        <v>42370</v>
      </c>
      <c r="I42" s="179">
        <v>42401</v>
      </c>
      <c r="J42" s="179">
        <v>42430</v>
      </c>
      <c r="K42" s="179">
        <v>42461</v>
      </c>
      <c r="L42" s="179">
        <v>42491</v>
      </c>
      <c r="M42" s="179">
        <v>42522</v>
      </c>
      <c r="N42" s="179">
        <v>42552</v>
      </c>
      <c r="O42" s="179">
        <v>42583</v>
      </c>
      <c r="P42" s="179">
        <v>42614</v>
      </c>
      <c r="Q42" s="179">
        <v>42644</v>
      </c>
      <c r="R42" s="179" t="s">
        <v>129</v>
      </c>
      <c r="S42" s="180" t="s">
        <v>141</v>
      </c>
      <c r="T42" s="180" t="s">
        <v>185</v>
      </c>
    </row>
    <row r="43" spans="1:31">
      <c r="A43" s="192">
        <v>101095239</v>
      </c>
      <c r="B43" s="182">
        <v>42643</v>
      </c>
      <c r="C43" s="182"/>
      <c r="D43" s="184" t="s">
        <v>134</v>
      </c>
      <c r="E43" s="185">
        <v>1.9699999999999999E-2</v>
      </c>
      <c r="F43" s="228"/>
      <c r="G43" s="228"/>
      <c r="H43" s="228"/>
      <c r="I43" s="228"/>
      <c r="J43" s="228"/>
      <c r="K43" s="228"/>
      <c r="L43" s="186">
        <v>0</v>
      </c>
      <c r="M43" s="186">
        <v>0</v>
      </c>
      <c r="N43" s="186">
        <v>0</v>
      </c>
      <c r="O43" s="186">
        <v>0</v>
      </c>
      <c r="P43" s="187">
        <v>2946.84</v>
      </c>
      <c r="Q43" s="229">
        <f>P43</f>
        <v>2946.84</v>
      </c>
      <c r="R43" s="187">
        <f>Q43</f>
        <v>2946.84</v>
      </c>
      <c r="S43" s="189"/>
      <c r="T43" s="189">
        <f>R43+S43</f>
        <v>2946.84</v>
      </c>
    </row>
    <row r="44" spans="1:31">
      <c r="A44" s="192">
        <v>104276862</v>
      </c>
      <c r="B44" s="182">
        <v>42643</v>
      </c>
      <c r="C44" s="182"/>
      <c r="D44" s="184" t="s">
        <v>135</v>
      </c>
      <c r="E44" s="185">
        <v>2.3199999999999998E-2</v>
      </c>
      <c r="F44" s="228"/>
      <c r="G44" s="228"/>
      <c r="H44" s="228"/>
      <c r="I44" s="228"/>
      <c r="J44" s="228"/>
      <c r="K44" s="228"/>
      <c r="L44" s="186">
        <v>0</v>
      </c>
      <c r="M44" s="186">
        <v>0</v>
      </c>
      <c r="N44" s="186">
        <v>0</v>
      </c>
      <c r="O44" s="186">
        <v>0</v>
      </c>
      <c r="P44" s="187">
        <v>387.23</v>
      </c>
      <c r="Q44" s="229">
        <f>P44</f>
        <v>387.23</v>
      </c>
      <c r="R44" s="187">
        <f t="shared" ref="R44:R74" si="28">Q44</f>
        <v>387.23</v>
      </c>
      <c r="S44" s="189"/>
      <c r="T44" s="189">
        <f t="shared" ref="T44:T74" si="29">R44+S44</f>
        <v>387.23</v>
      </c>
    </row>
    <row r="45" spans="1:31">
      <c r="A45" s="192">
        <v>104276863</v>
      </c>
      <c r="B45" s="182">
        <v>42643</v>
      </c>
      <c r="C45" s="182"/>
      <c r="D45" s="184" t="s">
        <v>135</v>
      </c>
      <c r="E45" s="185">
        <v>2.3199999999999998E-2</v>
      </c>
      <c r="F45" s="228"/>
      <c r="G45" s="228"/>
      <c r="H45" s="228"/>
      <c r="I45" s="228"/>
      <c r="J45" s="228"/>
      <c r="K45" s="228"/>
      <c r="L45" s="186">
        <v>0</v>
      </c>
      <c r="M45" s="186">
        <v>0</v>
      </c>
      <c r="N45" s="186">
        <v>0</v>
      </c>
      <c r="O45" s="186">
        <v>0</v>
      </c>
      <c r="P45" s="187">
        <v>1113.25</v>
      </c>
      <c r="Q45" s="229">
        <f>P45</f>
        <v>1113.25</v>
      </c>
      <c r="R45" s="187">
        <f t="shared" si="28"/>
        <v>1113.25</v>
      </c>
      <c r="S45" s="189"/>
      <c r="T45" s="189">
        <f t="shared" si="29"/>
        <v>1113.25</v>
      </c>
    </row>
    <row r="46" spans="1:31">
      <c r="A46" s="192">
        <v>104276864</v>
      </c>
      <c r="B46" s="182">
        <v>42643</v>
      </c>
      <c r="C46" s="182"/>
      <c r="D46" s="193" t="s">
        <v>135</v>
      </c>
      <c r="E46" s="194">
        <v>2.3199999999999998E-2</v>
      </c>
      <c r="F46" s="230"/>
      <c r="G46" s="230"/>
      <c r="H46" s="230"/>
      <c r="I46" s="230"/>
      <c r="J46" s="230"/>
      <c r="K46" s="230"/>
      <c r="L46" s="186">
        <v>0</v>
      </c>
      <c r="M46" s="186">
        <v>0</v>
      </c>
      <c r="N46" s="186">
        <v>0</v>
      </c>
      <c r="O46" s="186">
        <v>0</v>
      </c>
      <c r="P46" s="187">
        <v>656.12</v>
      </c>
      <c r="Q46" s="229">
        <f>P46</f>
        <v>656.12</v>
      </c>
      <c r="R46" s="187">
        <f t="shared" si="28"/>
        <v>656.12</v>
      </c>
      <c r="S46" s="189"/>
      <c r="T46" s="189">
        <f t="shared" si="29"/>
        <v>656.12</v>
      </c>
    </row>
    <row r="47" spans="1:31">
      <c r="A47" s="192">
        <v>111022904</v>
      </c>
      <c r="B47" s="182">
        <v>42643</v>
      </c>
      <c r="C47" s="182"/>
      <c r="D47" s="193" t="s">
        <v>136</v>
      </c>
      <c r="E47" s="194">
        <v>2.1100000000000001E-2</v>
      </c>
      <c r="F47" s="230"/>
      <c r="G47" s="230"/>
      <c r="H47" s="230"/>
      <c r="I47" s="230"/>
      <c r="J47" s="230"/>
      <c r="K47" s="230"/>
      <c r="L47" s="186">
        <v>0</v>
      </c>
      <c r="M47" s="186">
        <v>0</v>
      </c>
      <c r="N47" s="186">
        <v>0</v>
      </c>
      <c r="O47" s="186">
        <v>0</v>
      </c>
      <c r="P47" s="187">
        <v>1118222.73</v>
      </c>
      <c r="Q47" s="229">
        <v>1138722.8999999999</v>
      </c>
      <c r="R47" s="187">
        <f t="shared" si="28"/>
        <v>1138722.8999999999</v>
      </c>
      <c r="S47" s="189">
        <v>3132.98</v>
      </c>
      <c r="T47" s="189">
        <f t="shared" si="29"/>
        <v>1141855.8799999999</v>
      </c>
    </row>
    <row r="48" spans="1:31">
      <c r="A48" s="192">
        <v>141002693</v>
      </c>
      <c r="B48" s="182">
        <v>42506</v>
      </c>
      <c r="C48" s="182"/>
      <c r="D48" s="193" t="s">
        <v>87</v>
      </c>
      <c r="E48" s="194">
        <v>0.05</v>
      </c>
      <c r="F48" s="230"/>
      <c r="G48" s="230"/>
      <c r="H48" s="230"/>
      <c r="I48" s="230"/>
      <c r="J48" s="230"/>
      <c r="K48" s="230"/>
      <c r="L48" s="186">
        <v>4360030.43</v>
      </c>
      <c r="M48" s="186">
        <v>4478082.4000000004</v>
      </c>
      <c r="N48" s="186">
        <v>3626882.4</v>
      </c>
      <c r="O48" s="186">
        <v>3626882.4</v>
      </c>
      <c r="P48" s="187">
        <v>3626882.4</v>
      </c>
      <c r="Q48" s="229">
        <v>3626882.4</v>
      </c>
      <c r="R48" s="187">
        <f t="shared" si="28"/>
        <v>3626882.4</v>
      </c>
      <c r="S48" s="189"/>
      <c r="T48" s="189">
        <f t="shared" si="29"/>
        <v>3626882.4</v>
      </c>
    </row>
    <row r="49" spans="1:20">
      <c r="A49" s="192"/>
      <c r="B49" s="182">
        <v>42506</v>
      </c>
      <c r="C49" s="182"/>
      <c r="D49" s="184" t="s">
        <v>137</v>
      </c>
      <c r="E49" s="185">
        <v>0.05</v>
      </c>
      <c r="F49" s="228"/>
      <c r="G49" s="228"/>
      <c r="H49" s="228"/>
      <c r="I49" s="228"/>
      <c r="J49" s="228"/>
      <c r="K49" s="228"/>
      <c r="L49" s="186">
        <v>1090007.6000000001</v>
      </c>
      <c r="M49" s="186">
        <v>1119520.5900000001</v>
      </c>
      <c r="N49" s="186">
        <v>906720.59</v>
      </c>
      <c r="O49" s="186">
        <v>906720.59</v>
      </c>
      <c r="P49" s="187">
        <v>906720.59</v>
      </c>
      <c r="Q49" s="229">
        <v>906720.59</v>
      </c>
      <c r="R49" s="187">
        <f t="shared" si="28"/>
        <v>906720.59</v>
      </c>
      <c r="S49" s="189"/>
      <c r="T49" s="189">
        <f t="shared" si="29"/>
        <v>906720.59</v>
      </c>
    </row>
    <row r="50" spans="1:20">
      <c r="A50" s="192"/>
      <c r="B50" s="182">
        <v>42506</v>
      </c>
      <c r="C50" s="182"/>
      <c r="D50" s="184" t="s">
        <v>138</v>
      </c>
      <c r="E50" s="185">
        <v>0.05</v>
      </c>
      <c r="F50" s="228"/>
      <c r="G50" s="228"/>
      <c r="H50" s="228"/>
      <c r="I50" s="228"/>
      <c r="J50" s="228"/>
      <c r="K50" s="228"/>
      <c r="L50" s="186">
        <v>0</v>
      </c>
      <c r="M50" s="186">
        <v>0</v>
      </c>
      <c r="N50" s="186">
        <v>0</v>
      </c>
      <c r="O50" s="186">
        <v>0</v>
      </c>
      <c r="P50" s="187">
        <v>5013.91</v>
      </c>
      <c r="Q50" s="229">
        <v>-348291.35</v>
      </c>
      <c r="R50" s="187">
        <f t="shared" si="28"/>
        <v>-348291.35</v>
      </c>
      <c r="S50" s="189"/>
      <c r="T50" s="189">
        <f t="shared" si="29"/>
        <v>-348291.35</v>
      </c>
    </row>
    <row r="51" spans="1:20">
      <c r="A51" s="192">
        <v>141002694</v>
      </c>
      <c r="B51" s="182">
        <v>42506</v>
      </c>
      <c r="C51" s="182"/>
      <c r="D51" s="184" t="s">
        <v>87</v>
      </c>
      <c r="E51" s="185">
        <v>0.05</v>
      </c>
      <c r="F51" s="228"/>
      <c r="G51" s="228"/>
      <c r="H51" s="228"/>
      <c r="I51" s="228"/>
      <c r="J51" s="228"/>
      <c r="K51" s="228"/>
      <c r="L51" s="186">
        <v>1073279.79</v>
      </c>
      <c r="M51" s="186">
        <v>1114217.69</v>
      </c>
      <c r="N51" s="186">
        <v>1134893.08</v>
      </c>
      <c r="O51" s="186">
        <v>1149849.1599999999</v>
      </c>
      <c r="P51" s="187">
        <v>1149849.1599999999</v>
      </c>
      <c r="Q51" s="229">
        <v>1149849.1599999999</v>
      </c>
      <c r="R51" s="187">
        <f t="shared" si="28"/>
        <v>1149849.1599999999</v>
      </c>
      <c r="S51" s="189"/>
      <c r="T51" s="189">
        <f t="shared" si="29"/>
        <v>1149849.1599999999</v>
      </c>
    </row>
    <row r="52" spans="1:20">
      <c r="A52" s="192"/>
      <c r="B52" s="182">
        <v>42506</v>
      </c>
      <c r="C52" s="182"/>
      <c r="D52" s="184" t="s">
        <v>137</v>
      </c>
      <c r="E52" s="185">
        <v>0.05</v>
      </c>
      <c r="F52" s="228"/>
      <c r="G52" s="228"/>
      <c r="H52" s="228"/>
      <c r="I52" s="228"/>
      <c r="J52" s="228"/>
      <c r="K52" s="228"/>
      <c r="L52" s="186">
        <v>268319.95</v>
      </c>
      <c r="M52" s="186">
        <v>278554.42</v>
      </c>
      <c r="N52" s="186">
        <v>283723.26</v>
      </c>
      <c r="O52" s="186">
        <v>287462.27</v>
      </c>
      <c r="P52" s="187">
        <v>287462.27</v>
      </c>
      <c r="Q52" s="229">
        <v>287462.27</v>
      </c>
      <c r="R52" s="187">
        <f t="shared" si="28"/>
        <v>287462.27</v>
      </c>
      <c r="S52" s="189"/>
      <c r="T52" s="189">
        <f t="shared" si="29"/>
        <v>287462.27</v>
      </c>
    </row>
    <row r="53" spans="1:20">
      <c r="A53" s="192"/>
      <c r="B53" s="182">
        <v>42506</v>
      </c>
      <c r="C53" s="182"/>
      <c r="D53" s="184" t="s">
        <v>138</v>
      </c>
      <c r="E53" s="185">
        <v>0.05</v>
      </c>
      <c r="F53" s="228"/>
      <c r="G53" s="228"/>
      <c r="H53" s="228"/>
      <c r="I53" s="228"/>
      <c r="J53" s="228"/>
      <c r="K53" s="228"/>
      <c r="L53" s="186">
        <v>0</v>
      </c>
      <c r="M53" s="186">
        <v>0</v>
      </c>
      <c r="N53" s="186">
        <v>0</v>
      </c>
      <c r="O53" s="186">
        <v>0</v>
      </c>
      <c r="P53" s="187">
        <v>45287.86</v>
      </c>
      <c r="Q53" s="229">
        <v>126036.44</v>
      </c>
      <c r="R53" s="187">
        <f t="shared" si="28"/>
        <v>126036.44</v>
      </c>
      <c r="S53" s="189"/>
      <c r="T53" s="189">
        <f t="shared" si="29"/>
        <v>126036.44</v>
      </c>
    </row>
    <row r="54" spans="1:20">
      <c r="A54" s="192">
        <v>141002959</v>
      </c>
      <c r="B54" s="182">
        <v>42643</v>
      </c>
      <c r="C54" s="182"/>
      <c r="D54" s="184" t="s">
        <v>139</v>
      </c>
      <c r="E54" s="185">
        <v>0.2</v>
      </c>
      <c r="F54" s="228"/>
      <c r="G54" s="228"/>
      <c r="H54" s="228"/>
      <c r="I54" s="228"/>
      <c r="J54" s="228"/>
      <c r="K54" s="228"/>
      <c r="L54" s="186">
        <v>0</v>
      </c>
      <c r="M54" s="186">
        <v>0</v>
      </c>
      <c r="N54" s="186">
        <v>0</v>
      </c>
      <c r="O54" s="186">
        <v>0</v>
      </c>
      <c r="P54" s="187">
        <v>51014.57</v>
      </c>
      <c r="Q54" s="229">
        <v>51014.57</v>
      </c>
      <c r="R54" s="187">
        <f t="shared" si="28"/>
        <v>51014.57</v>
      </c>
      <c r="S54" s="189"/>
      <c r="T54" s="189">
        <f t="shared" si="29"/>
        <v>51014.57</v>
      </c>
    </row>
    <row r="55" spans="1:20">
      <c r="A55" s="181">
        <v>141003020</v>
      </c>
      <c r="B55" s="182">
        <v>42643</v>
      </c>
      <c r="C55" s="182"/>
      <c r="D55" s="184" t="s">
        <v>140</v>
      </c>
      <c r="E55" s="185">
        <v>6.6699999999999995E-2</v>
      </c>
      <c r="F55" s="228"/>
      <c r="G55" s="228"/>
      <c r="H55" s="228"/>
      <c r="I55" s="228"/>
      <c r="J55" s="228"/>
      <c r="K55" s="228"/>
      <c r="L55" s="186">
        <v>0</v>
      </c>
      <c r="M55" s="186">
        <v>0</v>
      </c>
      <c r="N55" s="186">
        <v>0</v>
      </c>
      <c r="O55" s="186">
        <v>0</v>
      </c>
      <c r="P55" s="187">
        <v>51679.69</v>
      </c>
      <c r="Q55" s="229">
        <v>51679.69</v>
      </c>
      <c r="R55" s="187">
        <f t="shared" si="28"/>
        <v>51679.69</v>
      </c>
      <c r="S55" s="189"/>
      <c r="T55" s="189">
        <f t="shared" si="29"/>
        <v>51679.69</v>
      </c>
    </row>
    <row r="56" spans="1:20">
      <c r="A56" s="181">
        <v>141003021</v>
      </c>
      <c r="B56" s="182">
        <v>42643</v>
      </c>
      <c r="C56" s="182"/>
      <c r="D56" s="184" t="s">
        <v>140</v>
      </c>
      <c r="E56" s="185">
        <v>6.6699999999999995E-2</v>
      </c>
      <c r="F56" s="228"/>
      <c r="G56" s="228"/>
      <c r="H56" s="228"/>
      <c r="I56" s="228"/>
      <c r="J56" s="228"/>
      <c r="K56" s="228"/>
      <c r="L56" s="186">
        <v>0</v>
      </c>
      <c r="M56" s="186">
        <v>0</v>
      </c>
      <c r="N56" s="186">
        <v>0</v>
      </c>
      <c r="O56" s="186">
        <v>0</v>
      </c>
      <c r="P56" s="187">
        <v>86038.69</v>
      </c>
      <c r="Q56" s="229">
        <v>96577.19</v>
      </c>
      <c r="R56" s="187">
        <f t="shared" si="28"/>
        <v>96577.19</v>
      </c>
      <c r="S56" s="189"/>
      <c r="T56" s="189">
        <f t="shared" si="29"/>
        <v>96577.19</v>
      </c>
    </row>
    <row r="57" spans="1:20" ht="28.8">
      <c r="A57" s="192">
        <v>101095240</v>
      </c>
      <c r="B57" s="224" t="s">
        <v>174</v>
      </c>
      <c r="C57" s="182"/>
      <c r="D57" s="184" t="s">
        <v>175</v>
      </c>
      <c r="E57" s="194">
        <v>3.1099999999999999E-2</v>
      </c>
      <c r="F57" s="230">
        <v>90.0899</v>
      </c>
      <c r="G57" s="228">
        <f>2094.15+24688.96+F57</f>
        <v>26873.1999</v>
      </c>
      <c r="H57" s="228">
        <f>-19194.46+G57</f>
        <v>7678.7399000000005</v>
      </c>
      <c r="I57" s="228">
        <v>3416.14</v>
      </c>
      <c r="J57" s="228">
        <f>93.62+I57</f>
        <v>3509.7599999999998</v>
      </c>
      <c r="K57" s="231">
        <v>3515.76</v>
      </c>
      <c r="L57" s="232">
        <v>4577.96</v>
      </c>
      <c r="M57" s="232">
        <v>4670.4399999999996</v>
      </c>
      <c r="N57" s="232">
        <v>4670.21</v>
      </c>
      <c r="O57" s="232">
        <v>4734.37</v>
      </c>
      <c r="P57" s="233">
        <v>5231.3100000000004</v>
      </c>
      <c r="Q57" s="233">
        <v>5546.61</v>
      </c>
      <c r="R57" s="229">
        <f t="shared" si="28"/>
        <v>5546.61</v>
      </c>
      <c r="S57" s="234">
        <v>60364.97</v>
      </c>
      <c r="T57" s="234">
        <f t="shared" si="29"/>
        <v>65911.58</v>
      </c>
    </row>
    <row r="58" spans="1:20" ht="28.8">
      <c r="A58" s="192"/>
      <c r="B58" s="224" t="s">
        <v>174</v>
      </c>
      <c r="C58" s="182"/>
      <c r="D58" s="184" t="s">
        <v>177</v>
      </c>
      <c r="E58" s="194">
        <v>2.8299999999999999E-2</v>
      </c>
      <c r="F58" s="230">
        <v>1370.3</v>
      </c>
      <c r="G58" s="228">
        <f>19360.49+62.06+6371.36+540.42+F58</f>
        <v>27704.63</v>
      </c>
      <c r="H58" s="228">
        <f>-4953.41+3084.12+462.27+15647.1+44081.92+G58</f>
        <v>86026.63</v>
      </c>
      <c r="I58" s="228">
        <v>53654.01</v>
      </c>
      <c r="J58" s="228">
        <f>832.52+I58</f>
        <v>54486.53</v>
      </c>
      <c r="K58" s="231">
        <v>54439.360000000001</v>
      </c>
      <c r="L58" s="232">
        <v>73612.12</v>
      </c>
      <c r="M58" s="232">
        <v>74425.5</v>
      </c>
      <c r="N58" s="232">
        <v>74319.149999999994</v>
      </c>
      <c r="O58" s="232">
        <v>60287.1</v>
      </c>
      <c r="P58" s="233">
        <v>66984.72</v>
      </c>
      <c r="Q58" s="233">
        <v>71338.33</v>
      </c>
      <c r="R58" s="229">
        <f t="shared" si="28"/>
        <v>71338.33</v>
      </c>
      <c r="S58" s="234"/>
      <c r="T58" s="234">
        <f t="shared" si="29"/>
        <v>71338.33</v>
      </c>
    </row>
    <row r="59" spans="1:20" ht="28.8">
      <c r="A59" s="192"/>
      <c r="B59" s="224" t="s">
        <v>174</v>
      </c>
      <c r="C59" s="182"/>
      <c r="D59" s="184" t="s">
        <v>178</v>
      </c>
      <c r="E59" s="194">
        <v>2.2599999999999999E-2</v>
      </c>
      <c r="F59" s="230">
        <v>21249.51</v>
      </c>
      <c r="G59" s="228">
        <f>66.99+7.97+F59</f>
        <v>21324.469999999998</v>
      </c>
      <c r="H59" s="228">
        <f>G59</f>
        <v>21324.469999999998</v>
      </c>
      <c r="I59" s="228">
        <v>5924.84</v>
      </c>
      <c r="J59" s="228">
        <f>101.13+I59</f>
        <v>6025.97</v>
      </c>
      <c r="K59" s="231">
        <v>6022.81</v>
      </c>
      <c r="L59" s="232">
        <v>8104.02</v>
      </c>
      <c r="M59" s="232">
        <v>8203.07</v>
      </c>
      <c r="N59" s="232">
        <v>8192.82</v>
      </c>
      <c r="O59" s="232">
        <v>6859.74</v>
      </c>
      <c r="P59" s="233">
        <v>7615.28</v>
      </c>
      <c r="Q59" s="233">
        <v>8104.64</v>
      </c>
      <c r="R59" s="229">
        <f t="shared" si="28"/>
        <v>8104.64</v>
      </c>
      <c r="S59" s="234"/>
      <c r="T59" s="234">
        <f t="shared" si="29"/>
        <v>8104.64</v>
      </c>
    </row>
    <row r="60" spans="1:20" ht="28.8">
      <c r="A60" s="192"/>
      <c r="B60" s="224" t="s">
        <v>174</v>
      </c>
      <c r="C60" s="182"/>
      <c r="D60" s="184" t="s">
        <v>179</v>
      </c>
      <c r="E60" s="194">
        <v>3.5299999999999998E-2</v>
      </c>
      <c r="F60" s="230"/>
      <c r="G60" s="228">
        <v>541.29</v>
      </c>
      <c r="H60" s="228">
        <f>G60</f>
        <v>541.29</v>
      </c>
      <c r="I60" s="228">
        <v>58709.83</v>
      </c>
      <c r="J60" s="228">
        <f>2027.29+I60</f>
        <v>60737.120000000003</v>
      </c>
      <c r="K60" s="231">
        <v>60932.7</v>
      </c>
      <c r="L60" s="232">
        <v>77549.210000000006</v>
      </c>
      <c r="M60" s="232">
        <v>79557.100000000006</v>
      </c>
      <c r="N60" s="232">
        <v>79620.679999999993</v>
      </c>
      <c r="O60" s="232">
        <v>90584.94</v>
      </c>
      <c r="P60" s="233">
        <v>99848.1</v>
      </c>
      <c r="Q60" s="233">
        <v>105657.39</v>
      </c>
      <c r="R60" s="229">
        <f t="shared" si="28"/>
        <v>105657.39</v>
      </c>
      <c r="S60" s="234"/>
      <c r="T60" s="234">
        <f t="shared" si="29"/>
        <v>105657.39</v>
      </c>
    </row>
    <row r="61" spans="1:20" ht="28.8">
      <c r="A61" s="192"/>
      <c r="B61" s="224" t="s">
        <v>174</v>
      </c>
      <c r="C61" s="182"/>
      <c r="D61" s="184" t="s">
        <v>180</v>
      </c>
      <c r="E61" s="194">
        <v>3.2599999999999997E-2</v>
      </c>
      <c r="F61" s="230"/>
      <c r="G61" s="228">
        <f>8362.38+709.31</f>
        <v>9071.6899999999987</v>
      </c>
      <c r="H61" s="228">
        <f>-6501.34+G61</f>
        <v>2570.3499999999985</v>
      </c>
      <c r="I61" s="228">
        <v>1847.85</v>
      </c>
      <c r="J61" s="228">
        <f>88.73+I61</f>
        <v>1936.58</v>
      </c>
      <c r="K61" s="231">
        <v>1948.24</v>
      </c>
      <c r="L61" s="232">
        <v>2373.31</v>
      </c>
      <c r="M61" s="232">
        <v>2461.5100000000002</v>
      </c>
      <c r="N61" s="232">
        <v>2467.54</v>
      </c>
      <c r="O61" s="232">
        <v>3401.69</v>
      </c>
      <c r="P61" s="233">
        <v>3736.4</v>
      </c>
      <c r="Q61" s="233">
        <v>3942.6</v>
      </c>
      <c r="R61" s="229">
        <f t="shared" si="28"/>
        <v>3942.6</v>
      </c>
      <c r="S61" s="234"/>
      <c r="T61" s="234">
        <f t="shared" si="29"/>
        <v>3942.6</v>
      </c>
    </row>
    <row r="62" spans="1:20" ht="28.8">
      <c r="A62" s="192"/>
      <c r="B62" s="224" t="s">
        <v>174</v>
      </c>
      <c r="C62" s="182"/>
      <c r="D62" s="184" t="s">
        <v>181</v>
      </c>
      <c r="E62" s="194">
        <v>3.3399999999999999E-2</v>
      </c>
      <c r="F62" s="230"/>
      <c r="G62" s="228">
        <f>398.19+33.78</f>
        <v>431.97</v>
      </c>
      <c r="H62" s="228">
        <f>-309.59+G62</f>
        <v>122.38000000000005</v>
      </c>
      <c r="I62" s="228"/>
      <c r="J62" s="228"/>
      <c r="K62" s="228"/>
      <c r="L62" s="235"/>
      <c r="M62" s="235"/>
      <c r="N62" s="235"/>
      <c r="O62" s="235"/>
      <c r="P62" s="229"/>
      <c r="Q62" s="229"/>
      <c r="R62" s="229">
        <f t="shared" si="28"/>
        <v>0</v>
      </c>
      <c r="S62" s="234"/>
      <c r="T62" s="234">
        <f t="shared" si="29"/>
        <v>0</v>
      </c>
    </row>
    <row r="63" spans="1:20">
      <c r="A63" s="192">
        <v>101097722</v>
      </c>
      <c r="B63" s="226">
        <v>42643</v>
      </c>
      <c r="C63" s="226"/>
      <c r="D63" s="193" t="s">
        <v>175</v>
      </c>
      <c r="E63" s="194">
        <v>3.1099999999999999E-2</v>
      </c>
      <c r="F63" s="230"/>
      <c r="G63" s="230"/>
      <c r="H63" s="230"/>
      <c r="I63" s="230"/>
      <c r="J63" s="230"/>
      <c r="K63" s="230"/>
      <c r="L63" s="236"/>
      <c r="M63" s="235"/>
      <c r="N63" s="235"/>
      <c r="O63" s="235"/>
      <c r="P63" s="229">
        <v>2965.36</v>
      </c>
      <c r="Q63" s="229">
        <f>1573.4553</f>
        <v>1573.4553000000001</v>
      </c>
      <c r="R63" s="187">
        <f t="shared" si="28"/>
        <v>1573.4553000000001</v>
      </c>
      <c r="S63" s="189">
        <v>1257.43</v>
      </c>
      <c r="T63" s="234">
        <f t="shared" si="29"/>
        <v>2830.8852999999999</v>
      </c>
    </row>
    <row r="64" spans="1:20">
      <c r="A64" s="192"/>
      <c r="B64" s="226">
        <v>42643</v>
      </c>
      <c r="C64" s="226"/>
      <c r="D64" s="193" t="s">
        <v>177</v>
      </c>
      <c r="E64" s="194">
        <v>2.8299999999999999E-2</v>
      </c>
      <c r="F64" s="230"/>
      <c r="G64" s="230"/>
      <c r="H64" s="230"/>
      <c r="I64" s="230"/>
      <c r="J64" s="230"/>
      <c r="K64" s="230"/>
      <c r="L64" s="236"/>
      <c r="M64" s="235"/>
      <c r="N64" s="235"/>
      <c r="O64" s="235"/>
      <c r="P64" s="229">
        <v>164015.73000000001</v>
      </c>
      <c r="Q64" s="229">
        <f>155280.1</f>
        <v>155280.1</v>
      </c>
      <c r="R64" s="187">
        <f>Q64</f>
        <v>155280.1</v>
      </c>
      <c r="S64" s="189"/>
      <c r="T64" s="234">
        <f t="shared" si="29"/>
        <v>155280.1</v>
      </c>
    </row>
    <row r="65" spans="1:20">
      <c r="A65" s="192"/>
      <c r="B65" s="226">
        <v>42643</v>
      </c>
      <c r="C65" s="226"/>
      <c r="D65" s="193" t="s">
        <v>178</v>
      </c>
      <c r="E65" s="194">
        <v>2.2599999999999999E-2</v>
      </c>
      <c r="F65" s="230"/>
      <c r="G65" s="230"/>
      <c r="H65" s="230"/>
      <c r="I65" s="230"/>
      <c r="J65" s="230"/>
      <c r="K65" s="230"/>
      <c r="L65" s="236"/>
      <c r="M65" s="235"/>
      <c r="N65" s="235"/>
      <c r="O65" s="235"/>
      <c r="P65" s="229">
        <v>3080.57</v>
      </c>
      <c r="Q65" s="229">
        <f>3622.219</f>
        <v>3622.2190000000001</v>
      </c>
      <c r="R65" s="187">
        <f t="shared" ref="R65:R67" si="30">Q65</f>
        <v>3622.2190000000001</v>
      </c>
      <c r="S65" s="189"/>
      <c r="T65" s="234">
        <f t="shared" si="29"/>
        <v>3622.2190000000001</v>
      </c>
    </row>
    <row r="66" spans="1:20">
      <c r="A66" s="192"/>
      <c r="B66" s="226">
        <v>42643</v>
      </c>
      <c r="C66" s="226"/>
      <c r="D66" s="193" t="s">
        <v>179</v>
      </c>
      <c r="E66" s="194">
        <v>3.5299999999999998E-2</v>
      </c>
      <c r="F66" s="230"/>
      <c r="G66" s="230"/>
      <c r="H66" s="230"/>
      <c r="I66" s="230"/>
      <c r="J66" s="230"/>
      <c r="K66" s="230"/>
      <c r="L66" s="236"/>
      <c r="M66" s="235"/>
      <c r="N66" s="235"/>
      <c r="O66" s="235"/>
      <c r="P66" s="229">
        <v>1662.71</v>
      </c>
      <c r="Q66" s="229">
        <f>2819.1025</f>
        <v>2819.1025</v>
      </c>
      <c r="R66" s="187">
        <f t="shared" si="30"/>
        <v>2819.1025</v>
      </c>
      <c r="S66" s="189"/>
      <c r="T66" s="234">
        <f t="shared" si="29"/>
        <v>2819.1025</v>
      </c>
    </row>
    <row r="67" spans="1:20">
      <c r="A67" s="192"/>
      <c r="B67" s="226">
        <v>42643</v>
      </c>
      <c r="C67" s="226"/>
      <c r="D67" s="193" t="s">
        <v>135</v>
      </c>
      <c r="E67" s="185">
        <v>2.3199999999999998E-2</v>
      </c>
      <c r="F67" s="230"/>
      <c r="G67" s="230"/>
      <c r="H67" s="230"/>
      <c r="I67" s="230"/>
      <c r="J67" s="230"/>
      <c r="K67" s="230"/>
      <c r="L67" s="236"/>
      <c r="M67" s="235"/>
      <c r="N67" s="235"/>
      <c r="O67" s="235"/>
      <c r="P67" s="229"/>
      <c r="Q67" s="229">
        <v>606.4348</v>
      </c>
      <c r="R67" s="187">
        <f t="shared" si="30"/>
        <v>606.4348</v>
      </c>
      <c r="S67" s="189"/>
      <c r="T67" s="234">
        <f t="shared" si="29"/>
        <v>606.4348</v>
      </c>
    </row>
    <row r="68" spans="1:20">
      <c r="A68" s="181">
        <v>101097880</v>
      </c>
      <c r="B68" s="182">
        <v>42643</v>
      </c>
      <c r="C68" s="182"/>
      <c r="D68" s="184" t="s">
        <v>134</v>
      </c>
      <c r="E68" s="185">
        <v>1.9699999999999999E-2</v>
      </c>
      <c r="F68" s="228"/>
      <c r="G68" s="228"/>
      <c r="H68" s="228"/>
      <c r="I68" s="228"/>
      <c r="J68" s="228"/>
      <c r="K68" s="228"/>
      <c r="L68" s="235"/>
      <c r="M68" s="235"/>
      <c r="N68" s="235"/>
      <c r="O68" s="235"/>
      <c r="P68" s="229">
        <v>233449.82</v>
      </c>
      <c r="Q68" s="229">
        <v>245468.48</v>
      </c>
      <c r="R68" s="187">
        <f t="shared" si="28"/>
        <v>245468.48</v>
      </c>
      <c r="S68" s="189"/>
      <c r="T68" s="234">
        <f t="shared" si="29"/>
        <v>245468.48</v>
      </c>
    </row>
    <row r="69" spans="1:20">
      <c r="A69" s="181">
        <v>111022945</v>
      </c>
      <c r="B69" s="182">
        <v>42643</v>
      </c>
      <c r="C69" s="182"/>
      <c r="D69" s="184" t="s">
        <v>182</v>
      </c>
      <c r="E69" s="185">
        <v>1.9699999999999999E-2</v>
      </c>
      <c r="F69" s="228"/>
      <c r="G69" s="228"/>
      <c r="H69" s="228"/>
      <c r="I69" s="228"/>
      <c r="J69" s="228"/>
      <c r="K69" s="228"/>
      <c r="L69" s="235"/>
      <c r="M69" s="235"/>
      <c r="N69" s="235"/>
      <c r="O69" s="235"/>
      <c r="P69" s="229">
        <v>37938.639999999999</v>
      </c>
      <c r="Q69" s="229">
        <v>38709.589999999997</v>
      </c>
      <c r="R69" s="187">
        <f t="shared" si="28"/>
        <v>38709.589999999997</v>
      </c>
      <c r="S69" s="189"/>
      <c r="T69" s="189">
        <f t="shared" si="29"/>
        <v>38709.589999999997</v>
      </c>
    </row>
    <row r="70" spans="1:20">
      <c r="A70" s="181"/>
      <c r="B70" s="182">
        <v>42643</v>
      </c>
      <c r="C70" s="182"/>
      <c r="D70" s="184" t="s">
        <v>183</v>
      </c>
      <c r="E70" s="185">
        <v>3.1099999999999999E-2</v>
      </c>
      <c r="F70" s="228"/>
      <c r="G70" s="228"/>
      <c r="H70" s="228"/>
      <c r="I70" s="228"/>
      <c r="J70" s="228"/>
      <c r="K70" s="228"/>
      <c r="L70" s="235"/>
      <c r="M70" s="235"/>
      <c r="N70" s="235"/>
      <c r="O70" s="235"/>
      <c r="P70" s="229">
        <v>37938.6</v>
      </c>
      <c r="Q70" s="229">
        <v>38709.49</v>
      </c>
      <c r="R70" s="187">
        <f t="shared" si="28"/>
        <v>38709.49</v>
      </c>
      <c r="S70" s="189"/>
      <c r="T70" s="189">
        <f t="shared" si="29"/>
        <v>38709.49</v>
      </c>
    </row>
    <row r="71" spans="1:20">
      <c r="A71" s="181">
        <v>141002958</v>
      </c>
      <c r="B71" s="182">
        <v>42643</v>
      </c>
      <c r="C71" s="182"/>
      <c r="D71" s="184" t="s">
        <v>139</v>
      </c>
      <c r="E71" s="185">
        <v>0.2</v>
      </c>
      <c r="F71" s="228"/>
      <c r="G71" s="228"/>
      <c r="H71" s="228"/>
      <c r="I71" s="228"/>
      <c r="J71" s="228"/>
      <c r="K71" s="228"/>
      <c r="L71" s="235"/>
      <c r="M71" s="235"/>
      <c r="N71" s="235"/>
      <c r="O71" s="235"/>
      <c r="P71" s="229">
        <v>31272.37</v>
      </c>
      <c r="Q71" s="229">
        <v>31272.37</v>
      </c>
      <c r="R71" s="187">
        <f t="shared" si="28"/>
        <v>31272.37</v>
      </c>
      <c r="S71" s="189"/>
      <c r="T71" s="189">
        <f t="shared" si="29"/>
        <v>31272.37</v>
      </c>
    </row>
    <row r="72" spans="1:20">
      <c r="A72" s="181">
        <v>111023130</v>
      </c>
      <c r="B72" s="182">
        <v>42660</v>
      </c>
      <c r="C72" s="182"/>
      <c r="D72" s="184" t="s">
        <v>184</v>
      </c>
      <c r="E72" s="185">
        <v>2.8299999999999999E-2</v>
      </c>
      <c r="F72" s="228"/>
      <c r="G72" s="228"/>
      <c r="H72" s="228"/>
      <c r="I72" s="228"/>
      <c r="J72" s="228"/>
      <c r="K72" s="228"/>
      <c r="L72" s="235"/>
      <c r="M72" s="235"/>
      <c r="N72" s="235"/>
      <c r="O72" s="235"/>
      <c r="P72" s="187"/>
      <c r="Q72" s="229">
        <v>11261.79</v>
      </c>
      <c r="R72" s="187">
        <f t="shared" si="28"/>
        <v>11261.79</v>
      </c>
      <c r="S72" s="189"/>
      <c r="T72" s="189">
        <f t="shared" si="29"/>
        <v>11261.79</v>
      </c>
    </row>
    <row r="73" spans="1:20" ht="43.2">
      <c r="A73" s="181">
        <v>141003283</v>
      </c>
      <c r="B73" s="182">
        <v>42676</v>
      </c>
      <c r="C73" s="237" t="s">
        <v>186</v>
      </c>
      <c r="D73" s="184" t="s">
        <v>187</v>
      </c>
      <c r="E73" s="185"/>
      <c r="F73" s="228"/>
      <c r="G73" s="228"/>
      <c r="H73" s="228"/>
      <c r="I73" s="228"/>
      <c r="J73" s="228"/>
      <c r="K73" s="228"/>
      <c r="L73" s="235"/>
      <c r="M73" s="235" t="s">
        <v>188</v>
      </c>
      <c r="N73" s="235"/>
      <c r="O73" s="235"/>
      <c r="P73" s="187"/>
      <c r="Q73" s="229">
        <v>0</v>
      </c>
      <c r="R73" s="187">
        <f t="shared" si="28"/>
        <v>0</v>
      </c>
      <c r="S73" s="189"/>
      <c r="T73" s="189">
        <f t="shared" si="29"/>
        <v>0</v>
      </c>
    </row>
    <row r="74" spans="1:20">
      <c r="A74" s="181"/>
      <c r="B74" s="182"/>
      <c r="C74" s="182"/>
      <c r="D74" s="184"/>
      <c r="E74" s="185"/>
      <c r="F74" s="228"/>
      <c r="G74" s="228"/>
      <c r="H74" s="228"/>
      <c r="I74" s="228"/>
      <c r="J74" s="228"/>
      <c r="K74" s="228"/>
      <c r="L74" s="235"/>
      <c r="M74" s="235"/>
      <c r="N74" s="235"/>
      <c r="O74" s="235"/>
      <c r="P74" s="187"/>
      <c r="Q74" s="229"/>
      <c r="R74" s="187">
        <f t="shared" si="28"/>
        <v>0</v>
      </c>
      <c r="S74" s="189"/>
      <c r="T74" s="189">
        <f t="shared" si="29"/>
        <v>0</v>
      </c>
    </row>
    <row r="75" spans="1:20">
      <c r="L75" s="202">
        <f>SUM(L43:L74)</f>
        <v>6957854.3899999987</v>
      </c>
      <c r="M75" s="202">
        <f t="shared" ref="M75:R75" si="31">SUM(M43:M74)</f>
        <v>7159692.7199999997</v>
      </c>
      <c r="N75" s="202">
        <f t="shared" si="31"/>
        <v>6121489.7300000004</v>
      </c>
      <c r="O75" s="202">
        <f t="shared" si="31"/>
        <v>6136782.2600000007</v>
      </c>
      <c r="P75" s="202">
        <f t="shared" si="31"/>
        <v>8029014.9200000018</v>
      </c>
      <c r="Q75" s="202">
        <f t="shared" si="31"/>
        <v>7815669.9016000004</v>
      </c>
      <c r="R75" s="202">
        <f t="shared" si="31"/>
        <v>7815669.9016000004</v>
      </c>
      <c r="S75" s="202">
        <f>SUM(S43:S74)</f>
        <v>64755.380000000005</v>
      </c>
      <c r="T75" s="202">
        <f>SUM(T43:T74)</f>
        <v>7880425.2816000013</v>
      </c>
    </row>
    <row r="77" spans="1:20">
      <c r="T77" s="202">
        <f>7880425.28-T75</f>
        <v>-1.6000010073184967E-3</v>
      </c>
    </row>
  </sheetData>
  <mergeCells count="2">
    <mergeCell ref="F3:R3"/>
    <mergeCell ref="S3:AE3"/>
  </mergeCells>
  <pageMargins left="0.2" right="0.2" top="0.5" bottom="0.5" header="0.3" footer="0.3"/>
  <pageSetup scale="75" orientation="landscape" r:id="rId1"/>
  <rowBreaks count="1" manualBreakCount="1">
    <brk id="38" max="16383" man="1"/>
  </rowBreaks>
  <colBreaks count="1" manualBreakCount="1">
    <brk id="2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pane xSplit="2" ySplit="3" topLeftCell="E4" activePane="bottomRight" state="frozen"/>
      <selection pane="topRight" activeCell="C1" sqref="C1"/>
      <selection pane="bottomLeft" activeCell="A4" sqref="A4"/>
      <selection pane="bottomRight" activeCell="G21" sqref="G21"/>
    </sheetView>
  </sheetViews>
  <sheetFormatPr defaultColWidth="9.109375" defaultRowHeight="13.2" outlineLevelCol="1"/>
  <cols>
    <col min="1" max="1" width="10.109375" style="250" bestFit="1" customWidth="1"/>
    <col min="2" max="2" width="52.109375" style="251" customWidth="1"/>
    <col min="3" max="3" width="18.5546875" style="252" customWidth="1"/>
    <col min="4" max="4" width="16" style="251" customWidth="1"/>
    <col min="5" max="5" width="13.109375" style="254" customWidth="1" outlineLevel="1"/>
    <col min="6" max="6" width="15.109375" style="254" bestFit="1" customWidth="1"/>
    <col min="7" max="7" width="11.88671875" style="251" bestFit="1" customWidth="1"/>
    <col min="8" max="8" width="11.44140625" style="251" customWidth="1"/>
    <col min="9" max="9" width="18.5546875" style="251" customWidth="1"/>
    <col min="10" max="10" width="16.5546875" style="251" customWidth="1"/>
    <col min="11" max="11" width="15.109375" style="251" customWidth="1"/>
    <col min="12" max="12" width="4.109375" style="251" customWidth="1"/>
    <col min="13" max="13" width="16" style="251" bestFit="1" customWidth="1"/>
    <col min="14" max="14" width="9.109375" style="251"/>
    <col min="15" max="15" width="20" style="251" customWidth="1"/>
    <col min="16" max="16" width="9.109375" style="251"/>
    <col min="17" max="17" width="13.44140625" style="251" bestFit="1" customWidth="1"/>
    <col min="18" max="18" width="9.109375" style="251"/>
    <col min="19" max="19" width="11.6640625" style="251" bestFit="1" customWidth="1"/>
    <col min="20" max="20" width="9.109375" style="251"/>
    <col min="21" max="21" width="9.33203125" style="251" bestFit="1" customWidth="1"/>
    <col min="22" max="16384" width="9.109375" style="251"/>
  </cols>
  <sheetData>
    <row r="1" spans="1:15">
      <c r="D1" s="253" t="s">
        <v>197</v>
      </c>
      <c r="F1" s="255" t="s">
        <v>197</v>
      </c>
      <c r="I1" s="256" t="s">
        <v>198</v>
      </c>
      <c r="J1" s="257" t="s">
        <v>199</v>
      </c>
    </row>
    <row r="2" spans="1:15">
      <c r="A2" s="257" t="s">
        <v>154</v>
      </c>
      <c r="B2" s="257"/>
      <c r="C2" s="258" t="s">
        <v>200</v>
      </c>
      <c r="D2" s="256" t="s">
        <v>153</v>
      </c>
      <c r="E2" s="256" t="s">
        <v>197</v>
      </c>
      <c r="F2" s="256" t="s">
        <v>156</v>
      </c>
      <c r="G2" s="257" t="s">
        <v>198</v>
      </c>
      <c r="H2" s="257" t="s">
        <v>201</v>
      </c>
      <c r="I2" s="256" t="s">
        <v>153</v>
      </c>
      <c r="J2" s="257" t="s">
        <v>202</v>
      </c>
    </row>
    <row r="3" spans="1:15">
      <c r="A3" s="259" t="s">
        <v>203</v>
      </c>
      <c r="B3" s="259" t="s">
        <v>10</v>
      </c>
      <c r="C3" s="260" t="s">
        <v>204</v>
      </c>
      <c r="D3" s="261" t="s">
        <v>205</v>
      </c>
      <c r="E3" s="261" t="s">
        <v>156</v>
      </c>
      <c r="F3" s="261" t="s">
        <v>206</v>
      </c>
      <c r="G3" s="259" t="s">
        <v>156</v>
      </c>
      <c r="H3" s="259" t="s">
        <v>156</v>
      </c>
      <c r="I3" s="262" t="s">
        <v>207</v>
      </c>
      <c r="J3" s="262" t="s">
        <v>155</v>
      </c>
    </row>
    <row r="4" spans="1:15">
      <c r="A4" s="259"/>
      <c r="B4" s="259"/>
      <c r="C4" s="260"/>
      <c r="D4" s="261"/>
      <c r="E4" s="261"/>
      <c r="F4" s="261"/>
      <c r="G4" s="259"/>
      <c r="H4" s="259"/>
    </row>
    <row r="5" spans="1:15">
      <c r="A5" s="316" t="s">
        <v>152</v>
      </c>
      <c r="B5" s="316"/>
      <c r="C5" s="316"/>
      <c r="D5" s="316"/>
      <c r="E5" s="316"/>
      <c r="F5" s="316"/>
      <c r="G5" s="316"/>
      <c r="H5" s="316"/>
      <c r="I5" s="316"/>
      <c r="J5" s="316"/>
    </row>
    <row r="6" spans="1:15">
      <c r="A6" s="263"/>
      <c r="B6" s="263"/>
      <c r="C6" s="264"/>
      <c r="D6" s="263"/>
      <c r="E6" s="265"/>
      <c r="F6" s="265"/>
      <c r="G6" s="263"/>
      <c r="H6" s="263"/>
      <c r="O6" s="266"/>
    </row>
    <row r="7" spans="1:15">
      <c r="A7" s="270"/>
      <c r="B7" s="276"/>
      <c r="C7" s="273"/>
      <c r="D7" s="273"/>
      <c r="E7" s="277"/>
      <c r="F7" s="284"/>
      <c r="G7" s="284"/>
      <c r="H7" s="274"/>
      <c r="I7" s="273"/>
      <c r="J7" s="273"/>
      <c r="K7" s="254"/>
    </row>
    <row r="8" spans="1:15">
      <c r="A8" s="278">
        <v>348</v>
      </c>
      <c r="B8" s="287" t="s">
        <v>208</v>
      </c>
      <c r="C8" s="273">
        <f ca="1">+'[3]Elec Study Rpt'!$K$293</f>
        <v>4776731.5599999996</v>
      </c>
      <c r="D8" s="272">
        <f ca="1">'[3]Elec Study Rpt'!$M$293</f>
        <v>95635.37</v>
      </c>
      <c r="E8" s="277">
        <v>0.05</v>
      </c>
      <c r="F8" s="286">
        <f>E8</f>
        <v>0.05</v>
      </c>
      <c r="G8" s="306">
        <f ca="1">+'[3]Elec Study Rpt'!$V$293</f>
        <v>4.992242017468531E-2</v>
      </c>
      <c r="H8" s="274">
        <f t="shared" ref="H8" ca="1" si="0">G8/F8</f>
        <v>0.99844840349370612</v>
      </c>
      <c r="I8" s="275">
        <f ca="1">D8*H8</f>
        <v>95486.982494029871</v>
      </c>
      <c r="J8" s="283">
        <f ca="1">I8-D8</f>
        <v>-148.38750597012404</v>
      </c>
      <c r="K8" s="280"/>
    </row>
    <row r="9" spans="1:15">
      <c r="A9" s="270"/>
      <c r="B9" s="271"/>
      <c r="C9" s="273"/>
      <c r="D9" s="267"/>
      <c r="F9" s="270"/>
      <c r="G9" s="307"/>
      <c r="H9" s="270"/>
      <c r="I9" s="279"/>
      <c r="J9" s="285"/>
      <c r="K9" s="280"/>
    </row>
    <row r="10" spans="1:15">
      <c r="A10" s="270"/>
      <c r="B10" s="271"/>
      <c r="C10" s="273"/>
      <c r="D10" s="267"/>
      <c r="F10" s="270"/>
      <c r="G10" s="307"/>
      <c r="H10" s="270"/>
      <c r="I10" s="279"/>
      <c r="J10" s="285"/>
      <c r="K10" s="280"/>
    </row>
    <row r="11" spans="1:15">
      <c r="A11" s="278">
        <v>353</v>
      </c>
      <c r="B11" s="268" t="s">
        <v>157</v>
      </c>
      <c r="C11" s="273">
        <f ca="1">+'[3]Elec Study Rpt'!$K$308</f>
        <v>157933119.28999999</v>
      </c>
      <c r="D11" s="272">
        <f ca="1">[3]Electric!$D$316</f>
        <v>5343701.68</v>
      </c>
      <c r="E11" s="269">
        <v>2.11</v>
      </c>
      <c r="F11" s="274">
        <f t="shared" ref="F11:F26" si="1">E11*0.01</f>
        <v>2.1100000000000001E-2</v>
      </c>
      <c r="G11" s="304">
        <f ca="1">+'[3]Elec Study Rpt'!$V$308</f>
        <v>2.3063769121861685E-2</v>
      </c>
      <c r="H11" s="274">
        <f ca="1">G11/F11</f>
        <v>1.0930696266285158</v>
      </c>
      <c r="I11" s="272">
        <f ca="1">D11*H11</f>
        <v>5841038.0001717722</v>
      </c>
      <c r="J11" s="272">
        <f t="shared" ref="J11:J26" ca="1" si="2">I11-D11</f>
        <v>497336.3201717725</v>
      </c>
      <c r="K11" s="272"/>
    </row>
    <row r="12" spans="1:15">
      <c r="A12" s="278">
        <v>353.6</v>
      </c>
      <c r="B12" s="268" t="s">
        <v>158</v>
      </c>
      <c r="C12" s="273">
        <f ca="1">+'[3]Elec Study Rpt'!$K$309</f>
        <v>108797057.09</v>
      </c>
      <c r="D12" s="272">
        <f ca="1">[3]Electric!$D$317</f>
        <v>9929.8899999999976</v>
      </c>
      <c r="E12" s="269">
        <v>1.74</v>
      </c>
      <c r="F12" s="274">
        <f t="shared" si="1"/>
        <v>1.7399999999999999E-2</v>
      </c>
      <c r="G12" s="304">
        <f ca="1">+'[3]Elec Study Rpt'!$V$309</f>
        <v>2.4540875198410202E-2</v>
      </c>
      <c r="H12" s="274">
        <f t="shared" ref="H12:H26" ca="1" si="3">G12/F12</f>
        <v>1.410395126345414</v>
      </c>
      <c r="I12" s="272">
        <f ca="1">D12*H12</f>
        <v>14005.06846114606</v>
      </c>
      <c r="J12" s="272">
        <f t="shared" ca="1" si="2"/>
        <v>4075.1784611460625</v>
      </c>
      <c r="K12" s="272"/>
    </row>
    <row r="13" spans="1:15">
      <c r="A13" s="278">
        <v>353.7</v>
      </c>
      <c r="B13" s="268" t="s">
        <v>159</v>
      </c>
      <c r="C13" s="273">
        <f ca="1">+'[3]Elec Study Rpt'!$K$310</f>
        <v>198771431.59999999</v>
      </c>
      <c r="D13" s="272">
        <f ca="1">[3]Electric!$D$318</f>
        <v>2.4</v>
      </c>
      <c r="E13" s="269">
        <v>1.74</v>
      </c>
      <c r="F13" s="274">
        <v>1.7399999999999999E-2</v>
      </c>
      <c r="G13" s="304">
        <f ca="1">+'[3]Elec Study Rpt'!$V$310</f>
        <v>2.4910128986564084E-2</v>
      </c>
      <c r="H13" s="274">
        <f t="shared" ca="1" si="3"/>
        <v>1.4316166084232234</v>
      </c>
      <c r="I13" s="272">
        <f ca="1">D13*H13</f>
        <v>3.4358798602157359</v>
      </c>
      <c r="J13" s="272">
        <f t="shared" ca="1" si="2"/>
        <v>1.035879860215736</v>
      </c>
      <c r="K13" s="272"/>
    </row>
    <row r="14" spans="1:15">
      <c r="A14" s="288"/>
      <c r="B14" s="267"/>
      <c r="D14" s="272">
        <f ca="1">[3]Electric!$D$319</f>
        <v>3855518.29</v>
      </c>
      <c r="E14" s="269">
        <v>1.97</v>
      </c>
      <c r="F14" s="274">
        <v>1.9699999999999999E-2</v>
      </c>
      <c r="G14" s="304">
        <f ca="1">G13</f>
        <v>2.4910128986564084E-2</v>
      </c>
      <c r="H14" s="274">
        <f t="shared" ca="1" si="3"/>
        <v>1.2644735526174662</v>
      </c>
      <c r="I14" s="272">
        <f t="shared" ref="I14:I26" ca="1" si="4">D14*H14</f>
        <v>4875200.9093379183</v>
      </c>
      <c r="J14" s="272">
        <f ca="1">I14-D14</f>
        <v>1019682.6193379182</v>
      </c>
      <c r="K14" s="272"/>
    </row>
    <row r="15" spans="1:15">
      <c r="A15" s="278"/>
      <c r="B15" s="268"/>
      <c r="C15" s="273"/>
      <c r="D15" s="272">
        <f ca="1">[3]Electric!$D$320</f>
        <v>98652.000000000015</v>
      </c>
      <c r="E15" s="269">
        <v>2.31</v>
      </c>
      <c r="F15" s="274">
        <v>2.3100000000000002E-2</v>
      </c>
      <c r="G15" s="304">
        <f ca="1">G14</f>
        <v>2.4910128986564084E-2</v>
      </c>
      <c r="H15" s="274">
        <f t="shared" ca="1" si="3"/>
        <v>1.0783605621889212</v>
      </c>
      <c r="I15" s="272">
        <f t="shared" ca="1" si="4"/>
        <v>106382.42618106147</v>
      </c>
      <c r="J15" s="272">
        <f t="shared" ca="1" si="2"/>
        <v>7730.4261810614553</v>
      </c>
      <c r="K15" s="272"/>
    </row>
    <row r="16" spans="1:15">
      <c r="A16" s="278">
        <v>353.8</v>
      </c>
      <c r="B16" s="268" t="s">
        <v>160</v>
      </c>
      <c r="C16" s="273">
        <f ca="1">+'[3]Elec Study Rpt'!$K$311</f>
        <v>405246.36</v>
      </c>
      <c r="D16" s="272">
        <f ca="1">[3]Electric!$D$321</f>
        <v>7983.3599999999979</v>
      </c>
      <c r="E16" s="269">
        <v>1.97</v>
      </c>
      <c r="F16" s="274">
        <f t="shared" si="1"/>
        <v>1.9699999999999999E-2</v>
      </c>
      <c r="G16" s="305">
        <f ca="1">+'[3]Elec Study Rpt'!$V$311</f>
        <v>2.4622059529418105E-2</v>
      </c>
      <c r="H16" s="274">
        <f t="shared" ca="1" si="3"/>
        <v>1.2498507375339141</v>
      </c>
      <c r="I16" s="272">
        <f t="shared" ca="1" si="4"/>
        <v>9978.0083839987456</v>
      </c>
      <c r="J16" s="272">
        <f t="shared" ca="1" si="2"/>
        <v>1994.6483839987477</v>
      </c>
      <c r="K16" s="272"/>
    </row>
    <row r="17" spans="1:11">
      <c r="A17" s="278">
        <v>353.9</v>
      </c>
      <c r="B17" s="268" t="s">
        <v>161</v>
      </c>
      <c r="C17" s="273">
        <f ca="1">+'[3]Elec Study Rpt'!$K$312</f>
        <v>129568728.68000001</v>
      </c>
      <c r="D17" s="272">
        <f ca="1">[3]Electric!$D$322</f>
        <v>84469.439999999988</v>
      </c>
      <c r="E17" s="269">
        <v>1.5</v>
      </c>
      <c r="F17" s="274">
        <f t="shared" si="1"/>
        <v>1.4999999999999999E-2</v>
      </c>
      <c r="G17" s="304">
        <f ca="1">+'[3]Elec Study Rpt'!$V$312</f>
        <v>2.0820772322792849E-2</v>
      </c>
      <c r="H17" s="274">
        <f t="shared" ca="1" si="3"/>
        <v>1.3880514881861901</v>
      </c>
      <c r="I17" s="272">
        <f t="shared" ca="1" si="4"/>
        <v>117247.93189825407</v>
      </c>
      <c r="J17" s="272">
        <f t="shared" ca="1" si="2"/>
        <v>32778.491898254084</v>
      </c>
      <c r="K17" s="272"/>
    </row>
    <row r="18" spans="1:11">
      <c r="A18" s="278"/>
      <c r="B18" s="268"/>
      <c r="C18" s="273"/>
      <c r="D18" s="272">
        <f ca="1">[3]Electric!$D$323</f>
        <v>6371.3999999999987</v>
      </c>
      <c r="E18" s="269">
        <v>1.55</v>
      </c>
      <c r="F18" s="274">
        <f t="shared" si="1"/>
        <v>1.5500000000000002E-2</v>
      </c>
      <c r="G18" s="304">
        <f ca="1">G17</f>
        <v>2.0820772322792849E-2</v>
      </c>
      <c r="H18" s="274">
        <f t="shared" ca="1" si="3"/>
        <v>1.3432756337285707</v>
      </c>
      <c r="I18" s="272">
        <f t="shared" ca="1" si="4"/>
        <v>8558.5463727382139</v>
      </c>
      <c r="J18" s="272">
        <f t="shared" ca="1" si="2"/>
        <v>2187.1463727382152</v>
      </c>
      <c r="K18" s="272"/>
    </row>
    <row r="19" spans="1:11">
      <c r="A19" s="278"/>
      <c r="B19" s="268"/>
      <c r="C19" s="273"/>
      <c r="D19" s="272">
        <f ca="1">[3]Electric!$D$324</f>
        <v>61335</v>
      </c>
      <c r="E19" s="269">
        <v>1.74</v>
      </c>
      <c r="F19" s="274">
        <f t="shared" si="1"/>
        <v>1.7399999999999999E-2</v>
      </c>
      <c r="G19" s="304">
        <f t="shared" ref="G19:G26" ca="1" si="5">G18</f>
        <v>2.0820772322792849E-2</v>
      </c>
      <c r="H19" s="274">
        <f t="shared" ca="1" si="3"/>
        <v>1.1965961105053362</v>
      </c>
      <c r="I19" s="272">
        <f t="shared" ca="1" si="4"/>
        <v>73393.222437844801</v>
      </c>
      <c r="J19" s="272">
        <f t="shared" ca="1" si="2"/>
        <v>12058.222437844801</v>
      </c>
      <c r="K19" s="272"/>
    </row>
    <row r="20" spans="1:11">
      <c r="A20" s="278"/>
      <c r="B20" s="268"/>
      <c r="C20" s="273"/>
      <c r="D20" s="272">
        <f ca="1">[3]Electric!$D$325</f>
        <v>764896.49000000011</v>
      </c>
      <c r="E20" s="269">
        <v>1.97</v>
      </c>
      <c r="F20" s="274">
        <f t="shared" si="1"/>
        <v>1.9699999999999999E-2</v>
      </c>
      <c r="G20" s="304">
        <f t="shared" ca="1" si="5"/>
        <v>2.0820772322792849E-2</v>
      </c>
      <c r="H20" s="274">
        <f t="shared" ca="1" si="3"/>
        <v>1.0568919960808554</v>
      </c>
      <c r="I20" s="272">
        <f t="shared" ca="1" si="4"/>
        <v>808412.9781113402</v>
      </c>
      <c r="J20" s="272">
        <f t="shared" ca="1" si="2"/>
        <v>43516.488111340092</v>
      </c>
      <c r="K20" s="272"/>
    </row>
    <row r="21" spans="1:11">
      <c r="A21" s="278"/>
      <c r="B21" s="268"/>
      <c r="C21" s="273"/>
      <c r="D21" s="272">
        <f ca="1">[3]Electric!$D$326</f>
        <v>885178.44</v>
      </c>
      <c r="E21" s="269">
        <v>2.11</v>
      </c>
      <c r="F21" s="274">
        <f t="shared" si="1"/>
        <v>2.1100000000000001E-2</v>
      </c>
      <c r="G21" s="304">
        <f t="shared" ca="1" si="5"/>
        <v>2.0820772322792849E-2</v>
      </c>
      <c r="H21" s="274">
        <f t="shared" ca="1" si="3"/>
        <v>0.9867664607958696</v>
      </c>
      <c r="I21" s="272">
        <f t="shared" ca="1" si="4"/>
        <v>873464.3964116089</v>
      </c>
      <c r="J21" s="272">
        <f t="shared" ca="1" si="2"/>
        <v>-11714.04358839104</v>
      </c>
      <c r="K21" s="272"/>
    </row>
    <row r="22" spans="1:11">
      <c r="A22" s="278"/>
      <c r="B22" s="268"/>
      <c r="C22" s="273"/>
      <c r="D22" s="272">
        <f ca="1">[3]Electric!$D$327</f>
        <v>62089.68</v>
      </c>
      <c r="E22" s="269">
        <v>2.19</v>
      </c>
      <c r="F22" s="274">
        <f t="shared" si="1"/>
        <v>2.1899999999999999E-2</v>
      </c>
      <c r="G22" s="304">
        <f t="shared" ca="1" si="5"/>
        <v>2.0820772322792849E-2</v>
      </c>
      <c r="H22" s="274">
        <f t="shared" ca="1" si="3"/>
        <v>0.95072019738780134</v>
      </c>
      <c r="I22" s="272">
        <f t="shared" ca="1" si="4"/>
        <v>59029.912825345418</v>
      </c>
      <c r="J22" s="272">
        <f t="shared" ca="1" si="2"/>
        <v>-3059.767174654582</v>
      </c>
      <c r="K22" s="272"/>
    </row>
    <row r="23" spans="1:11">
      <c r="A23" s="278"/>
      <c r="B23" s="268"/>
      <c r="C23" s="273"/>
      <c r="D23" s="272">
        <f ca="1">[3]Electric!$D$328</f>
        <v>39967.4</v>
      </c>
      <c r="E23" s="269">
        <v>2.31</v>
      </c>
      <c r="F23" s="274">
        <f t="shared" si="1"/>
        <v>2.3100000000000002E-2</v>
      </c>
      <c r="G23" s="304">
        <f t="shared" ca="1" si="5"/>
        <v>2.0820772322792849E-2</v>
      </c>
      <c r="H23" s="274">
        <f t="shared" ca="1" si="3"/>
        <v>0.90133213518583755</v>
      </c>
      <c r="I23" s="272">
        <f t="shared" ca="1" si="4"/>
        <v>36023.901979826442</v>
      </c>
      <c r="J23" s="272">
        <f t="shared" ca="1" si="2"/>
        <v>-3943.4980201735598</v>
      </c>
      <c r="K23" s="272"/>
    </row>
    <row r="24" spans="1:11">
      <c r="A24" s="278"/>
      <c r="B24" s="268"/>
      <c r="C24" s="273"/>
      <c r="D24" s="272">
        <f ca="1">[3]Electric!$D$329</f>
        <v>49900.55999999999</v>
      </c>
      <c r="E24" s="269">
        <v>2.8</v>
      </c>
      <c r="F24" s="274">
        <f t="shared" si="1"/>
        <v>2.7999999999999997E-2</v>
      </c>
      <c r="G24" s="304">
        <f t="shared" ca="1" si="5"/>
        <v>2.0820772322792849E-2</v>
      </c>
      <c r="H24" s="274">
        <f t="shared" ca="1" si="3"/>
        <v>0.74359901152831609</v>
      </c>
      <c r="I24" s="272">
        <f t="shared" ca="1" si="4"/>
        <v>37106.00709070942</v>
      </c>
      <c r="J24" s="272">
        <f t="shared" ca="1" si="2"/>
        <v>-12794.552909290571</v>
      </c>
      <c r="K24" s="272"/>
    </row>
    <row r="25" spans="1:11">
      <c r="A25" s="278"/>
      <c r="B25" s="268"/>
      <c r="C25" s="273"/>
      <c r="D25" s="272">
        <f ca="1">[3]Electric!$D$330</f>
        <v>280352.5</v>
      </c>
      <c r="E25" s="269">
        <v>3.19</v>
      </c>
      <c r="F25" s="274">
        <f t="shared" si="1"/>
        <v>3.1899999999999998E-2</v>
      </c>
      <c r="G25" s="304">
        <f t="shared" ca="1" si="5"/>
        <v>2.0820772322792849E-2</v>
      </c>
      <c r="H25" s="274">
        <f t="shared" ca="1" si="3"/>
        <v>0.65268878754836523</v>
      </c>
      <c r="I25" s="272">
        <f t="shared" ca="1" si="4"/>
        <v>182982.93331115306</v>
      </c>
      <c r="J25" s="272">
        <f t="shared" ca="1" si="2"/>
        <v>-97369.566688846942</v>
      </c>
      <c r="K25" s="272"/>
    </row>
    <row r="26" spans="1:11">
      <c r="A26" s="278"/>
      <c r="B26" s="268"/>
      <c r="C26" s="273"/>
      <c r="D26" s="272">
        <f ca="1">[3]Electric!$D$331</f>
        <v>1015538.4799999999</v>
      </c>
      <c r="E26" s="269">
        <v>4.24</v>
      </c>
      <c r="F26" s="274">
        <f t="shared" si="1"/>
        <v>4.24E-2</v>
      </c>
      <c r="G26" s="304">
        <f t="shared" ca="1" si="5"/>
        <v>2.0820772322792849E-2</v>
      </c>
      <c r="H26" s="274">
        <f t="shared" ca="1" si="3"/>
        <v>0.4910559510092653</v>
      </c>
      <c r="I26" s="272">
        <f t="shared" ca="1" si="4"/>
        <v>498686.21408290369</v>
      </c>
      <c r="J26" s="272">
        <f t="shared" ca="1" si="2"/>
        <v>-516852.26591709617</v>
      </c>
      <c r="K26" s="272"/>
    </row>
    <row r="27" spans="1:11">
      <c r="A27" s="278"/>
      <c r="B27" s="268" t="s">
        <v>209</v>
      </c>
      <c r="C27" s="281">
        <f ca="1">SUM(C11:C26)</f>
        <v>595475583.01999998</v>
      </c>
      <c r="D27" s="290"/>
      <c r="E27" s="289"/>
      <c r="F27" s="282"/>
      <c r="G27" s="308">
        <f ca="1">I27/C27</f>
        <v>2.2740670279477557E-2</v>
      </c>
      <c r="H27" s="282"/>
      <c r="I27" s="290">
        <f ca="1">SUM(I11:I26)</f>
        <v>13541513.892937483</v>
      </c>
      <c r="J27" s="290"/>
      <c r="K27" s="272"/>
    </row>
    <row r="28" spans="1:11">
      <c r="A28" s="278"/>
      <c r="B28" s="268"/>
      <c r="C28" s="273"/>
      <c r="D28" s="272"/>
      <c r="E28" s="269"/>
      <c r="F28" s="274"/>
      <c r="G28" s="274"/>
      <c r="H28" s="274"/>
      <c r="I28" s="272"/>
      <c r="J28" s="272"/>
      <c r="K28" s="272"/>
    </row>
    <row r="29" spans="1:11">
      <c r="A29" s="278"/>
      <c r="B29" s="268"/>
      <c r="C29" s="273"/>
      <c r="D29" s="272"/>
      <c r="E29" s="269"/>
      <c r="F29" s="274"/>
      <c r="G29" s="274"/>
      <c r="H29" s="274"/>
      <c r="I29" s="272"/>
      <c r="J29" s="272"/>
      <c r="K29" s="272"/>
    </row>
    <row r="30" spans="1:11">
      <c r="A30" s="278">
        <v>363</v>
      </c>
      <c r="B30" s="268" t="s">
        <v>162</v>
      </c>
      <c r="C30" s="273">
        <f ca="1">+'[3]Elec Study Rpt'!$K$343</f>
        <v>1194182.8600000001</v>
      </c>
      <c r="D30" s="272">
        <f ca="1">'[3]Elec Study Rpt'!$M$343</f>
        <v>23908.84</v>
      </c>
      <c r="E30" s="254">
        <v>5</v>
      </c>
      <c r="F30" s="274">
        <f t="shared" ref="F30" si="6">E30*0.01</f>
        <v>0.05</v>
      </c>
      <c r="G30" s="282">
        <f ca="1">+'[3]Elec Study Rpt'!$V$343</f>
        <v>4.9922840125171446E-2</v>
      </c>
      <c r="H30" s="274">
        <f t="shared" ref="H30" ca="1" si="7">G30/F30</f>
        <v>0.99845680250342883</v>
      </c>
      <c r="I30" s="272">
        <f ca="1">D30*H30</f>
        <v>23871.94393796608</v>
      </c>
      <c r="J30" s="275">
        <f t="shared" ref="J30" ca="1" si="8">I30-D30</f>
        <v>-36.896062033920316</v>
      </c>
      <c r="K30" s="280"/>
    </row>
  </sheetData>
  <mergeCells count="1">
    <mergeCell ref="A5:J5"/>
  </mergeCells>
  <pageMargins left="0.45" right="0.45" top="0.5" bottom="0.5" header="0.3" footer="0.3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5" workbookViewId="0">
      <selection activeCell="I27" sqref="I27"/>
    </sheetView>
  </sheetViews>
  <sheetFormatPr defaultRowHeight="14.4"/>
  <cols>
    <col min="1" max="1" width="41.44140625" bestFit="1" customWidth="1"/>
    <col min="3" max="3" width="12.33203125" bestFit="1" customWidth="1"/>
    <col min="4" max="5" width="12.5546875" bestFit="1" customWidth="1"/>
  </cols>
  <sheetData>
    <row r="1" spans="1:6">
      <c r="A1" s="251" t="s">
        <v>210</v>
      </c>
    </row>
    <row r="2" spans="1:6">
      <c r="A2" s="251" t="s">
        <v>84</v>
      </c>
    </row>
    <row r="5" spans="1:6">
      <c r="C5" s="302" t="s">
        <v>2</v>
      </c>
      <c r="D5" s="302"/>
      <c r="E5" s="291"/>
    </row>
    <row r="6" spans="1:6">
      <c r="A6" s="292" t="s">
        <v>211</v>
      </c>
      <c r="B6" s="292" t="s">
        <v>212</v>
      </c>
      <c r="C6" s="292" t="s">
        <v>77</v>
      </c>
      <c r="D6" s="292" t="s">
        <v>5</v>
      </c>
      <c r="E6" s="292" t="s">
        <v>213</v>
      </c>
    </row>
    <row r="8" spans="1:6">
      <c r="A8" t="s">
        <v>214</v>
      </c>
    </row>
    <row r="9" spans="1:6">
      <c r="A9" s="293" t="s">
        <v>145</v>
      </c>
      <c r="B9" s="294">
        <v>348</v>
      </c>
      <c r="C9" s="247">
        <v>1912706.9275</v>
      </c>
      <c r="D9" s="247">
        <v>4776731.5600000005</v>
      </c>
      <c r="E9" s="247">
        <f>D9-C9</f>
        <v>2864024.6325000003</v>
      </c>
    </row>
    <row r="10" spans="1:6">
      <c r="A10" s="293" t="s">
        <v>215</v>
      </c>
      <c r="B10" s="294">
        <v>363</v>
      </c>
      <c r="C10" s="208">
        <v>619820.28583333327</v>
      </c>
      <c r="D10" s="208">
        <v>3038938.3416000004</v>
      </c>
      <c r="E10" s="208">
        <f>D10-C10</f>
        <v>2419118.0557666672</v>
      </c>
    </row>
    <row r="11" spans="1:6">
      <c r="C11" s="295"/>
      <c r="D11" s="295"/>
      <c r="E11" s="295"/>
    </row>
    <row r="12" spans="1:6" ht="15" thickBot="1">
      <c r="A12" s="296" t="s">
        <v>216</v>
      </c>
      <c r="C12" s="297">
        <f>SUM(C9:C11)</f>
        <v>2532527.2133333334</v>
      </c>
      <c r="D12" s="297">
        <f>SUM(D9:D11)</f>
        <v>7815669.9016000014</v>
      </c>
      <c r="E12" s="297">
        <f>SUM(E9:E11)</f>
        <v>5283142.6882666675</v>
      </c>
    </row>
    <row r="13" spans="1:6" ht="15" thickTop="1">
      <c r="C13" s="208"/>
      <c r="D13" s="208"/>
      <c r="E13" s="208"/>
    </row>
    <row r="14" spans="1:6">
      <c r="A14" t="s">
        <v>31</v>
      </c>
      <c r="C14" s="208"/>
      <c r="D14" s="208"/>
      <c r="E14" s="208"/>
    </row>
    <row r="15" spans="1:6">
      <c r="A15" s="293" t="s">
        <v>145</v>
      </c>
      <c r="B15" s="294">
        <v>348</v>
      </c>
      <c r="C15" s="247">
        <v>-17497.867821067288</v>
      </c>
      <c r="D15" s="247">
        <v>-513414.06887500006</v>
      </c>
      <c r="E15" s="247">
        <f>D15-C15</f>
        <v>-495916.20105393277</v>
      </c>
      <c r="F15" s="298">
        <v>0.78238410260439173</v>
      </c>
    </row>
    <row r="16" spans="1:6">
      <c r="A16" s="293" t="s">
        <v>215</v>
      </c>
      <c r="B16" s="294">
        <v>363</v>
      </c>
      <c r="C16" s="208">
        <v>-4866.9370910220223</v>
      </c>
      <c r="D16" s="208">
        <v>-232676.07434681212</v>
      </c>
      <c r="E16" s="208">
        <f>D16-C16</f>
        <v>-227809.13725579009</v>
      </c>
      <c r="F16" s="298">
        <v>0.21761589739560824</v>
      </c>
    </row>
    <row r="17" spans="1:6">
      <c r="C17" s="295"/>
      <c r="D17" s="295"/>
      <c r="E17" s="295"/>
    </row>
    <row r="18" spans="1:6" ht="15" thickBot="1">
      <c r="A18" s="296" t="s">
        <v>217</v>
      </c>
      <c r="C18" s="297">
        <f>SUM(C15:C16)</f>
        <v>-22364.804912089312</v>
      </c>
      <c r="D18" s="297">
        <f>SUM(D15:D16)</f>
        <v>-746090.14322181221</v>
      </c>
      <c r="E18" s="297">
        <f>SUM(E15:E16)</f>
        <v>-723725.33830972284</v>
      </c>
    </row>
    <row r="19" spans="1:6" ht="15" thickTop="1">
      <c r="C19" s="247"/>
      <c r="D19" s="247"/>
      <c r="E19" s="247"/>
    </row>
    <row r="20" spans="1:6" ht="15" thickBot="1">
      <c r="A20" t="s">
        <v>218</v>
      </c>
      <c r="B20" s="294">
        <v>282</v>
      </c>
      <c r="C20" s="297">
        <v>-205882.04215264373</v>
      </c>
      <c r="D20" s="297">
        <v>-1922512.3307887327</v>
      </c>
      <c r="E20" s="297">
        <f>D20-C20</f>
        <v>-1716630.2886360891</v>
      </c>
    </row>
    <row r="21" spans="1:6" ht="15" thickTop="1">
      <c r="C21" s="247"/>
      <c r="D21" s="247"/>
      <c r="E21" s="247"/>
    </row>
    <row r="22" spans="1:6" ht="15" thickBot="1">
      <c r="A22" t="s">
        <v>219</v>
      </c>
      <c r="B22" s="294"/>
      <c r="C22" s="297">
        <f>C12+C18+C20</f>
        <v>2304280.3662686003</v>
      </c>
      <c r="D22" s="297">
        <f>D12+D18+D20</f>
        <v>5147067.4275894566</v>
      </c>
      <c r="E22" s="297">
        <f>E12+E18+E20</f>
        <v>2842787.0613208553</v>
      </c>
    </row>
    <row r="23" spans="1:6" ht="15" thickTop="1">
      <c r="C23" s="247"/>
      <c r="D23" s="247"/>
      <c r="E23" s="299" t="s">
        <v>227</v>
      </c>
      <c r="F23" s="300" t="s">
        <v>227</v>
      </c>
    </row>
    <row r="24" spans="1:6">
      <c r="A24" t="s">
        <v>220</v>
      </c>
      <c r="C24" s="247"/>
      <c r="D24" s="247"/>
      <c r="E24" s="247"/>
    </row>
    <row r="25" spans="1:6">
      <c r="A25" s="293" t="s">
        <v>221</v>
      </c>
      <c r="B25" t="s">
        <v>222</v>
      </c>
      <c r="C25" s="247">
        <v>89739.985527709388</v>
      </c>
      <c r="D25" s="247">
        <v>238465.99999999997</v>
      </c>
      <c r="E25" s="247">
        <f>D25-C25</f>
        <v>148726.01447229058</v>
      </c>
      <c r="F25" s="298">
        <v>0.77227101748936877</v>
      </c>
    </row>
    <row r="26" spans="1:6">
      <c r="A26" s="293" t="s">
        <v>223</v>
      </c>
      <c r="B26" t="s">
        <v>224</v>
      </c>
      <c r="C26" s="301">
        <v>26462.725043317274</v>
      </c>
      <c r="D26" s="208">
        <v>101567.97615332446</v>
      </c>
      <c r="E26" s="208">
        <f>D26-C26</f>
        <v>75105.251110007186</v>
      </c>
      <c r="F26" s="298">
        <v>0.22772898251063126</v>
      </c>
    </row>
    <row r="27" spans="1:6">
      <c r="C27" s="295"/>
      <c r="D27" s="295"/>
      <c r="E27" s="295"/>
    </row>
    <row r="28" spans="1:6" ht="15" thickBot="1">
      <c r="A28" s="296" t="s">
        <v>225</v>
      </c>
      <c r="C28" s="297">
        <f>SUM(C25:C27)</f>
        <v>116202.71057102666</v>
      </c>
      <c r="D28" s="297">
        <f>SUM(D25:D27)</f>
        <v>340033.97615332442</v>
      </c>
      <c r="E28" s="297">
        <f>SUM(E25:E27)</f>
        <v>223831.26558229775</v>
      </c>
    </row>
    <row r="29" spans="1:6" ht="15" thickTop="1">
      <c r="E29" s="299" t="s">
        <v>227</v>
      </c>
      <c r="F29" s="300" t="s">
        <v>227</v>
      </c>
    </row>
    <row r="30" spans="1:6">
      <c r="A30" t="s">
        <v>226</v>
      </c>
    </row>
  </sheetData>
  <pageMargins left="0.7" right="0.7" top="0.75" bottom="0.75" header="0.3" footer="0.3"/>
  <pageSetup scale="9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4ACD97A-89BA-4930-B798-FE85A699E890}"/>
</file>

<file path=customXml/itemProps2.xml><?xml version="1.0" encoding="utf-8"?>
<ds:datastoreItem xmlns:ds="http://schemas.openxmlformats.org/officeDocument/2006/customXml" ds:itemID="{24AF8CDC-5A03-487B-A35F-2E3A369672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E07129-0448-4F5E-8AD7-2B59389F2261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DC468C0C-86C6-475F-8B20-7241B54EDE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E</vt:lpstr>
      <vt:lpstr>DFIT </vt:lpstr>
      <vt:lpstr>Other  Glacier Battery Plant</vt:lpstr>
      <vt:lpstr>Production Glacier Battery Plt</vt:lpstr>
      <vt:lpstr>MACRS W 50% BONUS</vt:lpstr>
      <vt:lpstr>New Recap Prod -Non-Prod</vt:lpstr>
      <vt:lpstr>Detail Plant Data</vt:lpstr>
      <vt:lpstr>New Depr Study</vt:lpstr>
      <vt:lpstr>RB&amp;ISbyFERC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Leslie</dc:creator>
  <cp:lastModifiedBy>kbarnard</cp:lastModifiedBy>
  <cp:lastPrinted>2017-01-04T16:48:07Z</cp:lastPrinted>
  <dcterms:created xsi:type="dcterms:W3CDTF">2013-03-08T01:16:38Z</dcterms:created>
  <dcterms:modified xsi:type="dcterms:W3CDTF">2018-04-05T16:11:00Z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{A44787D4-0540-4523-9961-78E4036D8C6D}">
    <vt:lpwstr>{84F7824F-F530-440B-BA94-70E4A5F2B368}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