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4100"/>
  </bookViews>
  <sheets>
    <sheet name="SEF-8" sheetId="4" r:id="rId1"/>
    <sheet name="SEF-9.1" sheetId="5" r:id="rId2"/>
    <sheet name="SEF-9.2" sheetId="6" r:id="rId3"/>
    <sheet name="SEF-10 p 1" sheetId="12" r:id="rId4"/>
    <sheet name="SEF-10 p 2" sheetId="13" r:id="rId5"/>
    <sheet name="SEF-10 p 3" sheetId="11" r:id="rId6"/>
    <sheet name="SEF-11.1" sheetId="10" r:id="rId7"/>
    <sheet name="SEF-11.2" sheetId="8" r:id="rId8"/>
  </sheets>
  <definedNames>
    <definedName name="_xlnm.Print_Area" localSheetId="6">'SEF-11.1'!$A$1:$P$64</definedName>
    <definedName name="_xlnm.Print_Area" localSheetId="7">'SEF-11.2'!$AW$1:$BL$44</definedName>
    <definedName name="_xlnm.Print_Area" localSheetId="0">'SEF-8'!$A$1:$E$33</definedName>
    <definedName name="_xlnm.Print_Titles" localSheetId="2">'SEF-9.2'!$A:$B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6" l="1"/>
  <c r="C55" i="6"/>
  <c r="C54" i="6"/>
  <c r="C53" i="6"/>
  <c r="C52" i="6"/>
  <c r="C51" i="6"/>
  <c r="BM38" i="8" l="1"/>
  <c r="BM39" i="8"/>
  <c r="BM40" i="8"/>
  <c r="A10" i="13" l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D37" i="12"/>
  <c r="C37" i="12"/>
  <c r="D38" i="12"/>
  <c r="C38" i="12"/>
  <c r="D40" i="12"/>
  <c r="C40" i="12"/>
  <c r="D36" i="12"/>
  <c r="C36" i="12"/>
  <c r="D19" i="12"/>
  <c r="D35" i="12" s="1"/>
  <c r="C19" i="12"/>
  <c r="C35" i="12" s="1"/>
  <c r="C13" i="12"/>
  <c r="D13" i="12" s="1"/>
  <c r="E34" i="13" l="1"/>
  <c r="C19" i="13"/>
  <c r="C23" i="13" s="1"/>
  <c r="C30" i="13" s="1"/>
  <c r="C29" i="12"/>
  <c r="C31" i="12" s="1"/>
  <c r="D29" i="12"/>
  <c r="D31" i="12" s="1"/>
  <c r="E19" i="13"/>
  <c r="E23" i="13" s="1"/>
  <c r="E32" i="13" s="1"/>
  <c r="G8" i="11"/>
  <c r="F9" i="11" s="1"/>
  <c r="E9" i="11"/>
  <c r="G9" i="11" s="1"/>
  <c r="G11" i="11"/>
  <c r="E12" i="11"/>
  <c r="F12" i="11"/>
  <c r="G12" i="11"/>
  <c r="G15" i="11"/>
  <c r="G18" i="11" s="1"/>
  <c r="G16" i="11"/>
  <c r="G17" i="11"/>
  <c r="E18" i="11"/>
  <c r="F18" i="11"/>
  <c r="E22" i="11"/>
  <c r="F22" i="11"/>
  <c r="G25" i="11"/>
  <c r="E26" i="11" s="1"/>
  <c r="G28" i="11"/>
  <c r="E29" i="11"/>
  <c r="F29" i="11"/>
  <c r="G29" i="11" s="1"/>
  <c r="G31" i="11"/>
  <c r="E32" i="11" s="1"/>
  <c r="G38" i="11"/>
  <c r="G39" i="11" s="1"/>
  <c r="E39" i="11"/>
  <c r="F39" i="11"/>
  <c r="G46" i="11"/>
  <c r="AM1" i="10"/>
  <c r="AN1" i="10"/>
  <c r="A15" i="10"/>
  <c r="AG15" i="10"/>
  <c r="LY15" i="10"/>
  <c r="QX15" i="10"/>
  <c r="RN15" i="10"/>
  <c r="A16" i="10"/>
  <c r="Q16" i="10"/>
  <c r="AG16" i="10"/>
  <c r="AN16" i="10"/>
  <c r="AW16" i="10"/>
  <c r="BB16" i="10"/>
  <c r="BD16" i="10" s="1"/>
  <c r="BF16" i="10" s="1"/>
  <c r="BH16" i="10" s="1"/>
  <c r="BM16" i="10"/>
  <c r="CC16" i="10"/>
  <c r="CS16" i="10"/>
  <c r="DI16" i="10"/>
  <c r="DN16" i="10"/>
  <c r="DN17" i="10" s="1"/>
  <c r="DY16" i="10"/>
  <c r="EO16" i="10"/>
  <c r="ET16" i="10"/>
  <c r="EV16" i="10"/>
  <c r="FE16" i="10"/>
  <c r="FU16" i="10"/>
  <c r="GK16" i="10"/>
  <c r="GP16" i="10"/>
  <c r="GR16" i="10" s="1"/>
  <c r="GT16" i="10" s="1"/>
  <c r="GT18" i="10" s="1"/>
  <c r="GV16" i="10"/>
  <c r="HA16" i="10"/>
  <c r="HF16" i="10"/>
  <c r="HH16" i="10"/>
  <c r="HJ16" i="10" s="1"/>
  <c r="HL16" i="10" s="1"/>
  <c r="HN16" i="10" s="1"/>
  <c r="HQ16" i="10"/>
  <c r="IG16" i="10"/>
  <c r="IL16" i="10"/>
  <c r="IN16" i="10"/>
  <c r="IN18" i="10" s="1"/>
  <c r="IW16" i="10"/>
  <c r="JB16" i="10"/>
  <c r="JD16" i="10" s="1"/>
  <c r="JM16" i="10"/>
  <c r="KC16" i="10"/>
  <c r="KH16" i="10"/>
  <c r="KJ16" i="10" s="1"/>
  <c r="KL16" i="10" s="1"/>
  <c r="KN16" i="10" s="1"/>
  <c r="KP16" i="10" s="1"/>
  <c r="KR16" i="10" s="1"/>
  <c r="KS16" i="10"/>
  <c r="KX16" i="10"/>
  <c r="KZ16" i="10"/>
  <c r="LB16" i="10" s="1"/>
  <c r="LD16" i="10" s="1"/>
  <c r="LF16" i="10" s="1"/>
  <c r="LH16" i="10" s="1"/>
  <c r="LI16" i="10"/>
  <c r="LY16" i="10"/>
  <c r="MO16" i="10"/>
  <c r="NE16" i="10"/>
  <c r="NU16" i="10"/>
  <c r="OK16" i="10"/>
  <c r="PA16" i="10"/>
  <c r="PR16" i="10"/>
  <c r="QH16" i="10"/>
  <c r="QX16" i="10"/>
  <c r="RE16" i="10"/>
  <c r="RG16" i="10" s="1"/>
  <c r="RI16" i="10" s="1"/>
  <c r="RK16" i="10" s="1"/>
  <c r="RN16" i="10"/>
  <c r="RU16" i="10"/>
  <c r="RW16" i="10" s="1"/>
  <c r="A17" i="10"/>
  <c r="Q17" i="10"/>
  <c r="U17" i="10"/>
  <c r="V17" i="10" s="1"/>
  <c r="X17" i="10" s="1"/>
  <c r="Z17" i="10" s="1"/>
  <c r="AB17" i="10" s="1"/>
  <c r="AD17" i="10" s="1"/>
  <c r="AF17" i="10" s="1"/>
  <c r="AG17" i="10"/>
  <c r="AW17" i="10"/>
  <c r="BB17" i="10"/>
  <c r="BM17" i="10"/>
  <c r="CC17" i="10"/>
  <c r="CH17" i="10"/>
  <c r="CJ17" i="10" s="1"/>
  <c r="CL17" i="10" s="1"/>
  <c r="CN17" i="10" s="1"/>
  <c r="CS17" i="10"/>
  <c r="DI17" i="10"/>
  <c r="DL17" i="10"/>
  <c r="DL19" i="10" s="1"/>
  <c r="DM17" i="10"/>
  <c r="DM19" i="10" s="1"/>
  <c r="DM20" i="10" s="1"/>
  <c r="DO17" i="10"/>
  <c r="DO19" i="10" s="1"/>
  <c r="DQ17" i="10"/>
  <c r="DS17" i="10"/>
  <c r="DU17" i="10"/>
  <c r="DU19" i="10" s="1"/>
  <c r="DU20" i="10" s="1"/>
  <c r="DU21" i="10" s="1"/>
  <c r="DW17" i="10"/>
  <c r="DW19" i="10" s="1"/>
  <c r="DW20" i="10" s="1"/>
  <c r="DY17" i="10"/>
  <c r="ED17" i="10"/>
  <c r="EF17" i="10" s="1"/>
  <c r="EO17" i="10"/>
  <c r="ET17" i="10"/>
  <c r="EV17" i="10" s="1"/>
  <c r="EX17" i="10" s="1"/>
  <c r="EZ17" i="10" s="1"/>
  <c r="FB17" i="10" s="1"/>
  <c r="FD17" i="10" s="1"/>
  <c r="FE17" i="10"/>
  <c r="FJ17" i="10"/>
  <c r="FL17" i="10" s="1"/>
  <c r="FN17" i="10" s="1"/>
  <c r="FP17" i="10" s="1"/>
  <c r="FR17" i="10" s="1"/>
  <c r="FT17" i="10" s="1"/>
  <c r="FU17" i="10"/>
  <c r="FZ17" i="10"/>
  <c r="GK17" i="10"/>
  <c r="HA17" i="10"/>
  <c r="HF17" i="10"/>
  <c r="HH17" i="10" s="1"/>
  <c r="HQ17" i="10"/>
  <c r="HV17" i="10"/>
  <c r="HX17" i="10"/>
  <c r="HZ17" i="10" s="1"/>
  <c r="IB17" i="10" s="1"/>
  <c r="ID17" i="10" s="1"/>
  <c r="IF17" i="10" s="1"/>
  <c r="IG17" i="10"/>
  <c r="IW17" i="10"/>
  <c r="IZ17" i="10"/>
  <c r="JA17" i="10"/>
  <c r="JB17" i="10"/>
  <c r="JC17" i="10"/>
  <c r="JC19" i="10" s="1"/>
  <c r="JE17" i="10"/>
  <c r="JE19" i="10" s="1"/>
  <c r="JG17" i="10"/>
  <c r="JI17" i="10"/>
  <c r="JI19" i="10" s="1"/>
  <c r="JI20" i="10" s="1"/>
  <c r="JK17" i="10"/>
  <c r="JM17" i="10"/>
  <c r="JR17" i="10"/>
  <c r="JT17" i="10" s="1"/>
  <c r="JV17" i="10" s="1"/>
  <c r="JX17" i="10" s="1"/>
  <c r="JZ17" i="10" s="1"/>
  <c r="KB17" i="10" s="1"/>
  <c r="KC17" i="10"/>
  <c r="KH17" i="10"/>
  <c r="KJ17" i="10" s="1"/>
  <c r="KL17" i="10" s="1"/>
  <c r="KN17" i="10" s="1"/>
  <c r="KP17" i="10" s="1"/>
  <c r="KR17" i="10" s="1"/>
  <c r="KS17" i="10"/>
  <c r="KX17" i="10"/>
  <c r="KZ17" i="10"/>
  <c r="LB17" i="10" s="1"/>
  <c r="LD17" i="10" s="1"/>
  <c r="LF17" i="10" s="1"/>
  <c r="LH17" i="10" s="1"/>
  <c r="LI17" i="10"/>
  <c r="LM17" i="10"/>
  <c r="LO17" i="10"/>
  <c r="LO18" i="10" s="1"/>
  <c r="LO20" i="10" s="1"/>
  <c r="LR17" i="10"/>
  <c r="LY17" i="10"/>
  <c r="MO17" i="10"/>
  <c r="NE17" i="10"/>
  <c r="NU17" i="10"/>
  <c r="OK17" i="10"/>
  <c r="OP17" i="10"/>
  <c r="OP18" i="10" s="1"/>
  <c r="PA17" i="10"/>
  <c r="PH17" i="10"/>
  <c r="PJ17" i="10"/>
  <c r="PL17" i="10"/>
  <c r="PN17" i="10" s="1"/>
  <c r="PP17" i="10" s="1"/>
  <c r="PR17" i="10"/>
  <c r="PW17" i="10"/>
  <c r="PY17" i="10" s="1"/>
  <c r="QA17" i="10" s="1"/>
  <c r="QH17" i="10"/>
  <c r="QN17" i="10"/>
  <c r="QP17" i="10"/>
  <c r="QR17" i="10"/>
  <c r="QT17" i="10"/>
  <c r="QV17" i="10"/>
  <c r="QX17" i="10"/>
  <c r="RE17" i="10"/>
  <c r="RG17" i="10" s="1"/>
  <c r="RI17" i="10" s="1"/>
  <c r="RK17" i="10" s="1"/>
  <c r="RM17" i="10" s="1"/>
  <c r="RN17" i="10"/>
  <c r="RU17" i="10"/>
  <c r="RW17" i="10" s="1"/>
  <c r="RY17" i="10" s="1"/>
  <c r="SA17" i="10" s="1"/>
  <c r="SC17" i="10" s="1"/>
  <c r="A18" i="10"/>
  <c r="Q18" i="10"/>
  <c r="U18" i="10"/>
  <c r="AG18" i="10"/>
  <c r="AJ18" i="10"/>
  <c r="AJ20" i="10" s="1"/>
  <c r="AL18" i="10"/>
  <c r="AK18" i="10" s="1"/>
  <c r="AK20" i="10" s="1"/>
  <c r="AM18" i="10"/>
  <c r="AN18" i="10" s="1"/>
  <c r="AW18" i="10"/>
  <c r="BB18" i="10"/>
  <c r="BD18" i="10"/>
  <c r="BF18" i="10" s="1"/>
  <c r="BH18" i="10" s="1"/>
  <c r="BJ18" i="10" s="1"/>
  <c r="BL18" i="10" s="1"/>
  <c r="BM18" i="10"/>
  <c r="CC18" i="10"/>
  <c r="CS18" i="10"/>
  <c r="CX18" i="10"/>
  <c r="CZ18" i="10" s="1"/>
  <c r="DI18" i="10"/>
  <c r="DY18" i="10"/>
  <c r="ED18" i="10"/>
  <c r="EF18" i="10"/>
  <c r="EH18" i="10" s="1"/>
  <c r="EJ18" i="10" s="1"/>
  <c r="EL18" i="10" s="1"/>
  <c r="EN18" i="10" s="1"/>
  <c r="EO18" i="10"/>
  <c r="ER18" i="10"/>
  <c r="ER20" i="10" s="1"/>
  <c r="ER21" i="10" s="1"/>
  <c r="ES18" i="10"/>
  <c r="ES20" i="10" s="1"/>
  <c r="ES21" i="10" s="1"/>
  <c r="ET21" i="10" s="1"/>
  <c r="ET18" i="10"/>
  <c r="EU18" i="10"/>
  <c r="EW18" i="10"/>
  <c r="EY18" i="10"/>
  <c r="EY20" i="10" s="1"/>
  <c r="EY21" i="10" s="1"/>
  <c r="FA18" i="10"/>
  <c r="FA20" i="10" s="1"/>
  <c r="FA21" i="10" s="1"/>
  <c r="FC18" i="10"/>
  <c r="FE18" i="10"/>
  <c r="FJ18" i="10"/>
  <c r="FL18" i="10" s="1"/>
  <c r="FN18" i="10" s="1"/>
  <c r="FP18" i="10" s="1"/>
  <c r="FR18" i="10" s="1"/>
  <c r="FT18" i="10" s="1"/>
  <c r="FU18" i="10"/>
  <c r="GK18" i="10"/>
  <c r="GN18" i="10"/>
  <c r="GO18" i="10"/>
  <c r="GQ18" i="10"/>
  <c r="GS18" i="10"/>
  <c r="GU18" i="10"/>
  <c r="GW18" i="10"/>
  <c r="GY18" i="10"/>
  <c r="HA18" i="10"/>
  <c r="HD18" i="10"/>
  <c r="HE18" i="10"/>
  <c r="HG18" i="10"/>
  <c r="HI18" i="10"/>
  <c r="HK18" i="10"/>
  <c r="HM18" i="10"/>
  <c r="HO18" i="10"/>
  <c r="HQ18" i="10"/>
  <c r="HV18" i="10"/>
  <c r="HX18" i="10" s="1"/>
  <c r="IG18" i="10"/>
  <c r="IJ18" i="10"/>
  <c r="IJ20" i="10" s="1"/>
  <c r="IK18" i="10"/>
  <c r="IK20" i="10" s="1"/>
  <c r="IL18" i="10"/>
  <c r="IL20" i="10" s="1"/>
  <c r="IM18" i="10"/>
  <c r="IM20" i="10" s="1"/>
  <c r="IW18" i="10"/>
  <c r="JM18" i="10"/>
  <c r="JR18" i="10"/>
  <c r="JT18" i="10" s="1"/>
  <c r="JV18" i="10" s="1"/>
  <c r="JX18" i="10" s="1"/>
  <c r="KC18" i="10"/>
  <c r="KH18" i="10"/>
  <c r="KJ18" i="10" s="1"/>
  <c r="KL18" i="10" s="1"/>
  <c r="KN18" i="10" s="1"/>
  <c r="KP18" i="10" s="1"/>
  <c r="KR18" i="10" s="1"/>
  <c r="KS18" i="10"/>
  <c r="KX18" i="10"/>
  <c r="KZ18" i="10" s="1"/>
  <c r="LB18" i="10" s="1"/>
  <c r="LI18" i="10"/>
  <c r="LL18" i="10"/>
  <c r="LM18" i="10"/>
  <c r="LN18" i="10"/>
  <c r="LN20" i="10" s="1"/>
  <c r="LP18" i="10"/>
  <c r="LR18" i="10"/>
  <c r="LR20" i="10" s="1"/>
  <c r="LY18" i="10"/>
  <c r="MO18" i="10"/>
  <c r="MY18" i="10"/>
  <c r="NA18" i="10"/>
  <c r="NC18" i="10"/>
  <c r="NE18" i="10"/>
  <c r="NH18" i="10"/>
  <c r="NJ18" i="10" s="1"/>
  <c r="NU18" i="10"/>
  <c r="NZ18" i="10"/>
  <c r="OB18" i="10"/>
  <c r="OK18" i="10"/>
  <c r="ON18" i="10"/>
  <c r="ON20" i="10" s="1"/>
  <c r="OO18" i="10"/>
  <c r="OO20" i="10" s="1"/>
  <c r="OQ18" i="10"/>
  <c r="OS18" i="10"/>
  <c r="OU18" i="10"/>
  <c r="OU20" i="10" s="1"/>
  <c r="OW18" i="10"/>
  <c r="OW20" i="10" s="1"/>
  <c r="OY18" i="10"/>
  <c r="OY20" i="10" s="1"/>
  <c r="PA18" i="10"/>
  <c r="PH18" i="10"/>
  <c r="PJ18" i="10" s="1"/>
  <c r="PL18" i="10" s="1"/>
  <c r="PN18" i="10" s="1"/>
  <c r="PR18" i="10"/>
  <c r="PW18" i="10"/>
  <c r="PY18" i="10" s="1"/>
  <c r="QH18" i="10"/>
  <c r="QN18" i="10"/>
  <c r="QP18" i="10"/>
  <c r="QR18" i="10"/>
  <c r="QR21" i="10" s="1"/>
  <c r="QT18" i="10"/>
  <c r="QV18" i="10"/>
  <c r="QX18" i="10"/>
  <c r="RE18" i="10"/>
  <c r="RG18" i="10" s="1"/>
  <c r="RI18" i="10" s="1"/>
  <c r="RK18" i="10" s="1"/>
  <c r="RM18" i="10" s="1"/>
  <c r="RN18" i="10"/>
  <c r="RU18" i="10"/>
  <c r="RW18" i="10" s="1"/>
  <c r="RY18" i="10" s="1"/>
  <c r="SA18" i="10" s="1"/>
  <c r="SC18" i="10" s="1"/>
  <c r="A19" i="10"/>
  <c r="Q19" i="10"/>
  <c r="U19" i="10"/>
  <c r="AG19" i="10"/>
  <c r="AW19" i="10"/>
  <c r="BB19" i="10"/>
  <c r="BD19" i="10" s="1"/>
  <c r="BF19" i="10" s="1"/>
  <c r="BH19" i="10" s="1"/>
  <c r="BJ19" i="10" s="1"/>
  <c r="BL19" i="10" s="1"/>
  <c r="BM19" i="10"/>
  <c r="CC19" i="10"/>
  <c r="CF19" i="10"/>
  <c r="CG19" i="10"/>
  <c r="CG20" i="10" s="1"/>
  <c r="CK19" i="10"/>
  <c r="CK20" i="10" s="1"/>
  <c r="CS19" i="10"/>
  <c r="CV19" i="10"/>
  <c r="CW19" i="10"/>
  <c r="CW21" i="10" s="1"/>
  <c r="CY19" i="10"/>
  <c r="CY21" i="10" s="1"/>
  <c r="DA19" i="10"/>
  <c r="DA21" i="10" s="1"/>
  <c r="DC19" i="10"/>
  <c r="DC21" i="10" s="1"/>
  <c r="DC22" i="10" s="1"/>
  <c r="DE19" i="10"/>
  <c r="DG19" i="10"/>
  <c r="DG21" i="10" s="1"/>
  <c r="DI19" i="10"/>
  <c r="DQ19" i="10"/>
  <c r="DQ20" i="10" s="1"/>
  <c r="DS19" i="10"/>
  <c r="DY19" i="10"/>
  <c r="EB19" i="10"/>
  <c r="EC19" i="10"/>
  <c r="ED19" i="10"/>
  <c r="EE19" i="10"/>
  <c r="EG19" i="10"/>
  <c r="EI19" i="10"/>
  <c r="EK19" i="10"/>
  <c r="EM19" i="10"/>
  <c r="EO19" i="10"/>
  <c r="FE19" i="10"/>
  <c r="FJ19" i="10"/>
  <c r="FL19" i="10" s="1"/>
  <c r="FN19" i="10" s="1"/>
  <c r="FP19" i="10" s="1"/>
  <c r="FR19" i="10" s="1"/>
  <c r="FT19" i="10" s="1"/>
  <c r="FU19" i="10"/>
  <c r="HA19" i="10"/>
  <c r="HQ19" i="10"/>
  <c r="HT19" i="10"/>
  <c r="HU19" i="10"/>
  <c r="HV19" i="10"/>
  <c r="HV21" i="10" s="1"/>
  <c r="HV22" i="10" s="1"/>
  <c r="HW19" i="10"/>
  <c r="HW21" i="10" s="1"/>
  <c r="HW22" i="10" s="1"/>
  <c r="HY19" i="10"/>
  <c r="IA19" i="10"/>
  <c r="IC19" i="10"/>
  <c r="IE19" i="10"/>
  <c r="IG19" i="10"/>
  <c r="IW19" i="10"/>
  <c r="IZ19" i="10"/>
  <c r="IZ20" i="10" s="1"/>
  <c r="JA19" i="10"/>
  <c r="JA20" i="10" s="1"/>
  <c r="JB19" i="10"/>
  <c r="JG19" i="10"/>
  <c r="JK19" i="10"/>
  <c r="JK20" i="10" s="1"/>
  <c r="JM19" i="10"/>
  <c r="JR19" i="10"/>
  <c r="JT19" i="10"/>
  <c r="JV19" i="10" s="1"/>
  <c r="JX19" i="10" s="1"/>
  <c r="JZ19" i="10" s="1"/>
  <c r="KB19" i="10" s="1"/>
  <c r="KC19" i="10"/>
  <c r="KH19" i="10"/>
  <c r="KJ19" i="10" s="1"/>
  <c r="KL19" i="10" s="1"/>
  <c r="KS19" i="10"/>
  <c r="KX19" i="10"/>
  <c r="KZ19" i="10"/>
  <c r="LB19" i="10" s="1"/>
  <c r="LD19" i="10" s="1"/>
  <c r="LF19" i="10" s="1"/>
  <c r="LH19" i="10" s="1"/>
  <c r="LI19" i="10"/>
  <c r="LY19" i="10"/>
  <c r="MO19" i="10"/>
  <c r="MY19" i="10"/>
  <c r="NA19" i="10"/>
  <c r="NC19" i="10"/>
  <c r="NE19" i="10"/>
  <c r="NH19" i="10"/>
  <c r="NJ19" i="10" s="1"/>
  <c r="NL19" i="10" s="1"/>
  <c r="NN19" i="10" s="1"/>
  <c r="NP19" i="10" s="1"/>
  <c r="NR19" i="10" s="1"/>
  <c r="NT19" i="10" s="1"/>
  <c r="NU19" i="10"/>
  <c r="NZ19" i="10"/>
  <c r="OB19" i="10"/>
  <c r="OK19" i="10"/>
  <c r="PA19" i="10"/>
  <c r="PH19" i="10"/>
  <c r="PJ19" i="10" s="1"/>
  <c r="PL19" i="10" s="1"/>
  <c r="PN19" i="10" s="1"/>
  <c r="PP19" i="10" s="1"/>
  <c r="PR19" i="10"/>
  <c r="PU19" i="10"/>
  <c r="PV19" i="10"/>
  <c r="PX19" i="10"/>
  <c r="PZ19" i="10"/>
  <c r="QB19" i="10"/>
  <c r="QD19" i="10"/>
  <c r="QF19" i="10"/>
  <c r="QH19" i="10"/>
  <c r="QN19" i="10"/>
  <c r="QP19" i="10"/>
  <c r="QR19" i="10"/>
  <c r="QT19" i="10"/>
  <c r="QT21" i="10" s="1"/>
  <c r="QV19" i="10"/>
  <c r="QX19" i="10"/>
  <c r="RE19" i="10"/>
  <c r="RG19" i="10" s="1"/>
  <c r="RI19" i="10" s="1"/>
  <c r="RK19" i="10" s="1"/>
  <c r="RM19" i="10" s="1"/>
  <c r="RN19" i="10"/>
  <c r="RU19" i="10"/>
  <c r="RW19" i="10"/>
  <c r="RY19" i="10" s="1"/>
  <c r="SA19" i="10" s="1"/>
  <c r="SC19" i="10" s="1"/>
  <c r="A20" i="10"/>
  <c r="Q20" i="10"/>
  <c r="U20" i="10"/>
  <c r="AG20" i="10"/>
  <c r="AW20" i="10"/>
  <c r="AZ20" i="10"/>
  <c r="BA20" i="10"/>
  <c r="BC20" i="10"/>
  <c r="BC22" i="10" s="1"/>
  <c r="BE20" i="10"/>
  <c r="BG20" i="10"/>
  <c r="BG22" i="10" s="1"/>
  <c r="BI20" i="10"/>
  <c r="BK20" i="10"/>
  <c r="BK22" i="10" s="1"/>
  <c r="BM20" i="10"/>
  <c r="BQ20" i="10"/>
  <c r="BR20" i="10" s="1"/>
  <c r="BW20" i="10"/>
  <c r="BX20" i="10" s="1"/>
  <c r="BY20" i="10"/>
  <c r="BZ20" i="10" s="1"/>
  <c r="CA20" i="10"/>
  <c r="CB20" i="10" s="1"/>
  <c r="CC20" i="10"/>
  <c r="CI20" i="10"/>
  <c r="CM20" i="10"/>
  <c r="CO20" i="10"/>
  <c r="CQ20" i="10"/>
  <c r="CS20" i="10"/>
  <c r="DI20" i="10"/>
  <c r="DY20" i="10"/>
  <c r="EO20" i="10"/>
  <c r="EU20" i="10"/>
  <c r="EU21" i="10" s="1"/>
  <c r="EW20" i="10"/>
  <c r="EW21" i="10" s="1"/>
  <c r="FC20" i="10"/>
  <c r="FE20" i="10"/>
  <c r="FJ20" i="10"/>
  <c r="FL20" i="10" s="1"/>
  <c r="FN20" i="10" s="1"/>
  <c r="FP20" i="10" s="1"/>
  <c r="FR20" i="10" s="1"/>
  <c r="FT20" i="10" s="1"/>
  <c r="FU20" i="10"/>
  <c r="FZ20" i="10"/>
  <c r="HA20" i="10"/>
  <c r="HD20" i="10"/>
  <c r="HE20" i="10"/>
  <c r="HE21" i="10" s="1"/>
  <c r="HG20" i="10"/>
  <c r="HI20" i="10"/>
  <c r="HI21" i="10" s="1"/>
  <c r="HK20" i="10"/>
  <c r="HK21" i="10" s="1"/>
  <c r="HQ20" i="10"/>
  <c r="IG20" i="10"/>
  <c r="IN20" i="10"/>
  <c r="IN22" i="10" s="1"/>
  <c r="IW20" i="10"/>
  <c r="JE20" i="10"/>
  <c r="JM20" i="10"/>
  <c r="JR20" i="10"/>
  <c r="JT20" i="10" s="1"/>
  <c r="JV20" i="10" s="1"/>
  <c r="JX20" i="10" s="1"/>
  <c r="JZ20" i="10" s="1"/>
  <c r="KB20" i="10" s="1"/>
  <c r="KC20" i="10"/>
  <c r="KH20" i="10"/>
  <c r="KS20" i="10"/>
  <c r="KV20" i="10"/>
  <c r="KW20" i="10"/>
  <c r="KY20" i="10"/>
  <c r="LA20" i="10"/>
  <c r="LA24" i="10" s="1"/>
  <c r="LA26" i="10" s="1"/>
  <c r="LC20" i="10"/>
  <c r="LE20" i="10"/>
  <c r="LG20" i="10"/>
  <c r="LG24" i="10" s="1"/>
  <c r="LG26" i="10" s="1"/>
  <c r="LI20" i="10"/>
  <c r="LL20" i="10"/>
  <c r="LL21" i="10" s="1"/>
  <c r="LM20" i="10"/>
  <c r="LM21" i="10" s="1"/>
  <c r="LM22" i="10" s="1"/>
  <c r="LP20" i="10"/>
  <c r="LP21" i="10" s="1"/>
  <c r="LP22" i="10" s="1"/>
  <c r="LY20" i="10"/>
  <c r="MO20" i="10"/>
  <c r="NE20" i="10"/>
  <c r="NH20" i="10"/>
  <c r="NJ20" i="10" s="1"/>
  <c r="NL20" i="10" s="1"/>
  <c r="NN20" i="10" s="1"/>
  <c r="NP20" i="10" s="1"/>
  <c r="NR20" i="10" s="1"/>
  <c r="NT20" i="10" s="1"/>
  <c r="NU20" i="10"/>
  <c r="NZ20" i="10"/>
  <c r="OB20" i="10" s="1"/>
  <c r="OK20" i="10"/>
  <c r="OP20" i="10"/>
  <c r="OQ20" i="10"/>
  <c r="OQ21" i="10" s="1"/>
  <c r="OS20" i="10"/>
  <c r="OS21" i="10" s="1"/>
  <c r="PA20" i="10"/>
  <c r="PH20" i="10"/>
  <c r="PJ20" i="10" s="1"/>
  <c r="PL20" i="10" s="1"/>
  <c r="PN20" i="10" s="1"/>
  <c r="PP20" i="10" s="1"/>
  <c r="QH20" i="10"/>
  <c r="QN20" i="10"/>
  <c r="QP20" i="10"/>
  <c r="QR20" i="10"/>
  <c r="QT20" i="10"/>
  <c r="QV20" i="10"/>
  <c r="QV21" i="10" s="1"/>
  <c r="QX20" i="10"/>
  <c r="RC20" i="10"/>
  <c r="RC24" i="10" s="1"/>
  <c r="RC26" i="10" s="1"/>
  <c r="RD20" i="10"/>
  <c r="RD24" i="10" s="1"/>
  <c r="RD26" i="10" s="1"/>
  <c r="RF20" i="10"/>
  <c r="RF24" i="10" s="1"/>
  <c r="RH20" i="10"/>
  <c r="RJ20" i="10"/>
  <c r="RL20" i="10"/>
  <c r="RL24" i="10" s="1"/>
  <c r="RN20" i="10"/>
  <c r="RT20" i="10"/>
  <c r="RT22" i="10" s="1"/>
  <c r="RT24" i="10" s="1"/>
  <c r="RT26" i="10" s="1"/>
  <c r="RV20" i="10"/>
  <c r="RX20" i="10"/>
  <c r="RZ20" i="10"/>
  <c r="SB20" i="10"/>
  <c r="A21" i="10"/>
  <c r="Q21" i="10"/>
  <c r="U21" i="10"/>
  <c r="V21" i="10" s="1"/>
  <c r="X21" i="10" s="1"/>
  <c r="Z21" i="10" s="1"/>
  <c r="AB21" i="10" s="1"/>
  <c r="AD21" i="10" s="1"/>
  <c r="AF21" i="10" s="1"/>
  <c r="AG21" i="10"/>
  <c r="AW21" i="10"/>
  <c r="BM21" i="10"/>
  <c r="CS21" i="10"/>
  <c r="CV21" i="10"/>
  <c r="CV22" i="10" s="1"/>
  <c r="DE21" i="10"/>
  <c r="DE22" i="10" s="1"/>
  <c r="DI21" i="10"/>
  <c r="DY21" i="10"/>
  <c r="ED21" i="10"/>
  <c r="EF21" i="10" s="1"/>
  <c r="EH21" i="10" s="1"/>
  <c r="EO21" i="10"/>
  <c r="FE21" i="10"/>
  <c r="FJ21" i="10"/>
  <c r="FL21" i="10" s="1"/>
  <c r="FN21" i="10" s="1"/>
  <c r="FP21" i="10" s="1"/>
  <c r="FR21" i="10" s="1"/>
  <c r="FT21" i="10" s="1"/>
  <c r="FU21" i="10"/>
  <c r="HA21" i="10"/>
  <c r="HQ21" i="10"/>
  <c r="HT21" i="10"/>
  <c r="HU21" i="10"/>
  <c r="HU22" i="10" s="1"/>
  <c r="HY21" i="10"/>
  <c r="IA21" i="10"/>
  <c r="IA22" i="10" s="1"/>
  <c r="IC21" i="10"/>
  <c r="IC22" i="10" s="1"/>
  <c r="IE21" i="10"/>
  <c r="IE22" i="10" s="1"/>
  <c r="IG21" i="10"/>
  <c r="JM21" i="10"/>
  <c r="JR21" i="10"/>
  <c r="JT21" i="10"/>
  <c r="JV21" i="10" s="1"/>
  <c r="JX21" i="10" s="1"/>
  <c r="JZ21" i="10" s="1"/>
  <c r="KB21" i="10" s="1"/>
  <c r="KC21" i="10"/>
  <c r="KH21" i="10"/>
  <c r="KJ21" i="10" s="1"/>
  <c r="KL21" i="10" s="1"/>
  <c r="KN21" i="10" s="1"/>
  <c r="KP21" i="10" s="1"/>
  <c r="KR21" i="10" s="1"/>
  <c r="KS21" i="10"/>
  <c r="KX21" i="10"/>
  <c r="KZ21" i="10" s="1"/>
  <c r="LB21" i="10" s="1"/>
  <c r="LD21" i="10" s="1"/>
  <c r="LF21" i="10" s="1"/>
  <c r="LH21" i="10" s="1"/>
  <c r="LI21" i="10"/>
  <c r="LN21" i="10"/>
  <c r="LR21" i="10"/>
  <c r="LY21" i="10"/>
  <c r="MO21" i="10"/>
  <c r="MX21" i="10"/>
  <c r="MZ21" i="10"/>
  <c r="NB21" i="10"/>
  <c r="NC21" i="10"/>
  <c r="ND21" i="10"/>
  <c r="NE21" i="10"/>
  <c r="NI21" i="10"/>
  <c r="NK21" i="10"/>
  <c r="NM21" i="10"/>
  <c r="NO21" i="10"/>
  <c r="NQ21" i="10"/>
  <c r="NS21" i="10"/>
  <c r="NU21" i="10"/>
  <c r="NX21" i="10"/>
  <c r="NY21" i="10"/>
  <c r="NY36" i="10" s="1"/>
  <c r="OC21" i="10"/>
  <c r="OD21" i="10"/>
  <c r="OE21" i="10"/>
  <c r="OF21" i="10"/>
  <c r="OG21" i="10"/>
  <c r="OH21" i="10"/>
  <c r="OI21" i="10"/>
  <c r="OJ21" i="10"/>
  <c r="OK21" i="10"/>
  <c r="ON21" i="10"/>
  <c r="OO21" i="10"/>
  <c r="OP21" i="10"/>
  <c r="OW21" i="10"/>
  <c r="PA21" i="10"/>
  <c r="PH21" i="10"/>
  <c r="PJ21" i="10" s="1"/>
  <c r="PL21" i="10" s="1"/>
  <c r="PN21" i="10" s="1"/>
  <c r="PP21" i="10" s="1"/>
  <c r="QH21" i="10"/>
  <c r="QM21" i="10"/>
  <c r="QO21" i="10"/>
  <c r="QQ21" i="10"/>
  <c r="QQ25" i="10" s="1"/>
  <c r="QQ27" i="10" s="1"/>
  <c r="QS21" i="10"/>
  <c r="QS25" i="10" s="1"/>
  <c r="QU21" i="10"/>
  <c r="QU25" i="10" s="1"/>
  <c r="QU27" i="10" s="1"/>
  <c r="QW21" i="10"/>
  <c r="QX21" i="10"/>
  <c r="RE21" i="10"/>
  <c r="RG21" i="10" s="1"/>
  <c r="RI21" i="10" s="1"/>
  <c r="RK21" i="10" s="1"/>
  <c r="RM21" i="10" s="1"/>
  <c r="RN21" i="10"/>
  <c r="A22" i="10"/>
  <c r="Q22" i="10"/>
  <c r="U22" i="10"/>
  <c r="AG22" i="10"/>
  <c r="AI22" i="10"/>
  <c r="AL22" i="10" s="1"/>
  <c r="AW22" i="10"/>
  <c r="AZ22" i="10"/>
  <c r="BA22" i="10"/>
  <c r="BE22" i="10"/>
  <c r="BI22" i="10"/>
  <c r="BM22" i="10"/>
  <c r="CS22" i="10"/>
  <c r="DA22" i="10"/>
  <c r="DY22" i="10"/>
  <c r="ED22" i="10"/>
  <c r="EF22" i="10" s="1"/>
  <c r="EH22" i="10" s="1"/>
  <c r="EJ22" i="10" s="1"/>
  <c r="EL22" i="10" s="1"/>
  <c r="EN22" i="10" s="1"/>
  <c r="EO22" i="10"/>
  <c r="FE22" i="10"/>
  <c r="FJ22" i="10"/>
  <c r="FL22" i="10" s="1"/>
  <c r="FN22" i="10" s="1"/>
  <c r="FP22" i="10" s="1"/>
  <c r="FU22" i="10"/>
  <c r="HQ22" i="10"/>
  <c r="HY22" i="10"/>
  <c r="IG22" i="10"/>
  <c r="IK22" i="10"/>
  <c r="IK23" i="10" s="1"/>
  <c r="IL22" i="10"/>
  <c r="IL23" i="10" s="1"/>
  <c r="JM22" i="10"/>
  <c r="JR22" i="10"/>
  <c r="JT22" i="10" s="1"/>
  <c r="JV22" i="10" s="1"/>
  <c r="JX22" i="10" s="1"/>
  <c r="JZ22" i="10" s="1"/>
  <c r="KB22" i="10" s="1"/>
  <c r="KC22" i="10"/>
  <c r="KF22" i="10"/>
  <c r="KG22" i="10"/>
  <c r="KI22" i="10"/>
  <c r="KK22" i="10"/>
  <c r="KM22" i="10"/>
  <c r="KO22" i="10"/>
  <c r="KQ22" i="10"/>
  <c r="KS22" i="10"/>
  <c r="KX22" i="10"/>
  <c r="KZ22" i="10" s="1"/>
  <c r="LB22" i="10" s="1"/>
  <c r="LD22" i="10" s="1"/>
  <c r="LF22" i="10" s="1"/>
  <c r="LH22" i="10" s="1"/>
  <c r="LI22" i="10"/>
  <c r="LL22" i="10"/>
  <c r="LR22" i="10"/>
  <c r="LY22" i="10"/>
  <c r="MO22" i="10"/>
  <c r="NE22" i="10"/>
  <c r="NU22" i="10"/>
  <c r="PA22" i="10"/>
  <c r="PH22" i="10"/>
  <c r="PJ22" i="10"/>
  <c r="PL22" i="10" s="1"/>
  <c r="PN22" i="10"/>
  <c r="PP22" i="10" s="1"/>
  <c r="QH22" i="10"/>
  <c r="QN22" i="10"/>
  <c r="QP22" i="10"/>
  <c r="QR22" i="10"/>
  <c r="QT22" i="10"/>
  <c r="QV22" i="10"/>
  <c r="QX22" i="10"/>
  <c r="RE22" i="10"/>
  <c r="RG22" i="10" s="1"/>
  <c r="RI22" i="10" s="1"/>
  <c r="RK22" i="10" s="1"/>
  <c r="RM22" i="10" s="1"/>
  <c r="RN22" i="10"/>
  <c r="RV22" i="10"/>
  <c r="RX22" i="10"/>
  <c r="RX24" i="10" s="1"/>
  <c r="RZ22" i="10"/>
  <c r="RZ24" i="10" s="1"/>
  <c r="RZ26" i="10" s="1"/>
  <c r="SB22" i="10"/>
  <c r="A23" i="10"/>
  <c r="G28" i="10"/>
  <c r="Q23" i="10"/>
  <c r="U23" i="10"/>
  <c r="V23" i="10" s="1"/>
  <c r="X23" i="10" s="1"/>
  <c r="Z23" i="10" s="1"/>
  <c r="AB23" i="10" s="1"/>
  <c r="AD23" i="10" s="1"/>
  <c r="AF23" i="10" s="1"/>
  <c r="AG23" i="10"/>
  <c r="AI23" i="10"/>
  <c r="AM23" i="10" s="1"/>
  <c r="AW23" i="10"/>
  <c r="BM23" i="10"/>
  <c r="BP23" i="10"/>
  <c r="BP24" i="10" s="1"/>
  <c r="DY23" i="10"/>
  <c r="EB23" i="10"/>
  <c r="EC23" i="10"/>
  <c r="EC25" i="10" s="1"/>
  <c r="EC27" i="10" s="1"/>
  <c r="ED23" i="10"/>
  <c r="EE23" i="10"/>
  <c r="EE25" i="10" s="1"/>
  <c r="EE27" i="10" s="1"/>
  <c r="EG23" i="10"/>
  <c r="EI23" i="10"/>
  <c r="EI25" i="10" s="1"/>
  <c r="EI27" i="10" s="1"/>
  <c r="EK23" i="10"/>
  <c r="EK25" i="10" s="1"/>
  <c r="EM23" i="10"/>
  <c r="EO23" i="10"/>
  <c r="ER23" i="10"/>
  <c r="EW23" i="10"/>
  <c r="EY23" i="10"/>
  <c r="FE23" i="10"/>
  <c r="FJ23" i="10"/>
  <c r="FL23" i="10" s="1"/>
  <c r="FU23" i="10"/>
  <c r="FZ23" i="10"/>
  <c r="IG23" i="10"/>
  <c r="JM23" i="10"/>
  <c r="JR23" i="10"/>
  <c r="JT23" i="10" s="1"/>
  <c r="JV23" i="10" s="1"/>
  <c r="JX23" i="10" s="1"/>
  <c r="JZ23" i="10" s="1"/>
  <c r="KB23" i="10" s="1"/>
  <c r="KS23" i="10"/>
  <c r="KX23" i="10"/>
  <c r="KZ23" i="10" s="1"/>
  <c r="LB23" i="10" s="1"/>
  <c r="LD23" i="10" s="1"/>
  <c r="LF23" i="10" s="1"/>
  <c r="LH23" i="10" s="1"/>
  <c r="LY23" i="10"/>
  <c r="MO23" i="10"/>
  <c r="NE23" i="10"/>
  <c r="NU23" i="10"/>
  <c r="PA23" i="10"/>
  <c r="PD23" i="10"/>
  <c r="PE23" i="10"/>
  <c r="PF23" i="10"/>
  <c r="PG23" i="10"/>
  <c r="PI23" i="10"/>
  <c r="PK23" i="10"/>
  <c r="PM23" i="10"/>
  <c r="PO23" i="10"/>
  <c r="QH23" i="10"/>
  <c r="QN23" i="10"/>
  <c r="QP23" i="10"/>
  <c r="QR23" i="10"/>
  <c r="QT23" i="10"/>
  <c r="QV23" i="10"/>
  <c r="QX23" i="10"/>
  <c r="RE23" i="10"/>
  <c r="RG23" i="10" s="1"/>
  <c r="RI23" i="10" s="1"/>
  <c r="RK23" i="10" s="1"/>
  <c r="RM23" i="10" s="1"/>
  <c r="RN23" i="10"/>
  <c r="A24" i="10"/>
  <c r="Q24" i="10"/>
  <c r="U24" i="10"/>
  <c r="V24" i="10" s="1"/>
  <c r="X24" i="10" s="1"/>
  <c r="Z24" i="10" s="1"/>
  <c r="AB24" i="10" s="1"/>
  <c r="AD24" i="10" s="1"/>
  <c r="AF24" i="10" s="1"/>
  <c r="AG24" i="10"/>
  <c r="AI24" i="10"/>
  <c r="AN24" i="10" s="1"/>
  <c r="AW24" i="10"/>
  <c r="BB24" i="10"/>
  <c r="BD24" i="10" s="1"/>
  <c r="BF24" i="10" s="1"/>
  <c r="BH24" i="10" s="1"/>
  <c r="BJ24" i="10" s="1"/>
  <c r="BL24" i="10" s="1"/>
  <c r="BM24" i="10"/>
  <c r="DY24" i="10"/>
  <c r="FE24" i="10"/>
  <c r="FJ24" i="10"/>
  <c r="FU24" i="10"/>
  <c r="JM24" i="10"/>
  <c r="JR24" i="10"/>
  <c r="JT24" i="10" s="1"/>
  <c r="JV24" i="10" s="1"/>
  <c r="JX24" i="10" s="1"/>
  <c r="JZ24" i="10" s="1"/>
  <c r="KB24" i="10" s="1"/>
  <c r="KS24" i="10"/>
  <c r="KV24" i="10"/>
  <c r="KV26" i="10" s="1"/>
  <c r="KW24" i="10"/>
  <c r="KY24" i="10"/>
  <c r="KY26" i="10" s="1"/>
  <c r="KY28" i="10" s="1"/>
  <c r="LC24" i="10"/>
  <c r="LE24" i="10"/>
  <c r="LE26" i="10" s="1"/>
  <c r="LE33" i="10" s="1"/>
  <c r="LE35" i="10" s="1"/>
  <c r="LY24" i="10"/>
  <c r="MB24" i="10"/>
  <c r="MC24" i="10"/>
  <c r="MC26" i="10" s="1"/>
  <c r="MC29" i="10" s="1"/>
  <c r="MC30" i="10" s="1"/>
  <c r="MD24" i="10"/>
  <c r="ME24" i="10"/>
  <c r="ME26" i="10" s="1"/>
  <c r="ME29" i="10" s="1"/>
  <c r="MF24" i="10"/>
  <c r="MG24" i="10"/>
  <c r="MG26" i="10" s="1"/>
  <c r="MG29" i="10" s="1"/>
  <c r="MG30" i="10" s="1"/>
  <c r="MH24" i="10"/>
  <c r="MH26" i="10" s="1"/>
  <c r="MH29" i="10" s="1"/>
  <c r="MO24" i="10"/>
  <c r="MY24" i="10"/>
  <c r="NA24" i="10"/>
  <c r="NA27" i="10" s="1"/>
  <c r="NC24" i="10"/>
  <c r="NE24" i="10"/>
  <c r="NH24" i="10"/>
  <c r="NJ24" i="10"/>
  <c r="NL24" i="10" s="1"/>
  <c r="NN24" i="10" s="1"/>
  <c r="NP24" i="10" s="1"/>
  <c r="NR24" i="10" s="1"/>
  <c r="NU24" i="10"/>
  <c r="PA24" i="10"/>
  <c r="QH24" i="10"/>
  <c r="QN24" i="10"/>
  <c r="QP24" i="10"/>
  <c r="QR24" i="10"/>
  <c r="QT24" i="10"/>
  <c r="QV24" i="10"/>
  <c r="QX24" i="10"/>
  <c r="RH24" i="10"/>
  <c r="RJ24" i="10"/>
  <c r="RN24" i="10"/>
  <c r="RV24" i="10"/>
  <c r="RV26" i="10" s="1"/>
  <c r="SB24" i="10"/>
  <c r="SB26" i="10" s="1"/>
  <c r="A25" i="10"/>
  <c r="M28" i="10"/>
  <c r="O28" i="10"/>
  <c r="Q25" i="10"/>
  <c r="AG25" i="10"/>
  <c r="AW25" i="10"/>
  <c r="DY25" i="10"/>
  <c r="EB25" i="10"/>
  <c r="EB27" i="10" s="1"/>
  <c r="EG25" i="10"/>
  <c r="EG27" i="10" s="1"/>
  <c r="EM25" i="10"/>
  <c r="EM27" i="10" s="1"/>
  <c r="FE25" i="10"/>
  <c r="FJ25" i="10"/>
  <c r="FL25" i="10" s="1"/>
  <c r="FN25" i="10" s="1"/>
  <c r="FP25" i="10" s="1"/>
  <c r="FR25" i="10" s="1"/>
  <c r="FT25" i="10" s="1"/>
  <c r="FU25" i="10"/>
  <c r="JM25" i="10"/>
  <c r="JR25" i="10"/>
  <c r="JT25" i="10" s="1"/>
  <c r="JV25" i="10" s="1"/>
  <c r="JX25" i="10" s="1"/>
  <c r="JZ25" i="10" s="1"/>
  <c r="KB25" i="10" s="1"/>
  <c r="KS25" i="10"/>
  <c r="LY25" i="10"/>
  <c r="MO25" i="10"/>
  <c r="MY25" i="10"/>
  <c r="NA25" i="10"/>
  <c r="NC25" i="10"/>
  <c r="NE25" i="10"/>
  <c r="NH25" i="10"/>
  <c r="NJ25" i="10" s="1"/>
  <c r="NL25" i="10" s="1"/>
  <c r="NN25" i="10" s="1"/>
  <c r="NU25" i="10"/>
  <c r="NZ25" i="10"/>
  <c r="OB25" i="10" s="1"/>
  <c r="OD25" i="10" s="1"/>
  <c r="PA25" i="10"/>
  <c r="QH25" i="10"/>
  <c r="QM25" i="10"/>
  <c r="QM27" i="10" s="1"/>
  <c r="QO25" i="10"/>
  <c r="QO27" i="10" s="1"/>
  <c r="QO29" i="10" s="1"/>
  <c r="QO31" i="10" s="1"/>
  <c r="QW25" i="10"/>
  <c r="QW27" i="10" s="1"/>
  <c r="QW29" i="10" s="1"/>
  <c r="QW31" i="10" s="1"/>
  <c r="QX25" i="10"/>
  <c r="RN25" i="10"/>
  <c r="A26" i="10"/>
  <c r="I28" i="10"/>
  <c r="K28" i="10"/>
  <c r="Q26" i="10"/>
  <c r="U26" i="10"/>
  <c r="V26" i="10" s="1"/>
  <c r="X26" i="10" s="1"/>
  <c r="Z26" i="10" s="1"/>
  <c r="AB26" i="10" s="1"/>
  <c r="AD26" i="10" s="1"/>
  <c r="AF26" i="10" s="1"/>
  <c r="AG26" i="10"/>
  <c r="AW26" i="10"/>
  <c r="DY26" i="10"/>
  <c r="FE26" i="10"/>
  <c r="FH26" i="10"/>
  <c r="FI26" i="10"/>
  <c r="FK26" i="10"/>
  <c r="FK29" i="10" s="1"/>
  <c r="FM26" i="10"/>
  <c r="FO26" i="10"/>
  <c r="FQ26" i="10"/>
  <c r="FS26" i="10"/>
  <c r="FU26" i="10"/>
  <c r="FX26" i="10"/>
  <c r="FX28" i="10" s="1"/>
  <c r="FX30" i="10" s="1"/>
  <c r="FX32" i="10" s="1"/>
  <c r="FY26" i="10"/>
  <c r="GA26" i="10"/>
  <c r="GC26" i="10" s="1"/>
  <c r="GE26" i="10" s="1"/>
  <c r="GG26" i="10" s="1"/>
  <c r="JM26" i="10"/>
  <c r="JP26" i="10"/>
  <c r="JP29" i="10" s="1"/>
  <c r="JP31" i="10" s="1"/>
  <c r="JP32" i="10" s="1"/>
  <c r="JQ26" i="10"/>
  <c r="JS26" i="10"/>
  <c r="JU26" i="10"/>
  <c r="JU29" i="10" s="1"/>
  <c r="JU31" i="10" s="1"/>
  <c r="JW26" i="10"/>
  <c r="JY26" i="10"/>
  <c r="JY29" i="10" s="1"/>
  <c r="JY31" i="10" s="1"/>
  <c r="KA26" i="10"/>
  <c r="KS26" i="10"/>
  <c r="KW26" i="10"/>
  <c r="LC26" i="10"/>
  <c r="LY26" i="10"/>
  <c r="MB26" i="10"/>
  <c r="MB29" i="10" s="1"/>
  <c r="MD26" i="10"/>
  <c r="MD29" i="10" s="1"/>
  <c r="MD30" i="10" s="1"/>
  <c r="MF26" i="10"/>
  <c r="MJ26" i="10"/>
  <c r="MJ29" i="10" s="1"/>
  <c r="ML26" i="10"/>
  <c r="ML29" i="10" s="1"/>
  <c r="ML30" i="10" s="1"/>
  <c r="ML31" i="10" s="1"/>
  <c r="MN26" i="10"/>
  <c r="MN29" i="10" s="1"/>
  <c r="MN30" i="10" s="1"/>
  <c r="MO26" i="10"/>
  <c r="MY26" i="10"/>
  <c r="NA26" i="10"/>
  <c r="NC26" i="10"/>
  <c r="NE26" i="10"/>
  <c r="NH26" i="10"/>
  <c r="NJ26" i="10" s="1"/>
  <c r="NL26" i="10" s="1"/>
  <c r="NN26" i="10" s="1"/>
  <c r="NP26" i="10" s="1"/>
  <c r="NR26" i="10" s="1"/>
  <c r="NT26" i="10" s="1"/>
  <c r="NU26" i="10"/>
  <c r="NZ26" i="10"/>
  <c r="OB26" i="10" s="1"/>
  <c r="OD26" i="10" s="1"/>
  <c r="OF26" i="10" s="1"/>
  <c r="OH26" i="10" s="1"/>
  <c r="OJ26" i="10" s="1"/>
  <c r="PA26" i="10"/>
  <c r="PH26" i="10"/>
  <c r="PJ26" i="10" s="1"/>
  <c r="QH26" i="10"/>
  <c r="QX26" i="10"/>
  <c r="RF26" i="10"/>
  <c r="RH26" i="10"/>
  <c r="RH28" i="10" s="1"/>
  <c r="RH30" i="10" s="1"/>
  <c r="RJ26" i="10"/>
  <c r="RJ28" i="10" s="1"/>
  <c r="RL26" i="10"/>
  <c r="RN26" i="10"/>
  <c r="RX26" i="10"/>
  <c r="A27" i="10"/>
  <c r="Q27" i="10"/>
  <c r="AG27" i="10"/>
  <c r="AW27" i="10"/>
  <c r="DY27" i="10"/>
  <c r="FE27" i="10"/>
  <c r="FI27" i="10"/>
  <c r="FK27" i="10"/>
  <c r="FM27" i="10"/>
  <c r="FO27" i="10"/>
  <c r="FO29" i="10" s="1"/>
  <c r="FQ27" i="10"/>
  <c r="FQ29" i="10" s="1"/>
  <c r="FS27" i="10"/>
  <c r="FU27" i="10"/>
  <c r="JM27" i="10"/>
  <c r="KS27" i="10"/>
  <c r="LY27" i="10"/>
  <c r="MO27" i="10"/>
  <c r="MX27" i="10"/>
  <c r="MX29" i="10" s="1"/>
  <c r="MZ27" i="10"/>
  <c r="MZ29" i="10" s="1"/>
  <c r="NB27" i="10"/>
  <c r="ND27" i="10"/>
  <c r="ND29" i="10" s="1"/>
  <c r="NE27" i="10"/>
  <c r="NI27" i="10"/>
  <c r="NK27" i="10"/>
  <c r="NM27" i="10"/>
  <c r="NO27" i="10"/>
  <c r="NQ27" i="10"/>
  <c r="NS27" i="10"/>
  <c r="NU27" i="10"/>
  <c r="NZ27" i="10"/>
  <c r="OB27" i="10" s="1"/>
  <c r="OD27" i="10"/>
  <c r="OF27" i="10" s="1"/>
  <c r="OH27" i="10" s="1"/>
  <c r="OJ27" i="10" s="1"/>
  <c r="PA27" i="10"/>
  <c r="PH27" i="10"/>
  <c r="PJ27" i="10" s="1"/>
  <c r="PL27" i="10" s="1"/>
  <c r="PN27" i="10" s="1"/>
  <c r="PP27" i="10" s="1"/>
  <c r="QH27" i="10"/>
  <c r="QS27" i="10"/>
  <c r="QX27" i="10"/>
  <c r="RN27" i="10"/>
  <c r="A28" i="10"/>
  <c r="F28" i="10"/>
  <c r="F47" i="10" s="1"/>
  <c r="H28" i="10"/>
  <c r="J28" i="10"/>
  <c r="L28" i="10"/>
  <c r="N28" i="10"/>
  <c r="P28" i="10"/>
  <c r="Q28" i="10"/>
  <c r="U28" i="10"/>
  <c r="V28" i="10" s="1"/>
  <c r="X28" i="10" s="1"/>
  <c r="Z28" i="10" s="1"/>
  <c r="AB28" i="10" s="1"/>
  <c r="AD28" i="10" s="1"/>
  <c r="AF28" i="10" s="1"/>
  <c r="AG28" i="10"/>
  <c r="FE28" i="10"/>
  <c r="FJ28" i="10"/>
  <c r="FL28" i="10" s="1"/>
  <c r="FN28" i="10" s="1"/>
  <c r="FP28" i="10" s="1"/>
  <c r="FR28" i="10" s="1"/>
  <c r="FT28" i="10" s="1"/>
  <c r="FU28" i="10"/>
  <c r="JM28" i="10"/>
  <c r="JR28" i="10"/>
  <c r="JT28" i="10" s="1"/>
  <c r="JV28" i="10" s="1"/>
  <c r="JX28" i="10" s="1"/>
  <c r="JZ28" i="10" s="1"/>
  <c r="KB28" i="10" s="1"/>
  <c r="KS28" i="10"/>
  <c r="KW28" i="10"/>
  <c r="KW30" i="10" s="1"/>
  <c r="LY28" i="10"/>
  <c r="MO28" i="10"/>
  <c r="NE28" i="10"/>
  <c r="NU28" i="10"/>
  <c r="NZ28" i="10"/>
  <c r="OB28" i="10" s="1"/>
  <c r="OD28" i="10" s="1"/>
  <c r="OF28" i="10"/>
  <c r="OH28" i="10" s="1"/>
  <c r="OJ28" i="10" s="1"/>
  <c r="PA28" i="10"/>
  <c r="PD28" i="10"/>
  <c r="PD30" i="10" s="1"/>
  <c r="PE28" i="10"/>
  <c r="PE30" i="10" s="1"/>
  <c r="PE31" i="10" s="1"/>
  <c r="PF28" i="10"/>
  <c r="PF30" i="10" s="1"/>
  <c r="PF31" i="10" s="1"/>
  <c r="PG28" i="10"/>
  <c r="PI28" i="10"/>
  <c r="PK28" i="10"/>
  <c r="PK30" i="10" s="1"/>
  <c r="PK31" i="10" s="1"/>
  <c r="PM28" i="10"/>
  <c r="PM30" i="10" s="1"/>
  <c r="PM31" i="10" s="1"/>
  <c r="PO28" i="10"/>
  <c r="PO30" i="10" s="1"/>
  <c r="PO31" i="10" s="1"/>
  <c r="QH28" i="10"/>
  <c r="QX28" i="10"/>
  <c r="RF28" i="10"/>
  <c r="RF30" i="10" s="1"/>
  <c r="RN28" i="10"/>
  <c r="A29" i="10"/>
  <c r="Q29" i="10"/>
  <c r="W29" i="10"/>
  <c r="Y29" i="10"/>
  <c r="AA29" i="10"/>
  <c r="AC29" i="10"/>
  <c r="AE29" i="10"/>
  <c r="AG29" i="10"/>
  <c r="FE29" i="10"/>
  <c r="FH29" i="10"/>
  <c r="FI29" i="10"/>
  <c r="FI31" i="10" s="1"/>
  <c r="FU29" i="10"/>
  <c r="JM29" i="10"/>
  <c r="JQ29" i="10"/>
  <c r="JQ31" i="10" s="1"/>
  <c r="JQ32" i="10" s="1"/>
  <c r="JQ33" i="10" s="1"/>
  <c r="JS29" i="10"/>
  <c r="JS31" i="10" s="1"/>
  <c r="JW29" i="10"/>
  <c r="JW31" i="10" s="1"/>
  <c r="JW32" i="10" s="1"/>
  <c r="JW33" i="10" s="1"/>
  <c r="KA29" i="10"/>
  <c r="KA31" i="10" s="1"/>
  <c r="KS29" i="10"/>
  <c r="LY29" i="10"/>
  <c r="MF29" i="10"/>
  <c r="MF30" i="10" s="1"/>
  <c r="MO29" i="10"/>
  <c r="NE29" i="10"/>
  <c r="NU29" i="10"/>
  <c r="NZ29" i="10"/>
  <c r="OB29" i="10" s="1"/>
  <c r="OD29" i="10" s="1"/>
  <c r="OF29" i="10" s="1"/>
  <c r="OH29" i="10" s="1"/>
  <c r="OJ29" i="10" s="1"/>
  <c r="PA29" i="10"/>
  <c r="QH29" i="10"/>
  <c r="QS29" i="10"/>
  <c r="QX29" i="10"/>
  <c r="RN29" i="10"/>
  <c r="A30" i="10"/>
  <c r="Q30" i="10"/>
  <c r="AG30" i="10"/>
  <c r="FE30" i="10"/>
  <c r="FI30" i="10"/>
  <c r="FK30" i="10"/>
  <c r="FM30" i="10"/>
  <c r="FO30" i="10"/>
  <c r="FQ30" i="10"/>
  <c r="FS30" i="10"/>
  <c r="FU30" i="10"/>
  <c r="JM30" i="10"/>
  <c r="KS30" i="10"/>
  <c r="LY30" i="10"/>
  <c r="MO30" i="10"/>
  <c r="NE30" i="10"/>
  <c r="NH30" i="10"/>
  <c r="NJ30" i="10" s="1"/>
  <c r="NL30" i="10" s="1"/>
  <c r="NN30" i="10" s="1"/>
  <c r="NU30" i="10"/>
  <c r="NZ30" i="10"/>
  <c r="OB30" i="10" s="1"/>
  <c r="OD30" i="10" s="1"/>
  <c r="OF30" i="10" s="1"/>
  <c r="OH30" i="10" s="1"/>
  <c r="OJ30" i="10" s="1"/>
  <c r="PA30" i="10"/>
  <c r="PG30" i="10"/>
  <c r="QH30" i="10"/>
  <c r="QX30" i="10"/>
  <c r="RN30" i="10"/>
  <c r="A31" i="10"/>
  <c r="Q31" i="10"/>
  <c r="FE31" i="10"/>
  <c r="FH31" i="10"/>
  <c r="FU31" i="10"/>
  <c r="JM31" i="10"/>
  <c r="KS31" i="10"/>
  <c r="LY31" i="10"/>
  <c r="MO31" i="10"/>
  <c r="NE31" i="10"/>
  <c r="NH31" i="10"/>
  <c r="NU31" i="10"/>
  <c r="NZ31" i="10"/>
  <c r="OB31" i="10" s="1"/>
  <c r="OD31" i="10" s="1"/>
  <c r="OF31" i="10" s="1"/>
  <c r="OH31" i="10" s="1"/>
  <c r="OJ31" i="10" s="1"/>
  <c r="PA31" i="10"/>
  <c r="PG31" i="10"/>
  <c r="QH31" i="10"/>
  <c r="QS31" i="10"/>
  <c r="QX31" i="10"/>
  <c r="RN31" i="10"/>
  <c r="RT31" i="10"/>
  <c r="RU31" i="10"/>
  <c r="RV31" i="10"/>
  <c r="RW31" i="10"/>
  <c r="RX31" i="10"/>
  <c r="RY31" i="10"/>
  <c r="RZ31" i="10"/>
  <c r="SA31" i="10"/>
  <c r="SB31" i="10"/>
  <c r="SC31" i="10"/>
  <c r="A32" i="10"/>
  <c r="Q32" i="10"/>
  <c r="S32" i="10"/>
  <c r="Y32" i="10" s="1"/>
  <c r="W32" i="10"/>
  <c r="AE32" i="10"/>
  <c r="FE32" i="10"/>
  <c r="FU32" i="10"/>
  <c r="JM32" i="10"/>
  <c r="KS32" i="10"/>
  <c r="MO32" i="10"/>
  <c r="NE32" i="10"/>
  <c r="NH32" i="10"/>
  <c r="NJ32" i="10" s="1"/>
  <c r="NL32" i="10" s="1"/>
  <c r="NN32" i="10" s="1"/>
  <c r="NP32" i="10" s="1"/>
  <c r="NR32" i="10" s="1"/>
  <c r="NT32" i="10" s="1"/>
  <c r="NU32" i="10"/>
  <c r="NZ32" i="10"/>
  <c r="QH32" i="10"/>
  <c r="QX32" i="10"/>
  <c r="RN32" i="10"/>
  <c r="A33" i="10"/>
  <c r="Q33" i="10"/>
  <c r="S33" i="10"/>
  <c r="W33" i="10" s="1"/>
  <c r="FU33" i="10"/>
  <c r="JM33" i="10"/>
  <c r="KS33" i="10"/>
  <c r="KW33" i="10"/>
  <c r="KW35" i="10" s="1"/>
  <c r="LC33" i="10"/>
  <c r="LC35" i="10" s="1"/>
  <c r="MO33" i="10"/>
  <c r="MY33" i="10"/>
  <c r="MY35" i="10" s="1"/>
  <c r="MY37" i="10" s="1"/>
  <c r="NA33" i="10"/>
  <c r="NA35" i="10" s="1"/>
  <c r="NC33" i="10"/>
  <c r="NE33" i="10"/>
  <c r="NI33" i="10"/>
  <c r="NK33" i="10"/>
  <c r="NM33" i="10"/>
  <c r="NO33" i="10"/>
  <c r="NQ33" i="10"/>
  <c r="NQ35" i="10" s="1"/>
  <c r="NS33" i="10"/>
  <c r="NU33" i="10"/>
  <c r="NZ33" i="10"/>
  <c r="OB33" i="10" s="1"/>
  <c r="OD33" i="10" s="1"/>
  <c r="OF33" i="10" s="1"/>
  <c r="OH33" i="10" s="1"/>
  <c r="OJ33" i="10" s="1"/>
  <c r="QH33" i="10"/>
  <c r="QX33" i="10"/>
  <c r="RD33" i="10"/>
  <c r="RF33" i="10"/>
  <c r="RF35" i="10" s="1"/>
  <c r="RH33" i="10"/>
  <c r="RJ33" i="10"/>
  <c r="RJ35" i="10" s="1"/>
  <c r="RL33" i="10"/>
  <c r="RL35" i="10" s="1"/>
  <c r="RN33" i="10"/>
  <c r="A34" i="10"/>
  <c r="Q34" i="10"/>
  <c r="S34" i="10"/>
  <c r="Y34" i="10" s="1"/>
  <c r="FU34" i="10"/>
  <c r="KS34" i="10"/>
  <c r="KX34" i="10"/>
  <c r="KZ34" i="10" s="1"/>
  <c r="LB34" i="10" s="1"/>
  <c r="LD34" i="10" s="1"/>
  <c r="LF34" i="10" s="1"/>
  <c r="LH34" i="10" s="1"/>
  <c r="MO34" i="10"/>
  <c r="NE34" i="10"/>
  <c r="NU34" i="10"/>
  <c r="NX34" i="10"/>
  <c r="NX36" i="10" s="1"/>
  <c r="NY34" i="10"/>
  <c r="OA34" i="10"/>
  <c r="OC34" i="10"/>
  <c r="OC36" i="10" s="1"/>
  <c r="OE34" i="10"/>
  <c r="OE36" i="10" s="1"/>
  <c r="OG34" i="10"/>
  <c r="OG36" i="10" s="1"/>
  <c r="OI34" i="10"/>
  <c r="QH34" i="10"/>
  <c r="QO34" i="10"/>
  <c r="QQ34" i="10" s="1"/>
  <c r="QS34" i="10" s="1"/>
  <c r="QX34" i="10"/>
  <c r="RE34" i="10"/>
  <c r="RG34" i="10"/>
  <c r="RI34" i="10" s="1"/>
  <c r="RI35" i="10" s="1"/>
  <c r="RN34" i="10"/>
  <c r="RU34" i="10"/>
  <c r="RW34" i="10" s="1"/>
  <c r="RY34" i="10" s="1"/>
  <c r="SA34" i="10" s="1"/>
  <c r="SC34" i="10" s="1"/>
  <c r="A35" i="10"/>
  <c r="Q35" i="10"/>
  <c r="FU35" i="10"/>
  <c r="KS35" i="10"/>
  <c r="MO35" i="10"/>
  <c r="MZ35" i="10"/>
  <c r="NB35" i="10"/>
  <c r="NB37" i="10" s="1"/>
  <c r="NB39" i="10" s="1"/>
  <c r="NB40" i="10" s="1"/>
  <c r="NC35" i="10"/>
  <c r="NC37" i="10" s="1"/>
  <c r="NC39" i="10" s="1"/>
  <c r="NC40" i="10" s="1"/>
  <c r="ND35" i="10"/>
  <c r="NE35" i="10"/>
  <c r="NO35" i="10"/>
  <c r="NS35" i="10"/>
  <c r="NU35" i="10"/>
  <c r="QH35" i="10"/>
  <c r="QO35" i="10"/>
  <c r="QO36" i="10" s="1"/>
  <c r="QX35" i="10"/>
  <c r="RC35" i="10"/>
  <c r="RD35" i="10"/>
  <c r="RE35" i="10"/>
  <c r="RH35" i="10"/>
  <c r="RN35" i="10"/>
  <c r="RU35" i="10"/>
  <c r="RW35" i="10"/>
  <c r="A36" i="10"/>
  <c r="Q36" i="10"/>
  <c r="FU36" i="10"/>
  <c r="MO36" i="10"/>
  <c r="NE36" i="10"/>
  <c r="NU36" i="10"/>
  <c r="OA36" i="10"/>
  <c r="OI36" i="10"/>
  <c r="QH36" i="10"/>
  <c r="QM36" i="10"/>
  <c r="QN36" i="10"/>
  <c r="QP36" i="10"/>
  <c r="QR36" i="10"/>
  <c r="QT36" i="10"/>
  <c r="QV36" i="10"/>
  <c r="RN36" i="10"/>
  <c r="RU36" i="10"/>
  <c r="RW36" i="10" s="1"/>
  <c r="RY36" i="10" s="1"/>
  <c r="SA36" i="10" s="1"/>
  <c r="SC36" i="10" s="1"/>
  <c r="A37" i="10"/>
  <c r="Q37" i="10"/>
  <c r="MO37" i="10"/>
  <c r="MZ37" i="10"/>
  <c r="MZ39" i="10" s="1"/>
  <c r="NA37" i="10"/>
  <c r="ND37" i="10"/>
  <c r="ND39" i="10" s="1"/>
  <c r="ND40" i="10" s="1"/>
  <c r="NE37" i="10"/>
  <c r="NU37" i="10"/>
  <c r="RN37" i="10"/>
  <c r="RU37" i="10"/>
  <c r="RW37" i="10" s="1"/>
  <c r="RY37" i="10" s="1"/>
  <c r="SA37" i="10" s="1"/>
  <c r="SC37" i="10" s="1"/>
  <c r="A38" i="10"/>
  <c r="Q38" i="10"/>
  <c r="S38" i="10"/>
  <c r="U38" i="10"/>
  <c r="V38" i="10" s="1"/>
  <c r="X38" i="10" s="1"/>
  <c r="Z38" i="10" s="1"/>
  <c r="MO38" i="10"/>
  <c r="NE38" i="10"/>
  <c r="NU38" i="10"/>
  <c r="RN38" i="10"/>
  <c r="RT38" i="10"/>
  <c r="RT40" i="10" s="1"/>
  <c r="RV38" i="10"/>
  <c r="RV40" i="10" s="1"/>
  <c r="RX38" i="10"/>
  <c r="RX40" i="10" s="1"/>
  <c r="RZ38" i="10"/>
  <c r="RZ40" i="10" s="1"/>
  <c r="SB38" i="10"/>
  <c r="A39" i="10"/>
  <c r="Q39" i="10"/>
  <c r="S39" i="10"/>
  <c r="U39" i="10"/>
  <c r="V39" i="10"/>
  <c r="X39" i="10" s="1"/>
  <c r="BS39" i="10"/>
  <c r="MO39" i="10"/>
  <c r="MX39" i="10"/>
  <c r="MX40" i="10" s="1"/>
  <c r="NA39" i="10"/>
  <c r="NA40" i="10" s="1"/>
  <c r="NE39" i="10"/>
  <c r="NJ41" i="10"/>
  <c r="NJ43" i="10" s="1"/>
  <c r="NK41" i="10"/>
  <c r="NK43" i="10" s="1"/>
  <c r="NK45" i="10" s="1"/>
  <c r="NU39" i="10"/>
  <c r="NZ39" i="10"/>
  <c r="RN39" i="10"/>
  <c r="A40" i="10"/>
  <c r="Q40" i="10"/>
  <c r="U40" i="10"/>
  <c r="V40" i="10" s="1"/>
  <c r="X40" i="10" s="1"/>
  <c r="Z40" i="10" s="1"/>
  <c r="AB40" i="10" s="1"/>
  <c r="AD40" i="10" s="1"/>
  <c r="AF40" i="10" s="1"/>
  <c r="MO40" i="10"/>
  <c r="NE40" i="10"/>
  <c r="NL40" i="10"/>
  <c r="NN40" i="10" s="1"/>
  <c r="NP40" i="10" s="1"/>
  <c r="NR40" i="10" s="1"/>
  <c r="NT40" i="10" s="1"/>
  <c r="NU40" i="10"/>
  <c r="NZ40" i="10"/>
  <c r="OB40" i="10" s="1"/>
  <c r="OD40" i="10" s="1"/>
  <c r="OF40" i="10" s="1"/>
  <c r="OH40" i="10" s="1"/>
  <c r="OJ40" i="10" s="1"/>
  <c r="RN40" i="10"/>
  <c r="SB40" i="10"/>
  <c r="SB42" i="10" s="1"/>
  <c r="A41" i="10"/>
  <c r="Q41" i="10"/>
  <c r="S41" i="10"/>
  <c r="MO41" i="10"/>
  <c r="NE41" i="10"/>
  <c r="NH41" i="10"/>
  <c r="NH43" i="10" s="1"/>
  <c r="NH45" i="10" s="1"/>
  <c r="NH46" i="10" s="1"/>
  <c r="NI41" i="10"/>
  <c r="NI43" i="10" s="1"/>
  <c r="NM41" i="10"/>
  <c r="NM43" i="10" s="1"/>
  <c r="NO41" i="10"/>
  <c r="NO43" i="10" s="1"/>
  <c r="NQ41" i="10"/>
  <c r="NQ43" i="10" s="1"/>
  <c r="NQ45" i="10" s="1"/>
  <c r="NS41" i="10"/>
  <c r="NS43" i="10" s="1"/>
  <c r="NU41" i="10"/>
  <c r="NZ41" i="10"/>
  <c r="OB41" i="10" s="1"/>
  <c r="OD41" i="10" s="1"/>
  <c r="OF41" i="10" s="1"/>
  <c r="OH41" i="10" s="1"/>
  <c r="OJ41" i="10"/>
  <c r="RN41" i="10"/>
  <c r="A42" i="10"/>
  <c r="Q42" i="10"/>
  <c r="MO42" i="10"/>
  <c r="NE42" i="10"/>
  <c r="NU42" i="10"/>
  <c r="NZ42" i="10"/>
  <c r="OB42" i="10" s="1"/>
  <c r="OD42" i="10" s="1"/>
  <c r="OF42" i="10" s="1"/>
  <c r="OH42" i="10" s="1"/>
  <c r="OJ42" i="10" s="1"/>
  <c r="RN42" i="10"/>
  <c r="A43" i="10"/>
  <c r="Q43" i="10"/>
  <c r="S43" i="10"/>
  <c r="NE43" i="10"/>
  <c r="NU43" i="10"/>
  <c r="NZ43" i="10"/>
  <c r="OB43" i="10" s="1"/>
  <c r="OD43" i="10" s="1"/>
  <c r="OF43" i="10" s="1"/>
  <c r="OH43" i="10" s="1"/>
  <c r="OJ43" i="10" s="1"/>
  <c r="RN43" i="10"/>
  <c r="A44" i="10"/>
  <c r="Q44" i="10"/>
  <c r="U44" i="10"/>
  <c r="V44" i="10" s="1"/>
  <c r="X44" i="10" s="1"/>
  <c r="Z44" i="10" s="1"/>
  <c r="AB44" i="10" s="1"/>
  <c r="AD44" i="10" s="1"/>
  <c r="AF44" i="10" s="1"/>
  <c r="NE44" i="10"/>
  <c r="NU44" i="10"/>
  <c r="NX44" i="10"/>
  <c r="NX46" i="10" s="1"/>
  <c r="NY44" i="10"/>
  <c r="NY46" i="10" s="1"/>
  <c r="OA44" i="10"/>
  <c r="OC44" i="10"/>
  <c r="OC46" i="10" s="1"/>
  <c r="OE44" i="10"/>
  <c r="OE46" i="10" s="1"/>
  <c r="OG44" i="10"/>
  <c r="OG46" i="10" s="1"/>
  <c r="OI44" i="10"/>
  <c r="OI46" i="10" s="1"/>
  <c r="RN44" i="10"/>
  <c r="A45" i="10"/>
  <c r="F45" i="10"/>
  <c r="H45" i="10"/>
  <c r="I45" i="10"/>
  <c r="J45" i="10"/>
  <c r="J47" i="10" s="1"/>
  <c r="K45" i="10"/>
  <c r="K47" i="10" s="1"/>
  <c r="L45" i="10"/>
  <c r="L47" i="10" s="1"/>
  <c r="M45" i="10"/>
  <c r="N45" i="10"/>
  <c r="N47" i="10" s="1"/>
  <c r="O45" i="10"/>
  <c r="P45" i="10"/>
  <c r="Q45" i="10"/>
  <c r="U45" i="10"/>
  <c r="V45" i="10" s="1"/>
  <c r="X45" i="10" s="1"/>
  <c r="Z45" i="10" s="1"/>
  <c r="AB45" i="10" s="1"/>
  <c r="AD45" i="10" s="1"/>
  <c r="AF45" i="10" s="1"/>
  <c r="NE45" i="10"/>
  <c r="NS45" i="10"/>
  <c r="NU45" i="10"/>
  <c r="RN45" i="10"/>
  <c r="A46" i="10"/>
  <c r="Q46" i="10"/>
  <c r="U46" i="10"/>
  <c r="V46" i="10" s="1"/>
  <c r="X46" i="10" s="1"/>
  <c r="Z46" i="10" s="1"/>
  <c r="AB46" i="10" s="1"/>
  <c r="AD46" i="10" s="1"/>
  <c r="AF46" i="10" s="1"/>
  <c r="NE46" i="10"/>
  <c r="NU46" i="10"/>
  <c r="OA46" i="10"/>
  <c r="RN46" i="10"/>
  <c r="A47" i="10"/>
  <c r="H47" i="10"/>
  <c r="P47" i="10"/>
  <c r="Q47" i="10"/>
  <c r="W47" i="10"/>
  <c r="Y47" i="10"/>
  <c r="AA47" i="10"/>
  <c r="AC47" i="10"/>
  <c r="AE47" i="10"/>
  <c r="NU47" i="10"/>
  <c r="RN47" i="10"/>
  <c r="A48" i="10"/>
  <c r="Q48" i="10"/>
  <c r="NU48" i="10"/>
  <c r="RN48" i="10"/>
  <c r="A49" i="10"/>
  <c r="Q49" i="10"/>
  <c r="NU49" i="10"/>
  <c r="RN49" i="10"/>
  <c r="RT49" i="10"/>
  <c r="RU49" i="10"/>
  <c r="RV49" i="10"/>
  <c r="RW49" i="10"/>
  <c r="RX49" i="10"/>
  <c r="RY49" i="10"/>
  <c r="RZ49" i="10"/>
  <c r="SA49" i="10"/>
  <c r="SB49" i="10"/>
  <c r="SC49" i="10"/>
  <c r="A50" i="10"/>
  <c r="Q50" i="10"/>
  <c r="RN50" i="10"/>
  <c r="A51" i="10"/>
  <c r="G53" i="10"/>
  <c r="Q51" i="10"/>
  <c r="RN51" i="10"/>
  <c r="A52" i="10"/>
  <c r="E53" i="10"/>
  <c r="Q52" i="10"/>
  <c r="RN52" i="10"/>
  <c r="RU52" i="10"/>
  <c r="A53" i="10"/>
  <c r="F53" i="10"/>
  <c r="H53" i="10"/>
  <c r="I53" i="10"/>
  <c r="J53" i="10"/>
  <c r="K53" i="10"/>
  <c r="L53" i="10"/>
  <c r="M53" i="10"/>
  <c r="N53" i="10"/>
  <c r="O53" i="10"/>
  <c r="P53" i="10"/>
  <c r="Q53" i="10"/>
  <c r="RN53" i="10"/>
  <c r="RU53" i="10"/>
  <c r="RW53" i="10" s="1"/>
  <c r="RY53" i="10" s="1"/>
  <c r="SA53" i="10" s="1"/>
  <c r="SC53" i="10" s="1"/>
  <c r="A54" i="10"/>
  <c r="Q54" i="10"/>
  <c r="W54" i="10"/>
  <c r="Y54" i="10"/>
  <c r="AA54" i="10"/>
  <c r="AC54" i="10"/>
  <c r="AE54" i="10"/>
  <c r="RN54" i="10"/>
  <c r="RU54" i="10"/>
  <c r="RW54" i="10"/>
  <c r="RY54" i="10" s="1"/>
  <c r="SA54" i="10" s="1"/>
  <c r="SC54" i="10" s="1"/>
  <c r="A55" i="10"/>
  <c r="C55" i="10"/>
  <c r="Q55" i="10"/>
  <c r="W55" i="10"/>
  <c r="Y55" i="10"/>
  <c r="AA55" i="10"/>
  <c r="AC55" i="10"/>
  <c r="AE55" i="10"/>
  <c r="RN55" i="10"/>
  <c r="RU55" i="10"/>
  <c r="RW55" i="10" s="1"/>
  <c r="RY55" i="10" s="1"/>
  <c r="SA55" i="10" s="1"/>
  <c r="SC55" i="10" s="1"/>
  <c r="A56" i="10"/>
  <c r="C56" i="10"/>
  <c r="Q56" i="10"/>
  <c r="RN56" i="10"/>
  <c r="RT56" i="10"/>
  <c r="RT58" i="10" s="1"/>
  <c r="RT60" i="10" s="1"/>
  <c r="RV56" i="10"/>
  <c r="RV58" i="10" s="1"/>
  <c r="RX56" i="10"/>
  <c r="RX58" i="10" s="1"/>
  <c r="RX60" i="10" s="1"/>
  <c r="RZ56" i="10"/>
  <c r="RZ58" i="10" s="1"/>
  <c r="SB56" i="10"/>
  <c r="SB58" i="10" s="1"/>
  <c r="SB60" i="10" s="1"/>
  <c r="A57" i="10"/>
  <c r="C57" i="10"/>
  <c r="Q57" i="10"/>
  <c r="RN57" i="10"/>
  <c r="A58" i="10"/>
  <c r="Q58" i="10"/>
  <c r="RN58" i="10"/>
  <c r="A59" i="10"/>
  <c r="Q59" i="10"/>
  <c r="RN59" i="10"/>
  <c r="A60" i="10"/>
  <c r="D60" i="10"/>
  <c r="Q60" i="10"/>
  <c r="T60" i="10"/>
  <c r="U60" i="10"/>
  <c r="RN60" i="10"/>
  <c r="A61" i="10"/>
  <c r="Q61" i="10"/>
  <c r="T61" i="10"/>
  <c r="U61" i="10"/>
  <c r="RN61" i="10"/>
  <c r="A62" i="10"/>
  <c r="Q62" i="10"/>
  <c r="RN62" i="10"/>
  <c r="RT62" i="10"/>
  <c r="A63" i="10"/>
  <c r="Q63" i="10"/>
  <c r="RN63" i="10"/>
  <c r="A64" i="10"/>
  <c r="Q64" i="10"/>
  <c r="RN64" i="10"/>
  <c r="Q65" i="10"/>
  <c r="RN65" i="10"/>
  <c r="RN66" i="10"/>
  <c r="RN67" i="10"/>
  <c r="RT67" i="10"/>
  <c r="RU67" i="10"/>
  <c r="RV67" i="10"/>
  <c r="RW67" i="10"/>
  <c r="RX67" i="10"/>
  <c r="RY67" i="10"/>
  <c r="RZ67" i="10"/>
  <c r="SA67" i="10"/>
  <c r="SB67" i="10"/>
  <c r="SC67" i="10"/>
  <c r="RN68" i="10"/>
  <c r="RN69" i="10"/>
  <c r="RN70" i="10"/>
  <c r="RU70" i="10"/>
  <c r="RW70" i="10" s="1"/>
  <c r="RN71" i="10"/>
  <c r="RU71" i="10"/>
  <c r="RW71" i="10" s="1"/>
  <c r="RY71" i="10" s="1"/>
  <c r="SA71" i="10" s="1"/>
  <c r="SC71" i="10" s="1"/>
  <c r="RN72" i="10"/>
  <c r="RU72" i="10"/>
  <c r="RW72" i="10" s="1"/>
  <c r="RY72" i="10" s="1"/>
  <c r="SA72" i="10" s="1"/>
  <c r="SC72" i="10" s="1"/>
  <c r="RN73" i="10"/>
  <c r="RU73" i="10"/>
  <c r="RW73" i="10" s="1"/>
  <c r="RY73" i="10" s="1"/>
  <c r="SA73" i="10" s="1"/>
  <c r="SC73" i="10" s="1"/>
  <c r="RN74" i="10"/>
  <c r="RT74" i="10"/>
  <c r="RT76" i="10" s="1"/>
  <c r="RT78" i="10" s="1"/>
  <c r="RV74" i="10"/>
  <c r="RV76" i="10" s="1"/>
  <c r="RX74" i="10"/>
  <c r="RX76" i="10" s="1"/>
  <c r="RZ74" i="10"/>
  <c r="RZ76" i="10" s="1"/>
  <c r="SB74" i="10"/>
  <c r="SB76" i="10" s="1"/>
  <c r="RN75" i="10"/>
  <c r="NF76" i="10"/>
  <c r="RN76" i="10"/>
  <c r="RN77" i="10"/>
  <c r="RN78" i="10"/>
  <c r="RN79" i="10"/>
  <c r="RN80" i="10"/>
  <c r="RN81" i="10"/>
  <c r="RN82" i="10"/>
  <c r="RN83" i="10"/>
  <c r="RN84" i="10"/>
  <c r="RN85" i="10"/>
  <c r="RT85" i="10"/>
  <c r="RU85" i="10"/>
  <c r="RV85" i="10"/>
  <c r="RW85" i="10"/>
  <c r="RX85" i="10"/>
  <c r="RY85" i="10"/>
  <c r="RZ85" i="10"/>
  <c r="SA85" i="10"/>
  <c r="SB85" i="10"/>
  <c r="SC85" i="10"/>
  <c r="RN86" i="10"/>
  <c r="RN87" i="10"/>
  <c r="RN88" i="10"/>
  <c r="RT88" i="10"/>
  <c r="RU88" i="10" s="1"/>
  <c r="RW88" i="10" s="1"/>
  <c r="RV88" i="10"/>
  <c r="RX88" i="10"/>
  <c r="RZ88" i="10"/>
  <c r="SB88" i="10"/>
  <c r="RN89" i="10"/>
  <c r="RT89" i="10"/>
  <c r="RU89" i="10" s="1"/>
  <c r="RU92" i="10" s="1"/>
  <c r="RU94" i="10" s="1"/>
  <c r="RV89" i="10"/>
  <c r="RX89" i="10"/>
  <c r="RZ89" i="10"/>
  <c r="SB89" i="10"/>
  <c r="RN90" i="10"/>
  <c r="RT90" i="10"/>
  <c r="RU90" i="10" s="1"/>
  <c r="RW90" i="10" s="1"/>
  <c r="RV90" i="10"/>
  <c r="RX90" i="10"/>
  <c r="RZ90" i="10"/>
  <c r="SB90" i="10"/>
  <c r="RN91" i="10"/>
  <c r="RT91" i="10"/>
  <c r="RU91" i="10" s="1"/>
  <c r="RV91" i="10"/>
  <c r="RX91" i="10"/>
  <c r="RZ91" i="10"/>
  <c r="SB91" i="10"/>
  <c r="RN92" i="10"/>
  <c r="RV92" i="10"/>
  <c r="RV94" i="10" s="1"/>
  <c r="RN93" i="10"/>
  <c r="RN94" i="10"/>
  <c r="RN95" i="10"/>
  <c r="RN96" i="10"/>
  <c r="RN97" i="10"/>
  <c r="RN98" i="10"/>
  <c r="RN99" i="10"/>
  <c r="RN100" i="10"/>
  <c r="RU100" i="10"/>
  <c r="RT100" i="10" s="1"/>
  <c r="RW100" i="10"/>
  <c r="RX100" i="10" s="1"/>
  <c r="RY100" i="10"/>
  <c r="SA100" i="10"/>
  <c r="SC100" i="10"/>
  <c r="RN101" i="10"/>
  <c r="RT101" i="10"/>
  <c r="RU101" i="10"/>
  <c r="RV101" i="10"/>
  <c r="RW101" i="10"/>
  <c r="RX101" i="10"/>
  <c r="RY101" i="10"/>
  <c r="RZ101" i="10"/>
  <c r="SA101" i="10"/>
  <c r="SB101" i="10"/>
  <c r="SC101" i="10"/>
  <c r="RN102" i="10"/>
  <c r="RU102" i="10"/>
  <c r="RT102" i="10" s="1"/>
  <c r="RW102" i="10"/>
  <c r="RY102" i="10"/>
  <c r="RX102" i="10" s="1"/>
  <c r="SA102" i="10"/>
  <c r="RZ102" i="10" s="1"/>
  <c r="SC102" i="10"/>
  <c r="RN103" i="10"/>
  <c r="AA32" i="10" l="1"/>
  <c r="AL23" i="10"/>
  <c r="KV28" i="10"/>
  <c r="KV33" i="10"/>
  <c r="KV35" i="10" s="1"/>
  <c r="LG33" i="10"/>
  <c r="LG35" i="10" s="1"/>
  <c r="LG28" i="10"/>
  <c r="LG30" i="10"/>
  <c r="GI26" i="10"/>
  <c r="GI28" i="10" s="1"/>
  <c r="GG28" i="10"/>
  <c r="HM21" i="10"/>
  <c r="QR25" i="10"/>
  <c r="QR27" i="10" s="1"/>
  <c r="SB100" i="10"/>
  <c r="NM35" i="10"/>
  <c r="NK35" i="10"/>
  <c r="FM29" i="10"/>
  <c r="FM31" i="10" s="1"/>
  <c r="FM32" i="10" s="1"/>
  <c r="NH27" i="10"/>
  <c r="ES23" i="10"/>
  <c r="NH21" i="10"/>
  <c r="NH35" i="10" s="1"/>
  <c r="QV25" i="10"/>
  <c r="QV27" i="10" s="1"/>
  <c r="EV21" i="10"/>
  <c r="EX21" i="10" s="1"/>
  <c r="EZ21" i="10" s="1"/>
  <c r="FB21" i="10" s="1"/>
  <c r="CH19" i="10"/>
  <c r="DP16" i="10"/>
  <c r="RY90" i="10"/>
  <c r="SA90" i="10" s="1"/>
  <c r="SC90" i="10" s="1"/>
  <c r="JT26" i="10"/>
  <c r="JT29" i="10" s="1"/>
  <c r="JT31" i="10" s="1"/>
  <c r="PW19" i="10"/>
  <c r="RY103" i="10"/>
  <c r="NI35" i="10"/>
  <c r="NC27" i="10"/>
  <c r="HT22" i="10"/>
  <c r="CX21" i="10"/>
  <c r="CZ21" i="10" s="1"/>
  <c r="HM20" i="10"/>
  <c r="JB20" i="10"/>
  <c r="D62" i="10"/>
  <c r="O47" i="10"/>
  <c r="O56" i="10" s="1"/>
  <c r="NB29" i="10"/>
  <c r="KX20" i="10"/>
  <c r="KX24" i="10" s="1"/>
  <c r="KX26" i="10" s="1"/>
  <c r="HD21" i="10"/>
  <c r="QN21" i="10"/>
  <c r="RU56" i="10"/>
  <c r="RU58" i="10" s="1"/>
  <c r="RU60" i="10" s="1"/>
  <c r="RU62" i="10" s="1"/>
  <c r="RJ30" i="10"/>
  <c r="FS29" i="10"/>
  <c r="FS31" i="10" s="1"/>
  <c r="FS32" i="10" s="1"/>
  <c r="CF20" i="10"/>
  <c r="NA21" i="10"/>
  <c r="NA29" i="10" s="1"/>
  <c r="OY21" i="10"/>
  <c r="RU103" i="10"/>
  <c r="SB102" i="10"/>
  <c r="D61" i="10"/>
  <c r="AC33" i="10"/>
  <c r="MY21" i="10"/>
  <c r="AK23" i="10"/>
  <c r="C25" i="13"/>
  <c r="C34" i="13"/>
  <c r="C32" i="13"/>
  <c r="E30" i="13"/>
  <c r="E25" i="13"/>
  <c r="U54" i="10"/>
  <c r="T54" i="10"/>
  <c r="O57" i="10"/>
  <c r="S46" i="10"/>
  <c r="I47" i="10"/>
  <c r="U43" i="10"/>
  <c r="V43" i="10" s="1"/>
  <c r="X43" i="10" s="1"/>
  <c r="Z43" i="10" s="1"/>
  <c r="AB43" i="10" s="1"/>
  <c r="AD43" i="10" s="1"/>
  <c r="AF43" i="10" s="1"/>
  <c r="T33" i="10"/>
  <c r="T62" i="10" s="1"/>
  <c r="T47" i="10"/>
  <c r="E45" i="10"/>
  <c r="O55" i="10"/>
  <c r="E28" i="10"/>
  <c r="E19" i="11"/>
  <c r="F19" i="11"/>
  <c r="G22" i="11"/>
  <c r="F23" i="11" s="1"/>
  <c r="E40" i="11"/>
  <c r="F40" i="11"/>
  <c r="E23" i="11"/>
  <c r="G23" i="11" s="1"/>
  <c r="F32" i="11"/>
  <c r="G32" i="11" s="1"/>
  <c r="F26" i="11"/>
  <c r="G26" i="11" s="1"/>
  <c r="NM45" i="10"/>
  <c r="NM46" i="10" s="1"/>
  <c r="KX28" i="10"/>
  <c r="KX30" i="10"/>
  <c r="KX33" i="10"/>
  <c r="KX35" i="10" s="1"/>
  <c r="NI45" i="10"/>
  <c r="NI46" i="10"/>
  <c r="QV29" i="10"/>
  <c r="QV31" i="10" s="1"/>
  <c r="DB18" i="10"/>
  <c r="CZ19" i="10"/>
  <c r="IJ22" i="10"/>
  <c r="IJ23" i="10" s="1"/>
  <c r="OE48" i="10"/>
  <c r="OE49" i="10" s="1"/>
  <c r="RX103" i="10"/>
  <c r="QU34" i="10"/>
  <c r="QW34" i="10" s="1"/>
  <c r="JY32" i="10"/>
  <c r="JY33" i="10" s="1"/>
  <c r="QU29" i="10"/>
  <c r="QU31" i="10" s="1"/>
  <c r="AJ22" i="10"/>
  <c r="AJ23" i="10"/>
  <c r="RT42" i="10"/>
  <c r="RT44" i="10" s="1"/>
  <c r="AE35" i="10"/>
  <c r="AE49" i="10" s="1"/>
  <c r="IM23" i="10"/>
  <c r="QA18" i="10"/>
  <c r="QC18" i="10" s="1"/>
  <c r="QE18" i="10" s="1"/>
  <c r="QG18" i="10" s="1"/>
  <c r="PY19" i="10"/>
  <c r="LA33" i="10"/>
  <c r="LA35" i="10" s="1"/>
  <c r="LA28" i="10"/>
  <c r="LA30" i="10" s="1"/>
  <c r="RV60" i="10"/>
  <c r="RV62" i="10" s="1"/>
  <c r="JU32" i="10"/>
  <c r="JU33" i="10" s="1"/>
  <c r="QQ29" i="10"/>
  <c r="QQ31" i="10" s="1"/>
  <c r="LO21" i="10"/>
  <c r="LO22" i="10" s="1"/>
  <c r="SC103" i="10"/>
  <c r="RW91" i="10"/>
  <c r="RY91" i="10" s="1"/>
  <c r="SA91" i="10" s="1"/>
  <c r="SC91" i="10" s="1"/>
  <c r="T58" i="10"/>
  <c r="S40" i="10"/>
  <c r="NL39" i="10"/>
  <c r="NL41" i="10" s="1"/>
  <c r="W34" i="10"/>
  <c r="W35" i="10" s="1"/>
  <c r="W49" i="10" s="1"/>
  <c r="KY33" i="10"/>
  <c r="KY35" i="10" s="1"/>
  <c r="MC31" i="10"/>
  <c r="KY30" i="10"/>
  <c r="FH32" i="10"/>
  <c r="T29" i="10"/>
  <c r="QT25" i="10"/>
  <c r="QT27" i="10" s="1"/>
  <c r="QT29" i="10" s="1"/>
  <c r="HF18" i="10"/>
  <c r="RV100" i="10"/>
  <c r="RT103" i="10"/>
  <c r="SB92" i="10"/>
  <c r="SB94" i="10" s="1"/>
  <c r="SB96" i="10" s="1"/>
  <c r="SB98" i="10" s="1"/>
  <c r="U42" i="10"/>
  <c r="V42" i="10" s="1"/>
  <c r="T34" i="10"/>
  <c r="T63" i="10" s="1"/>
  <c r="AE33" i="10"/>
  <c r="PD31" i="10"/>
  <c r="LE28" i="10"/>
  <c r="LE30" i="10" s="1"/>
  <c r="EK27" i="10"/>
  <c r="U27" i="10"/>
  <c r="V27" i="10" s="1"/>
  <c r="X27" i="10" s="1"/>
  <c r="Z27" i="10" s="1"/>
  <c r="AB27" i="10" s="1"/>
  <c r="AD27" i="10" s="1"/>
  <c r="AF27" i="10" s="1"/>
  <c r="ED25" i="10"/>
  <c r="ED27" i="10" s="1"/>
  <c r="FZ26" i="10"/>
  <c r="IM22" i="10"/>
  <c r="NC29" i="10"/>
  <c r="MK24" i="10"/>
  <c r="MK26" i="10" s="1"/>
  <c r="MK29" i="10" s="1"/>
  <c r="MK30" i="10" s="1"/>
  <c r="MK31" i="10" s="1"/>
  <c r="DO20" i="10"/>
  <c r="DO21" i="10" s="1"/>
  <c r="GP18" i="10"/>
  <c r="T55" i="10"/>
  <c r="AA33" i="10"/>
  <c r="GE28" i="10"/>
  <c r="AK24" i="10"/>
  <c r="MI24" i="10"/>
  <c r="MI26" i="10" s="1"/>
  <c r="MI29" i="10" s="1"/>
  <c r="MI30" i="10" s="1"/>
  <c r="MI31" i="10" s="1"/>
  <c r="ET20" i="10"/>
  <c r="ET23" i="10" s="1"/>
  <c r="V19" i="10"/>
  <c r="X19" i="10" s="1"/>
  <c r="Z19" i="10" s="1"/>
  <c r="AB19" i="10" s="1"/>
  <c r="AD19" i="10" s="1"/>
  <c r="AF19" i="10" s="1"/>
  <c r="OR17" i="10"/>
  <c r="RY88" i="10"/>
  <c r="RZ100" i="10"/>
  <c r="RZ103" i="10" s="1"/>
  <c r="SB62" i="10"/>
  <c r="G45" i="10"/>
  <c r="G47" i="10" s="1"/>
  <c r="G55" i="10" s="1"/>
  <c r="AE34" i="10"/>
  <c r="Y33" i="10"/>
  <c r="Y35" i="10" s="1"/>
  <c r="Y49" i="10" s="1"/>
  <c r="Y50" i="10" s="1"/>
  <c r="FI32" i="10"/>
  <c r="MY27" i="10"/>
  <c r="PH23" i="10"/>
  <c r="DG22" i="10"/>
  <c r="NZ21" i="10"/>
  <c r="DW21" i="10"/>
  <c r="JC20" i="10"/>
  <c r="JG20" i="10"/>
  <c r="RV102" i="10"/>
  <c r="RT80" i="10"/>
  <c r="NZ44" i="10"/>
  <c r="NZ46" i="10" s="1"/>
  <c r="QQ35" i="10"/>
  <c r="AC34" i="10"/>
  <c r="NH33" i="10"/>
  <c r="JR26" i="10"/>
  <c r="JR29" i="10" s="1"/>
  <c r="JR31" i="10" s="1"/>
  <c r="JR32" i="10" s="1"/>
  <c r="QP21" i="10"/>
  <c r="QP25" i="10" s="1"/>
  <c r="QP27" i="10" s="1"/>
  <c r="V18" i="10"/>
  <c r="X18" i="10" s="1"/>
  <c r="Z18" i="10" s="1"/>
  <c r="AB18" i="10" s="1"/>
  <c r="AD18" i="10" s="1"/>
  <c r="AF18" i="10" s="1"/>
  <c r="RW103" i="10"/>
  <c r="RT92" i="10"/>
  <c r="RT94" i="10" s="1"/>
  <c r="M47" i="10"/>
  <c r="M56" i="10" s="1"/>
  <c r="RG35" i="10"/>
  <c r="RK34" i="10"/>
  <c r="RM34" i="10" s="1"/>
  <c r="RM35" i="10" s="1"/>
  <c r="AA34" i="10"/>
  <c r="FA23" i="10"/>
  <c r="V22" i="10"/>
  <c r="X22" i="10" s="1"/>
  <c r="Z22" i="10" s="1"/>
  <c r="AB22" i="10" s="1"/>
  <c r="AD22" i="10" s="1"/>
  <c r="AF22" i="10" s="1"/>
  <c r="OU21" i="10"/>
  <c r="CX19" i="10"/>
  <c r="CX22" i="10" s="1"/>
  <c r="RW52" i="10"/>
  <c r="RY52" i="10" s="1"/>
  <c r="NQ46" i="10"/>
  <c r="OB21" i="10"/>
  <c r="IN23" i="10"/>
  <c r="HG21" i="10"/>
  <c r="SB78" i="10"/>
  <c r="SB80" i="10" s="1"/>
  <c r="RV96" i="10"/>
  <c r="RV98" i="10" s="1"/>
  <c r="SB103" i="10"/>
  <c r="SA88" i="10"/>
  <c r="RX78" i="10"/>
  <c r="RX80" i="10" s="1"/>
  <c r="RU96" i="10"/>
  <c r="RU98" i="10" s="1"/>
  <c r="RT96" i="10"/>
  <c r="RT98" i="10" s="1"/>
  <c r="U34" i="10"/>
  <c r="U63" i="10" s="1"/>
  <c r="RC28" i="10"/>
  <c r="RC30" i="10"/>
  <c r="JZ18" i="10"/>
  <c r="JX26" i="10"/>
  <c r="JX29" i="10" s="1"/>
  <c r="JX31" i="10" s="1"/>
  <c r="RU74" i="10"/>
  <c r="RU76" i="10" s="1"/>
  <c r="I57" i="10"/>
  <c r="OI48" i="10"/>
  <c r="OI49" i="10" s="1"/>
  <c r="MY39" i="10"/>
  <c r="MY40" i="10" s="1"/>
  <c r="FQ31" i="10"/>
  <c r="FQ32" i="10" s="1"/>
  <c r="RK35" i="10"/>
  <c r="OA48" i="10"/>
  <c r="OA49" i="10" s="1"/>
  <c r="NS46" i="10"/>
  <c r="SB44" i="10"/>
  <c r="QR29" i="10"/>
  <c r="QR31" i="10" s="1"/>
  <c r="OB34" i="10"/>
  <c r="SA103" i="10"/>
  <c r="RX62" i="10"/>
  <c r="OC48" i="10"/>
  <c r="OC49" i="10" s="1"/>
  <c r="I55" i="10"/>
  <c r="I56" i="10"/>
  <c r="NY48" i="10"/>
  <c r="NY49" i="10" s="1"/>
  <c r="FK31" i="10"/>
  <c r="FK32" i="10" s="1"/>
  <c r="FX34" i="10"/>
  <c r="FX36" i="10" s="1"/>
  <c r="RD28" i="10"/>
  <c r="RD30" i="10" s="1"/>
  <c r="RV78" i="10"/>
  <c r="RV80" i="10"/>
  <c r="RZ60" i="10"/>
  <c r="RZ62" i="10" s="1"/>
  <c r="NX48" i="10"/>
  <c r="NL43" i="10"/>
  <c r="NJ45" i="10"/>
  <c r="NL45" i="10" s="1"/>
  <c r="NN45" i="10" s="1"/>
  <c r="NO45" i="10"/>
  <c r="NO46" i="10"/>
  <c r="RY35" i="10"/>
  <c r="SA35" i="10" s="1"/>
  <c r="RW38" i="10"/>
  <c r="RW40" i="10" s="1"/>
  <c r="MJ30" i="10"/>
  <c r="MJ31" i="10" s="1"/>
  <c r="OG48" i="10"/>
  <c r="OG49" i="10" s="1"/>
  <c r="RZ92" i="10"/>
  <c r="RZ94" i="10" s="1"/>
  <c r="RZ78" i="10"/>
  <c r="RZ80" i="10" s="1"/>
  <c r="K57" i="10"/>
  <c r="K55" i="10"/>
  <c r="K56" i="10"/>
  <c r="MZ40" i="10"/>
  <c r="RZ42" i="10"/>
  <c r="RZ44" i="10" s="1"/>
  <c r="AB38" i="10"/>
  <c r="RU38" i="10"/>
  <c r="RU40" i="10" s="1"/>
  <c r="NZ34" i="10"/>
  <c r="OB32" i="10"/>
  <c r="OD32" i="10" s="1"/>
  <c r="OF32" i="10" s="1"/>
  <c r="OH32" i="10" s="1"/>
  <c r="OJ32" i="10" s="1"/>
  <c r="RX92" i="10"/>
  <c r="RX94" i="10" s="1"/>
  <c r="RV42" i="10"/>
  <c r="RV44" i="10" s="1"/>
  <c r="RY70" i="10"/>
  <c r="RW74" i="10"/>
  <c r="RW76" i="10" s="1"/>
  <c r="SA52" i="10"/>
  <c r="RY56" i="10"/>
  <c r="RY58" i="10" s="1"/>
  <c r="RW89" i="10"/>
  <c r="NK46" i="10"/>
  <c r="Z39" i="10"/>
  <c r="AB39" i="10" s="1"/>
  <c r="AD39" i="10" s="1"/>
  <c r="AF39" i="10" s="1"/>
  <c r="RX42" i="10"/>
  <c r="RX44" i="10" s="1"/>
  <c r="KA32" i="10"/>
  <c r="KA33" i="10" s="1"/>
  <c r="PL26" i="10"/>
  <c r="PJ28" i="10"/>
  <c r="NP25" i="10"/>
  <c r="NR25" i="10" s="1"/>
  <c r="NT25" i="10" s="1"/>
  <c r="NN27" i="10"/>
  <c r="MH30" i="10"/>
  <c r="MH31" i="10" s="1"/>
  <c r="PI30" i="10"/>
  <c r="PI31" i="10" s="1"/>
  <c r="RL28" i="10"/>
  <c r="RL30" i="10" s="1"/>
  <c r="LC28" i="10"/>
  <c r="LC30" i="10"/>
  <c r="S42" i="10"/>
  <c r="FO31" i="10"/>
  <c r="FO32" i="10" s="1"/>
  <c r="MG31" i="10"/>
  <c r="PH28" i="10"/>
  <c r="ME30" i="10"/>
  <c r="ME31" i="10" s="1"/>
  <c r="OB39" i="10"/>
  <c r="MF31" i="10"/>
  <c r="QM29" i="10"/>
  <c r="QM31" i="10" s="1"/>
  <c r="NT24" i="10"/>
  <c r="NP30" i="10"/>
  <c r="JS32" i="10"/>
  <c r="JS33" i="10" s="1"/>
  <c r="MB30" i="10"/>
  <c r="MB31" i="10" s="1"/>
  <c r="FZ28" i="10"/>
  <c r="GB26" i="10"/>
  <c r="MD31" i="10"/>
  <c r="JP33" i="10"/>
  <c r="MN31" i="10"/>
  <c r="OF25" i="10"/>
  <c r="OD34" i="10"/>
  <c r="OD36" i="10" s="1"/>
  <c r="AC32" i="10"/>
  <c r="NJ31" i="10"/>
  <c r="FR22" i="10"/>
  <c r="QN25" i="10"/>
  <c r="QN27" i="10" s="1"/>
  <c r="RM16" i="10"/>
  <c r="RM20" i="10" s="1"/>
  <c r="RM24" i="10" s="1"/>
  <c r="RM26" i="10" s="1"/>
  <c r="RK20" i="10"/>
  <c r="RK24" i="10" s="1"/>
  <c r="RK26" i="10" s="1"/>
  <c r="T32" i="10"/>
  <c r="KV30" i="10"/>
  <c r="EH23" i="10"/>
  <c r="EJ21" i="10"/>
  <c r="NJ21" i="10"/>
  <c r="NL18" i="10"/>
  <c r="LD18" i="10"/>
  <c r="LF18" i="10" s="1"/>
  <c r="LB20" i="10"/>
  <c r="LB24" i="10" s="1"/>
  <c r="LB26" i="10" s="1"/>
  <c r="GC28" i="10"/>
  <c r="NL27" i="10"/>
  <c r="PL23" i="10"/>
  <c r="MM24" i="10"/>
  <c r="MM26" i="10" s="1"/>
  <c r="MM29" i="10" s="1"/>
  <c r="HP16" i="10"/>
  <c r="AL24" i="10"/>
  <c r="AL25" i="10" s="1"/>
  <c r="AL27" i="10" s="1"/>
  <c r="AM24" i="10"/>
  <c r="AJ24" i="10"/>
  <c r="AJ25" i="10" s="1"/>
  <c r="AJ27" i="10" s="1"/>
  <c r="DB21" i="10"/>
  <c r="DD21" i="10" s="1"/>
  <c r="DF21" i="10" s="1"/>
  <c r="DH21" i="10" s="1"/>
  <c r="KN19" i="10"/>
  <c r="CP17" i="10"/>
  <c r="NJ27" i="10"/>
  <c r="JV26" i="10"/>
  <c r="JV29" i="10" s="1"/>
  <c r="JV31" i="10" s="1"/>
  <c r="U25" i="10"/>
  <c r="V25" i="10" s="1"/>
  <c r="FL24" i="10"/>
  <c r="FN24" i="10" s="1"/>
  <c r="FP24" i="10" s="1"/>
  <c r="FR24" i="10" s="1"/>
  <c r="FT24" i="10" s="1"/>
  <c r="FJ26" i="10"/>
  <c r="FJ29" i="10" s="1"/>
  <c r="PJ23" i="10"/>
  <c r="FN23" i="10"/>
  <c r="AK22" i="10"/>
  <c r="AM22" i="10"/>
  <c r="AN22" i="10"/>
  <c r="KH22" i="10"/>
  <c r="PP18" i="10"/>
  <c r="PP23" i="10" s="1"/>
  <c r="PN23" i="10"/>
  <c r="LN22" i="10"/>
  <c r="EV18" i="10"/>
  <c r="EF23" i="10"/>
  <c r="CW22" i="10"/>
  <c r="FC21" i="10"/>
  <c r="FD21" i="10" s="1"/>
  <c r="DM21" i="10"/>
  <c r="KJ20" i="10"/>
  <c r="DQ21" i="10"/>
  <c r="RI20" i="10"/>
  <c r="RI24" i="10" s="1"/>
  <c r="RI26" i="10" s="1"/>
  <c r="RU20" i="10"/>
  <c r="RU22" i="10" s="1"/>
  <c r="HJ17" i="10"/>
  <c r="HH18" i="10"/>
  <c r="GX16" i="10"/>
  <c r="GV18" i="10"/>
  <c r="HO20" i="10"/>
  <c r="HO21" i="10" s="1"/>
  <c r="DN19" i="10"/>
  <c r="DL20" i="10"/>
  <c r="HZ18" i="10"/>
  <c r="HX19" i="10"/>
  <c r="KZ20" i="10"/>
  <c r="KZ24" i="10" s="1"/>
  <c r="KZ26" i="10" s="1"/>
  <c r="EU23" i="10"/>
  <c r="RG20" i="10"/>
  <c r="RG24" i="10" s="1"/>
  <c r="RG26" i="10" s="1"/>
  <c r="BS20" i="10"/>
  <c r="BT20" i="10"/>
  <c r="BU20" i="10"/>
  <c r="BV20" i="10" s="1"/>
  <c r="GR18" i="10"/>
  <c r="OT17" i="10"/>
  <c r="OR18" i="10"/>
  <c r="EF19" i="10"/>
  <c r="EH17" i="10"/>
  <c r="QA19" i="10"/>
  <c r="QC17" i="10"/>
  <c r="BJ16" i="10"/>
  <c r="AN23" i="10"/>
  <c r="RE20" i="10"/>
  <c r="RE24" i="10" s="1"/>
  <c r="RE26" i="10" s="1"/>
  <c r="V20" i="10"/>
  <c r="LT17" i="10"/>
  <c r="LQ17" i="10"/>
  <c r="LQ18" i="10" s="1"/>
  <c r="LQ20" i="10" s="1"/>
  <c r="BB20" i="10"/>
  <c r="BB22" i="10" s="1"/>
  <c r="RW20" i="10"/>
  <c r="RW22" i="10" s="1"/>
  <c r="RY16" i="10"/>
  <c r="CY22" i="10"/>
  <c r="DS20" i="10"/>
  <c r="DS21" i="10" s="1"/>
  <c r="JF16" i="10"/>
  <c r="JD17" i="10"/>
  <c r="BD17" i="10"/>
  <c r="IP16" i="10"/>
  <c r="EX16" i="10"/>
  <c r="AK25" i="10" l="1"/>
  <c r="AK27" i="10" s="1"/>
  <c r="Y51" i="10"/>
  <c r="AA35" i="10"/>
  <c r="AA49" i="10" s="1"/>
  <c r="O58" i="10"/>
  <c r="O60" i="10" s="1"/>
  <c r="NN39" i="10"/>
  <c r="OB36" i="10"/>
  <c r="QT31" i="10"/>
  <c r="DR16" i="10"/>
  <c r="DP17" i="10"/>
  <c r="NZ48" i="10"/>
  <c r="OB48" i="10" s="1"/>
  <c r="OD48" i="10" s="1"/>
  <c r="OF48" i="10" s="1"/>
  <c r="OH48" i="10" s="1"/>
  <c r="OJ48" i="10" s="1"/>
  <c r="FC23" i="10"/>
  <c r="CZ22" i="10"/>
  <c r="CJ19" i="10"/>
  <c r="CH20" i="10"/>
  <c r="AC35" i="10"/>
  <c r="AC49" i="10" s="1"/>
  <c r="AC50" i="10" s="1"/>
  <c r="AC51" i="10" s="1"/>
  <c r="T56" i="10"/>
  <c r="T57" i="10" s="1"/>
  <c r="EV20" i="10"/>
  <c r="NZ36" i="10"/>
  <c r="MY29" i="10"/>
  <c r="E47" i="10"/>
  <c r="E55" i="10" s="1"/>
  <c r="F55" i="10" s="1"/>
  <c r="H55" i="10" s="1"/>
  <c r="E31" i="13"/>
  <c r="C32" i="12" s="1"/>
  <c r="E29" i="13"/>
  <c r="E33" i="13"/>
  <c r="C33" i="13"/>
  <c r="C29" i="13"/>
  <c r="C35" i="13" s="1"/>
  <c r="C31" i="13"/>
  <c r="D32" i="12" s="1"/>
  <c r="E56" i="10"/>
  <c r="F56" i="10" s="1"/>
  <c r="E57" i="10"/>
  <c r="F57" i="10" s="1"/>
  <c r="G57" i="10"/>
  <c r="G56" i="10"/>
  <c r="G34" i="11"/>
  <c r="G35" i="11" s="1"/>
  <c r="G19" i="11"/>
  <c r="E34" i="11"/>
  <c r="E35" i="11" s="1"/>
  <c r="F34" i="11"/>
  <c r="F35" i="11" s="1"/>
  <c r="G40" i="11"/>
  <c r="AE50" i="10"/>
  <c r="AE51" i="10" s="1"/>
  <c r="W50" i="10"/>
  <c r="W66" i="10" s="1"/>
  <c r="W1" i="10" s="1"/>
  <c r="W51" i="10"/>
  <c r="AA50" i="10"/>
  <c r="AA51" i="10"/>
  <c r="V47" i="10"/>
  <c r="X42" i="10"/>
  <c r="Z42" i="10" s="1"/>
  <c r="RV103" i="10"/>
  <c r="HF20" i="10"/>
  <c r="HF21" i="10" s="1"/>
  <c r="DD18" i="10"/>
  <c r="DB19" i="10"/>
  <c r="DB22" i="10" s="1"/>
  <c r="G58" i="10"/>
  <c r="G60" i="10" s="1"/>
  <c r="G61" i="10" s="1"/>
  <c r="G62" i="10" s="1"/>
  <c r="U32" i="10"/>
  <c r="U35" i="10" s="1"/>
  <c r="QQ36" i="10"/>
  <c r="QS35" i="10"/>
  <c r="FL26" i="10"/>
  <c r="FL29" i="10" s="1"/>
  <c r="JR33" i="10"/>
  <c r="RW56" i="10"/>
  <c r="RW58" i="10" s="1"/>
  <c r="RW60" i="10" s="1"/>
  <c r="RW62" i="10" s="1"/>
  <c r="M55" i="10"/>
  <c r="U33" i="10"/>
  <c r="U62" i="10" s="1"/>
  <c r="M57" i="10"/>
  <c r="M58" i="10" s="1"/>
  <c r="M60" i="10" s="1"/>
  <c r="U47" i="10"/>
  <c r="U58" i="10"/>
  <c r="QP29" i="10"/>
  <c r="QP31" i="10" s="1"/>
  <c r="AL29" i="10"/>
  <c r="AL30" i="10" s="1"/>
  <c r="BF17" i="10"/>
  <c r="BD20" i="10"/>
  <c r="BD22" i="10" s="1"/>
  <c r="QC19" i="10"/>
  <c r="QE17" i="10"/>
  <c r="DP19" i="10"/>
  <c r="RI28" i="10"/>
  <c r="RI30" i="10" s="1"/>
  <c r="AK29" i="10"/>
  <c r="AK30" i="10" s="1"/>
  <c r="JV32" i="10"/>
  <c r="JV33" i="10" s="1"/>
  <c r="GD26" i="10"/>
  <c r="GB28" i="10"/>
  <c r="GA28" i="10" s="1"/>
  <c r="GA30" i="10" s="1"/>
  <c r="K58" i="10"/>
  <c r="K60" i="10" s="1"/>
  <c r="JX32" i="10"/>
  <c r="JX33" i="10" s="1"/>
  <c r="FL31" i="10"/>
  <c r="FL32" i="10"/>
  <c r="LB28" i="10"/>
  <c r="LB30" i="10"/>
  <c r="LB33" i="10"/>
  <c r="LB35" i="10" s="1"/>
  <c r="FZ30" i="10"/>
  <c r="FY28" i="10"/>
  <c r="FY30" i="10" s="1"/>
  <c r="FY32" i="10" s="1"/>
  <c r="JT32" i="10"/>
  <c r="JT33" i="10" s="1"/>
  <c r="OB44" i="10"/>
  <c r="OB46" i="10" s="1"/>
  <c r="OD39" i="10"/>
  <c r="AD38" i="10"/>
  <c r="RW42" i="10"/>
  <c r="RW44" i="10"/>
  <c r="NX49" i="10"/>
  <c r="KB18" i="10"/>
  <c r="KB26" i="10" s="1"/>
  <c r="KB29" i="10" s="1"/>
  <c r="KB31" i="10" s="1"/>
  <c r="JZ26" i="10"/>
  <c r="JZ29" i="10" s="1"/>
  <c r="JZ31" i="10" s="1"/>
  <c r="SC88" i="10"/>
  <c r="FP23" i="10"/>
  <c r="FN26" i="10"/>
  <c r="FN29" i="10" s="1"/>
  <c r="LH18" i="10"/>
  <c r="LH20" i="10" s="1"/>
  <c r="LH24" i="10" s="1"/>
  <c r="LH26" i="10" s="1"/>
  <c r="LF20" i="10"/>
  <c r="LF24" i="10" s="1"/>
  <c r="LF26" i="10" s="1"/>
  <c r="NR30" i="10"/>
  <c r="RY89" i="10"/>
  <c r="RW92" i="10"/>
  <c r="RW94" i="10" s="1"/>
  <c r="GZ16" i="10"/>
  <c r="GZ18" i="10" s="1"/>
  <c r="GX18" i="10"/>
  <c r="CR17" i="10"/>
  <c r="NN18" i="10"/>
  <c r="NL21" i="10"/>
  <c r="RX96" i="10"/>
  <c r="RX98" i="10"/>
  <c r="I58" i="10"/>
  <c r="I60" i="10" s="1"/>
  <c r="LD20" i="10"/>
  <c r="LD24" i="10" s="1"/>
  <c r="LD26" i="10" s="1"/>
  <c r="OR20" i="10"/>
  <c r="OR21" i="10" s="1"/>
  <c r="KZ28" i="10"/>
  <c r="KZ30" i="10" s="1"/>
  <c r="KZ33" i="10"/>
  <c r="KZ35" i="10" s="1"/>
  <c r="FJ31" i="10"/>
  <c r="FJ32" i="10"/>
  <c r="MM30" i="10"/>
  <c r="MM31" i="10" s="1"/>
  <c r="RM28" i="10"/>
  <c r="RM30" i="10" s="1"/>
  <c r="NR27" i="10"/>
  <c r="PH30" i="10"/>
  <c r="PH31" i="10"/>
  <c r="PJ30" i="10"/>
  <c r="PJ31" i="10" s="1"/>
  <c r="SC52" i="10"/>
  <c r="SC56" i="10" s="1"/>
  <c r="SC58" i="10" s="1"/>
  <c r="SA56" i="10"/>
  <c r="SA58" i="10" s="1"/>
  <c r="NN41" i="10"/>
  <c r="NP39" i="10"/>
  <c r="EJ17" i="10"/>
  <c r="EH19" i="10"/>
  <c r="T35" i="10"/>
  <c r="T49" i="10" s="1"/>
  <c r="T59" i="10"/>
  <c r="SC35" i="10"/>
  <c r="SC38" i="10" s="1"/>
  <c r="SC40" i="10" s="1"/>
  <c r="SA38" i="10"/>
  <c r="SA40" i="10" s="1"/>
  <c r="RK28" i="10"/>
  <c r="RK30" i="10" s="1"/>
  <c r="BL16" i="10"/>
  <c r="OV17" i="10"/>
  <c r="OT18" i="10"/>
  <c r="HX21" i="10"/>
  <c r="HX22" i="10" s="1"/>
  <c r="HH20" i="10"/>
  <c r="HH21" i="10" s="1"/>
  <c r="KP19" i="10"/>
  <c r="AJ29" i="10"/>
  <c r="AJ30" i="10" s="1"/>
  <c r="QN29" i="10"/>
  <c r="QN31" i="10" s="1"/>
  <c r="NT27" i="10"/>
  <c r="PN26" i="10"/>
  <c r="PL28" i="10"/>
  <c r="RW78" i="10"/>
  <c r="RW80" i="10" s="1"/>
  <c r="NP45" i="10"/>
  <c r="NR45" i="10" s="1"/>
  <c r="NT45" i="10" s="1"/>
  <c r="H57" i="10"/>
  <c r="J57" i="10" s="1"/>
  <c r="L57" i="10" s="1"/>
  <c r="LQ21" i="10"/>
  <c r="LQ22" i="10" s="1"/>
  <c r="RG28" i="10"/>
  <c r="RG30" i="10" s="1"/>
  <c r="EX20" i="10"/>
  <c r="EV23" i="10"/>
  <c r="OH25" i="10"/>
  <c r="OF34" i="10"/>
  <c r="OF36" i="10" s="1"/>
  <c r="RZ96" i="10"/>
  <c r="RZ98" i="10" s="1"/>
  <c r="LS17" i="10"/>
  <c r="LS18" i="10" s="1"/>
  <c r="LS20" i="10" s="1"/>
  <c r="LV17" i="10"/>
  <c r="LT18" i="10"/>
  <c r="LT20" i="10" s="1"/>
  <c r="KL20" i="10"/>
  <c r="KJ22" i="10"/>
  <c r="RY60" i="10"/>
  <c r="RY62" i="10"/>
  <c r="EX18" i="10"/>
  <c r="EZ16" i="10"/>
  <c r="JD19" i="10"/>
  <c r="JD20" i="10"/>
  <c r="SA16" i="10"/>
  <c r="RY20" i="10"/>
  <c r="RY22" i="10" s="1"/>
  <c r="X20" i="10"/>
  <c r="V29" i="10"/>
  <c r="V33" i="10"/>
  <c r="V32" i="10"/>
  <c r="V34" i="10"/>
  <c r="V54" i="10"/>
  <c r="IB18" i="10"/>
  <c r="HZ19" i="10"/>
  <c r="HL17" i="10"/>
  <c r="HJ18" i="10"/>
  <c r="AN25" i="10"/>
  <c r="AN27" i="10" s="1"/>
  <c r="X25" i="10"/>
  <c r="V55" i="10"/>
  <c r="EL21" i="10"/>
  <c r="EJ23" i="10"/>
  <c r="FT22" i="10"/>
  <c r="NP27" i="10"/>
  <c r="SA70" i="10"/>
  <c r="RY74" i="10"/>
  <c r="RY76" i="10" s="1"/>
  <c r="RY38" i="10"/>
  <c r="RY40" i="10" s="1"/>
  <c r="O61" i="10"/>
  <c r="O62" i="10"/>
  <c r="NL46" i="10"/>
  <c r="NN43" i="10"/>
  <c r="IP18" i="10"/>
  <c r="IP20" i="10" s="1"/>
  <c r="IR16" i="10"/>
  <c r="JH16" i="10"/>
  <c r="JF17" i="10"/>
  <c r="RW24" i="10"/>
  <c r="RW26" i="10" s="1"/>
  <c r="RE28" i="10"/>
  <c r="RE30" i="10" s="1"/>
  <c r="DN20" i="10"/>
  <c r="DP20" i="10" s="1"/>
  <c r="DR20" i="10" s="1"/>
  <c r="DT20" i="10" s="1"/>
  <c r="DV20" i="10" s="1"/>
  <c r="DX20" i="10" s="1"/>
  <c r="DL21" i="10"/>
  <c r="RU24" i="10"/>
  <c r="RU26" i="10"/>
  <c r="EF25" i="10"/>
  <c r="EF27" i="10"/>
  <c r="AM25" i="10"/>
  <c r="AM27" i="10" s="1"/>
  <c r="U29" i="10"/>
  <c r="U55" i="10"/>
  <c r="U56" i="10" s="1"/>
  <c r="EH25" i="10"/>
  <c r="EH27" i="10"/>
  <c r="NJ33" i="10"/>
  <c r="NJ35" i="10" s="1"/>
  <c r="NL31" i="10"/>
  <c r="RU42" i="10"/>
  <c r="RU44" i="10"/>
  <c r="NJ46" i="10"/>
  <c r="RU78" i="10"/>
  <c r="RU80" i="10" s="1"/>
  <c r="U59" i="10" l="1"/>
  <c r="DT16" i="10"/>
  <c r="DR17" i="10"/>
  <c r="OB49" i="10"/>
  <c r="CL19" i="10"/>
  <c r="CJ20" i="10"/>
  <c r="NZ49" i="10"/>
  <c r="D39" i="12"/>
  <c r="D41" i="12" s="1"/>
  <c r="D33" i="12"/>
  <c r="E35" i="13"/>
  <c r="C39" i="12"/>
  <c r="C41" i="12" s="1"/>
  <c r="C33" i="12"/>
  <c r="E58" i="10"/>
  <c r="E60" i="10" s="1"/>
  <c r="H56" i="10"/>
  <c r="J56" i="10" s="1"/>
  <c r="L56" i="10" s="1"/>
  <c r="N56" i="10" s="1"/>
  <c r="P56" i="10" s="1"/>
  <c r="U49" i="10"/>
  <c r="U50" i="10" s="1"/>
  <c r="U64" i="10" s="1"/>
  <c r="U65" i="10" s="1"/>
  <c r="DF18" i="10"/>
  <c r="DD19" i="10"/>
  <c r="DD22" i="10" s="1"/>
  <c r="AB42" i="10"/>
  <c r="Z47" i="10"/>
  <c r="V35" i="10"/>
  <c r="V49" i="10" s="1"/>
  <c r="X47" i="10"/>
  <c r="N57" i="10"/>
  <c r="P57" i="10" s="1"/>
  <c r="QU35" i="10"/>
  <c r="QS36" i="10"/>
  <c r="NN46" i="10"/>
  <c r="NP43" i="10"/>
  <c r="T50" i="10"/>
  <c r="T64" i="10" s="1"/>
  <c r="T65" i="10" s="1"/>
  <c r="T1" i="10" s="1"/>
  <c r="EZ18" i="10"/>
  <c r="FB16" i="10"/>
  <c r="FY34" i="10"/>
  <c r="FY36" i="10" s="1"/>
  <c r="PP26" i="10"/>
  <c r="PP28" i="10" s="1"/>
  <c r="PN28" i="10"/>
  <c r="LH33" i="10"/>
  <c r="LH35" i="10" s="1"/>
  <c r="LH28" i="10"/>
  <c r="LH30" i="10" s="1"/>
  <c r="BH17" i="10"/>
  <c r="BF20" i="10"/>
  <c r="BF22" i="10" s="1"/>
  <c r="HJ20" i="10"/>
  <c r="HJ21" i="10" s="1"/>
  <c r="NT30" i="10"/>
  <c r="QG17" i="10"/>
  <c r="QG19" i="10" s="1"/>
  <c r="QE19" i="10"/>
  <c r="LS21" i="10"/>
  <c r="LS22" i="10" s="1"/>
  <c r="KB32" i="10"/>
  <c r="KB33" i="10" s="1"/>
  <c r="HZ21" i="10"/>
  <c r="HZ22" i="10" s="1"/>
  <c r="EJ25" i="10"/>
  <c r="EJ27" i="10" s="1"/>
  <c r="NP41" i="10"/>
  <c r="NR39" i="10"/>
  <c r="JZ32" i="10"/>
  <c r="JZ33" i="10"/>
  <c r="KR19" i="10"/>
  <c r="LF33" i="10"/>
  <c r="LF35" i="10" s="1"/>
  <c r="LF28" i="10"/>
  <c r="LF30" i="10" s="1"/>
  <c r="K61" i="10"/>
  <c r="K62" i="10" s="1"/>
  <c r="GC30" i="10"/>
  <c r="GA32" i="10"/>
  <c r="FR23" i="10"/>
  <c r="FP26" i="10"/>
  <c r="FP29" i="10" s="1"/>
  <c r="GD28" i="10"/>
  <c r="GF26" i="10"/>
  <c r="LU17" i="10"/>
  <c r="LU18" i="10" s="1"/>
  <c r="LU20" i="10" s="1"/>
  <c r="LX17" i="10"/>
  <c r="LV18" i="10"/>
  <c r="LV20" i="10" s="1"/>
  <c r="GB30" i="10"/>
  <c r="FZ32" i="10"/>
  <c r="I61" i="10"/>
  <c r="I62" i="10" s="1"/>
  <c r="Z20" i="10"/>
  <c r="X32" i="10"/>
  <c r="X29" i="10"/>
  <c r="X34" i="10"/>
  <c r="X33" i="10"/>
  <c r="X54" i="10"/>
  <c r="JF19" i="10"/>
  <c r="JF20" i="10"/>
  <c r="EL23" i="10"/>
  <c r="EN21" i="10"/>
  <c r="EN23" i="10" s="1"/>
  <c r="FN31" i="10"/>
  <c r="FN32" i="10" s="1"/>
  <c r="JH17" i="10"/>
  <c r="JJ16" i="10"/>
  <c r="SC16" i="10"/>
  <c r="SC20" i="10" s="1"/>
  <c r="SC22" i="10" s="1"/>
  <c r="SA20" i="10"/>
  <c r="SA22" i="10" s="1"/>
  <c r="Z25" i="10"/>
  <c r="X55" i="10"/>
  <c r="OT20" i="10"/>
  <c r="OT21" i="10"/>
  <c r="SA60" i="10"/>
  <c r="SA62" i="10"/>
  <c r="RW96" i="10"/>
  <c r="RW98" i="10" s="1"/>
  <c r="DN21" i="10"/>
  <c r="AF38" i="10"/>
  <c r="AM29" i="10"/>
  <c r="AM30" i="10"/>
  <c r="HN17" i="10"/>
  <c r="HL18" i="10"/>
  <c r="PL30" i="10"/>
  <c r="PL31" i="10" s="1"/>
  <c r="LD33" i="10"/>
  <c r="LD35" i="10" s="1"/>
  <c r="LD28" i="10"/>
  <c r="LD30" i="10"/>
  <c r="NL33" i="10"/>
  <c r="NL35" i="10" s="1"/>
  <c r="NN31" i="10"/>
  <c r="ID18" i="10"/>
  <c r="IB19" i="10"/>
  <c r="EL17" i="10"/>
  <c r="EJ19" i="10"/>
  <c r="J55" i="10"/>
  <c r="E61" i="10"/>
  <c r="E62" i="10" s="1"/>
  <c r="RY24" i="10"/>
  <c r="RY26" i="10" s="1"/>
  <c r="OD44" i="10"/>
  <c r="OD46" i="10" s="1"/>
  <c r="OD49" i="10" s="1"/>
  <c r="OF39" i="10"/>
  <c r="RY42" i="10"/>
  <c r="RY44" i="10" s="1"/>
  <c r="OJ25" i="10"/>
  <c r="OJ34" i="10" s="1"/>
  <c r="OJ36" i="10" s="1"/>
  <c r="OH34" i="10"/>
  <c r="OH36" i="10" s="1"/>
  <c r="M61" i="10"/>
  <c r="M62" i="10"/>
  <c r="IR18" i="10"/>
  <c r="IR20" i="10" s="1"/>
  <c r="IT16" i="10"/>
  <c r="RY78" i="10"/>
  <c r="RY80" i="10" s="1"/>
  <c r="KN20" i="10"/>
  <c r="KL22" i="10"/>
  <c r="SA42" i="10"/>
  <c r="SA44" i="10" s="1"/>
  <c r="IP22" i="10"/>
  <c r="IP23" i="10" s="1"/>
  <c r="SA74" i="10"/>
  <c r="SA76" i="10" s="1"/>
  <c r="SC70" i="10"/>
  <c r="SC74" i="10" s="1"/>
  <c r="SC76" i="10" s="1"/>
  <c r="AN29" i="10"/>
  <c r="AN30" i="10" s="1"/>
  <c r="LT21" i="10"/>
  <c r="LT22" i="10"/>
  <c r="EZ20" i="10"/>
  <c r="EX23" i="10"/>
  <c r="OX17" i="10"/>
  <c r="OV18" i="10"/>
  <c r="SC42" i="10"/>
  <c r="SC44" i="10" s="1"/>
  <c r="SC60" i="10"/>
  <c r="SC62" i="10" s="1"/>
  <c r="NN21" i="10"/>
  <c r="NP18" i="10"/>
  <c r="SA89" i="10"/>
  <c r="RY92" i="10"/>
  <c r="RY94" i="10" s="1"/>
  <c r="DP21" i="10"/>
  <c r="DR19" i="10"/>
  <c r="CN19" i="10" l="1"/>
  <c r="CL20" i="10"/>
  <c r="DV16" i="10"/>
  <c r="DT17" i="10"/>
  <c r="H58" i="10"/>
  <c r="H60" i="10" s="1"/>
  <c r="U51" i="10"/>
  <c r="H61" i="10"/>
  <c r="H62" i="10" s="1"/>
  <c r="X35" i="10"/>
  <c r="X49" i="10" s="1"/>
  <c r="AD42" i="10"/>
  <c r="AB47" i="10"/>
  <c r="QU36" i="10"/>
  <c r="QW35" i="10"/>
  <c r="QW36" i="10" s="1"/>
  <c r="DH18" i="10"/>
  <c r="DH19" i="10" s="1"/>
  <c r="DH22" i="10" s="1"/>
  <c r="DF19" i="10"/>
  <c r="DF22" i="10" s="1"/>
  <c r="HP17" i="10"/>
  <c r="HP18" i="10" s="1"/>
  <c r="HN18" i="10"/>
  <c r="LX18" i="10"/>
  <c r="LX20" i="10" s="1"/>
  <c r="LW17" i="10"/>
  <c r="LW18" i="10" s="1"/>
  <c r="LW20" i="10" s="1"/>
  <c r="RY96" i="10"/>
  <c r="RY98" i="10" s="1"/>
  <c r="FD16" i="10"/>
  <c r="FD18" i="10" s="1"/>
  <c r="FB18" i="10"/>
  <c r="LU21" i="10"/>
  <c r="LU22" i="10" s="1"/>
  <c r="SC89" i="10"/>
  <c r="SC92" i="10" s="1"/>
  <c r="SC94" i="10" s="1"/>
  <c r="SA92" i="10"/>
  <c r="SA94" i="10" s="1"/>
  <c r="AB20" i="10"/>
  <c r="Z34" i="10"/>
  <c r="Z33" i="10"/>
  <c r="Z32" i="10"/>
  <c r="Z29" i="10"/>
  <c r="Z54" i="10"/>
  <c r="EN17" i="10"/>
  <c r="EN19" i="10" s="1"/>
  <c r="EL19" i="10"/>
  <c r="JH19" i="10"/>
  <c r="JH20" i="10" s="1"/>
  <c r="FP31" i="10"/>
  <c r="FP32" i="10" s="1"/>
  <c r="PP30" i="10"/>
  <c r="PP31" i="10" s="1"/>
  <c r="T51" i="10"/>
  <c r="SC78" i="10"/>
  <c r="SC80" i="10" s="1"/>
  <c r="EN25" i="10"/>
  <c r="EN27" i="10" s="1"/>
  <c r="EL25" i="10"/>
  <c r="EL27" i="10"/>
  <c r="PN30" i="10"/>
  <c r="PN31" i="10" s="1"/>
  <c r="FZ34" i="10"/>
  <c r="FZ36" i="10"/>
  <c r="FT23" i="10"/>
  <c r="FT26" i="10" s="1"/>
  <c r="FT29" i="10" s="1"/>
  <c r="FR26" i="10"/>
  <c r="FR29" i="10" s="1"/>
  <c r="BJ17" i="10"/>
  <c r="BH20" i="10"/>
  <c r="BH22" i="10" s="1"/>
  <c r="V50" i="10"/>
  <c r="V1" i="10" s="1"/>
  <c r="NP46" i="10"/>
  <c r="NR43" i="10"/>
  <c r="KP20" i="10"/>
  <c r="KN22" i="10"/>
  <c r="OX18" i="10"/>
  <c r="OZ17" i="10"/>
  <c r="OZ18" i="10" s="1"/>
  <c r="J58" i="10"/>
  <c r="J60" i="10" s="1"/>
  <c r="L55" i="10"/>
  <c r="GF28" i="10"/>
  <c r="GH26" i="10"/>
  <c r="EZ23" i="10"/>
  <c r="FB20" i="10"/>
  <c r="OH39" i="10"/>
  <c r="OF44" i="10"/>
  <c r="OF46" i="10" s="1"/>
  <c r="OF49" i="10" s="1"/>
  <c r="ID19" i="10"/>
  <c r="IF18" i="10"/>
  <c r="IF19" i="10" s="1"/>
  <c r="GD30" i="10"/>
  <c r="GB32" i="10"/>
  <c r="GA34" i="10"/>
  <c r="GA36" i="10" s="1"/>
  <c r="AB25" i="10"/>
  <c r="Z55" i="10"/>
  <c r="OV20" i="10"/>
  <c r="OV21" i="10"/>
  <c r="SA24" i="10"/>
  <c r="SA26" i="10"/>
  <c r="SA78" i="10"/>
  <c r="SA80" i="10"/>
  <c r="SC24" i="10"/>
  <c r="SC26" i="10"/>
  <c r="NT39" i="10"/>
  <c r="NT41" i="10" s="1"/>
  <c r="NR41" i="10"/>
  <c r="NR18" i="10"/>
  <c r="NP21" i="10"/>
  <c r="JJ17" i="10"/>
  <c r="JL16" i="10"/>
  <c r="JL17" i="10" s="1"/>
  <c r="IV16" i="10"/>
  <c r="IV18" i="10" s="1"/>
  <c r="IV20" i="10" s="1"/>
  <c r="IT18" i="10"/>
  <c r="IT20" i="10" s="1"/>
  <c r="IR22" i="10"/>
  <c r="IR23" i="10" s="1"/>
  <c r="IB21" i="10"/>
  <c r="IB22" i="10" s="1"/>
  <c r="DR21" i="10"/>
  <c r="DT19" i="10"/>
  <c r="NP31" i="10"/>
  <c r="NN33" i="10"/>
  <c r="NN35" i="10" s="1"/>
  <c r="HL20" i="10"/>
  <c r="HL21" i="10"/>
  <c r="LV21" i="10"/>
  <c r="LV22" i="10" s="1"/>
  <c r="GE30" i="10"/>
  <c r="GC32" i="10"/>
  <c r="CP19" i="10" l="1"/>
  <c r="CN20" i="10"/>
  <c r="DX16" i="10"/>
  <c r="DX17" i="10" s="1"/>
  <c r="DV17" i="10"/>
  <c r="Z35" i="10"/>
  <c r="X50" i="10"/>
  <c r="X66" i="10" s="1"/>
  <c r="X1" i="10" s="1"/>
  <c r="V51" i="10"/>
  <c r="Z49" i="10"/>
  <c r="Z50" i="10" s="1"/>
  <c r="AF42" i="10"/>
  <c r="AF47" i="10" s="1"/>
  <c r="AD47" i="10"/>
  <c r="IT22" i="10"/>
  <c r="IT23" i="10"/>
  <c r="L58" i="10"/>
  <c r="L60" i="10" s="1"/>
  <c r="N55" i="10"/>
  <c r="GC34" i="10"/>
  <c r="GC36" i="10"/>
  <c r="OX20" i="10"/>
  <c r="OX21" i="10" s="1"/>
  <c r="LX21" i="10"/>
  <c r="LX22" i="10" s="1"/>
  <c r="NR31" i="10"/>
  <c r="NP33" i="10"/>
  <c r="NP35" i="10" s="1"/>
  <c r="AD25" i="10"/>
  <c r="AB55" i="10"/>
  <c r="DV19" i="10"/>
  <c r="DT21" i="10"/>
  <c r="FR31" i="10"/>
  <c r="FR32" i="10" s="1"/>
  <c r="HN20" i="10"/>
  <c r="HN21" i="10" s="1"/>
  <c r="IF21" i="10"/>
  <c r="IF22" i="10"/>
  <c r="SA96" i="10"/>
  <c r="SA98" i="10" s="1"/>
  <c r="J61" i="10"/>
  <c r="J62" i="10" s="1"/>
  <c r="OZ20" i="10"/>
  <c r="OZ21" i="10" s="1"/>
  <c r="LW21" i="10"/>
  <c r="LW22" i="10"/>
  <c r="JJ19" i="10"/>
  <c r="JJ20" i="10"/>
  <c r="BL17" i="10"/>
  <c r="BL20" i="10" s="1"/>
  <c r="BL22" i="10" s="1"/>
  <c r="BJ20" i="10"/>
  <c r="BJ22" i="10" s="1"/>
  <c r="FD20" i="10"/>
  <c r="FD23" i="10" s="1"/>
  <c r="FB23" i="10"/>
  <c r="NT18" i="10"/>
  <c r="NT21" i="10" s="1"/>
  <c r="NR21" i="10"/>
  <c r="KR20" i="10"/>
  <c r="KR22" i="10" s="1"/>
  <c r="KP22" i="10"/>
  <c r="FT31" i="10"/>
  <c r="FT32" i="10"/>
  <c r="HP21" i="10"/>
  <c r="HP20" i="10"/>
  <c r="IV22" i="10"/>
  <c r="IV23" i="10" s="1"/>
  <c r="ID21" i="10"/>
  <c r="ID22" i="10" s="1"/>
  <c r="SC96" i="10"/>
  <c r="SC98" i="10" s="1"/>
  <c r="JL19" i="10"/>
  <c r="JL20" i="10" s="1"/>
  <c r="GG30" i="10"/>
  <c r="GE32" i="10"/>
  <c r="OH44" i="10"/>
  <c r="OH46" i="10" s="1"/>
  <c r="OH49" i="10" s="1"/>
  <c r="OJ39" i="10"/>
  <c r="OJ44" i="10" s="1"/>
  <c r="OJ46" i="10" s="1"/>
  <c r="OJ49" i="10" s="1"/>
  <c r="GB34" i="10"/>
  <c r="GB36" i="10" s="1"/>
  <c r="GH28" i="10"/>
  <c r="GJ26" i="10"/>
  <c r="GJ28" i="10" s="1"/>
  <c r="NR46" i="10"/>
  <c r="NT43" i="10"/>
  <c r="NT46" i="10" s="1"/>
  <c r="GF30" i="10"/>
  <c r="GD32" i="10"/>
  <c r="AD20" i="10"/>
  <c r="AB34" i="10"/>
  <c r="AB32" i="10"/>
  <c r="AB54" i="10"/>
  <c r="AB29" i="10"/>
  <c r="AB33" i="10"/>
  <c r="Z51" i="10" l="1"/>
  <c r="CR19" i="10"/>
  <c r="CR20" i="10" s="1"/>
  <c r="CP20" i="10"/>
  <c r="AB35" i="10"/>
  <c r="AB49" i="10" s="1"/>
  <c r="X51" i="10"/>
  <c r="GI30" i="10"/>
  <c r="GI32" i="10" s="1"/>
  <c r="GG32" i="10"/>
  <c r="AF25" i="10"/>
  <c r="AF55" i="10" s="1"/>
  <c r="AD55" i="10"/>
  <c r="NT31" i="10"/>
  <c r="NT33" i="10" s="1"/>
  <c r="NT35" i="10" s="1"/>
  <c r="NR33" i="10"/>
  <c r="NR35" i="10" s="1"/>
  <c r="AF20" i="10"/>
  <c r="AD29" i="10"/>
  <c r="AD33" i="10"/>
  <c r="AD32" i="10"/>
  <c r="AD34" i="10"/>
  <c r="AD54" i="10"/>
  <c r="N58" i="10"/>
  <c r="N60" i="10" s="1"/>
  <c r="P55" i="10"/>
  <c r="P58" i="10" s="1"/>
  <c r="P60" i="10" s="1"/>
  <c r="GD34" i="10"/>
  <c r="GD36" i="10" s="1"/>
  <c r="L61" i="10"/>
  <c r="L62" i="10" s="1"/>
  <c r="GF32" i="10"/>
  <c r="GH30" i="10"/>
  <c r="GE34" i="10"/>
  <c r="GE36" i="10" s="1"/>
  <c r="DX19" i="10"/>
  <c r="DX21" i="10" s="1"/>
  <c r="DV21" i="10"/>
  <c r="N61" i="10" l="1"/>
  <c r="N62" i="10" s="1"/>
  <c r="GJ30" i="10"/>
  <c r="GJ32" i="10" s="1"/>
  <c r="GH32" i="10"/>
  <c r="P61" i="10"/>
  <c r="P62" i="10" s="1"/>
  <c r="AD35" i="10"/>
  <c r="AD49" i="10" s="1"/>
  <c r="GF34" i="10"/>
  <c r="GF36" i="10" s="1"/>
  <c r="GG34" i="10"/>
  <c r="GG36" i="10" s="1"/>
  <c r="GI34" i="10"/>
  <c r="GI36" i="10" s="1"/>
  <c r="AF32" i="10"/>
  <c r="AF29" i="10"/>
  <c r="AF33" i="10"/>
  <c r="AF54" i="10"/>
  <c r="AF34" i="10"/>
  <c r="AB50" i="10"/>
  <c r="AB51" i="10" s="1"/>
  <c r="AD50" i="10" l="1"/>
  <c r="AD51" i="10" s="1"/>
  <c r="AF35" i="10"/>
  <c r="AF49" i="10" s="1"/>
  <c r="GH34" i="10"/>
  <c r="GH36" i="10"/>
  <c r="GJ34" i="10"/>
  <c r="GJ36" i="10"/>
  <c r="AF50" i="10" l="1"/>
  <c r="AF51" i="10" s="1"/>
  <c r="AX11" i="8" l="1"/>
  <c r="A17" i="8"/>
  <c r="Q17" i="8"/>
  <c r="AW17" i="8"/>
  <c r="BM17" i="8"/>
  <c r="BT17" i="8"/>
  <c r="CC17" i="8"/>
  <c r="A18" i="8"/>
  <c r="Q18" i="8"/>
  <c r="AW18" i="8"/>
  <c r="BM18" i="8"/>
  <c r="BT18" i="8"/>
  <c r="BV18" i="8" s="1"/>
  <c r="BX18" i="8" s="1"/>
  <c r="BZ18" i="8" s="1"/>
  <c r="CB18" i="8" s="1"/>
  <c r="CC18" i="8"/>
  <c r="A19" i="8"/>
  <c r="Q19" i="8"/>
  <c r="AW19" i="8"/>
  <c r="BA22" i="8"/>
  <c r="BA33" i="8" s="1"/>
  <c r="BG22" i="8"/>
  <c r="BI22" i="8"/>
  <c r="BM19" i="8"/>
  <c r="CC19" i="8"/>
  <c r="CH19" i="8"/>
  <c r="CJ19" i="8"/>
  <c r="CK22" i="8"/>
  <c r="CQ22" i="8"/>
  <c r="CQ36" i="8" s="1"/>
  <c r="A20" i="8"/>
  <c r="Q20" i="8"/>
  <c r="AW20" i="8"/>
  <c r="BB20" i="8"/>
  <c r="BE22" i="8"/>
  <c r="BK22" i="8"/>
  <c r="BM20" i="8"/>
  <c r="CC20" i="8"/>
  <c r="CH20" i="8"/>
  <c r="CJ20" i="8"/>
  <c r="CL20" i="8" s="1"/>
  <c r="CN20" i="8" s="1"/>
  <c r="CP20" i="8" s="1"/>
  <c r="CR20" i="8" s="1"/>
  <c r="A21" i="8"/>
  <c r="Q21" i="8"/>
  <c r="AW21" i="8"/>
  <c r="BB21" i="8"/>
  <c r="BD21" i="8"/>
  <c r="BF21" i="8" s="1"/>
  <c r="BH21" i="8" s="1"/>
  <c r="BJ21" i="8" s="1"/>
  <c r="BL21" i="8" s="1"/>
  <c r="BM21" i="8"/>
  <c r="BP21" i="8"/>
  <c r="BU21" i="8"/>
  <c r="BW21" i="8"/>
  <c r="CC21" i="8"/>
  <c r="CF22" i="8"/>
  <c r="CH21" i="8"/>
  <c r="CJ21" i="8" s="1"/>
  <c r="CL21" i="8" s="1"/>
  <c r="CN21" i="8" s="1"/>
  <c r="CP21" i="8" s="1"/>
  <c r="CR21" i="8" s="1"/>
  <c r="CM22" i="8"/>
  <c r="A22" i="8"/>
  <c r="Q22" i="8"/>
  <c r="AW22" i="8"/>
  <c r="AZ22" i="8"/>
  <c r="BM22" i="8"/>
  <c r="CC22" i="8"/>
  <c r="CG22" i="8"/>
  <c r="CO22" i="8"/>
  <c r="A23" i="8"/>
  <c r="Q23" i="8"/>
  <c r="AW23" i="8"/>
  <c r="BM23" i="8"/>
  <c r="CC23" i="8"/>
  <c r="A24" i="8"/>
  <c r="Q24" i="8"/>
  <c r="AW24" i="8"/>
  <c r="BM24" i="8"/>
  <c r="CC24" i="8"/>
  <c r="A25" i="8"/>
  <c r="AW25" i="8"/>
  <c r="BM25" i="8"/>
  <c r="CC25" i="8"/>
  <c r="CQ34" i="8"/>
  <c r="A26" i="8"/>
  <c r="AW26" i="8"/>
  <c r="BB26" i="8"/>
  <c r="BD26" i="8" s="1"/>
  <c r="BF26" i="8" s="1"/>
  <c r="BH26" i="8" s="1"/>
  <c r="BJ26" i="8" s="1"/>
  <c r="BL26" i="8" s="1"/>
  <c r="BC31" i="8"/>
  <c r="BM26" i="8"/>
  <c r="BR26" i="8"/>
  <c r="BT26" i="8"/>
  <c r="BV26" i="8" s="1"/>
  <c r="CC26" i="8"/>
  <c r="A27" i="8"/>
  <c r="AW27" i="8"/>
  <c r="BB27" i="8"/>
  <c r="BD27" i="8" s="1"/>
  <c r="BF27" i="8" s="1"/>
  <c r="BH27" i="8" s="1"/>
  <c r="BJ27" i="8" s="1"/>
  <c r="BL27" i="8" s="1"/>
  <c r="BA31" i="8"/>
  <c r="BG31" i="8"/>
  <c r="BM27" i="8"/>
  <c r="BP29" i="8"/>
  <c r="BY29" i="8"/>
  <c r="CC27" i="8"/>
  <c r="CH27" i="8"/>
  <c r="CJ27" i="8"/>
  <c r="CL27" i="8" s="1"/>
  <c r="CN27" i="8" s="1"/>
  <c r="CP27" i="8" s="1"/>
  <c r="CR27" i="8" s="1"/>
  <c r="A28" i="8"/>
  <c r="AW28" i="8"/>
  <c r="BB28" i="8"/>
  <c r="BD28" i="8"/>
  <c r="BF28" i="8" s="1"/>
  <c r="BH28" i="8" s="1"/>
  <c r="BJ28" i="8" s="1"/>
  <c r="BL28" i="8" s="1"/>
  <c r="BE31" i="8"/>
  <c r="BM28" i="8"/>
  <c r="BR28" i="8"/>
  <c r="BT28" i="8" s="1"/>
  <c r="BV28" i="8"/>
  <c r="BX28" i="8" s="1"/>
  <c r="BZ28" i="8" s="1"/>
  <c r="CB28" i="8" s="1"/>
  <c r="BW29" i="8"/>
  <c r="CC28" i="8"/>
  <c r="CH28" i="8"/>
  <c r="CJ28" i="8" s="1"/>
  <c r="CL28" i="8" s="1"/>
  <c r="CN28" i="8" s="1"/>
  <c r="CP28" i="8" s="1"/>
  <c r="CR28" i="8" s="1"/>
  <c r="A29" i="8"/>
  <c r="AW29" i="8"/>
  <c r="BB29" i="8"/>
  <c r="BM29" i="8"/>
  <c r="BS29" i="8"/>
  <c r="BU29" i="8"/>
  <c r="CA29" i="8"/>
  <c r="CC29" i="8"/>
  <c r="CH29" i="8"/>
  <c r="CJ29" i="8" s="1"/>
  <c r="CL29" i="8" s="1"/>
  <c r="CM34" i="8"/>
  <c r="A30" i="8"/>
  <c r="AW30" i="8"/>
  <c r="BB30" i="8"/>
  <c r="BD30" i="8" s="1"/>
  <c r="BF30" i="8" s="1"/>
  <c r="BH30" i="8" s="1"/>
  <c r="BJ30" i="8" s="1"/>
  <c r="BL30" i="8" s="1"/>
  <c r="BM30" i="8"/>
  <c r="CC30" i="8"/>
  <c r="CH30" i="8"/>
  <c r="CJ30" i="8" s="1"/>
  <c r="CL30" i="8" s="1"/>
  <c r="CN30" i="8" s="1"/>
  <c r="A31" i="8"/>
  <c r="AW31" i="8"/>
  <c r="BM31" i="8"/>
  <c r="CC31" i="8"/>
  <c r="CH31" i="8"/>
  <c r="CJ31" i="8"/>
  <c r="CL31" i="8"/>
  <c r="CN31" i="8" s="1"/>
  <c r="CP31" i="8" s="1"/>
  <c r="CR31" i="8" s="1"/>
  <c r="A32" i="8"/>
  <c r="AW32" i="8"/>
  <c r="BM32" i="8"/>
  <c r="CC32" i="8"/>
  <c r="CH32" i="8"/>
  <c r="CJ32" i="8" s="1"/>
  <c r="CL32" i="8"/>
  <c r="CN32" i="8" s="1"/>
  <c r="CP32" i="8" s="1"/>
  <c r="CR32" i="8" s="1"/>
  <c r="A33" i="8"/>
  <c r="AW33" i="8"/>
  <c r="BG33" i="8"/>
  <c r="BM33" i="8"/>
  <c r="CC33" i="8"/>
  <c r="CH33" i="8"/>
  <c r="CJ33" i="8" s="1"/>
  <c r="CL33" i="8" s="1"/>
  <c r="CN33" i="8" s="1"/>
  <c r="CP33" i="8" s="1"/>
  <c r="CR33" i="8" s="1"/>
  <c r="A34" i="8"/>
  <c r="AW34" i="8"/>
  <c r="BM34" i="8"/>
  <c r="CC34" i="8"/>
  <c r="A35" i="8"/>
  <c r="AW35" i="8"/>
  <c r="BM35" i="8"/>
  <c r="CC35" i="8"/>
  <c r="A36" i="8"/>
  <c r="AW36" i="8"/>
  <c r="BB36" i="8"/>
  <c r="BC39" i="8"/>
  <c r="BC41" i="8" s="1"/>
  <c r="BK39" i="8"/>
  <c r="BK41" i="8" s="1"/>
  <c r="BM36" i="8"/>
  <c r="CC36" i="8"/>
  <c r="A37" i="8"/>
  <c r="AW37" i="8"/>
  <c r="BM37" i="8"/>
  <c r="CC37" i="8"/>
  <c r="A38" i="8"/>
  <c r="AW38" i="8"/>
  <c r="BB38" i="8"/>
  <c r="BD38" i="8" s="1"/>
  <c r="BW40" i="8"/>
  <c r="BY40" i="8"/>
  <c r="CC38" i="8"/>
  <c r="A39" i="8"/>
  <c r="AW39" i="8"/>
  <c r="BA39" i="8"/>
  <c r="BA41" i="8" s="1"/>
  <c r="BG39" i="8"/>
  <c r="BG41" i="8" s="1"/>
  <c r="BI39" i="8"/>
  <c r="BS40" i="8"/>
  <c r="CA40" i="8"/>
  <c r="CC39" i="8"/>
  <c r="CH39" i="8"/>
  <c r="CJ39" i="8"/>
  <c r="CK42" i="8"/>
  <c r="CK44" i="8" s="1"/>
  <c r="AW40" i="8"/>
  <c r="BU40" i="8"/>
  <c r="CC40" i="8"/>
  <c r="CG42" i="8"/>
  <c r="CM42" i="8"/>
  <c r="CO42" i="8"/>
  <c r="CO44" i="8" s="1"/>
  <c r="AW41" i="8"/>
  <c r="CC41" i="8"/>
  <c r="CH41" i="8"/>
  <c r="CJ41" i="8" s="1"/>
  <c r="CL41" i="8" s="1"/>
  <c r="CN41" i="8" s="1"/>
  <c r="CP41" i="8" s="1"/>
  <c r="CR41" i="8" s="1"/>
  <c r="AW42" i="8"/>
  <c r="BG42" i="8"/>
  <c r="CC42" i="8"/>
  <c r="CQ42" i="8"/>
  <c r="CQ44" i="8" s="1"/>
  <c r="AW43" i="8"/>
  <c r="CC43" i="8"/>
  <c r="AW44" i="8"/>
  <c r="CC44" i="8"/>
  <c r="CG44" i="8"/>
  <c r="CM44" i="8"/>
  <c r="CC45" i="8"/>
  <c r="CC46" i="8"/>
  <c r="CC47" i="8"/>
  <c r="AQ10" i="6"/>
  <c r="CE10" i="6" s="1"/>
  <c r="DR10" i="6" s="1"/>
  <c r="AR10" i="6"/>
  <c r="AU10" i="6"/>
  <c r="AV10" i="6"/>
  <c r="AY10" i="6"/>
  <c r="CM10" i="6" s="1"/>
  <c r="DZ10" i="6" s="1"/>
  <c r="CS10" i="6"/>
  <c r="BH10" i="6"/>
  <c r="CV10" i="6" s="1"/>
  <c r="DC10" i="6"/>
  <c r="EP10" i="6" s="1"/>
  <c r="DF10" i="6"/>
  <c r="ES10" i="6" s="1"/>
  <c r="GF10" i="6" s="1"/>
  <c r="BS10" i="6"/>
  <c r="CF10" i="6"/>
  <c r="DD10" i="6"/>
  <c r="DE10" i="6"/>
  <c r="A12" i="6"/>
  <c r="A13" i="6"/>
  <c r="C17" i="6"/>
  <c r="D13" i="6"/>
  <c r="AK13" i="6"/>
  <c r="AM13" i="6"/>
  <c r="AM17" i="6" s="1"/>
  <c r="BY13" i="6"/>
  <c r="DJ13" i="6" s="1"/>
  <c r="H15" i="5" s="1"/>
  <c r="DL13" i="6"/>
  <c r="EW13" i="6" s="1"/>
  <c r="J15" i="5" s="1"/>
  <c r="EY13" i="6"/>
  <c r="GJ13" i="6" s="1"/>
  <c r="L15" i="5" s="1"/>
  <c r="GL13" i="6"/>
  <c r="GL17" i="6" s="1"/>
  <c r="A14" i="6"/>
  <c r="AI14" i="6"/>
  <c r="AJ14" i="6" s="1"/>
  <c r="BW14" i="6"/>
  <c r="DJ14" i="6"/>
  <c r="EW14" i="6"/>
  <c r="GJ14" i="6"/>
  <c r="HW14" i="6"/>
  <c r="A15" i="6"/>
  <c r="AI15" i="6"/>
  <c r="AJ15" i="6" s="1"/>
  <c r="BW15" i="6"/>
  <c r="DJ15" i="6"/>
  <c r="EW15" i="6"/>
  <c r="GJ15" i="6"/>
  <c r="HW15" i="6"/>
  <c r="A16" i="6"/>
  <c r="D16" i="6"/>
  <c r="AK16" i="6"/>
  <c r="DJ16" i="6"/>
  <c r="EI16" i="6"/>
  <c r="EI17" i="6" s="1"/>
  <c r="ET16" i="6"/>
  <c r="EV16" i="6"/>
  <c r="EV17" i="6" s="1"/>
  <c r="FV16" i="6"/>
  <c r="HI16" i="6"/>
  <c r="HW16" i="6" s="1"/>
  <c r="N18" i="5" s="1"/>
  <c r="A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B44" i="6" s="1"/>
  <c r="AC17" i="6"/>
  <c r="AD17" i="6"/>
  <c r="AE17" i="6"/>
  <c r="AF17" i="6"/>
  <c r="AG17" i="6"/>
  <c r="AH17" i="6"/>
  <c r="AL17" i="6"/>
  <c r="AN17" i="6"/>
  <c r="AO17" i="6"/>
  <c r="AP17" i="6"/>
  <c r="AQ17" i="6"/>
  <c r="AR17" i="6"/>
  <c r="AS17" i="6"/>
  <c r="AT17" i="6"/>
  <c r="AU17" i="6"/>
  <c r="AV17" i="6"/>
  <c r="AV44" i="6" s="1"/>
  <c r="AW17" i="6"/>
  <c r="AX17" i="6"/>
  <c r="AY17" i="6"/>
  <c r="AZ17" i="6"/>
  <c r="BA17" i="6"/>
  <c r="BB17" i="6"/>
  <c r="BB44" i="6" s="1"/>
  <c r="BC17" i="6"/>
  <c r="BD17" i="6"/>
  <c r="BE17" i="6"/>
  <c r="BF17" i="6"/>
  <c r="BG17" i="6"/>
  <c r="BI17" i="6"/>
  <c r="BJ17" i="6"/>
  <c r="BK17" i="6"/>
  <c r="BK44" i="6" s="1"/>
  <c r="BL17" i="6"/>
  <c r="BM17" i="6"/>
  <c r="BN17" i="6"/>
  <c r="BO17" i="6"/>
  <c r="BP17" i="6"/>
  <c r="BQ17" i="6"/>
  <c r="BR17" i="6"/>
  <c r="BS17" i="6"/>
  <c r="BS44" i="6" s="1"/>
  <c r="BT17" i="6"/>
  <c r="BU17" i="6"/>
  <c r="BV17" i="6"/>
  <c r="BZ17" i="6"/>
  <c r="CA17" i="6"/>
  <c r="CB17" i="6"/>
  <c r="CC17" i="6"/>
  <c r="CD17" i="6"/>
  <c r="CE17" i="6"/>
  <c r="CF17" i="6"/>
  <c r="CF44" i="6" s="1"/>
  <c r="CG17" i="6"/>
  <c r="CH17" i="6"/>
  <c r="CI17" i="6"/>
  <c r="CJ17" i="6"/>
  <c r="CK17" i="6"/>
  <c r="CL17" i="6"/>
  <c r="CL44" i="6" s="1"/>
  <c r="CM17" i="6"/>
  <c r="CN17" i="6"/>
  <c r="CN44" i="6" s="1"/>
  <c r="CO17" i="6"/>
  <c r="CP17" i="6"/>
  <c r="CQ17" i="6"/>
  <c r="CR17" i="6"/>
  <c r="CS17" i="6"/>
  <c r="CT17" i="6"/>
  <c r="CT44" i="6" s="1"/>
  <c r="CU17" i="6"/>
  <c r="CV17" i="6"/>
  <c r="CV44" i="6" s="1"/>
  <c r="CW17" i="6"/>
  <c r="CX17" i="6"/>
  <c r="CY17" i="6"/>
  <c r="CZ17" i="6"/>
  <c r="DA17" i="6"/>
  <c r="DB17" i="6"/>
  <c r="DC17" i="6"/>
  <c r="DD17" i="6"/>
  <c r="DE17" i="6"/>
  <c r="DF17" i="6"/>
  <c r="DG17" i="6"/>
  <c r="DH17" i="6"/>
  <c r="DI17" i="6"/>
  <c r="DM17" i="6"/>
  <c r="DM44" i="6" s="1"/>
  <c r="DN17" i="6"/>
  <c r="DO17" i="6"/>
  <c r="DP17" i="6"/>
  <c r="DQ17" i="6"/>
  <c r="DR17" i="6"/>
  <c r="DS17" i="6"/>
  <c r="DT17" i="6"/>
  <c r="DU17" i="6"/>
  <c r="DV17" i="6"/>
  <c r="DW17" i="6"/>
  <c r="DX17" i="6"/>
  <c r="DY17" i="6"/>
  <c r="DZ17" i="6"/>
  <c r="EA17" i="6"/>
  <c r="EB17" i="6"/>
  <c r="EC17" i="6"/>
  <c r="EC44" i="6" s="1"/>
  <c r="ED17" i="6"/>
  <c r="EE17" i="6"/>
  <c r="EE44" i="6" s="1"/>
  <c r="EF17" i="6"/>
  <c r="EG17" i="6"/>
  <c r="EH17" i="6"/>
  <c r="EJ17" i="6"/>
  <c r="EK17" i="6"/>
  <c r="EL17" i="6"/>
  <c r="EM17" i="6"/>
  <c r="EN17" i="6"/>
  <c r="EO17" i="6"/>
  <c r="EP17" i="6"/>
  <c r="EQ17" i="6"/>
  <c r="ER17" i="6"/>
  <c r="ES17" i="6"/>
  <c r="ET17" i="6"/>
  <c r="EU17" i="6"/>
  <c r="EZ17" i="6"/>
  <c r="FA17" i="6"/>
  <c r="FB17" i="6"/>
  <c r="FC17" i="6"/>
  <c r="FD17" i="6"/>
  <c r="FE17" i="6"/>
  <c r="FF17" i="6"/>
  <c r="FF44" i="6" s="1"/>
  <c r="FG17" i="6"/>
  <c r="FH17" i="6"/>
  <c r="FH44" i="6" s="1"/>
  <c r="FI17" i="6"/>
  <c r="FJ17" i="6"/>
  <c r="FK17" i="6"/>
  <c r="FL17" i="6"/>
  <c r="FM17" i="6"/>
  <c r="FN17" i="6"/>
  <c r="FO17" i="6"/>
  <c r="FP17" i="6"/>
  <c r="FP44" i="6" s="1"/>
  <c r="FQ17" i="6"/>
  <c r="FR17" i="6"/>
  <c r="FS17" i="6"/>
  <c r="FT17" i="6"/>
  <c r="FU17" i="6"/>
  <c r="FW17" i="6"/>
  <c r="FW44" i="6" s="1"/>
  <c r="FX17" i="6"/>
  <c r="FY17" i="6"/>
  <c r="FZ17" i="6"/>
  <c r="GA17" i="6"/>
  <c r="GB17" i="6"/>
  <c r="GC17" i="6"/>
  <c r="GD17" i="6"/>
  <c r="GE17" i="6"/>
  <c r="GF17" i="6"/>
  <c r="GG17" i="6"/>
  <c r="GG44" i="6" s="1"/>
  <c r="GH17" i="6"/>
  <c r="GI17" i="6"/>
  <c r="GM17" i="6"/>
  <c r="GN17" i="6"/>
  <c r="GO17" i="6"/>
  <c r="GP17" i="6"/>
  <c r="GQ17" i="6"/>
  <c r="GR17" i="6"/>
  <c r="GR44" i="6" s="1"/>
  <c r="GS17" i="6"/>
  <c r="GT17" i="6"/>
  <c r="GU17" i="6"/>
  <c r="GV17" i="6"/>
  <c r="GW17" i="6"/>
  <c r="GX17" i="6"/>
  <c r="GX44" i="6" s="1"/>
  <c r="GY17" i="6"/>
  <c r="GZ17" i="6"/>
  <c r="HA17" i="6"/>
  <c r="HB17" i="6"/>
  <c r="HC17" i="6"/>
  <c r="HD17" i="6"/>
  <c r="HE17" i="6"/>
  <c r="HF17" i="6"/>
  <c r="HF44" i="6" s="1"/>
  <c r="HG17" i="6"/>
  <c r="HH17" i="6"/>
  <c r="HJ17" i="6"/>
  <c r="HK17" i="6"/>
  <c r="HL17" i="6"/>
  <c r="HM17" i="6"/>
  <c r="HN17" i="6"/>
  <c r="HO17" i="6"/>
  <c r="HP17" i="6"/>
  <c r="HQ17" i="6"/>
  <c r="HR17" i="6"/>
  <c r="HS17" i="6"/>
  <c r="HT17" i="6"/>
  <c r="HU17" i="6"/>
  <c r="HV17" i="6"/>
  <c r="A18" i="6"/>
  <c r="A19" i="6"/>
  <c r="A20" i="6"/>
  <c r="A21" i="6"/>
  <c r="A22" i="6"/>
  <c r="AI22" i="6"/>
  <c r="AJ22" i="6" s="1"/>
  <c r="BW22" i="6"/>
  <c r="DJ22" i="6"/>
  <c r="EW22" i="6"/>
  <c r="GJ22" i="6"/>
  <c r="HW22" i="6"/>
  <c r="A23" i="6"/>
  <c r="C26" i="6"/>
  <c r="D23" i="6"/>
  <c r="AK23" i="6"/>
  <c r="BW23" i="6" s="1"/>
  <c r="F25" i="5" s="1"/>
  <c r="DJ23" i="6"/>
  <c r="H25" i="5" s="1"/>
  <c r="EW23" i="6"/>
  <c r="GJ23" i="6"/>
  <c r="L25" i="5" s="1"/>
  <c r="HW23" i="6"/>
  <c r="A24" i="6"/>
  <c r="AI24" i="6"/>
  <c r="AJ24" i="6" s="1"/>
  <c r="BW24" i="6"/>
  <c r="DJ24" i="6"/>
  <c r="EW24" i="6"/>
  <c r="J26" i="5" s="1"/>
  <c r="GJ24" i="6"/>
  <c r="HW24" i="6"/>
  <c r="N26" i="5" s="1"/>
  <c r="A25" i="6"/>
  <c r="AI25" i="6"/>
  <c r="AJ25" i="6"/>
  <c r="BW25" i="6"/>
  <c r="DJ25" i="6"/>
  <c r="EW25" i="6"/>
  <c r="J27" i="5" s="1"/>
  <c r="GJ25" i="6"/>
  <c r="HW25" i="6"/>
  <c r="N27" i="5" s="1"/>
  <c r="A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V42" i="6" s="1"/>
  <c r="V44" i="6" s="1"/>
  <c r="W26" i="6"/>
  <c r="X26" i="6"/>
  <c r="Y26" i="6"/>
  <c r="Z26" i="6"/>
  <c r="AA26" i="6"/>
  <c r="AB26" i="6"/>
  <c r="AB42" i="6" s="1"/>
  <c r="AC26" i="6"/>
  <c r="AD26" i="6"/>
  <c r="AD42" i="6" s="1"/>
  <c r="AE26" i="6"/>
  <c r="AF26" i="6"/>
  <c r="AG26" i="6"/>
  <c r="AH26" i="6"/>
  <c r="AH42" i="6" s="1"/>
  <c r="AL26" i="6"/>
  <c r="AL42" i="6" s="1"/>
  <c r="AM26" i="6"/>
  <c r="AN26" i="6"/>
  <c r="AO26" i="6"/>
  <c r="AP26" i="6"/>
  <c r="AQ26" i="6"/>
  <c r="AQ42" i="6" s="1"/>
  <c r="AR26" i="6"/>
  <c r="AS26" i="6"/>
  <c r="AT26" i="6"/>
  <c r="AT42" i="6" s="1"/>
  <c r="AU26" i="6"/>
  <c r="AV26" i="6"/>
  <c r="AW26" i="6"/>
  <c r="AX26" i="6"/>
  <c r="AY26" i="6"/>
  <c r="AZ26" i="6"/>
  <c r="BA26" i="6"/>
  <c r="BB26" i="6"/>
  <c r="BB42" i="6" s="1"/>
  <c r="BC26" i="6"/>
  <c r="BC42" i="6" s="1"/>
  <c r="BC44" i="6" s="1"/>
  <c r="BD26" i="6"/>
  <c r="BE26" i="6"/>
  <c r="BF26" i="6"/>
  <c r="BG26" i="6"/>
  <c r="BG42" i="6" s="1"/>
  <c r="BG44" i="6" s="1"/>
  <c r="BH26" i="6"/>
  <c r="BI26" i="6"/>
  <c r="BJ26" i="6"/>
  <c r="BJ42" i="6" s="1"/>
  <c r="BK26" i="6"/>
  <c r="BK42" i="6" s="1"/>
  <c r="BL26" i="6"/>
  <c r="BM26" i="6"/>
  <c r="BN26" i="6"/>
  <c r="BO26" i="6"/>
  <c r="BP26" i="6"/>
  <c r="BQ26" i="6"/>
  <c r="BR26" i="6"/>
  <c r="BS26" i="6"/>
  <c r="BS42" i="6" s="1"/>
  <c r="BT26" i="6"/>
  <c r="BU26" i="6"/>
  <c r="BV26" i="6"/>
  <c r="BY26" i="6"/>
  <c r="BZ26" i="6"/>
  <c r="BZ42" i="6" s="1"/>
  <c r="CA26" i="6"/>
  <c r="CB26" i="6"/>
  <c r="CC26" i="6"/>
  <c r="CD26" i="6"/>
  <c r="CE26" i="6"/>
  <c r="CE42" i="6" s="1"/>
  <c r="CF26" i="6"/>
  <c r="CG26" i="6"/>
  <c r="CH26" i="6"/>
  <c r="CH42" i="6" s="1"/>
  <c r="CH44" i="6" s="1"/>
  <c r="CI26" i="6"/>
  <c r="CJ26" i="6"/>
  <c r="CK26" i="6"/>
  <c r="CK42" i="6" s="1"/>
  <c r="CK44" i="6" s="1"/>
  <c r="CL26" i="6"/>
  <c r="CM26" i="6"/>
  <c r="CM42" i="6" s="1"/>
  <c r="CN26" i="6"/>
  <c r="CO26" i="6"/>
  <c r="CP26" i="6"/>
  <c r="CP42" i="6" s="1"/>
  <c r="CQ26" i="6"/>
  <c r="CQ42" i="6" s="1"/>
  <c r="CQ44" i="6" s="1"/>
  <c r="CR26" i="6"/>
  <c r="CS26" i="6"/>
  <c r="CS42" i="6" s="1"/>
  <c r="CS44" i="6" s="1"/>
  <c r="CT26" i="6"/>
  <c r="CU26" i="6"/>
  <c r="CU42" i="6" s="1"/>
  <c r="CV26" i="6"/>
  <c r="CW26" i="6"/>
  <c r="CX26" i="6"/>
  <c r="CX42" i="6" s="1"/>
  <c r="CX44" i="6" s="1"/>
  <c r="CY26" i="6"/>
  <c r="CY42" i="6" s="1"/>
  <c r="CY44" i="6" s="1"/>
  <c r="CZ26" i="6"/>
  <c r="DA26" i="6"/>
  <c r="DB26" i="6"/>
  <c r="DC26" i="6"/>
  <c r="DD26" i="6"/>
  <c r="DE26" i="6"/>
  <c r="DF26" i="6"/>
  <c r="DG26" i="6"/>
  <c r="DG42" i="6" s="1"/>
  <c r="DG44" i="6" s="1"/>
  <c r="DH26" i="6"/>
  <c r="DI26" i="6"/>
  <c r="DI42" i="6" s="1"/>
  <c r="DI44" i="6" s="1"/>
  <c r="DL26" i="6"/>
  <c r="DM26" i="6"/>
  <c r="DN26" i="6"/>
  <c r="DN42" i="6" s="1"/>
  <c r="DO26" i="6"/>
  <c r="DP26" i="6"/>
  <c r="DQ26" i="6"/>
  <c r="DQ42" i="6" s="1"/>
  <c r="DQ44" i="6" s="1"/>
  <c r="DR26" i="6"/>
  <c r="DS26" i="6"/>
  <c r="DS42" i="6" s="1"/>
  <c r="DS44" i="6" s="1"/>
  <c r="DT26" i="6"/>
  <c r="DU26" i="6"/>
  <c r="DV26" i="6"/>
  <c r="DW26" i="6"/>
  <c r="DX26" i="6"/>
  <c r="DY26" i="6"/>
  <c r="DY42" i="6" s="1"/>
  <c r="DY44" i="6" s="1"/>
  <c r="DZ26" i="6"/>
  <c r="EA26" i="6"/>
  <c r="EA42" i="6" s="1"/>
  <c r="EA44" i="6" s="1"/>
  <c r="EB26" i="6"/>
  <c r="EC26" i="6"/>
  <c r="ED26" i="6"/>
  <c r="ED42" i="6" s="1"/>
  <c r="EE26" i="6"/>
  <c r="EF26" i="6"/>
  <c r="EG26" i="6"/>
  <c r="EH26" i="6"/>
  <c r="EI26" i="6"/>
  <c r="EJ26" i="6"/>
  <c r="EK26" i="6"/>
  <c r="EL26" i="6"/>
  <c r="EM26" i="6"/>
  <c r="EN26" i="6"/>
  <c r="EO26" i="6"/>
  <c r="EP26" i="6"/>
  <c r="EQ26" i="6"/>
  <c r="ER26" i="6"/>
  <c r="ES26" i="6"/>
  <c r="ET26" i="6"/>
  <c r="EU26" i="6"/>
  <c r="EV26" i="6"/>
  <c r="EY26" i="6"/>
  <c r="EZ26" i="6"/>
  <c r="FA26" i="6"/>
  <c r="FB26" i="6"/>
  <c r="FC26" i="6"/>
  <c r="FD26" i="6"/>
  <c r="FE26" i="6"/>
  <c r="FF26" i="6"/>
  <c r="FF42" i="6" s="1"/>
  <c r="FG26" i="6"/>
  <c r="FG42" i="6" s="1"/>
  <c r="FH26" i="6"/>
  <c r="FI26" i="6"/>
  <c r="FJ26" i="6"/>
  <c r="FJ42" i="6" s="1"/>
  <c r="FK26" i="6"/>
  <c r="FK42" i="6" s="1"/>
  <c r="FK44" i="6" s="1"/>
  <c r="FL26" i="6"/>
  <c r="FM26" i="6"/>
  <c r="FN26" i="6"/>
  <c r="FO26" i="6"/>
  <c r="FO42" i="6" s="1"/>
  <c r="FO44" i="6" s="1"/>
  <c r="FP26" i="6"/>
  <c r="FQ26" i="6"/>
  <c r="FQ42" i="6" s="1"/>
  <c r="FQ44" i="6" s="1"/>
  <c r="FR26" i="6"/>
  <c r="FR42" i="6" s="1"/>
  <c r="FS26" i="6"/>
  <c r="FT26" i="6"/>
  <c r="FU26" i="6"/>
  <c r="FV26" i="6"/>
  <c r="FW26" i="6"/>
  <c r="FW42" i="6" s="1"/>
  <c r="FX26" i="6"/>
  <c r="FY26" i="6"/>
  <c r="FZ26" i="6"/>
  <c r="FZ42" i="6" s="1"/>
  <c r="GA26" i="6"/>
  <c r="GB26" i="6"/>
  <c r="GC26" i="6"/>
  <c r="GD26" i="6"/>
  <c r="GE26" i="6"/>
  <c r="GF26" i="6"/>
  <c r="GG26" i="6"/>
  <c r="GG42" i="6" s="1"/>
  <c r="GH26" i="6"/>
  <c r="GI26" i="6"/>
  <c r="GI42" i="6" s="1"/>
  <c r="GI44" i="6" s="1"/>
  <c r="GL26" i="6"/>
  <c r="GM26" i="6"/>
  <c r="GM42" i="6" s="1"/>
  <c r="GN26" i="6"/>
  <c r="GO26" i="6"/>
  <c r="GP26" i="6"/>
  <c r="GQ26" i="6"/>
  <c r="GQ42" i="6" s="1"/>
  <c r="GQ44" i="6" s="1"/>
  <c r="GR26" i="6"/>
  <c r="GS26" i="6"/>
  <c r="GT26" i="6"/>
  <c r="GU26" i="6"/>
  <c r="GU42" i="6" s="1"/>
  <c r="GU44" i="6" s="1"/>
  <c r="GV26" i="6"/>
  <c r="GW26" i="6"/>
  <c r="GW42" i="6" s="1"/>
  <c r="GW44" i="6" s="1"/>
  <c r="GX26" i="6"/>
  <c r="GX42" i="6" s="1"/>
  <c r="GY26" i="6"/>
  <c r="GY42" i="6" s="1"/>
  <c r="GY44" i="6" s="1"/>
  <c r="GZ26" i="6"/>
  <c r="HA26" i="6"/>
  <c r="HB26" i="6"/>
  <c r="HC26" i="6"/>
  <c r="HC42" i="6" s="1"/>
  <c r="HC44" i="6" s="1"/>
  <c r="HD26" i="6"/>
  <c r="HE26" i="6"/>
  <c r="HE42" i="6" s="1"/>
  <c r="HE44" i="6" s="1"/>
  <c r="HF26" i="6"/>
  <c r="HF42" i="6" s="1"/>
  <c r="HG26" i="6"/>
  <c r="HH26" i="6"/>
  <c r="HI26" i="6"/>
  <c r="HJ26" i="6"/>
  <c r="HK26" i="6"/>
  <c r="HL26" i="6"/>
  <c r="HM26" i="6"/>
  <c r="HM42" i="6" s="1"/>
  <c r="HM44" i="6" s="1"/>
  <c r="HN26" i="6"/>
  <c r="HO26" i="6"/>
  <c r="HP26" i="6"/>
  <c r="HQ26" i="6"/>
  <c r="HR26" i="6"/>
  <c r="HS26" i="6"/>
  <c r="HT26" i="6"/>
  <c r="HU26" i="6"/>
  <c r="HU42" i="6" s="1"/>
  <c r="HU44" i="6" s="1"/>
  <c r="HV26" i="6"/>
  <c r="HV42" i="6" s="1"/>
  <c r="HW26" i="6"/>
  <c r="A27" i="6"/>
  <c r="A28" i="6"/>
  <c r="N28" i="6"/>
  <c r="U28" i="6"/>
  <c r="AU28" i="6"/>
  <c r="BW28" i="6" s="1"/>
  <c r="F30" i="5" s="1"/>
  <c r="CI28" i="6"/>
  <c r="DJ28" i="6" s="1"/>
  <c r="DV28" i="6"/>
  <c r="FI28" i="6"/>
  <c r="GV28" i="6"/>
  <c r="A29" i="6"/>
  <c r="N29" i="6"/>
  <c r="U29" i="6"/>
  <c r="AU29" i="6"/>
  <c r="BW29" i="6" s="1"/>
  <c r="F31" i="5" s="1"/>
  <c r="DJ29" i="6"/>
  <c r="A30" i="6"/>
  <c r="N30" i="6"/>
  <c r="U30" i="6"/>
  <c r="AU30" i="6"/>
  <c r="BW30" i="6" s="1"/>
  <c r="F32" i="5" s="1"/>
  <c r="CI30" i="6"/>
  <c r="DV30" i="6"/>
  <c r="FI30" i="6"/>
  <c r="GV30" i="6"/>
  <c r="A31" i="6"/>
  <c r="I31" i="6"/>
  <c r="N31" i="6"/>
  <c r="P31" i="6"/>
  <c r="P42" i="6" s="1"/>
  <c r="P44" i="6" s="1"/>
  <c r="U31" i="6"/>
  <c r="AU31" i="6"/>
  <c r="CI31" i="6"/>
  <c r="DV31" i="6"/>
  <c r="FI31" i="6"/>
  <c r="GV31" i="6"/>
  <c r="A32" i="6"/>
  <c r="N32" i="6"/>
  <c r="U32" i="6"/>
  <c r="AU32" i="6"/>
  <c r="BW32" i="6" s="1"/>
  <c r="F34" i="5" s="1"/>
  <c r="CI32" i="6"/>
  <c r="DJ32" i="6" s="1"/>
  <c r="H34" i="5" s="1"/>
  <c r="DV32" i="6"/>
  <c r="FI32" i="6"/>
  <c r="GV32" i="6"/>
  <c r="A33" i="6"/>
  <c r="E33" i="6"/>
  <c r="AI33" i="6" s="1"/>
  <c r="BW33" i="6"/>
  <c r="DJ33" i="6"/>
  <c r="H35" i="5" s="1"/>
  <c r="A34" i="6"/>
  <c r="J34" i="6"/>
  <c r="L34" i="6"/>
  <c r="N34" i="6"/>
  <c r="Q34" i="6"/>
  <c r="S34" i="6"/>
  <c r="T34" i="6"/>
  <c r="U34" i="6"/>
  <c r="X34" i="6"/>
  <c r="AS34" i="6"/>
  <c r="AU34" i="6"/>
  <c r="AX34" i="6"/>
  <c r="BA34" i="6"/>
  <c r="CI34" i="6"/>
  <c r="DV34" i="6"/>
  <c r="FI34" i="6"/>
  <c r="GV34" i="6"/>
  <c r="A35" i="6"/>
  <c r="W35" i="6"/>
  <c r="AI35" i="6" s="1"/>
  <c r="AJ35" i="6" s="1"/>
  <c r="BN35" i="6"/>
  <c r="BO35" i="6"/>
  <c r="BP35" i="6"/>
  <c r="BQ35" i="6"/>
  <c r="BR35" i="6"/>
  <c r="DA35" i="6"/>
  <c r="DB35" i="6"/>
  <c r="DC35" i="6"/>
  <c r="DD35" i="6"/>
  <c r="DE35" i="6"/>
  <c r="DF35" i="6"/>
  <c r="EN35" i="6"/>
  <c r="EO35" i="6"/>
  <c r="EP35" i="6"/>
  <c r="EQ35" i="6"/>
  <c r="ER35" i="6"/>
  <c r="ES35" i="6"/>
  <c r="GB35" i="6"/>
  <c r="GC35" i="6"/>
  <c r="GD35" i="6"/>
  <c r="GE35" i="6"/>
  <c r="GF35" i="6"/>
  <c r="HO35" i="6"/>
  <c r="HP35" i="6"/>
  <c r="HQ35" i="6"/>
  <c r="HR35" i="6"/>
  <c r="HS35" i="6"/>
  <c r="A36" i="6"/>
  <c r="W36" i="6"/>
  <c r="AI36" i="6" s="1"/>
  <c r="AJ36" i="6" s="1"/>
  <c r="BN36" i="6"/>
  <c r="BO36" i="6"/>
  <c r="BP36" i="6"/>
  <c r="BQ36" i="6"/>
  <c r="BR36" i="6"/>
  <c r="DB36" i="6"/>
  <c r="DC36" i="6"/>
  <c r="DD36" i="6"/>
  <c r="DE36" i="6"/>
  <c r="DF36" i="6"/>
  <c r="EO36" i="6"/>
  <c r="EP36" i="6"/>
  <c r="EQ36" i="6"/>
  <c r="ER36" i="6"/>
  <c r="ES36" i="6"/>
  <c r="GB36" i="6"/>
  <c r="GC36" i="6"/>
  <c r="GD36" i="6"/>
  <c r="GE36" i="6"/>
  <c r="GF36" i="6"/>
  <c r="HN36" i="6"/>
  <c r="HO36" i="6"/>
  <c r="HP36" i="6"/>
  <c r="HQ36" i="6"/>
  <c r="HR36" i="6"/>
  <c r="HS36" i="6"/>
  <c r="A37" i="6"/>
  <c r="AI37" i="6"/>
  <c r="AJ37" i="6" s="1"/>
  <c r="BX37" i="6" s="1"/>
  <c r="BW37" i="6"/>
  <c r="DH37" i="6"/>
  <c r="DJ37" i="6" s="1"/>
  <c r="H39" i="5" s="1"/>
  <c r="A38" i="6"/>
  <c r="AA38" i="6"/>
  <c r="AC38" i="6"/>
  <c r="AY38" i="6"/>
  <c r="BI38" i="6"/>
  <c r="BT38" i="6"/>
  <c r="BU38" i="6"/>
  <c r="DJ38" i="6"/>
  <c r="H40" i="5" s="1"/>
  <c r="DZ38" i="6"/>
  <c r="EJ38" i="6"/>
  <c r="EK38" i="6"/>
  <c r="EL38" i="6"/>
  <c r="ET38" i="6"/>
  <c r="EU38" i="6"/>
  <c r="EV38" i="6"/>
  <c r="FY38" i="6"/>
  <c r="GH38" i="6"/>
  <c r="GZ38" i="6"/>
  <c r="HK38" i="6"/>
  <c r="HL38" i="6"/>
  <c r="A39" i="6"/>
  <c r="K39" i="6"/>
  <c r="N39" i="6"/>
  <c r="U39" i="6"/>
  <c r="AU39" i="6"/>
  <c r="CI39" i="6"/>
  <c r="DV39" i="6"/>
  <c r="FI39" i="6"/>
  <c r="GV39" i="6"/>
  <c r="A40" i="6"/>
  <c r="G40" i="6"/>
  <c r="I40" i="6"/>
  <c r="J40" i="6"/>
  <c r="K40" i="6"/>
  <c r="L40" i="6"/>
  <c r="Q40" i="6"/>
  <c r="S40" i="6"/>
  <c r="T40" i="6"/>
  <c r="AA40" i="6"/>
  <c r="AC40" i="6"/>
  <c r="AN40" i="6"/>
  <c r="AY40" i="6"/>
  <c r="BA40" i="6"/>
  <c r="BP40" i="6"/>
  <c r="CB40" i="6"/>
  <c r="DF40" i="6"/>
  <c r="DO40" i="6"/>
  <c r="EK40" i="6"/>
  <c r="EL40" i="6"/>
  <c r="EP40" i="6"/>
  <c r="FB40" i="6"/>
  <c r="FV40" i="6"/>
  <c r="FY40" i="6"/>
  <c r="GB40" i="6"/>
  <c r="GD40" i="6"/>
  <c r="GO40" i="6"/>
  <c r="GZ40" i="6"/>
  <c r="HK40" i="6"/>
  <c r="HL40" i="6"/>
  <c r="HQ40" i="6"/>
  <c r="A41" i="6"/>
  <c r="G41" i="6"/>
  <c r="AI41" i="6" s="1"/>
  <c r="AJ41" i="6" s="1"/>
  <c r="AN41" i="6"/>
  <c r="BW41" i="6" s="1"/>
  <c r="F43" i="5" s="1"/>
  <c r="CB41" i="6"/>
  <c r="DJ41" i="6" s="1"/>
  <c r="H43" i="5" s="1"/>
  <c r="DO41" i="6"/>
  <c r="EW41" i="6" s="1"/>
  <c r="J43" i="5" s="1"/>
  <c r="FB41" i="6"/>
  <c r="GJ41" i="6" s="1"/>
  <c r="L43" i="5" s="1"/>
  <c r="GO41" i="6"/>
  <c r="HW41" i="6" s="1"/>
  <c r="N43" i="5" s="1"/>
  <c r="A42" i="6"/>
  <c r="Y42" i="6"/>
  <c r="Y44" i="6" s="1"/>
  <c r="Z42" i="6"/>
  <c r="AE42" i="6"/>
  <c r="AE44" i="6" s="1"/>
  <c r="AF42" i="6"/>
  <c r="AP42" i="6"/>
  <c r="AP44" i="6" s="1"/>
  <c r="AR42" i="6"/>
  <c r="AV42" i="6"/>
  <c r="AW42" i="6"/>
  <c r="AW44" i="6" s="1"/>
  <c r="AZ42" i="6"/>
  <c r="BD42" i="6"/>
  <c r="BE42" i="6"/>
  <c r="BE44" i="6" s="1"/>
  <c r="BF42" i="6"/>
  <c r="BF44" i="6" s="1"/>
  <c r="BL42" i="6"/>
  <c r="BV42" i="6"/>
  <c r="CA42" i="6"/>
  <c r="CA44" i="6" s="1"/>
  <c r="CD42" i="6"/>
  <c r="CF42" i="6"/>
  <c r="CG42" i="6"/>
  <c r="CG44" i="6" s="1"/>
  <c r="CJ42" i="6"/>
  <c r="CL42" i="6"/>
  <c r="CN42" i="6"/>
  <c r="CO42" i="6"/>
  <c r="CR42" i="6"/>
  <c r="CT42" i="6"/>
  <c r="CV42" i="6"/>
  <c r="CW42" i="6"/>
  <c r="CZ42" i="6"/>
  <c r="CZ44" i="6" s="1"/>
  <c r="DH42" i="6"/>
  <c r="DH44" i="6" s="1"/>
  <c r="DM42" i="6"/>
  <c r="DR42" i="6"/>
  <c r="DR44" i="6" s="1"/>
  <c r="DT42" i="6"/>
  <c r="DT44" i="6" s="1"/>
  <c r="DU42" i="6"/>
  <c r="DW42" i="6"/>
  <c r="DX42" i="6"/>
  <c r="DX44" i="6" s="1"/>
  <c r="EB42" i="6"/>
  <c r="EC42" i="6"/>
  <c r="EE42" i="6"/>
  <c r="EF42" i="6"/>
  <c r="EM42" i="6"/>
  <c r="EM44" i="6" s="1"/>
  <c r="EZ42" i="6"/>
  <c r="FA42" i="6"/>
  <c r="FD42" i="6"/>
  <c r="FD44" i="6" s="1"/>
  <c r="FE42" i="6"/>
  <c r="FE44" i="6" s="1"/>
  <c r="FH42" i="6"/>
  <c r="FL42" i="6"/>
  <c r="FL44" i="6" s="1"/>
  <c r="FM42" i="6"/>
  <c r="FM44" i="6" s="1"/>
  <c r="FN42" i="6"/>
  <c r="FP42" i="6"/>
  <c r="FS42" i="6"/>
  <c r="FS44" i="6" s="1"/>
  <c r="FX42" i="6"/>
  <c r="FX44" i="6" s="1"/>
  <c r="GN42" i="6"/>
  <c r="GR42" i="6"/>
  <c r="GS42" i="6"/>
  <c r="GS44" i="6" s="1"/>
  <c r="GT42" i="6"/>
  <c r="GT44" i="6" s="1"/>
  <c r="HA42" i="6"/>
  <c r="HA44" i="6" s="1"/>
  <c r="HB42" i="6"/>
  <c r="HD42" i="6"/>
  <c r="HJ42" i="6"/>
  <c r="HT42" i="6"/>
  <c r="A43" i="6"/>
  <c r="AN43" i="6"/>
  <c r="AO43" i="6"/>
  <c r="A44" i="6"/>
  <c r="Z44" i="6"/>
  <c r="AD44" i="6"/>
  <c r="AF44" i="6"/>
  <c r="AL44" i="6"/>
  <c r="AQ44" i="6"/>
  <c r="AR44" i="6"/>
  <c r="AT44" i="6"/>
  <c r="AZ44" i="6"/>
  <c r="BJ44" i="6"/>
  <c r="BL44" i="6"/>
  <c r="BV44" i="6"/>
  <c r="BZ44" i="6"/>
  <c r="CD44" i="6"/>
  <c r="CJ44" i="6"/>
  <c r="CM44" i="6"/>
  <c r="CO44" i="6"/>
  <c r="CP44" i="6"/>
  <c r="CR44" i="6"/>
  <c r="CU44" i="6"/>
  <c r="CW44" i="6"/>
  <c r="DN44" i="6"/>
  <c r="ED44" i="6"/>
  <c r="EF44" i="6"/>
  <c r="FG44" i="6"/>
  <c r="FJ44" i="6"/>
  <c r="FR44" i="6"/>
  <c r="FZ44" i="6"/>
  <c r="GM44" i="6"/>
  <c r="HB44" i="6"/>
  <c r="HJ44" i="6"/>
  <c r="HV44" i="6"/>
  <c r="A45" i="6"/>
  <c r="A46" i="6"/>
  <c r="G46" i="6"/>
  <c r="M46" i="6"/>
  <c r="BS46" i="6"/>
  <c r="DG46" i="6"/>
  <c r="DR46" i="6"/>
  <c r="GL46" i="6"/>
  <c r="HB46" i="6"/>
  <c r="A47" i="6"/>
  <c r="A48" i="6"/>
  <c r="A49" i="6"/>
  <c r="A50" i="6"/>
  <c r="A51" i="6"/>
  <c r="V51" i="6"/>
  <c r="AA51" i="6"/>
  <c r="AF51" i="6"/>
  <c r="BH51" i="6"/>
  <c r="BL51" i="6"/>
  <c r="BN51" i="6"/>
  <c r="BO51" i="6"/>
  <c r="BP51" i="6"/>
  <c r="BQ51" i="6"/>
  <c r="BR51" i="6"/>
  <c r="BT51" i="6"/>
  <c r="CV51" i="6"/>
  <c r="CZ51" i="6"/>
  <c r="DB51" i="6"/>
  <c r="DC51" i="6"/>
  <c r="DD51" i="6"/>
  <c r="DE51" i="6"/>
  <c r="DF51" i="6"/>
  <c r="EH51" i="6"/>
  <c r="EL51" i="6"/>
  <c r="EM51" i="6"/>
  <c r="EO51" i="6"/>
  <c r="EP51" i="6"/>
  <c r="EQ51" i="6"/>
  <c r="ER51" i="6"/>
  <c r="ES51" i="6"/>
  <c r="FU51" i="6"/>
  <c r="FZ51" i="6"/>
  <c r="GB51" i="6"/>
  <c r="GC51" i="6"/>
  <c r="GD51" i="6"/>
  <c r="GE51" i="6"/>
  <c r="GF51" i="6"/>
  <c r="HH51" i="6"/>
  <c r="HI51" i="6"/>
  <c r="HM51" i="6"/>
  <c r="HO51" i="6"/>
  <c r="HP51" i="6"/>
  <c r="HQ51" i="6"/>
  <c r="HR51" i="6"/>
  <c r="HS51" i="6"/>
  <c r="A52" i="6"/>
  <c r="V52" i="6"/>
  <c r="AF52" i="6"/>
  <c r="BH52" i="6"/>
  <c r="BK52" i="6"/>
  <c r="BL52" i="6"/>
  <c r="BM52" i="6"/>
  <c r="BO52" i="6"/>
  <c r="BP52" i="6"/>
  <c r="BQ52" i="6"/>
  <c r="BR52" i="6"/>
  <c r="BT52" i="6"/>
  <c r="CV52" i="6"/>
  <c r="CY52" i="6"/>
  <c r="CZ52" i="6"/>
  <c r="DA52" i="6"/>
  <c r="DC52" i="6"/>
  <c r="DD52" i="6"/>
  <c r="DE52" i="6"/>
  <c r="DF52" i="6"/>
  <c r="EH52" i="6"/>
  <c r="EM52" i="6"/>
  <c r="EN52" i="6"/>
  <c r="EP52" i="6"/>
  <c r="EQ52" i="6"/>
  <c r="ER52" i="6"/>
  <c r="ES52" i="6"/>
  <c r="FU52" i="6"/>
  <c r="FZ52" i="6"/>
  <c r="GA52" i="6"/>
  <c r="GC52" i="6"/>
  <c r="GD52" i="6"/>
  <c r="GE52" i="6"/>
  <c r="GF52" i="6"/>
  <c r="HH52" i="6"/>
  <c r="HM52" i="6"/>
  <c r="HN52" i="6"/>
  <c r="HP52" i="6"/>
  <c r="HQ52" i="6"/>
  <c r="HR52" i="6"/>
  <c r="HS52" i="6"/>
  <c r="A53" i="6"/>
  <c r="V53" i="6"/>
  <c r="AG53" i="6"/>
  <c r="AG57" i="6" s="1"/>
  <c r="AG46" i="6" s="1"/>
  <c r="BI53" i="6"/>
  <c r="BK53" i="6"/>
  <c r="BU53" i="6"/>
  <c r="CW53" i="6"/>
  <c r="CY53" i="6"/>
  <c r="DH53" i="6"/>
  <c r="EH53" i="6"/>
  <c r="EI53" i="6"/>
  <c r="EJ53" i="6"/>
  <c r="EL53" i="6"/>
  <c r="ET53" i="6"/>
  <c r="EU53" i="6"/>
  <c r="EV53" i="6"/>
  <c r="FU53" i="6"/>
  <c r="FV53" i="6"/>
  <c r="FW53" i="6"/>
  <c r="FY53" i="6"/>
  <c r="GG53" i="6"/>
  <c r="GH53" i="6"/>
  <c r="GI53" i="6"/>
  <c r="HI53" i="6"/>
  <c r="HJ53" i="6"/>
  <c r="HL53" i="6"/>
  <c r="HT53" i="6"/>
  <c r="HV53" i="6"/>
  <c r="A54" i="6"/>
  <c r="V54" i="6"/>
  <c r="W54" i="6"/>
  <c r="AA54" i="6"/>
  <c r="AF54" i="6"/>
  <c r="AG54" i="6"/>
  <c r="AN54" i="6"/>
  <c r="AN57" i="6" s="1"/>
  <c r="AN46" i="6" s="1"/>
  <c r="BH54" i="6"/>
  <c r="BI54" i="6"/>
  <c r="BK54" i="6"/>
  <c r="BM54" i="6"/>
  <c r="BN54" i="6"/>
  <c r="BO54" i="6"/>
  <c r="BP54" i="6"/>
  <c r="BQ54" i="6"/>
  <c r="BR54" i="6"/>
  <c r="BT54" i="6"/>
  <c r="BU54" i="6"/>
  <c r="CB54" i="6"/>
  <c r="CB57" i="6" s="1"/>
  <c r="CB46" i="6" s="1"/>
  <c r="CV54" i="6"/>
  <c r="CW54" i="6"/>
  <c r="CY54" i="6"/>
  <c r="DA54" i="6"/>
  <c r="DB54" i="6"/>
  <c r="DC54" i="6"/>
  <c r="DD54" i="6"/>
  <c r="DE54" i="6"/>
  <c r="DF54" i="6"/>
  <c r="DH54" i="6"/>
  <c r="DO54" i="6"/>
  <c r="DO57" i="6" s="1"/>
  <c r="DO46" i="6" s="1"/>
  <c r="EH54" i="6"/>
  <c r="EI54" i="6"/>
  <c r="EJ54" i="6"/>
  <c r="EL54" i="6"/>
  <c r="EN54" i="6"/>
  <c r="EO54" i="6"/>
  <c r="EP54" i="6"/>
  <c r="EQ54" i="6"/>
  <c r="ER54" i="6"/>
  <c r="ES54" i="6"/>
  <c r="ET54" i="6"/>
  <c r="EU54" i="6"/>
  <c r="EV54" i="6"/>
  <c r="FB54" i="6"/>
  <c r="FB57" i="6" s="1"/>
  <c r="FB46" i="6" s="1"/>
  <c r="FV54" i="6"/>
  <c r="FW54" i="6"/>
  <c r="FY54" i="6"/>
  <c r="GA54" i="6"/>
  <c r="GB54" i="6"/>
  <c r="GC54" i="6"/>
  <c r="GD54" i="6"/>
  <c r="GE54" i="6"/>
  <c r="GF54" i="6"/>
  <c r="GG54" i="6"/>
  <c r="GH54" i="6"/>
  <c r="GI54" i="6"/>
  <c r="GO54" i="6"/>
  <c r="GO57" i="6" s="1"/>
  <c r="GO46" i="6" s="1"/>
  <c r="HH54" i="6"/>
  <c r="HI54" i="6"/>
  <c r="HJ54" i="6"/>
  <c r="HL54" i="6"/>
  <c r="HN54" i="6"/>
  <c r="HO54" i="6"/>
  <c r="HO57" i="6" s="1"/>
  <c r="HO46" i="6" s="1"/>
  <c r="HP54" i="6"/>
  <c r="HQ54" i="6"/>
  <c r="HR54" i="6"/>
  <c r="HS54" i="6"/>
  <c r="HT54" i="6"/>
  <c r="HV54" i="6"/>
  <c r="A55" i="6"/>
  <c r="C57" i="6"/>
  <c r="C46" i="6" s="1"/>
  <c r="V55" i="6"/>
  <c r="AI55" i="6" s="1"/>
  <c r="D55" i="5" s="1"/>
  <c r="BW55" i="6"/>
  <c r="DJ55" i="6"/>
  <c r="EW55" i="6"/>
  <c r="GJ55" i="6"/>
  <c r="L55" i="5" s="1"/>
  <c r="HW55" i="6"/>
  <c r="N55" i="5" s="1"/>
  <c r="A56" i="6"/>
  <c r="V56" i="6"/>
  <c r="AI56" i="6" s="1"/>
  <c r="D56" i="5" s="1"/>
  <c r="BW56" i="6"/>
  <c r="DJ56" i="6"/>
  <c r="EW56" i="6"/>
  <c r="GJ56" i="6"/>
  <c r="L56" i="5" s="1"/>
  <c r="HW56" i="6"/>
  <c r="N56" i="5" s="1"/>
  <c r="A57" i="6"/>
  <c r="D57" i="6"/>
  <c r="D46" i="6" s="1"/>
  <c r="E57" i="6"/>
  <c r="E46" i="6" s="1"/>
  <c r="F57" i="6"/>
  <c r="F46" i="6" s="1"/>
  <c r="G57" i="6"/>
  <c r="H57" i="6"/>
  <c r="H46" i="6" s="1"/>
  <c r="I57" i="6"/>
  <c r="I46" i="6" s="1"/>
  <c r="J57" i="6"/>
  <c r="J46" i="6" s="1"/>
  <c r="K57" i="6"/>
  <c r="K46" i="6" s="1"/>
  <c r="L57" i="6"/>
  <c r="L46" i="6" s="1"/>
  <c r="M57" i="6"/>
  <c r="N57" i="6"/>
  <c r="N46" i="6" s="1"/>
  <c r="O57" i="6"/>
  <c r="O46" i="6" s="1"/>
  <c r="P57" i="6"/>
  <c r="Q57" i="6"/>
  <c r="Q46" i="6" s="1"/>
  <c r="R57" i="6"/>
  <c r="R46" i="6" s="1"/>
  <c r="S57" i="6"/>
  <c r="S46" i="6" s="1"/>
  <c r="T57" i="6"/>
  <c r="T46" i="6" s="1"/>
  <c r="U57" i="6"/>
  <c r="U46" i="6" s="1"/>
  <c r="X57" i="6"/>
  <c r="X46" i="6" s="1"/>
  <c r="Y57" i="6"/>
  <c r="Z57" i="6"/>
  <c r="Z46" i="6" s="1"/>
  <c r="AB57" i="6"/>
  <c r="AC57" i="6"/>
  <c r="AC46" i="6" s="1"/>
  <c r="AD57" i="6"/>
  <c r="AE57" i="6"/>
  <c r="AH57" i="6"/>
  <c r="AK57" i="6"/>
  <c r="AK46" i="6" s="1"/>
  <c r="AL57" i="6"/>
  <c r="AM57" i="6"/>
  <c r="AM46" i="6" s="1"/>
  <c r="AO57" i="6"/>
  <c r="AO46" i="6" s="1"/>
  <c r="AP57" i="6"/>
  <c r="AP46" i="6" s="1"/>
  <c r="AQ57" i="6"/>
  <c r="AR57" i="6"/>
  <c r="AS57" i="6"/>
  <c r="AS46" i="6" s="1"/>
  <c r="AT57" i="6"/>
  <c r="AU57" i="6"/>
  <c r="AV57" i="6"/>
  <c r="AW57" i="6"/>
  <c r="AX57" i="6"/>
  <c r="AX46" i="6" s="1"/>
  <c r="AY57" i="6"/>
  <c r="AY46" i="6" s="1"/>
  <c r="AZ57" i="6"/>
  <c r="BA57" i="6"/>
  <c r="BA46" i="6" s="1"/>
  <c r="BB57" i="6"/>
  <c r="BC57" i="6"/>
  <c r="BC46" i="6" s="1"/>
  <c r="BD57" i="6"/>
  <c r="BE57" i="6"/>
  <c r="BF57" i="6"/>
  <c r="BG57" i="6"/>
  <c r="BJ57" i="6"/>
  <c r="BS57" i="6"/>
  <c r="BV57" i="6"/>
  <c r="BY57" i="6"/>
  <c r="BY46" i="6" s="1"/>
  <c r="BZ57" i="6"/>
  <c r="CA57" i="6"/>
  <c r="CA46" i="6" s="1"/>
  <c r="CC57" i="6"/>
  <c r="CC46" i="6" s="1"/>
  <c r="CD57" i="6"/>
  <c r="CE57" i="6"/>
  <c r="CF57" i="6"/>
  <c r="CG57" i="6"/>
  <c r="CH57" i="6"/>
  <c r="CI57" i="6"/>
  <c r="CI46" i="6" s="1"/>
  <c r="CJ57" i="6"/>
  <c r="CK57" i="6"/>
  <c r="CL57" i="6"/>
  <c r="CL46" i="6" s="1"/>
  <c r="CM57" i="6"/>
  <c r="CN57" i="6"/>
  <c r="CO57" i="6"/>
  <c r="CP57" i="6"/>
  <c r="CQ57" i="6"/>
  <c r="CR57" i="6"/>
  <c r="CS57" i="6"/>
  <c r="CT57" i="6"/>
  <c r="CU57" i="6"/>
  <c r="CX57" i="6"/>
  <c r="DG57" i="6"/>
  <c r="DI57" i="6"/>
  <c r="DL57" i="6"/>
  <c r="DL46" i="6" s="1"/>
  <c r="DM57" i="6"/>
  <c r="DN57" i="6"/>
  <c r="DP57" i="6"/>
  <c r="DP46" i="6" s="1"/>
  <c r="DQ57" i="6"/>
  <c r="DQ46" i="6" s="1"/>
  <c r="DR57" i="6"/>
  <c r="DS57" i="6"/>
  <c r="DT57" i="6"/>
  <c r="DU57" i="6"/>
  <c r="DV57" i="6"/>
  <c r="DV46" i="6" s="1"/>
  <c r="DW57" i="6"/>
  <c r="DX57" i="6"/>
  <c r="DY57" i="6"/>
  <c r="DZ57" i="6"/>
  <c r="DZ46" i="6" s="1"/>
  <c r="EA57" i="6"/>
  <c r="EB57" i="6"/>
  <c r="EC57" i="6"/>
  <c r="ED57" i="6"/>
  <c r="EE57" i="6"/>
  <c r="EF57" i="6"/>
  <c r="EG57" i="6"/>
  <c r="EG46" i="6" s="1"/>
  <c r="EK57" i="6"/>
  <c r="EK46" i="6" s="1"/>
  <c r="EY57" i="6"/>
  <c r="EY46" i="6" s="1"/>
  <c r="EZ57" i="6"/>
  <c r="FA57" i="6"/>
  <c r="FC57" i="6"/>
  <c r="FC46" i="6" s="1"/>
  <c r="FD57" i="6"/>
  <c r="FE57" i="6"/>
  <c r="FF57" i="6"/>
  <c r="FG57" i="6"/>
  <c r="FH57" i="6"/>
  <c r="FI57" i="6"/>
  <c r="FI46" i="6" s="1"/>
  <c r="FJ57" i="6"/>
  <c r="FK57" i="6"/>
  <c r="FK46" i="6" s="1"/>
  <c r="FL57" i="6"/>
  <c r="FM57" i="6"/>
  <c r="FN57" i="6"/>
  <c r="FN46" i="6" s="1"/>
  <c r="FO57" i="6"/>
  <c r="FP57" i="6"/>
  <c r="FQ57" i="6"/>
  <c r="FR57" i="6"/>
  <c r="FS57" i="6"/>
  <c r="FT57" i="6"/>
  <c r="FT46" i="6" s="1"/>
  <c r="FX57" i="6"/>
  <c r="GL57" i="6"/>
  <c r="GM57" i="6"/>
  <c r="GN57" i="6"/>
  <c r="GP57" i="6"/>
  <c r="GP46" i="6" s="1"/>
  <c r="GQ57" i="6"/>
  <c r="GQ46" i="6" s="1"/>
  <c r="GR57" i="6"/>
  <c r="GS57" i="6"/>
  <c r="GT57" i="6"/>
  <c r="GT46" i="6" s="1"/>
  <c r="GU57" i="6"/>
  <c r="GV57" i="6"/>
  <c r="GV46" i="6" s="1"/>
  <c r="GW57" i="6"/>
  <c r="GX57" i="6"/>
  <c r="GY57" i="6"/>
  <c r="GY46" i="6" s="1"/>
  <c r="GZ57" i="6"/>
  <c r="HA57" i="6"/>
  <c r="HB57" i="6"/>
  <c r="HC57" i="6"/>
  <c r="HD57" i="6"/>
  <c r="HE57" i="6"/>
  <c r="HF57" i="6"/>
  <c r="HG57" i="6"/>
  <c r="HG46" i="6" s="1"/>
  <c r="HK57" i="6"/>
  <c r="HK46" i="6" s="1"/>
  <c r="HU57" i="6"/>
  <c r="A14" i="5"/>
  <c r="A15" i="5"/>
  <c r="C15" i="5"/>
  <c r="A16" i="5"/>
  <c r="C16" i="5"/>
  <c r="D16" i="5"/>
  <c r="F16" i="5"/>
  <c r="H16" i="5"/>
  <c r="J16" i="5"/>
  <c r="L16" i="5"/>
  <c r="N16" i="5"/>
  <c r="A17" i="5"/>
  <c r="C17" i="5"/>
  <c r="D17" i="5"/>
  <c r="F17" i="5"/>
  <c r="H17" i="5"/>
  <c r="J17" i="5"/>
  <c r="L17" i="5"/>
  <c r="N17" i="5"/>
  <c r="A18" i="5"/>
  <c r="C18" i="5"/>
  <c r="H18" i="5"/>
  <c r="A19" i="5"/>
  <c r="A20" i="5"/>
  <c r="A21" i="5"/>
  <c r="A22" i="5"/>
  <c r="A23" i="5"/>
  <c r="A24" i="5"/>
  <c r="C24" i="5"/>
  <c r="D24" i="5"/>
  <c r="F24" i="5"/>
  <c r="H24" i="5"/>
  <c r="J24" i="5"/>
  <c r="L24" i="5"/>
  <c r="N24" i="5"/>
  <c r="A25" i="5"/>
  <c r="C25" i="5"/>
  <c r="J25" i="5"/>
  <c r="N25" i="5"/>
  <c r="A26" i="5"/>
  <c r="C26" i="5"/>
  <c r="D26" i="5"/>
  <c r="F26" i="5"/>
  <c r="H26" i="5"/>
  <c r="L26" i="5"/>
  <c r="A27" i="5"/>
  <c r="C27" i="5"/>
  <c r="D27" i="5"/>
  <c r="F27" i="5"/>
  <c r="H27" i="5"/>
  <c r="L27" i="5"/>
  <c r="A28" i="5"/>
  <c r="A29" i="5"/>
  <c r="A30" i="5"/>
  <c r="C30" i="5"/>
  <c r="H30" i="5"/>
  <c r="A31" i="5"/>
  <c r="C31" i="5"/>
  <c r="H31" i="5"/>
  <c r="A32" i="5"/>
  <c r="C32" i="5"/>
  <c r="A33" i="5"/>
  <c r="C33" i="5"/>
  <c r="A34" i="5"/>
  <c r="C34" i="5"/>
  <c r="A35" i="5"/>
  <c r="C35" i="5"/>
  <c r="F35" i="5"/>
  <c r="A36" i="5"/>
  <c r="C36" i="5"/>
  <c r="A37" i="5"/>
  <c r="C37" i="5"/>
  <c r="A38" i="5"/>
  <c r="C38" i="5"/>
  <c r="D38" i="5"/>
  <c r="E38" i="5" s="1"/>
  <c r="A39" i="5"/>
  <c r="C39" i="5"/>
  <c r="D39" i="5"/>
  <c r="F39" i="5"/>
  <c r="A40" i="5"/>
  <c r="C40" i="5"/>
  <c r="A41" i="5"/>
  <c r="C41" i="5"/>
  <c r="A42" i="5"/>
  <c r="C42" i="5"/>
  <c r="A43" i="5"/>
  <c r="C43" i="5"/>
  <c r="A44" i="5"/>
  <c r="A45" i="5"/>
  <c r="A46" i="5"/>
  <c r="A47" i="5"/>
  <c r="A48" i="5"/>
  <c r="A49" i="5"/>
  <c r="A50" i="5"/>
  <c r="A51" i="5"/>
  <c r="C51" i="5"/>
  <c r="A52" i="5"/>
  <c r="C52" i="5"/>
  <c r="A53" i="5"/>
  <c r="C53" i="5"/>
  <c r="A54" i="5"/>
  <c r="C54" i="5"/>
  <c r="A55" i="5"/>
  <c r="C55" i="5"/>
  <c r="F55" i="5"/>
  <c r="H55" i="5"/>
  <c r="J55" i="5"/>
  <c r="A56" i="5"/>
  <c r="C56" i="5"/>
  <c r="F56" i="5"/>
  <c r="H56" i="5"/>
  <c r="J56" i="5"/>
  <c r="A57" i="5"/>
  <c r="A58" i="5"/>
  <c r="A59" i="5"/>
  <c r="A60" i="5"/>
  <c r="A61" i="5"/>
  <c r="A62" i="5"/>
  <c r="A63" i="5"/>
  <c r="A64" i="5"/>
  <c r="A65" i="5"/>
  <c r="A70" i="5"/>
  <c r="A71" i="5"/>
  <c r="A72" i="5"/>
  <c r="A73" i="5"/>
  <c r="A74" i="5"/>
  <c r="A75" i="5"/>
  <c r="A76" i="5"/>
  <c r="A77" i="5"/>
  <c r="A78" i="5"/>
  <c r="A79" i="5"/>
  <c r="A80" i="5"/>
  <c r="A81" i="5"/>
  <c r="F4" i="4"/>
  <c r="L4" i="4"/>
  <c r="A12" i="4"/>
  <c r="F12" i="4"/>
  <c r="K12" i="4"/>
  <c r="A13" i="4"/>
  <c r="F13" i="4"/>
  <c r="K13" i="4"/>
  <c r="A14" i="4"/>
  <c r="F14" i="4"/>
  <c r="J14" i="4"/>
  <c r="K14" i="4"/>
  <c r="O14" i="4"/>
  <c r="O16" i="4" s="1"/>
  <c r="O18" i="4" s="1"/>
  <c r="O20" i="4" s="1"/>
  <c r="A15" i="4"/>
  <c r="F15" i="4"/>
  <c r="K15" i="4"/>
  <c r="A16" i="4"/>
  <c r="F16" i="4"/>
  <c r="K16" i="4"/>
  <c r="A17" i="4"/>
  <c r="F17" i="4"/>
  <c r="I17" i="4"/>
  <c r="K17" i="4"/>
  <c r="A18" i="4"/>
  <c r="F18" i="4"/>
  <c r="H18" i="4"/>
  <c r="K18" i="4"/>
  <c r="L18" i="4"/>
  <c r="A19" i="4"/>
  <c r="F19" i="4"/>
  <c r="K19" i="4"/>
  <c r="A20" i="4"/>
  <c r="F20" i="4"/>
  <c r="K20" i="4"/>
  <c r="L20" i="4"/>
  <c r="A21" i="4"/>
  <c r="F21" i="4"/>
  <c r="A22" i="4"/>
  <c r="F22" i="4"/>
  <c r="H24" i="4"/>
  <c r="I26" i="4"/>
  <c r="J22" i="4"/>
  <c r="A23" i="4"/>
  <c r="F23" i="4"/>
  <c r="I27" i="4"/>
  <c r="J23" i="4"/>
  <c r="A24" i="4"/>
  <c r="F24" i="4"/>
  <c r="A25" i="4"/>
  <c r="F25" i="4"/>
  <c r="A26" i="4"/>
  <c r="F26" i="4"/>
  <c r="H26" i="4"/>
  <c r="H28" i="4" s="1"/>
  <c r="A27" i="4"/>
  <c r="F27" i="4"/>
  <c r="H27" i="4"/>
  <c r="J27" i="4" s="1"/>
  <c r="A28" i="4"/>
  <c r="F28" i="4"/>
  <c r="A29" i="4"/>
  <c r="F29" i="4"/>
  <c r="A30" i="4"/>
  <c r="F30" i="4"/>
  <c r="A31" i="4"/>
  <c r="F31" i="4"/>
  <c r="H35" i="4"/>
  <c r="J31" i="4"/>
  <c r="A32" i="4"/>
  <c r="F32" i="4"/>
  <c r="H36" i="4"/>
  <c r="J36" i="4" s="1"/>
  <c r="I36" i="4"/>
  <c r="J32" i="4"/>
  <c r="A33" i="4"/>
  <c r="F33" i="4"/>
  <c r="H33" i="4"/>
  <c r="F34" i="4"/>
  <c r="F35" i="4"/>
  <c r="I35" i="4"/>
  <c r="F36" i="4"/>
  <c r="F37" i="4"/>
  <c r="F38" i="4"/>
  <c r="F39" i="4"/>
  <c r="F40" i="4"/>
  <c r="H44" i="4"/>
  <c r="H46" i="4" s="1"/>
  <c r="I44" i="4"/>
  <c r="J40" i="4"/>
  <c r="F41" i="4"/>
  <c r="J41" i="4"/>
  <c r="F42" i="4"/>
  <c r="H42" i="4"/>
  <c r="F43" i="4"/>
  <c r="F44" i="4"/>
  <c r="F45" i="4"/>
  <c r="H45" i="4"/>
  <c r="I45" i="4"/>
  <c r="J45" i="4" s="1"/>
  <c r="F46" i="4"/>
  <c r="E55" i="5" l="1"/>
  <c r="E39" i="5"/>
  <c r="G39" i="5" s="1"/>
  <c r="E24" i="5"/>
  <c r="E16" i="5"/>
  <c r="G16" i="5" s="1"/>
  <c r="I16" i="5" s="1"/>
  <c r="K16" i="5" s="1"/>
  <c r="M16" i="5" s="1"/>
  <c r="O16" i="5" s="1"/>
  <c r="E56" i="5"/>
  <c r="G56" i="5" s="1"/>
  <c r="I56" i="5" s="1"/>
  <c r="K56" i="5" s="1"/>
  <c r="M56" i="5" s="1"/>
  <c r="O56" i="5" s="1"/>
  <c r="EV57" i="6"/>
  <c r="EV46" i="6" s="1"/>
  <c r="ET57" i="6"/>
  <c r="ET46" i="6" s="1"/>
  <c r="BU57" i="6"/>
  <c r="BU46" i="6" s="1"/>
  <c r="GJ38" i="6"/>
  <c r="L40" i="5" s="1"/>
  <c r="HV57" i="6"/>
  <c r="HV46" i="6" s="1"/>
  <c r="GG57" i="6"/>
  <c r="GG46" i="6" s="1"/>
  <c r="AI53" i="6"/>
  <c r="AJ53" i="6" s="1"/>
  <c r="BT57" i="6"/>
  <c r="BT46" i="6" s="1"/>
  <c r="AF57" i="6"/>
  <c r="AF46" i="6" s="1"/>
  <c r="EI57" i="6"/>
  <c r="EI46" i="6" s="1"/>
  <c r="FY57" i="6"/>
  <c r="FY46" i="6" s="1"/>
  <c r="FW57" i="6"/>
  <c r="FW46" i="6" s="1"/>
  <c r="GF57" i="6"/>
  <c r="GF46" i="6" s="1"/>
  <c r="AI28" i="6"/>
  <c r="AJ28" i="6" s="1"/>
  <c r="BX28" i="6" s="1"/>
  <c r="DK28" i="6" s="1"/>
  <c r="CW57" i="6"/>
  <c r="CW46" i="6" s="1"/>
  <c r="AN42" i="6"/>
  <c r="AN44" i="6" s="1"/>
  <c r="L28" i="5"/>
  <c r="J28" i="5"/>
  <c r="E26" i="5"/>
  <c r="G26" i="5" s="1"/>
  <c r="I26" i="5" s="1"/>
  <c r="K26" i="5" s="1"/>
  <c r="M26" i="5" s="1"/>
  <c r="O26" i="5" s="1"/>
  <c r="BV10" i="6"/>
  <c r="BG10" i="6"/>
  <c r="AN10" i="6"/>
  <c r="GC10" i="6"/>
  <c r="FE10" i="6"/>
  <c r="BD10" i="6"/>
  <c r="CR10" i="6" s="1"/>
  <c r="AH44" i="6"/>
  <c r="N28" i="5"/>
  <c r="FS46" i="6"/>
  <c r="FN44" i="6"/>
  <c r="EZ44" i="6"/>
  <c r="DW44" i="6"/>
  <c r="GJ26" i="6"/>
  <c r="GK24" i="6"/>
  <c r="HX24" i="6" s="1"/>
  <c r="ER10" i="6"/>
  <c r="DU44" i="6"/>
  <c r="DH57" i="6"/>
  <c r="DH46" i="6" s="1"/>
  <c r="FL46" i="6"/>
  <c r="CO46" i="6"/>
  <c r="F28" i="5"/>
  <c r="EB44" i="6"/>
  <c r="H28" i="5"/>
  <c r="G24" i="5"/>
  <c r="I24" i="5" s="1"/>
  <c r="HT57" i="6"/>
  <c r="AI29" i="6"/>
  <c r="AJ29" i="6" s="1"/>
  <c r="BX29" i="6" s="1"/>
  <c r="DK29" i="6" s="1"/>
  <c r="HD44" i="6"/>
  <c r="DA10" i="6"/>
  <c r="G55" i="5"/>
  <c r="I55" i="5" s="1"/>
  <c r="K55" i="5" s="1"/>
  <c r="M55" i="5" s="1"/>
  <c r="O55" i="5" s="1"/>
  <c r="FM46" i="6"/>
  <c r="GI57" i="6"/>
  <c r="GI46" i="6" s="1"/>
  <c r="EU57" i="6"/>
  <c r="EU46" i="6" s="1"/>
  <c r="DJ53" i="6"/>
  <c r="H53" i="5" s="1"/>
  <c r="DE57" i="6"/>
  <c r="DE46" i="6" s="1"/>
  <c r="AI51" i="6"/>
  <c r="AJ51" i="6" s="1"/>
  <c r="CD46" i="6"/>
  <c r="Y46" i="6"/>
  <c r="FY42" i="6"/>
  <c r="FY44" i="6" s="1"/>
  <c r="CB42" i="6"/>
  <c r="CB44" i="6" s="1"/>
  <c r="EP42" i="6"/>
  <c r="EP44" i="6" s="1"/>
  <c r="BA42" i="6"/>
  <c r="BA44" i="6" s="1"/>
  <c r="Q42" i="6"/>
  <c r="Q44" i="6" s="1"/>
  <c r="BX24" i="6"/>
  <c r="DK24" i="6" s="1"/>
  <c r="EX24" i="6" s="1"/>
  <c r="HT44" i="6"/>
  <c r="BX14" i="6"/>
  <c r="DK14" i="6" s="1"/>
  <c r="EX14" i="6" s="1"/>
  <c r="GK14" i="6" s="1"/>
  <c r="HX14" i="6" s="1"/>
  <c r="E17" i="5"/>
  <c r="G17" i="5" s="1"/>
  <c r="I17" i="5" s="1"/>
  <c r="K17" i="5" s="1"/>
  <c r="M17" i="5" s="1"/>
  <c r="O17" i="5" s="1"/>
  <c r="GH57" i="6"/>
  <c r="GH46" i="6" s="1"/>
  <c r="EN57" i="6"/>
  <c r="EN46" i="6" s="1"/>
  <c r="CZ57" i="6"/>
  <c r="CZ46" i="6" s="1"/>
  <c r="BM57" i="6"/>
  <c r="BM46" i="6" s="1"/>
  <c r="GE57" i="6"/>
  <c r="GE46" i="6" s="1"/>
  <c r="DD57" i="6"/>
  <c r="DD46" i="6" s="1"/>
  <c r="GS46" i="6"/>
  <c r="FV42" i="6"/>
  <c r="CE44" i="6"/>
  <c r="BC10" i="6"/>
  <c r="DJ26" i="6"/>
  <c r="AJ55" i="6"/>
  <c r="BX55" i="6" s="1"/>
  <c r="DK55" i="6" s="1"/>
  <c r="EX55" i="6" s="1"/>
  <c r="GK55" i="6" s="1"/>
  <c r="HX55" i="6" s="1"/>
  <c r="GB57" i="6"/>
  <c r="GB46" i="6" s="1"/>
  <c r="DC57" i="6"/>
  <c r="DC46" i="6" s="1"/>
  <c r="BL57" i="6"/>
  <c r="BL46" i="6" s="1"/>
  <c r="BV46" i="6"/>
  <c r="BD44" i="6"/>
  <c r="L42" i="6"/>
  <c r="L44" i="6" s="1"/>
  <c r="AC42" i="6"/>
  <c r="AC44" i="6" s="1"/>
  <c r="FA44" i="6"/>
  <c r="FM10" i="6"/>
  <c r="AZ10" i="6"/>
  <c r="GA57" i="6"/>
  <c r="GA46" i="6" s="1"/>
  <c r="HL57" i="6"/>
  <c r="HL46" i="6" s="1"/>
  <c r="FV57" i="6"/>
  <c r="FV46" i="6" s="1"/>
  <c r="ES57" i="6"/>
  <c r="ES46" i="6" s="1"/>
  <c r="HM57" i="6"/>
  <c r="HM46" i="6" s="1"/>
  <c r="J42" i="6"/>
  <c r="J44" i="6" s="1"/>
  <c r="EJ57" i="6"/>
  <c r="EJ46" i="6" s="1"/>
  <c r="DF57" i="6"/>
  <c r="DF46" i="6" s="1"/>
  <c r="HI17" i="6"/>
  <c r="BY17" i="6"/>
  <c r="D37" i="5"/>
  <c r="E37" i="5" s="1"/>
  <c r="DA57" i="6"/>
  <c r="DA46" i="6" s="1"/>
  <c r="BQ57" i="6"/>
  <c r="BQ46" i="6" s="1"/>
  <c r="BW13" i="6"/>
  <c r="F15" i="5" s="1"/>
  <c r="D30" i="5"/>
  <c r="E30" i="5" s="1"/>
  <c r="G30" i="5" s="1"/>
  <c r="ER57" i="6"/>
  <c r="ER46" i="6" s="1"/>
  <c r="HN57" i="6"/>
  <c r="HN46" i="6" s="1"/>
  <c r="CV57" i="6"/>
  <c r="CV46" i="6" s="1"/>
  <c r="BK57" i="6"/>
  <c r="BK46" i="6" s="1"/>
  <c r="HP57" i="6"/>
  <c r="HP46" i="6" s="1"/>
  <c r="GC57" i="6"/>
  <c r="GC46" i="6" s="1"/>
  <c r="EO57" i="6"/>
  <c r="EO46" i="6" s="1"/>
  <c r="BN57" i="6"/>
  <c r="BN46" i="6" s="1"/>
  <c r="D17" i="6"/>
  <c r="EW53" i="6"/>
  <c r="J53" i="5" s="1"/>
  <c r="HW52" i="6"/>
  <c r="N52" i="5" s="1"/>
  <c r="HL42" i="6"/>
  <c r="HL44" i="6" s="1"/>
  <c r="EK42" i="6"/>
  <c r="EK44" i="6" s="1"/>
  <c r="GD42" i="6"/>
  <c r="GD44" i="6" s="1"/>
  <c r="DL17" i="6"/>
  <c r="BO57" i="6"/>
  <c r="BO46" i="6" s="1"/>
  <c r="GJ53" i="6"/>
  <c r="L53" i="5" s="1"/>
  <c r="DJ35" i="6"/>
  <c r="H37" i="5" s="1"/>
  <c r="AK17" i="6"/>
  <c r="H19" i="5"/>
  <c r="D43" i="5"/>
  <c r="E43" i="5" s="1"/>
  <c r="G43" i="5" s="1"/>
  <c r="I43" i="5" s="1"/>
  <c r="K43" i="5" s="1"/>
  <c r="M43" i="5" s="1"/>
  <c r="O43" i="5" s="1"/>
  <c r="GD57" i="6"/>
  <c r="GD46" i="6" s="1"/>
  <c r="GO42" i="6"/>
  <c r="GO44" i="6" s="1"/>
  <c r="I42" i="6"/>
  <c r="I44" i="6" s="1"/>
  <c r="V57" i="6"/>
  <c r="V46" i="6" s="1"/>
  <c r="EL57" i="6"/>
  <c r="EL46" i="6" s="1"/>
  <c r="T42" i="6"/>
  <c r="T44" i="6" s="1"/>
  <c r="AJ33" i="6"/>
  <c r="BX33" i="6" s="1"/>
  <c r="DK33" i="6" s="1"/>
  <c r="D35" i="5"/>
  <c r="E35" i="5" s="1"/>
  <c r="G35" i="5" s="1"/>
  <c r="I35" i="5" s="1"/>
  <c r="FB42" i="6"/>
  <c r="FB44" i="6" s="1"/>
  <c r="HW13" i="6"/>
  <c r="N15" i="5" s="1"/>
  <c r="N19" i="5" s="1"/>
  <c r="BP42" i="6"/>
  <c r="BP44" i="6" s="1"/>
  <c r="BW54" i="6"/>
  <c r="F54" i="5" s="1"/>
  <c r="HQ57" i="6"/>
  <c r="HQ46" i="6" s="1"/>
  <c r="GJ52" i="6"/>
  <c r="L52" i="5" s="1"/>
  <c r="FZ57" i="6"/>
  <c r="EW51" i="6"/>
  <c r="J51" i="5" s="1"/>
  <c r="GZ42" i="6"/>
  <c r="GZ44" i="6" s="1"/>
  <c r="EY17" i="6"/>
  <c r="DJ54" i="6"/>
  <c r="H54" i="5" s="1"/>
  <c r="BH57" i="6"/>
  <c r="BH46" i="6" s="1"/>
  <c r="HQ42" i="6"/>
  <c r="HQ44" i="6" s="1"/>
  <c r="GB42" i="6"/>
  <c r="GB44" i="6" s="1"/>
  <c r="EW35" i="6"/>
  <c r="J37" i="5" s="1"/>
  <c r="EQ57" i="6"/>
  <c r="EQ46" i="6" s="1"/>
  <c r="HS57" i="6"/>
  <c r="HS46" i="6" s="1"/>
  <c r="BP57" i="6"/>
  <c r="BP46" i="6" s="1"/>
  <c r="BR57" i="6"/>
  <c r="BR46" i="6" s="1"/>
  <c r="AI30" i="6"/>
  <c r="D32" i="5" s="1"/>
  <c r="E32" i="5" s="1"/>
  <c r="G32" i="5" s="1"/>
  <c r="HK42" i="6"/>
  <c r="HK44" i="6" s="1"/>
  <c r="AY42" i="6"/>
  <c r="AY44" i="6" s="1"/>
  <c r="BX41" i="6"/>
  <c r="DK41" i="6" s="1"/>
  <c r="EX41" i="6" s="1"/>
  <c r="GK41" i="6" s="1"/>
  <c r="HX41" i="6" s="1"/>
  <c r="C20" i="4"/>
  <c r="D20" i="4" s="1"/>
  <c r="E20" i="4" s="1"/>
  <c r="C63" i="5"/>
  <c r="D63" i="5" s="1"/>
  <c r="E63" i="5" s="1"/>
  <c r="F63" i="5" s="1"/>
  <c r="G63" i="5" s="1"/>
  <c r="H63" i="5" s="1"/>
  <c r="I63" i="5" s="1"/>
  <c r="J63" i="5" s="1"/>
  <c r="K63" i="5" s="1"/>
  <c r="L63" i="5" s="1"/>
  <c r="M63" i="5" s="1"/>
  <c r="N63" i="5" s="1"/>
  <c r="O63" i="5" s="1"/>
  <c r="I39" i="5"/>
  <c r="I18" i="4"/>
  <c r="J18" i="4" s="1"/>
  <c r="L14" i="4"/>
  <c r="J42" i="4"/>
  <c r="J44" i="4"/>
  <c r="J46" i="4" s="1"/>
  <c r="F5" i="4"/>
  <c r="L5" i="4"/>
  <c r="C44" i="5"/>
  <c r="H37" i="4"/>
  <c r="J13" i="4"/>
  <c r="H15" i="4"/>
  <c r="H17" i="4"/>
  <c r="H19" i="4" s="1"/>
  <c r="C58" i="5"/>
  <c r="C28" i="5"/>
  <c r="C45" i="5" s="1"/>
  <c r="E27" i="5"/>
  <c r="G27" i="5" s="1"/>
  <c r="I27" i="5" s="1"/>
  <c r="K27" i="5" s="1"/>
  <c r="M27" i="5" s="1"/>
  <c r="O27" i="5" s="1"/>
  <c r="J35" i="4"/>
  <c r="J37" i="4" s="1"/>
  <c r="J33" i="4"/>
  <c r="C19" i="5"/>
  <c r="J26" i="4"/>
  <c r="J28" i="4" s="1"/>
  <c r="J24" i="4"/>
  <c r="HI57" i="6"/>
  <c r="HI46" i="6" s="1"/>
  <c r="HW51" i="6"/>
  <c r="GJ51" i="6"/>
  <c r="EH57" i="6"/>
  <c r="EH46" i="6" s="1"/>
  <c r="EW52" i="6"/>
  <c r="P46" i="6"/>
  <c r="HT46" i="6"/>
  <c r="CU46" i="6"/>
  <c r="CM46" i="6"/>
  <c r="CE46" i="6"/>
  <c r="HF46" i="6"/>
  <c r="GX46" i="6"/>
  <c r="DN46" i="6"/>
  <c r="BE46" i="6"/>
  <c r="AW46" i="6"/>
  <c r="HJ57" i="6"/>
  <c r="BW53" i="6"/>
  <c r="BI57" i="6"/>
  <c r="BI46" i="6" s="1"/>
  <c r="HE46" i="6"/>
  <c r="GW46" i="6"/>
  <c r="ED46" i="6"/>
  <c r="DM46" i="6"/>
  <c r="BD46" i="6"/>
  <c r="AV46" i="6"/>
  <c r="FP46" i="6"/>
  <c r="FH46" i="6"/>
  <c r="EZ46" i="6"/>
  <c r="FX46" i="6"/>
  <c r="FO46" i="6"/>
  <c r="FG46" i="6"/>
  <c r="HD46" i="6"/>
  <c r="GN46" i="6"/>
  <c r="EC46" i="6"/>
  <c r="DU46" i="6"/>
  <c r="CS46" i="6"/>
  <c r="AI54" i="6"/>
  <c r="HC46" i="6"/>
  <c r="GU46" i="6"/>
  <c r="GM46" i="6"/>
  <c r="FE46" i="6"/>
  <c r="DT46" i="6"/>
  <c r="CR46" i="6"/>
  <c r="CJ46" i="6"/>
  <c r="BJ46" i="6"/>
  <c r="BB46" i="6"/>
  <c r="AT46" i="6"/>
  <c r="AL46" i="6"/>
  <c r="AD46" i="6"/>
  <c r="HW54" i="6"/>
  <c r="HR57" i="6"/>
  <c r="HR46" i="6" s="1"/>
  <c r="GR46" i="6"/>
  <c r="FD46" i="6"/>
  <c r="DI46" i="6"/>
  <c r="CK46" i="6"/>
  <c r="HU46" i="6"/>
  <c r="EB46" i="6"/>
  <c r="CX46" i="6"/>
  <c r="CP46" i="6"/>
  <c r="CH46" i="6"/>
  <c r="BZ46" i="6"/>
  <c r="AZ46" i="6"/>
  <c r="AR46" i="6"/>
  <c r="AB46" i="6"/>
  <c r="EW54" i="6"/>
  <c r="BW52" i="6"/>
  <c r="EP57" i="6"/>
  <c r="FA46" i="6"/>
  <c r="EA46" i="6"/>
  <c r="FR46" i="6"/>
  <c r="FJ46" i="6"/>
  <c r="DY46" i="6"/>
  <c r="CG46" i="6"/>
  <c r="BG46" i="6"/>
  <c r="AQ46" i="6"/>
  <c r="AJ56" i="6"/>
  <c r="BX56" i="6" s="1"/>
  <c r="DK56" i="6" s="1"/>
  <c r="EX56" i="6" s="1"/>
  <c r="GK56" i="6" s="1"/>
  <c r="HX56" i="6" s="1"/>
  <c r="DJ51" i="6"/>
  <c r="HA46" i="6"/>
  <c r="FQ46" i="6"/>
  <c r="EF46" i="6"/>
  <c r="DX46" i="6"/>
  <c r="CN46" i="6"/>
  <c r="CF46" i="6"/>
  <c r="DJ52" i="6"/>
  <c r="EM57" i="6"/>
  <c r="BW51" i="6"/>
  <c r="GZ46" i="6"/>
  <c r="DS46" i="6"/>
  <c r="CY57" i="6"/>
  <c r="CQ46" i="6"/>
  <c r="AE46" i="6"/>
  <c r="GN44" i="6"/>
  <c r="DF42" i="6"/>
  <c r="DF44" i="6" s="1"/>
  <c r="FV17" i="6"/>
  <c r="GJ16" i="6"/>
  <c r="GJ17" i="6" s="1"/>
  <c r="DB57" i="6"/>
  <c r="DB46" i="6" s="1"/>
  <c r="CT46" i="6"/>
  <c r="AH46" i="6"/>
  <c r="G42" i="6"/>
  <c r="G44" i="6" s="1"/>
  <c r="DJ30" i="6"/>
  <c r="DO42" i="6"/>
  <c r="DO44" i="6" s="1"/>
  <c r="EW26" i="6"/>
  <c r="DW46" i="6"/>
  <c r="BF46" i="6"/>
  <c r="AU46" i="6"/>
  <c r="EW38" i="6"/>
  <c r="FF46" i="6"/>
  <c r="EE46" i="6"/>
  <c r="DK37" i="6"/>
  <c r="CU10" i="6"/>
  <c r="BW26" i="6"/>
  <c r="HW38" i="6"/>
  <c r="AA42" i="6"/>
  <c r="AA44" i="6" s="1"/>
  <c r="S42" i="6"/>
  <c r="S44" i="6" s="1"/>
  <c r="K42" i="6"/>
  <c r="K44" i="6" s="1"/>
  <c r="GK25" i="6"/>
  <c r="HX25" i="6" s="1"/>
  <c r="D26" i="6"/>
  <c r="BX22" i="6"/>
  <c r="BX15" i="6"/>
  <c r="DK15" i="6" s="1"/>
  <c r="EX15" i="6" s="1"/>
  <c r="GK15" i="6" s="1"/>
  <c r="HX15" i="6" s="1"/>
  <c r="EI10" i="6"/>
  <c r="BW38" i="6"/>
  <c r="HW36" i="6"/>
  <c r="C42" i="6"/>
  <c r="C44" i="6" s="1"/>
  <c r="DJ17" i="6"/>
  <c r="BU10" i="6"/>
  <c r="BF10" i="6"/>
  <c r="AX10" i="6"/>
  <c r="AP10" i="6"/>
  <c r="DS10" i="6"/>
  <c r="EL42" i="6"/>
  <c r="EL44" i="6" s="1"/>
  <c r="BX25" i="6"/>
  <c r="DK25" i="6" s="1"/>
  <c r="EX25" i="6" s="1"/>
  <c r="CJ10" i="6"/>
  <c r="GE10" i="6"/>
  <c r="CI10" i="6"/>
  <c r="AW10" i="6"/>
  <c r="AO10" i="6"/>
  <c r="AZ31" i="8"/>
  <c r="AZ33" i="8" s="1"/>
  <c r="BB25" i="8"/>
  <c r="AK26" i="6"/>
  <c r="EQ10" i="6"/>
  <c r="DI10" i="6"/>
  <c r="EF10" i="6"/>
  <c r="EW16" i="6"/>
  <c r="EW17" i="6" s="1"/>
  <c r="GZ10" i="6"/>
  <c r="DE40" i="6"/>
  <c r="DE42" i="6" s="1"/>
  <c r="DE44" i="6" s="1"/>
  <c r="EJ40" i="6"/>
  <c r="EJ42" i="6" s="1"/>
  <c r="EJ44" i="6" s="1"/>
  <c r="CQ10" i="6"/>
  <c r="BJ10" i="6"/>
  <c r="BB10" i="6"/>
  <c r="AT10" i="6"/>
  <c r="DB10" i="6"/>
  <c r="BT10" i="6"/>
  <c r="CZ10" i="6"/>
  <c r="CB10" i="6"/>
  <c r="HS10" i="6"/>
  <c r="EN10" i="6"/>
  <c r="BK10" i="6"/>
  <c r="AM10" i="6"/>
  <c r="GV40" i="6"/>
  <c r="GV42" i="6" s="1"/>
  <c r="GV44" i="6" s="1"/>
  <c r="U40" i="6"/>
  <c r="U42" i="6" s="1"/>
  <c r="U44" i="6" s="1"/>
  <c r="EI40" i="6"/>
  <c r="EI42" i="6" s="1"/>
  <c r="EI44" i="6" s="1"/>
  <c r="HI40" i="6"/>
  <c r="HI42" i="6" s="1"/>
  <c r="DC40" i="6"/>
  <c r="DC42" i="6" s="1"/>
  <c r="DC44" i="6" s="1"/>
  <c r="CI40" i="6"/>
  <c r="CI42" i="6" s="1"/>
  <c r="CI44" i="6" s="1"/>
  <c r="DB40" i="6"/>
  <c r="DB42" i="6" s="1"/>
  <c r="DB44" i="6" s="1"/>
  <c r="AL10" i="6"/>
  <c r="BI10" i="6"/>
  <c r="BA10" i="6"/>
  <c r="AS10" i="6"/>
  <c r="AK10" i="6"/>
  <c r="AU40" i="6"/>
  <c r="AU42" i="6" s="1"/>
  <c r="AU44" i="6" s="1"/>
  <c r="AS40" i="6"/>
  <c r="AS42" i="6" s="1"/>
  <c r="AS44" i="6" s="1"/>
  <c r="BM36" i="6"/>
  <c r="BW36" i="6" s="1"/>
  <c r="E16" i="6"/>
  <c r="AI16" i="6" s="1"/>
  <c r="X40" i="6"/>
  <c r="X42" i="6" s="1"/>
  <c r="X44" i="6" s="1"/>
  <c r="AX40" i="6"/>
  <c r="AX42" i="6" s="1"/>
  <c r="AX44" i="6" s="1"/>
  <c r="DZ40" i="6"/>
  <c r="DZ42" i="6" s="1"/>
  <c r="DZ44" i="6" s="1"/>
  <c r="BB37" i="8"/>
  <c r="BD37" i="8" s="1"/>
  <c r="BF37" i="8" s="1"/>
  <c r="BH37" i="8" s="1"/>
  <c r="BJ37" i="8" s="1"/>
  <c r="BL37" i="8" s="1"/>
  <c r="AZ39" i="8"/>
  <c r="AZ41" i="8" s="1"/>
  <c r="CK46" i="8"/>
  <c r="CK47" i="8" s="1"/>
  <c r="BG43" i="8"/>
  <c r="ET40" i="6" s="1"/>
  <c r="ET42" i="6" s="1"/>
  <c r="ET44" i="6" s="1"/>
  <c r="BG44" i="8"/>
  <c r="CI34" i="8"/>
  <c r="EN36" i="6"/>
  <c r="BC44" i="8"/>
  <c r="BC43" i="8"/>
  <c r="BT40" i="6" s="1"/>
  <c r="BT42" i="6" s="1"/>
  <c r="BT44" i="6" s="1"/>
  <c r="BV17" i="8"/>
  <c r="CO46" i="8"/>
  <c r="CO47" i="8" s="1"/>
  <c r="CL39" i="8"/>
  <c r="BA44" i="8"/>
  <c r="BA43" i="8"/>
  <c r="BD36" i="8"/>
  <c r="GA36" i="6"/>
  <c r="GJ36" i="6" s="1"/>
  <c r="BQ29" i="8"/>
  <c r="BR27" i="8"/>
  <c r="BT27" i="8" s="1"/>
  <c r="BV27" i="8" s="1"/>
  <c r="BX27" i="8" s="1"/>
  <c r="BZ27" i="8" s="1"/>
  <c r="CB27" i="8" s="1"/>
  <c r="BC22" i="8"/>
  <c r="BC33" i="8" s="1"/>
  <c r="BD20" i="8"/>
  <c r="BF20" i="8" s="1"/>
  <c r="BH20" i="8" s="1"/>
  <c r="BJ20" i="8" s="1"/>
  <c r="BL20" i="8" s="1"/>
  <c r="CM47" i="8"/>
  <c r="CM46" i="8"/>
  <c r="EV40" i="6" s="1"/>
  <c r="EV42" i="6" s="1"/>
  <c r="EV44" i="6" s="1"/>
  <c r="BK44" i="8"/>
  <c r="BK43" i="8"/>
  <c r="BS32" i="8"/>
  <c r="BS31" i="8"/>
  <c r="BU40" i="6" s="1"/>
  <c r="BU42" i="6" s="1"/>
  <c r="BU44" i="6" s="1"/>
  <c r="BP31" i="8"/>
  <c r="BP32" i="8" s="1"/>
  <c r="CO36" i="8"/>
  <c r="CH22" i="8"/>
  <c r="CH36" i="8" s="1"/>
  <c r="CG46" i="8"/>
  <c r="CG47" i="8" s="1"/>
  <c r="CG36" i="8"/>
  <c r="BI33" i="8"/>
  <c r="CI42" i="8"/>
  <c r="CI44" i="8" s="1"/>
  <c r="CP30" i="8"/>
  <c r="CR30" i="8" s="1"/>
  <c r="BX26" i="8"/>
  <c r="CM36" i="8"/>
  <c r="BQ40" i="8"/>
  <c r="CN29" i="8"/>
  <c r="CP29" i="8" s="1"/>
  <c r="CR29" i="8" s="1"/>
  <c r="BK31" i="8"/>
  <c r="BS21" i="8"/>
  <c r="BT39" i="8"/>
  <c r="BV39" i="8" s="1"/>
  <c r="BX39" i="8" s="1"/>
  <c r="BZ39" i="8" s="1"/>
  <c r="CB39" i="8" s="1"/>
  <c r="BR38" i="8"/>
  <c r="BF38" i="8"/>
  <c r="BH38" i="8" s="1"/>
  <c r="BJ38" i="8" s="1"/>
  <c r="BL38" i="8" s="1"/>
  <c r="CG34" i="8"/>
  <c r="CH25" i="8"/>
  <c r="CJ25" i="8" s="1"/>
  <c r="CL25" i="8" s="1"/>
  <c r="CN25" i="8" s="1"/>
  <c r="CP25" i="8" s="1"/>
  <c r="CR25" i="8" s="1"/>
  <c r="CL19" i="8"/>
  <c r="CJ22" i="8"/>
  <c r="CJ36" i="8" s="1"/>
  <c r="BR21" i="8"/>
  <c r="CQ46" i="8"/>
  <c r="CQ47" i="8" s="1"/>
  <c r="BE39" i="8"/>
  <c r="BE41" i="8" s="1"/>
  <c r="CA31" i="8"/>
  <c r="CA32" i="8" s="1"/>
  <c r="BY31" i="8"/>
  <c r="GH40" i="6" s="1"/>
  <c r="GH42" i="6" s="1"/>
  <c r="GH44" i="6" s="1"/>
  <c r="BI31" i="8"/>
  <c r="CH26" i="8"/>
  <c r="CJ26" i="8" s="1"/>
  <c r="CL26" i="8" s="1"/>
  <c r="CN26" i="8" s="1"/>
  <c r="CP26" i="8" s="1"/>
  <c r="CR26" i="8" s="1"/>
  <c r="CF34" i="8"/>
  <c r="CF36" i="8" s="1"/>
  <c r="BK33" i="8"/>
  <c r="CA21" i="8"/>
  <c r="BQ21" i="8"/>
  <c r="CH40" i="8"/>
  <c r="CF42" i="8"/>
  <c r="CF44" i="8" s="1"/>
  <c r="BU31" i="8"/>
  <c r="BU32" i="8"/>
  <c r="BD29" i="8"/>
  <c r="BF29" i="8" s="1"/>
  <c r="BH29" i="8" s="1"/>
  <c r="BJ29" i="8" s="1"/>
  <c r="BL29" i="8" s="1"/>
  <c r="CK34" i="8"/>
  <c r="CK36" i="8" s="1"/>
  <c r="BT19" i="8"/>
  <c r="BV19" i="8" s="1"/>
  <c r="BX19" i="8" s="1"/>
  <c r="BZ19" i="8" s="1"/>
  <c r="CB19" i="8" s="1"/>
  <c r="BY21" i="8"/>
  <c r="BW32" i="8"/>
  <c r="BW31" i="8"/>
  <c r="EU40" i="6" s="1"/>
  <c r="EU42" i="6" s="1"/>
  <c r="EU44" i="6" s="1"/>
  <c r="CO34" i="8"/>
  <c r="CI22" i="8"/>
  <c r="CI36" i="8" s="1"/>
  <c r="BE33" i="8"/>
  <c r="BB19" i="8"/>
  <c r="BP40" i="8"/>
  <c r="D53" i="5" l="1"/>
  <c r="E53" i="5" s="1"/>
  <c r="D51" i="5"/>
  <c r="E51" i="5" s="1"/>
  <c r="FV44" i="6"/>
  <c r="HI44" i="6"/>
  <c r="HP10" i="6"/>
  <c r="GR10" i="6"/>
  <c r="CN10" i="6"/>
  <c r="D31" i="5"/>
  <c r="E31" i="5" s="1"/>
  <c r="G31" i="5" s="1"/>
  <c r="I31" i="5" s="1"/>
  <c r="FZ46" i="6"/>
  <c r="HW17" i="6"/>
  <c r="AJ30" i="6"/>
  <c r="BX30" i="6" s="1"/>
  <c r="DK30" i="6" s="1"/>
  <c r="DL31" i="6"/>
  <c r="AK39" i="6"/>
  <c r="AJ16" i="6"/>
  <c r="D18" i="5"/>
  <c r="E18" i="5" s="1"/>
  <c r="FI40" i="6"/>
  <c r="FI42" i="6" s="1"/>
  <c r="FI44" i="6" s="1"/>
  <c r="CN19" i="8"/>
  <c r="CL22" i="8"/>
  <c r="CL36" i="8" s="1"/>
  <c r="CI46" i="8"/>
  <c r="CI47" i="8"/>
  <c r="BQ31" i="8"/>
  <c r="AG40" i="6" s="1"/>
  <c r="AG38" i="6"/>
  <c r="AG42" i="6" s="1"/>
  <c r="AG44" i="6" s="1"/>
  <c r="H32" i="5"/>
  <c r="EM46" i="6"/>
  <c r="CF46" i="8"/>
  <c r="CF47" i="8" s="1"/>
  <c r="BT29" i="8"/>
  <c r="BE43" i="8"/>
  <c r="BE44" i="8"/>
  <c r="BT21" i="8"/>
  <c r="HH53" i="6"/>
  <c r="AA52" i="6"/>
  <c r="AA57" i="6" s="1"/>
  <c r="AA46" i="6" s="1"/>
  <c r="EH40" i="6"/>
  <c r="EH37" i="6"/>
  <c r="BZ10" i="6"/>
  <c r="GE40" i="6"/>
  <c r="GE42" i="6" s="1"/>
  <c r="GE44" i="6" s="1"/>
  <c r="DG10" i="6"/>
  <c r="ER40" i="6"/>
  <c r="ER42" i="6" s="1"/>
  <c r="ER44" i="6" s="1"/>
  <c r="CC10" i="6"/>
  <c r="DH10" i="6"/>
  <c r="F40" i="5"/>
  <c r="DK22" i="6"/>
  <c r="FU40" i="6"/>
  <c r="FU37" i="6"/>
  <c r="CY46" i="6"/>
  <c r="H52" i="5"/>
  <c r="BO40" i="6"/>
  <c r="BO42" i="6" s="1"/>
  <c r="BO44" i="6" s="1"/>
  <c r="J54" i="5"/>
  <c r="BX53" i="6"/>
  <c r="DK53" i="6" s="1"/>
  <c r="EX53" i="6" s="1"/>
  <c r="GK53" i="6" s="1"/>
  <c r="F53" i="5"/>
  <c r="G53" i="5" s="1"/>
  <c r="I53" i="5" s="1"/>
  <c r="K53" i="5" s="1"/>
  <c r="M53" i="5" s="1"/>
  <c r="J52" i="5"/>
  <c r="BR29" i="8"/>
  <c r="CJ40" i="8"/>
  <c r="CH42" i="8"/>
  <c r="CH44" i="8" s="1"/>
  <c r="CR34" i="8"/>
  <c r="BD39" i="8"/>
  <c r="BD41" i="8" s="1"/>
  <c r="BF36" i="8"/>
  <c r="BX17" i="8"/>
  <c r="BV21" i="8"/>
  <c r="EW36" i="6"/>
  <c r="F39" i="6"/>
  <c r="F34" i="6"/>
  <c r="F13" i="6"/>
  <c r="F17" i="6" s="1"/>
  <c r="BN40" i="6"/>
  <c r="BN42" i="6" s="1"/>
  <c r="BN44" i="6" s="1"/>
  <c r="GC40" i="6"/>
  <c r="GC42" i="6" s="1"/>
  <c r="GC44" i="6" s="1"/>
  <c r="DV40" i="6"/>
  <c r="DV42" i="6" s="1"/>
  <c r="DV44" i="6" s="1"/>
  <c r="E23" i="6"/>
  <c r="CA10" i="6"/>
  <c r="EO10" i="6"/>
  <c r="CX10" i="6"/>
  <c r="EE10" i="6"/>
  <c r="DL34" i="6"/>
  <c r="CD10" i="6"/>
  <c r="L18" i="5"/>
  <c r="L19" i="5" s="1"/>
  <c r="DJ57" i="6"/>
  <c r="H51" i="5"/>
  <c r="AJ54" i="6"/>
  <c r="BX54" i="6" s="1"/>
  <c r="DK54" i="6" s="1"/>
  <c r="EX54" i="6" s="1"/>
  <c r="D54" i="5"/>
  <c r="E54" i="5" s="1"/>
  <c r="G54" i="5" s="1"/>
  <c r="I54" i="5" s="1"/>
  <c r="EW57" i="6"/>
  <c r="EW46" i="6" s="1"/>
  <c r="HJ46" i="6"/>
  <c r="C47" i="5"/>
  <c r="I30" i="5"/>
  <c r="K24" i="5"/>
  <c r="HO40" i="6"/>
  <c r="HO42" i="6" s="1"/>
  <c r="HO44" i="6" s="1"/>
  <c r="L38" i="5"/>
  <c r="EM10" i="6"/>
  <c r="CP10" i="6"/>
  <c r="GD10" i="6"/>
  <c r="HR10" i="6"/>
  <c r="N38" i="5"/>
  <c r="BB39" i="8"/>
  <c r="BB41" i="8" s="1"/>
  <c r="HN35" i="6"/>
  <c r="EO40" i="6"/>
  <c r="EO42" i="6" s="1"/>
  <c r="EO44" i="6" s="1"/>
  <c r="BY10" i="6"/>
  <c r="BI40" i="6"/>
  <c r="BI42" i="6" s="1"/>
  <c r="BI44" i="6" s="1"/>
  <c r="CY10" i="6"/>
  <c r="CK10" i="6"/>
  <c r="EH10" i="6"/>
  <c r="HH40" i="6"/>
  <c r="HH37" i="6"/>
  <c r="E34" i="6"/>
  <c r="L60" i="5"/>
  <c r="M60" i="5" s="1"/>
  <c r="D13" i="4"/>
  <c r="DL39" i="6"/>
  <c r="BX51" i="6"/>
  <c r="BW57" i="6"/>
  <c r="BW46" i="6" s="1"/>
  <c r="F51" i="5"/>
  <c r="BR40" i="6"/>
  <c r="BR42" i="6" s="1"/>
  <c r="BR44" i="6" s="1"/>
  <c r="R40" i="6"/>
  <c r="R38" i="6"/>
  <c r="HP40" i="6"/>
  <c r="HP42" i="6" s="1"/>
  <c r="HP44" i="6" s="1"/>
  <c r="E32" i="6"/>
  <c r="AI32" i="6" s="1"/>
  <c r="CG10" i="6"/>
  <c r="DA36" i="6"/>
  <c r="EQ40" i="6"/>
  <c r="EQ42" i="6" s="1"/>
  <c r="EQ44" i="6" s="1"/>
  <c r="BQ40" i="6"/>
  <c r="BQ42" i="6" s="1"/>
  <c r="BQ44" i="6" s="1"/>
  <c r="J18" i="5"/>
  <c r="J19" i="5" s="1"/>
  <c r="BD25" i="8"/>
  <c r="BB31" i="8"/>
  <c r="FF10" i="6"/>
  <c r="C48" i="6"/>
  <c r="N40" i="5"/>
  <c r="E39" i="6"/>
  <c r="F52" i="5"/>
  <c r="BT38" i="8"/>
  <c r="BR40" i="8"/>
  <c r="BX29" i="8"/>
  <c r="BZ26" i="8"/>
  <c r="BM35" i="6"/>
  <c r="W40" i="6"/>
  <c r="W42" i="6" s="1"/>
  <c r="W44" i="6" s="1"/>
  <c r="EN40" i="6"/>
  <c r="EN42" i="6" s="1"/>
  <c r="EN44" i="6" s="1"/>
  <c r="GA35" i="6"/>
  <c r="FU54" i="6"/>
  <c r="BX36" i="6"/>
  <c r="F38" i="5"/>
  <c r="G38" i="5" s="1"/>
  <c r="ES40" i="6"/>
  <c r="ES42" i="6" s="1"/>
  <c r="ES44" i="6" s="1"/>
  <c r="CO10" i="6"/>
  <c r="GA10" i="6"/>
  <c r="DD40" i="6"/>
  <c r="DD42" i="6" s="1"/>
  <c r="DD44" i="6" s="1"/>
  <c r="ED10" i="6"/>
  <c r="FS10" i="6"/>
  <c r="GF40" i="6"/>
  <c r="GF42" i="6" s="1"/>
  <c r="GF44" i="6" s="1"/>
  <c r="CL10" i="6"/>
  <c r="FV10" i="6"/>
  <c r="L51" i="5"/>
  <c r="AM34" i="6"/>
  <c r="E13" i="4"/>
  <c r="N60" i="5"/>
  <c r="O60" i="5" s="1"/>
  <c r="CN39" i="8"/>
  <c r="D34" i="6"/>
  <c r="BD19" i="8"/>
  <c r="BB22" i="8"/>
  <c r="BB33" i="8" s="1"/>
  <c r="BY32" i="8"/>
  <c r="BV29" i="8"/>
  <c r="M34" i="6"/>
  <c r="AZ44" i="8"/>
  <c r="AZ43" i="8"/>
  <c r="N40" i="6"/>
  <c r="N42" i="6" s="1"/>
  <c r="N44" i="6" s="1"/>
  <c r="CW10" i="6"/>
  <c r="HR40" i="6"/>
  <c r="HR42" i="6" s="1"/>
  <c r="HR44" i="6" s="1"/>
  <c r="HS40" i="6"/>
  <c r="HS42" i="6" s="1"/>
  <c r="HS44" i="6" s="1"/>
  <c r="DO10" i="6"/>
  <c r="CH10" i="6"/>
  <c r="EV10" i="6"/>
  <c r="DV10" i="6"/>
  <c r="DW10" i="6"/>
  <c r="CT10" i="6"/>
  <c r="J40" i="5"/>
  <c r="EP46" i="6"/>
  <c r="N54" i="5"/>
  <c r="N51" i="5"/>
  <c r="C13" i="4"/>
  <c r="C60" i="5"/>
  <c r="D60" i="5" s="1"/>
  <c r="E60" i="5" s="1"/>
  <c r="F60" i="5" s="1"/>
  <c r="G60" i="5" s="1"/>
  <c r="H60" i="5" s="1"/>
  <c r="I60" i="5" s="1"/>
  <c r="J60" i="5" s="1"/>
  <c r="K60" i="5" s="1"/>
  <c r="J15" i="4"/>
  <c r="J17" i="4"/>
  <c r="J19" i="4" s="1"/>
  <c r="AM39" i="6"/>
  <c r="EA10" i="6" l="1"/>
  <c r="K54" i="5"/>
  <c r="J58" i="5"/>
  <c r="BW16" i="10" s="1"/>
  <c r="BX31" i="8"/>
  <c r="BX32" i="8" s="1"/>
  <c r="BB44" i="8"/>
  <c r="BB43" i="8"/>
  <c r="DM10" i="6"/>
  <c r="BV38" i="8"/>
  <c r="BT40" i="8"/>
  <c r="AK34" i="6"/>
  <c r="BW34" i="6" s="1"/>
  <c r="DA40" i="6"/>
  <c r="DA42" i="6" s="1"/>
  <c r="DA44" i="6" s="1"/>
  <c r="HQ10" i="6"/>
  <c r="GB10" i="6"/>
  <c r="CH46" i="8"/>
  <c r="CH47" i="8" s="1"/>
  <c r="EU10" i="6"/>
  <c r="ET10" i="6"/>
  <c r="HW53" i="6"/>
  <c r="HH57" i="6"/>
  <c r="HH46" i="6" s="1"/>
  <c r="DL40" i="6"/>
  <c r="DL42" i="6" s="1"/>
  <c r="DL44" i="6" s="1"/>
  <c r="FJ10" i="6"/>
  <c r="DU10" i="6"/>
  <c r="EB10" i="6"/>
  <c r="FU57" i="6"/>
  <c r="FU46" i="6" s="1"/>
  <c r="GJ54" i="6"/>
  <c r="EY34" i="6"/>
  <c r="DT10" i="6"/>
  <c r="E13" i="6"/>
  <c r="C62" i="5"/>
  <c r="C49" i="5"/>
  <c r="DQ10" i="6"/>
  <c r="F31" i="6"/>
  <c r="CL40" i="8"/>
  <c r="CJ42" i="8"/>
  <c r="CJ44" i="8" s="1"/>
  <c r="BQ32" i="8"/>
  <c r="M24" i="5"/>
  <c r="EW37" i="6"/>
  <c r="EH42" i="6"/>
  <c r="EH44" i="6" s="1"/>
  <c r="EG10" i="6"/>
  <c r="HF10" i="6"/>
  <c r="GL34" i="6"/>
  <c r="AJ32" i="6"/>
  <c r="BX32" i="6" s="1"/>
  <c r="DK32" i="6" s="1"/>
  <c r="D34" i="5"/>
  <c r="E34" i="5" s="1"/>
  <c r="G34" i="5" s="1"/>
  <c r="I34" i="5" s="1"/>
  <c r="EL10" i="6"/>
  <c r="FB10" i="6"/>
  <c r="FQ10" i="6"/>
  <c r="BY34" i="6"/>
  <c r="DJ34" i="6" s="1"/>
  <c r="BD31" i="8"/>
  <c r="BF25" i="8"/>
  <c r="EC10" i="6"/>
  <c r="AM31" i="6"/>
  <c r="DN10" i="6"/>
  <c r="BR31" i="8"/>
  <c r="BR32" i="8" s="1"/>
  <c r="DP10" i="6"/>
  <c r="GL39" i="6"/>
  <c r="HI10" i="6"/>
  <c r="AI38" i="6"/>
  <c r="R42" i="6"/>
  <c r="R44" i="6" s="1"/>
  <c r="GL31" i="6"/>
  <c r="BV31" i="8"/>
  <c r="BV32" i="8" s="1"/>
  <c r="DY10" i="6"/>
  <c r="J38" i="5"/>
  <c r="FI10" i="6"/>
  <c r="BD22" i="8"/>
  <c r="BF19" i="8"/>
  <c r="CP39" i="8"/>
  <c r="GJ35" i="6"/>
  <c r="BW35" i="6"/>
  <c r="J44" i="5"/>
  <c r="AK31" i="6"/>
  <c r="F58" i="5"/>
  <c r="BS16" i="10" s="1"/>
  <c r="BS21" i="10" s="1"/>
  <c r="BS23" i="10" s="1"/>
  <c r="BS24" i="10" s="1"/>
  <c r="G51" i="5"/>
  <c r="FU10" i="6"/>
  <c r="FZ10" i="6"/>
  <c r="H58" i="5"/>
  <c r="BU16" i="10" s="1"/>
  <c r="EK10" i="6"/>
  <c r="BZ17" i="8"/>
  <c r="BX21" i="8"/>
  <c r="EY31" i="6"/>
  <c r="EX22" i="6"/>
  <c r="BT31" i="8"/>
  <c r="BT32" i="8" s="1"/>
  <c r="EY39" i="6"/>
  <c r="HN10" i="6"/>
  <c r="DJ36" i="6"/>
  <c r="M40" i="6"/>
  <c r="M42" i="6" s="1"/>
  <c r="M44" i="6" s="1"/>
  <c r="GS10" i="6"/>
  <c r="GA40" i="6"/>
  <c r="GA42" i="6" s="1"/>
  <c r="GA44" i="6" s="1"/>
  <c r="BM40" i="6"/>
  <c r="BM42" i="6" s="1"/>
  <c r="BM44" i="6" s="1"/>
  <c r="HW37" i="6"/>
  <c r="HH42" i="6"/>
  <c r="HH44" i="6" s="1"/>
  <c r="DX10" i="6"/>
  <c r="HW35" i="6"/>
  <c r="DJ46" i="6"/>
  <c r="BH36" i="8"/>
  <c r="BF39" i="8"/>
  <c r="BF41" i="8" s="1"/>
  <c r="D31" i="6"/>
  <c r="FU42" i="6"/>
  <c r="FU44" i="6" s="1"/>
  <c r="GJ37" i="6"/>
  <c r="D39" i="6"/>
  <c r="AI39" i="6" s="1"/>
  <c r="BW39" i="6"/>
  <c r="GI10" i="6"/>
  <c r="W52" i="6"/>
  <c r="DL10" i="6"/>
  <c r="FR10" i="6"/>
  <c r="EJ10" i="6"/>
  <c r="BY39" i="6"/>
  <c r="DJ39" i="6" s="1"/>
  <c r="BZ29" i="8"/>
  <c r="CB26" i="8"/>
  <c r="CB29" i="8" s="1"/>
  <c r="HN40" i="6"/>
  <c r="HN42" i="6" s="1"/>
  <c r="HN44" i="6" s="1"/>
  <c r="DK51" i="6"/>
  <c r="E26" i="6"/>
  <c r="AI23" i="6"/>
  <c r="BD43" i="8"/>
  <c r="BD44" i="8" s="1"/>
  <c r="BY31" i="6"/>
  <c r="I32" i="5"/>
  <c r="CP19" i="8"/>
  <c r="CN22" i="8"/>
  <c r="CN36" i="8" s="1"/>
  <c r="FN10" i="6" l="1"/>
  <c r="E40" i="6"/>
  <c r="BY40" i="6"/>
  <c r="D40" i="6"/>
  <c r="D42" i="6" s="1"/>
  <c r="D44" i="6" s="1"/>
  <c r="BW31" i="6"/>
  <c r="O24" i="5"/>
  <c r="CN40" i="8"/>
  <c r="CL42" i="8"/>
  <c r="CL44" i="8" s="1"/>
  <c r="GH10" i="6"/>
  <c r="L39" i="5"/>
  <c r="BF44" i="8"/>
  <c r="BF43" i="8"/>
  <c r="N39" i="5"/>
  <c r="HH10" i="6"/>
  <c r="AK40" i="6"/>
  <c r="AK42" i="6" s="1"/>
  <c r="AK44" i="6" s="1"/>
  <c r="BX35" i="6"/>
  <c r="DK35" i="6" s="1"/>
  <c r="EX35" i="6" s="1"/>
  <c r="GK35" i="6" s="1"/>
  <c r="HX35" i="6" s="1"/>
  <c r="F37" i="5"/>
  <c r="G37" i="5" s="1"/>
  <c r="I37" i="5" s="1"/>
  <c r="K37" i="5" s="1"/>
  <c r="HD10" i="6"/>
  <c r="F41" i="5"/>
  <c r="FY10" i="6"/>
  <c r="BJ36" i="8"/>
  <c r="BH39" i="8"/>
  <c r="BH41" i="8" s="1"/>
  <c r="HX53" i="6"/>
  <c r="N53" i="5"/>
  <c r="HW57" i="6"/>
  <c r="HW46" i="6" s="1"/>
  <c r="BZ31" i="8"/>
  <c r="BZ32" i="8" s="1"/>
  <c r="H41" i="5"/>
  <c r="E31" i="6"/>
  <c r="AI31" i="6" s="1"/>
  <c r="DK36" i="6"/>
  <c r="EX36" i="6" s="1"/>
  <c r="GK36" i="6" s="1"/>
  <c r="HX36" i="6" s="1"/>
  <c r="H38" i="5"/>
  <c r="I38" i="5" s="1"/>
  <c r="K38" i="5" s="1"/>
  <c r="M38" i="5" s="1"/>
  <c r="O38" i="5" s="1"/>
  <c r="I51" i="5"/>
  <c r="L37" i="5"/>
  <c r="FC10" i="6"/>
  <c r="H36" i="5"/>
  <c r="O40" i="6"/>
  <c r="O34" i="6"/>
  <c r="EX51" i="6"/>
  <c r="GK22" i="6"/>
  <c r="AO40" i="6"/>
  <c r="AO42" i="6" s="1"/>
  <c r="AO44" i="6" s="1"/>
  <c r="CR39" i="8"/>
  <c r="F40" i="6"/>
  <c r="F42" i="6" s="1"/>
  <c r="F44" i="6" s="1"/>
  <c r="F36" i="5"/>
  <c r="FL10" i="6"/>
  <c r="AM40" i="6"/>
  <c r="AM42" i="6" s="1"/>
  <c r="AM44" i="6" s="1"/>
  <c r="AJ23" i="6"/>
  <c r="AI26" i="6"/>
  <c r="D25" i="5"/>
  <c r="W57" i="6"/>
  <c r="AI52" i="6"/>
  <c r="HM10" i="6"/>
  <c r="FW10" i="6"/>
  <c r="HE10" i="6"/>
  <c r="N37" i="5"/>
  <c r="EY40" i="6"/>
  <c r="FX10" i="6"/>
  <c r="GV10" i="6"/>
  <c r="AJ38" i="6"/>
  <c r="BX38" i="6" s="1"/>
  <c r="DK38" i="6" s="1"/>
  <c r="EX38" i="6" s="1"/>
  <c r="GK38" i="6" s="1"/>
  <c r="HX38" i="6" s="1"/>
  <c r="D40" i="5"/>
  <c r="E40" i="5" s="1"/>
  <c r="G40" i="5" s="1"/>
  <c r="I40" i="5" s="1"/>
  <c r="K40" i="5" s="1"/>
  <c r="M40" i="5" s="1"/>
  <c r="O40" i="5" s="1"/>
  <c r="FA10" i="6"/>
  <c r="GK54" i="6"/>
  <c r="HX54" i="6" s="1"/>
  <c r="L54" i="5"/>
  <c r="GJ57" i="6"/>
  <c r="GJ46" i="6" s="1"/>
  <c r="HO10" i="6"/>
  <c r="BF31" i="8"/>
  <c r="BH25" i="8"/>
  <c r="FP10" i="6"/>
  <c r="EY10" i="6"/>
  <c r="BF22" i="8"/>
  <c r="BH19" i="8"/>
  <c r="FT10" i="6"/>
  <c r="EX37" i="6"/>
  <c r="GK37" i="6" s="1"/>
  <c r="HX37" i="6" s="1"/>
  <c r="J39" i="5"/>
  <c r="K39" i="5" s="1"/>
  <c r="FG10" i="6"/>
  <c r="FH10" i="6"/>
  <c r="GG10" i="6"/>
  <c r="EZ10" i="6"/>
  <c r="CR19" i="8"/>
  <c r="CR22" i="8" s="1"/>
  <c r="CR36" i="8" s="1"/>
  <c r="CP22" i="8"/>
  <c r="CP36" i="8" s="1"/>
  <c r="CB31" i="8"/>
  <c r="CB32" i="8" s="1"/>
  <c r="C65" i="5"/>
  <c r="AJ39" i="6"/>
  <c r="BX39" i="6" s="1"/>
  <c r="DK39" i="6" s="1"/>
  <c r="D41" i="5"/>
  <c r="E41" i="5" s="1"/>
  <c r="DJ31" i="6"/>
  <c r="HV10" i="6"/>
  <c r="FK10" i="6"/>
  <c r="BZ21" i="8"/>
  <c r="CB17" i="8"/>
  <c r="CB21" i="8" s="1"/>
  <c r="BD33" i="8"/>
  <c r="GL40" i="6"/>
  <c r="GO10" i="6"/>
  <c r="CJ46" i="8"/>
  <c r="CJ47" i="8" s="1"/>
  <c r="FD10" i="6"/>
  <c r="E17" i="6"/>
  <c r="U57" i="10" s="1"/>
  <c r="U1" i="10" s="1"/>
  <c r="AI13" i="6"/>
  <c r="FO10" i="6"/>
  <c r="GW10" i="6"/>
  <c r="BX38" i="8"/>
  <c r="BV40" i="8"/>
  <c r="M39" i="5" l="1"/>
  <c r="O39" i="5" s="1"/>
  <c r="G41" i="5"/>
  <c r="I41" i="5" s="1"/>
  <c r="HA10" i="6"/>
  <c r="AJ31" i="6"/>
  <c r="BX31" i="6" s="1"/>
  <c r="DK31" i="6" s="1"/>
  <c r="D33" i="5"/>
  <c r="O53" i="5"/>
  <c r="N58" i="5"/>
  <c r="CA16" i="10" s="1"/>
  <c r="AJ13" i="6"/>
  <c r="AI17" i="6"/>
  <c r="D15" i="5"/>
  <c r="BX23" i="6"/>
  <c r="AJ26" i="6"/>
  <c r="GP10" i="6"/>
  <c r="E42" i="6"/>
  <c r="E44" i="6" s="1"/>
  <c r="HL10" i="6"/>
  <c r="GN10" i="6"/>
  <c r="BF33" i="8"/>
  <c r="GL10" i="6"/>
  <c r="BY42" i="6"/>
  <c r="BY44" i="6" s="1"/>
  <c r="GU10" i="6"/>
  <c r="HG10" i="6"/>
  <c r="BH31" i="8"/>
  <c r="BJ25" i="8"/>
  <c r="HJ10" i="6"/>
  <c r="O42" i="6"/>
  <c r="O44" i="6" s="1"/>
  <c r="AI34" i="6"/>
  <c r="M37" i="5"/>
  <c r="O37" i="5" s="1"/>
  <c r="HU10" i="6"/>
  <c r="F33" i="5"/>
  <c r="E25" i="5"/>
  <c r="D28" i="5"/>
  <c r="BJ39" i="8"/>
  <c r="BJ41" i="8" s="1"/>
  <c r="BL36" i="8"/>
  <c r="BL39" i="8" s="1"/>
  <c r="BL41" i="8" s="1"/>
  <c r="HB10" i="6"/>
  <c r="GX10" i="6"/>
  <c r="H33" i="5"/>
  <c r="HT10" i="6"/>
  <c r="HX22" i="6"/>
  <c r="EY42" i="6"/>
  <c r="EY44" i="6" s="1"/>
  <c r="BJ19" i="8"/>
  <c r="BH22" i="8"/>
  <c r="BH33" i="8" s="1"/>
  <c r="GQ10" i="6"/>
  <c r="GM10" i="6"/>
  <c r="BZ38" i="8"/>
  <c r="BX40" i="8"/>
  <c r="GT10" i="6"/>
  <c r="GL42" i="6"/>
  <c r="GL44" i="6" s="1"/>
  <c r="HC10" i="6"/>
  <c r="AJ52" i="6"/>
  <c r="D52" i="5"/>
  <c r="AI57" i="6"/>
  <c r="AI46" i="6" s="1"/>
  <c r="GY10" i="6"/>
  <c r="CL46" i="8"/>
  <c r="CL47" i="8" s="1"/>
  <c r="L58" i="5"/>
  <c r="BY16" i="10" s="1"/>
  <c r="M54" i="5"/>
  <c r="O54" i="5" s="1"/>
  <c r="HK10" i="6"/>
  <c r="W46" i="6"/>
  <c r="GK51" i="6"/>
  <c r="K51" i="5"/>
  <c r="BH43" i="8"/>
  <c r="BH44" i="8" s="1"/>
  <c r="CP40" i="8"/>
  <c r="CN42" i="8"/>
  <c r="CN44" i="8" s="1"/>
  <c r="BJ43" i="8" l="1"/>
  <c r="BJ44" i="8" s="1"/>
  <c r="BI41" i="8"/>
  <c r="G25" i="5"/>
  <c r="E28" i="5"/>
  <c r="CR40" i="8"/>
  <c r="CR42" i="8" s="1"/>
  <c r="CR44" i="8" s="1"/>
  <c r="CP42" i="8"/>
  <c r="CP44" i="8" s="1"/>
  <c r="BL19" i="8"/>
  <c r="BL22" i="8" s="1"/>
  <c r="BJ22" i="8"/>
  <c r="DK23" i="6"/>
  <c r="BX26" i="6"/>
  <c r="AJ17" i="6"/>
  <c r="BX13" i="6"/>
  <c r="HX51" i="6"/>
  <c r="CB38" i="8"/>
  <c r="CB40" i="8" s="1"/>
  <c r="BZ40" i="8"/>
  <c r="AJ34" i="6"/>
  <c r="BX34" i="6" s="1"/>
  <c r="DK34" i="6" s="1"/>
  <c r="D36" i="5"/>
  <c r="E36" i="5" s="1"/>
  <c r="G36" i="5" s="1"/>
  <c r="I36" i="5" s="1"/>
  <c r="BL25" i="8"/>
  <c r="BL31" i="8" s="1"/>
  <c r="BJ31" i="8"/>
  <c r="E52" i="5"/>
  <c r="D58" i="5"/>
  <c r="CN46" i="8"/>
  <c r="CN47" i="8" s="1"/>
  <c r="E15" i="5"/>
  <c r="D19" i="5"/>
  <c r="AJ57" i="6"/>
  <c r="BX52" i="6"/>
  <c r="E33" i="5"/>
  <c r="M51" i="5"/>
  <c r="BL43" i="8"/>
  <c r="BL44" i="8" s="1"/>
  <c r="EX23" i="6" l="1"/>
  <c r="DK26" i="6"/>
  <c r="I25" i="5"/>
  <c r="G28" i="5"/>
  <c r="G33" i="5"/>
  <c r="G52" i="5"/>
  <c r="E58" i="5"/>
  <c r="BQ16" i="10" s="1"/>
  <c r="E19" i="5"/>
  <c r="G15" i="5"/>
  <c r="BI43" i="8"/>
  <c r="BI44" i="8" s="1"/>
  <c r="DK52" i="6"/>
  <c r="BX57" i="6"/>
  <c r="CP46" i="8"/>
  <c r="CP47" i="8" s="1"/>
  <c r="AJ46" i="6"/>
  <c r="DK13" i="6"/>
  <c r="BJ33" i="8"/>
  <c r="CR46" i="8"/>
  <c r="CR47" i="8"/>
  <c r="O51" i="5"/>
  <c r="BL33" i="8"/>
  <c r="BR16" i="10" l="1"/>
  <c r="BQ21" i="10"/>
  <c r="BQ23" i="10" s="1"/>
  <c r="I52" i="5"/>
  <c r="G58" i="5"/>
  <c r="K25" i="5"/>
  <c r="I28" i="5"/>
  <c r="EX13" i="6"/>
  <c r="BX46" i="6"/>
  <c r="EX52" i="6"/>
  <c r="DK57" i="6"/>
  <c r="I33" i="5"/>
  <c r="GK23" i="6"/>
  <c r="EX26" i="6"/>
  <c r="I15" i="5"/>
  <c r="BQ24" i="10" l="1"/>
  <c r="BR23" i="10"/>
  <c r="BR21" i="10"/>
  <c r="BT16" i="10"/>
  <c r="K15" i="5"/>
  <c r="HX23" i="6"/>
  <c r="HX26" i="6" s="1"/>
  <c r="GK26" i="6"/>
  <c r="DK46" i="6"/>
  <c r="M25" i="5"/>
  <c r="K28" i="5"/>
  <c r="K52" i="5"/>
  <c r="I58" i="5"/>
  <c r="GK52" i="6"/>
  <c r="EX57" i="6"/>
  <c r="GK13" i="6"/>
  <c r="BV16" i="10" l="1"/>
  <c r="BT21" i="10"/>
  <c r="BT23" i="10"/>
  <c r="BR24" i="10"/>
  <c r="EX46" i="6"/>
  <c r="HX52" i="6"/>
  <c r="HX57" i="6" s="1"/>
  <c r="GK57" i="6"/>
  <c r="O25" i="5"/>
  <c r="O28" i="5" s="1"/>
  <c r="M28" i="5"/>
  <c r="M15" i="5"/>
  <c r="M52" i="5"/>
  <c r="K58" i="5"/>
  <c r="HX13" i="6"/>
  <c r="BT24" i="10" l="1"/>
  <c r="BX16" i="10"/>
  <c r="BV21" i="10"/>
  <c r="BU21" i="10" s="1"/>
  <c r="BU23" i="10" s="1"/>
  <c r="BU24" i="10" s="1"/>
  <c r="GK46" i="6"/>
  <c r="O15" i="5"/>
  <c r="C12" i="4"/>
  <c r="C15" i="4" s="1"/>
  <c r="O52" i="5"/>
  <c r="O58" i="5" s="1"/>
  <c r="M58" i="5"/>
  <c r="HX46" i="6"/>
  <c r="H40" i="6"/>
  <c r="BZ16" i="10" l="1"/>
  <c r="BX21" i="10"/>
  <c r="BW21" i="10" s="1"/>
  <c r="BW23" i="10" s="1"/>
  <c r="BW24" i="10" s="1"/>
  <c r="BV23" i="10"/>
  <c r="D12" i="4"/>
  <c r="D15" i="4" s="1"/>
  <c r="E12" i="4"/>
  <c r="E15" i="4" s="1"/>
  <c r="H42" i="6"/>
  <c r="H44" i="6" s="1"/>
  <c r="AI40" i="6"/>
  <c r="BZ21" i="10" l="1"/>
  <c r="BY21" i="10" s="1"/>
  <c r="BY23" i="10" s="1"/>
  <c r="BY24" i="10" s="1"/>
  <c r="CB16" i="10"/>
  <c r="CB21" i="10" s="1"/>
  <c r="BV24" i="10"/>
  <c r="BX23" i="10"/>
  <c r="CC40" i="6"/>
  <c r="AJ40" i="6"/>
  <c r="AJ42" i="6" s="1"/>
  <c r="AJ44" i="6" s="1"/>
  <c r="D42" i="5"/>
  <c r="AI42" i="6"/>
  <c r="AI44" i="6" s="1"/>
  <c r="CA21" i="10" l="1"/>
  <c r="CA23" i="10" s="1"/>
  <c r="CA24" i="10" s="1"/>
  <c r="BX24" i="10"/>
  <c r="BZ23" i="10"/>
  <c r="CC42" i="6"/>
  <c r="CC44" i="6" s="1"/>
  <c r="DJ40" i="6"/>
  <c r="AJ48" i="6"/>
  <c r="DP40" i="6"/>
  <c r="E42" i="5"/>
  <c r="D44" i="5"/>
  <c r="D45" i="5"/>
  <c r="D47" i="5" s="1"/>
  <c r="CB23" i="10" l="1"/>
  <c r="CB24" i="10" s="1"/>
  <c r="BZ24" i="10"/>
  <c r="D62" i="5"/>
  <c r="FC40" i="6"/>
  <c r="DP42" i="6"/>
  <c r="DP44" i="6" s="1"/>
  <c r="H42" i="5"/>
  <c r="DJ42" i="6"/>
  <c r="DJ44" i="6" s="1"/>
  <c r="E45" i="5"/>
  <c r="E47" i="5" s="1"/>
  <c r="E44" i="5"/>
  <c r="GP40" i="6" l="1"/>
  <c r="E49" i="5"/>
  <c r="FC42" i="6"/>
  <c r="FC44" i="6" s="1"/>
  <c r="H45" i="5"/>
  <c r="H47" i="5" s="1"/>
  <c r="H44" i="5"/>
  <c r="D65" i="5"/>
  <c r="E65" i="5" s="1"/>
  <c r="E62" i="5"/>
  <c r="GP42" i="6" l="1"/>
  <c r="GP44" i="6" s="1"/>
  <c r="H62" i="5"/>
  <c r="H65" i="5" s="1"/>
  <c r="BH16" i="6" l="1"/>
  <c r="BH17" i="6" l="1"/>
  <c r="BW16" i="6"/>
  <c r="BH40" i="6"/>
  <c r="BX16" i="6" l="1"/>
  <c r="F18" i="5"/>
  <c r="BW17" i="6"/>
  <c r="BH42" i="6"/>
  <c r="BH44" i="6" s="1"/>
  <c r="BW40" i="6"/>
  <c r="BX40" i="6" l="1"/>
  <c r="F42" i="5"/>
  <c r="BW42" i="6"/>
  <c r="BW44" i="6" s="1"/>
  <c r="F19" i="5"/>
  <c r="G18" i="5"/>
  <c r="DK16" i="6"/>
  <c r="BX17" i="6"/>
  <c r="EX16" i="6" l="1"/>
  <c r="DK17" i="6"/>
  <c r="F44" i="5"/>
  <c r="F45" i="5"/>
  <c r="F47" i="5" s="1"/>
  <c r="F62" i="5" s="1"/>
  <c r="G42" i="5"/>
  <c r="BX42" i="6"/>
  <c r="BX44" i="6" s="1"/>
  <c r="DK40" i="6"/>
  <c r="DK42" i="6" s="1"/>
  <c r="I18" i="5"/>
  <c r="G19" i="5"/>
  <c r="BX48" i="6" l="1"/>
  <c r="GK16" i="6"/>
  <c r="EX17" i="6"/>
  <c r="K18" i="5"/>
  <c r="I19" i="5"/>
  <c r="I42" i="5"/>
  <c r="G44" i="5"/>
  <c r="G45" i="5"/>
  <c r="G47" i="5" s="1"/>
  <c r="F65" i="5"/>
  <c r="G65" i="5" s="1"/>
  <c r="G62" i="5"/>
  <c r="I62" i="5" s="1"/>
  <c r="DK44" i="6"/>
  <c r="G49" i="5" l="1"/>
  <c r="K73" i="5"/>
  <c r="I65" i="5"/>
  <c r="HX16" i="6"/>
  <c r="HX17" i="6" s="1"/>
  <c r="GK17" i="6"/>
  <c r="M18" i="5"/>
  <c r="K19" i="5"/>
  <c r="I45" i="5"/>
  <c r="I47" i="5" s="1"/>
  <c r="I44" i="5"/>
  <c r="DK48" i="6"/>
  <c r="I49" i="5" l="1"/>
  <c r="O18" i="5"/>
  <c r="O19" i="5" s="1"/>
  <c r="M19" i="5"/>
  <c r="EG33" i="6" l="1"/>
  <c r="EW33" i="6" s="1"/>
  <c r="EX33" i="6" l="1"/>
  <c r="J35" i="5"/>
  <c r="K35" i="5" s="1"/>
  <c r="FT33" i="6" l="1"/>
  <c r="GJ33" i="6" s="1"/>
  <c r="GK33" i="6" l="1"/>
  <c r="L35" i="5"/>
  <c r="M35" i="5" s="1"/>
  <c r="HG33" i="6" l="1"/>
  <c r="HW33" i="6" s="1"/>
  <c r="HX33" i="6" l="1"/>
  <c r="N35" i="5"/>
  <c r="O35" i="5" s="1"/>
  <c r="EG29" i="6" l="1"/>
  <c r="EW29" i="6" s="1"/>
  <c r="EX29" i="6" l="1"/>
  <c r="J31" i="5"/>
  <c r="K31" i="5" s="1"/>
  <c r="EG32" i="6"/>
  <c r="EW32" i="6" s="1"/>
  <c r="EG34" i="6"/>
  <c r="EW34" i="6" s="1"/>
  <c r="EG30" i="6"/>
  <c r="EW30" i="6" s="1"/>
  <c r="EX30" i="6" l="1"/>
  <c r="J32" i="5"/>
  <c r="K32" i="5" s="1"/>
  <c r="EX34" i="6"/>
  <c r="J36" i="5"/>
  <c r="K36" i="5" s="1"/>
  <c r="EX32" i="6"/>
  <c r="J34" i="5"/>
  <c r="K34" i="5" s="1"/>
  <c r="FT34" i="6"/>
  <c r="GJ34" i="6" s="1"/>
  <c r="FT29" i="6"/>
  <c r="GJ29" i="6" s="1"/>
  <c r="GK34" i="6" l="1"/>
  <c r="L36" i="5"/>
  <c r="M36" i="5" s="1"/>
  <c r="GK29" i="6"/>
  <c r="L31" i="5"/>
  <c r="M31" i="5" s="1"/>
  <c r="FT32" i="6"/>
  <c r="GJ32" i="6" s="1"/>
  <c r="FT30" i="6"/>
  <c r="GJ30" i="6" s="1"/>
  <c r="GK32" i="6" l="1"/>
  <c r="L34" i="5"/>
  <c r="M34" i="5" s="1"/>
  <c r="GK30" i="6"/>
  <c r="L32" i="5"/>
  <c r="M32" i="5" s="1"/>
  <c r="HG30" i="6"/>
  <c r="HW30" i="6" s="1"/>
  <c r="HG32" i="6"/>
  <c r="HW32" i="6" s="1"/>
  <c r="HG34" i="6"/>
  <c r="HW34" i="6" s="1"/>
  <c r="HG29" i="6"/>
  <c r="HW29" i="6" s="1"/>
  <c r="HX34" i="6" l="1"/>
  <c r="N36" i="5"/>
  <c r="O36" i="5" s="1"/>
  <c r="HX30" i="6"/>
  <c r="N32" i="5"/>
  <c r="O32" i="5" s="1"/>
  <c r="HX29" i="6"/>
  <c r="N31" i="5"/>
  <c r="O31" i="5" s="1"/>
  <c r="HX32" i="6"/>
  <c r="N34" i="5"/>
  <c r="O34" i="5" s="1"/>
  <c r="EG39" i="6"/>
  <c r="EW39" i="6" s="1"/>
  <c r="EX39" i="6" l="1"/>
  <c r="J41" i="5"/>
  <c r="K41" i="5" s="1"/>
  <c r="EG28" i="6" l="1"/>
  <c r="FT39" i="6"/>
  <c r="GJ39" i="6" s="1"/>
  <c r="GK39" i="6" l="1"/>
  <c r="L41" i="5"/>
  <c r="M41" i="5" s="1"/>
  <c r="EW28" i="6"/>
  <c r="EX28" i="6" l="1"/>
  <c r="J30" i="5"/>
  <c r="FT28" i="6" l="1"/>
  <c r="K30" i="5"/>
  <c r="HG39" i="6"/>
  <c r="HW39" i="6" s="1"/>
  <c r="HX39" i="6" l="1"/>
  <c r="N41" i="5"/>
  <c r="O41" i="5" s="1"/>
  <c r="GJ28" i="6"/>
  <c r="GK28" i="6" l="1"/>
  <c r="L30" i="5"/>
  <c r="M30" i="5" l="1"/>
  <c r="HG28" i="6" l="1"/>
  <c r="HW28" i="6" l="1"/>
  <c r="HX28" i="6" l="1"/>
  <c r="N30" i="5"/>
  <c r="O30" i="5" l="1"/>
  <c r="EG31" i="6" l="1"/>
  <c r="EG40" i="6" l="1"/>
  <c r="EW40" i="6" s="1"/>
  <c r="EW31" i="6"/>
  <c r="EG42" i="6" l="1"/>
  <c r="EG44" i="6" s="1"/>
  <c r="EX40" i="6"/>
  <c r="J42" i="5"/>
  <c r="K42" i="5" s="1"/>
  <c r="EX31" i="6"/>
  <c r="J33" i="5"/>
  <c r="EW42" i="6"/>
  <c r="EW44" i="6" s="1"/>
  <c r="K33" i="5" l="1"/>
  <c r="J45" i="5"/>
  <c r="J47" i="5" s="1"/>
  <c r="EX42" i="6"/>
  <c r="EX44" i="6" s="1"/>
  <c r="K44" i="5" l="1"/>
  <c r="K45" i="5"/>
  <c r="K47" i="5" s="1"/>
  <c r="J62" i="5"/>
  <c r="EX48" i="6"/>
  <c r="J65" i="5" l="1"/>
  <c r="K65" i="5" s="1"/>
  <c r="K62" i="5"/>
  <c r="K49" i="5"/>
  <c r="C17" i="4"/>
  <c r="C18" i="4" s="1"/>
  <c r="C21" i="4" s="1"/>
  <c r="C23" i="4" s="1"/>
  <c r="FT31" i="6" l="1"/>
  <c r="C28" i="4"/>
  <c r="C30" i="4" s="1"/>
  <c r="K71" i="5"/>
  <c r="C32" i="4" l="1"/>
  <c r="K76" i="5"/>
  <c r="FT40" i="6"/>
  <c r="GJ40" i="6" s="1"/>
  <c r="K78" i="5"/>
  <c r="GJ31" i="6"/>
  <c r="GK40" i="6" l="1"/>
  <c r="L42" i="5"/>
  <c r="M42" i="5" s="1"/>
  <c r="K80" i="5"/>
  <c r="FT42" i="6"/>
  <c r="FT44" i="6" s="1"/>
  <c r="GK31" i="6"/>
  <c r="L33" i="5"/>
  <c r="GJ42" i="6"/>
  <c r="GJ44" i="6" s="1"/>
  <c r="GK42" i="6" l="1"/>
  <c r="GK44" i="6" s="1"/>
  <c r="L44" i="5"/>
  <c r="L45" i="5"/>
  <c r="L47" i="5" s="1"/>
  <c r="M33" i="5"/>
  <c r="M44" i="5" l="1"/>
  <c r="M45" i="5"/>
  <c r="M47" i="5" s="1"/>
  <c r="GK48" i="6"/>
  <c r="L62" i="5"/>
  <c r="L65" i="5" s="1"/>
  <c r="M62" i="5" l="1"/>
  <c r="M65" i="5" s="1"/>
  <c r="M49" i="5"/>
  <c r="D17" i="4"/>
  <c r="D18" i="4" s="1"/>
  <c r="D21" i="4" s="1"/>
  <c r="D23" i="4" s="1"/>
  <c r="HG31" i="6" l="1"/>
  <c r="M71" i="5"/>
  <c r="D28" i="4"/>
  <c r="M78" i="5" s="1"/>
  <c r="D30" i="4" l="1"/>
  <c r="M76" i="5"/>
  <c r="HG40" i="6"/>
  <c r="HW40" i="6" s="1"/>
  <c r="HW31" i="6"/>
  <c r="HG42" i="6" l="1"/>
  <c r="HG44" i="6" s="1"/>
  <c r="HX40" i="6"/>
  <c r="N42" i="5"/>
  <c r="O42" i="5" s="1"/>
  <c r="M80" i="5"/>
  <c r="HX31" i="6"/>
  <c r="N33" i="5"/>
  <c r="HW42" i="6"/>
  <c r="HW44" i="6" s="1"/>
  <c r="D32" i="4"/>
  <c r="HX42" i="6" l="1"/>
  <c r="HX44" i="6" s="1"/>
  <c r="HX48" i="6" s="1"/>
  <c r="N44" i="5"/>
  <c r="N45" i="5"/>
  <c r="N47" i="5" s="1"/>
  <c r="O33" i="5"/>
  <c r="O44" i="5" l="1"/>
  <c r="O45" i="5"/>
  <c r="O47" i="5" s="1"/>
  <c r="N62" i="5"/>
  <c r="N65" i="5" s="1"/>
  <c r="O49" i="5" l="1"/>
  <c r="E17" i="4"/>
  <c r="E18" i="4" s="1"/>
  <c r="E21" i="4" s="1"/>
  <c r="E23" i="4" s="1"/>
  <c r="O62" i="5"/>
  <c r="O65" i="5" s="1"/>
  <c r="E28" i="4" l="1"/>
  <c r="O78" i="5" s="1"/>
  <c r="E30" i="4"/>
  <c r="O71" i="5"/>
  <c r="O76" i="5" l="1"/>
  <c r="E32" i="4"/>
  <c r="O80" i="5" l="1"/>
  <c r="O74" i="5" l="1"/>
  <c r="K74" i="5"/>
  <c r="M74" i="5"/>
</calcChain>
</file>

<file path=xl/sharedStrings.xml><?xml version="1.0" encoding="utf-8"?>
<sst xmlns="http://schemas.openxmlformats.org/spreadsheetml/2006/main" count="4773" uniqueCount="874">
  <si>
    <t>TOTAL AFTER TAX COST OF CAPITAL</t>
  </si>
  <si>
    <t>EQUITY</t>
  </si>
  <si>
    <t>AFTER TAX SHORT TERM DEBT ( (LINE 1)* 79%)</t>
  </si>
  <si>
    <t>TOTAL</t>
  </si>
  <si>
    <t>SHORT AND LONG TERM DEBT</t>
  </si>
  <si>
    <t>PERCENTAGE CHANGE</t>
  </si>
  <si>
    <t>NET REVENUE CHANGE BY RATE YEAR</t>
  </si>
  <si>
    <t>SUBTOTAL CHANGES TO OTHER PRICE SCHEDULES</t>
  </si>
  <si>
    <t>IMPACT FOR CHANGES IN LOAD</t>
  </si>
  <si>
    <t>SET SCHEDULE 149 GAS COST RECOVERY MECHANISM TO ZERO</t>
  </si>
  <si>
    <t>CUMULATIVE REVENUE CHANGE</t>
  </si>
  <si>
    <t>CONVERSION FACTOR</t>
  </si>
  <si>
    <t>OPERATING INCOME DEFICIENCY</t>
  </si>
  <si>
    <t>PRO FORMA OPERATING INCOME</t>
  </si>
  <si>
    <t>SUM OF TAXES OTHER</t>
  </si>
  <si>
    <t>OPERATING INCOME REQUIREMENT</t>
  </si>
  <si>
    <t>ANNUAL FILING FEE</t>
  </si>
  <si>
    <t>RATE OF RETURN</t>
  </si>
  <si>
    <t>BAD DEBTS</t>
  </si>
  <si>
    <t>Restating through December 2022</t>
  </si>
  <si>
    <t>RATE BASE</t>
  </si>
  <si>
    <t>DESCRIPTION</t>
  </si>
  <si>
    <t>NO.</t>
  </si>
  <si>
    <t>COST</t>
  </si>
  <si>
    <t>STRUCTURE</t>
  </si>
  <si>
    <t>RATE YEAR 3</t>
  </si>
  <si>
    <t>RATE YEAR 2</t>
  </si>
  <si>
    <t>RATE YEAR 1</t>
  </si>
  <si>
    <t>LINE</t>
  </si>
  <si>
    <t>WEIGHTED</t>
  </si>
  <si>
    <t>CAPITAL</t>
  </si>
  <si>
    <t>REQUESTED COST OF CAPITAL</t>
  </si>
  <si>
    <t>GENERAL RATE INCREASE</t>
  </si>
  <si>
    <t>GAS RESULTS OF OPERATIONS</t>
  </si>
  <si>
    <t>EXH. SEF-8 page 2 of 3</t>
  </si>
  <si>
    <t>EXH. SEF-8 page 1 of 3</t>
  </si>
  <si>
    <t xml:space="preserve">PUGET SOUND ENERGY </t>
  </si>
  <si>
    <t>GAS STATEMENT OF OPERATING INCOME</t>
  </si>
  <si>
    <t>AND ADJUSTMENTS</t>
  </si>
  <si>
    <t>2022 GENERAL RATE CASE</t>
  </si>
  <si>
    <t>12 MONTHS ENDED JUNE 30, 2021</t>
  </si>
  <si>
    <t>AMA JUN 2021</t>
  </si>
  <si>
    <t>EOP JUN 2021</t>
  </si>
  <si>
    <t>EOP DEC 2021</t>
  </si>
  <si>
    <t>EOP DEC 2022</t>
  </si>
  <si>
    <t>AMA 2023</t>
  </si>
  <si>
    <t>AMA DEC 2023</t>
  </si>
  <si>
    <t>AMA 2024</t>
  </si>
  <si>
    <t>AMA DEC 2024</t>
  </si>
  <si>
    <t>AMA 2025</t>
  </si>
  <si>
    <t>AMA DEC 2025</t>
  </si>
  <si>
    <t>DEC 2021</t>
  </si>
  <si>
    <t>ADJUSTED</t>
  </si>
  <si>
    <t>12ME JUNE 2021</t>
  </si>
  <si>
    <t>RESTATED</t>
  </si>
  <si>
    <t>PROFORMA</t>
  </si>
  <si>
    <t>GAP YEAR</t>
  </si>
  <si>
    <t>RESULTS</t>
  </si>
  <si>
    <t>TEST</t>
  </si>
  <si>
    <t>RESTATING</t>
  </si>
  <si>
    <t>RESULTS OF</t>
  </si>
  <si>
    <t>PERIOD</t>
  </si>
  <si>
    <t>PROVISIONAL</t>
  </si>
  <si>
    <t>START OF</t>
  </si>
  <si>
    <t>END OF</t>
  </si>
  <si>
    <t>YEAR</t>
  </si>
  <si>
    <t>ADJUSTMENTS</t>
  </si>
  <si>
    <t>OPERATIONS</t>
  </si>
  <si>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</si>
  <si>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</si>
  <si>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</si>
  <si>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</si>
  <si>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</si>
  <si>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</si>
  <si>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</si>
  <si>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</si>
  <si>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</si>
  <si>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</si>
  <si>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</si>
  <si>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</si>
  <si>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</si>
  <si>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</si>
  <si>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</si>
  <si>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</si>
  <si>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</si>
  <si>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</si>
  <si>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</si>
  <si>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</si>
  <si>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</si>
  <si>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</si>
  <si>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</si>
  <si>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</si>
  <si>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</si>
  <si>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</si>
  <si>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</si>
  <si>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>TOTAL OPERATING EXPENSES</t>
  </si>
  <si>
    <t>TOTAL OPERATING REV. DEDUCT.</t>
  </si>
  <si>
    <t>NET OPERATING INCOME</t>
  </si>
  <si>
    <t>ACTUAL RATE OF RETURN</t>
  </si>
  <si>
    <t>GROSS UTILITY PLANT IN SERVICE</t>
  </si>
  <si>
    <t>ACCUM DEPR AND AMORT</t>
  </si>
  <si>
    <t>DEFERRED DEBITS AND CREDITS</t>
  </si>
  <si>
    <t>DEFERRED TAXES</t>
  </si>
  <si>
    <t>ALLOWANCE FOR WORKING CAPITAL</t>
  </si>
  <si>
    <t>OTHER</t>
  </si>
  <si>
    <t>TOTAL RATE BASE</t>
  </si>
  <si>
    <t>REQUESTED RATE OF RETURN</t>
  </si>
  <si>
    <t>OPERATING INCOME (DEFICIENCY) SURPLUS</t>
  </si>
  <si>
    <t>NET CHANGE TO BE MADE AT:</t>
  </si>
  <si>
    <t>BEG OF RY 1 →</t>
  </si>
  <si>
    <t>BEG OF RY 2 →</t>
  </si>
  <si>
    <t>BEG OF RY 3 →</t>
  </si>
  <si>
    <t>BASE RATES</t>
  </si>
  <si>
    <t>NOT SUBJECT TO REFUND (SCH. 141N)</t>
  </si>
  <si>
    <t>SUBJECT TO REFUND (SCH. 141R)</t>
  </si>
  <si>
    <t>REVENUE CHANGE BEFORE RIDERS</t>
  </si>
  <si>
    <t>CHANGES TO OTHER PRICE SCHEDULES</t>
  </si>
  <si>
    <t>NET REVENUE CHANGE</t>
  </si>
  <si>
    <t>*</t>
  </si>
  <si>
    <t xml:space="preserve">  CUSTOMER DEPOSITS/ADVANCES</t>
  </si>
  <si>
    <t xml:space="preserve">  ALLOWANCE FOR WORKING CAPITAL</t>
  </si>
  <si>
    <t xml:space="preserve">   DEFERRED TAXES</t>
  </si>
  <si>
    <t xml:space="preserve">   DEFFERRED DEBITS &amp; CREDITS</t>
  </si>
  <si>
    <t xml:space="preserve">  LESS ACCUM DEPRECIATION &amp; AMORT</t>
  </si>
  <si>
    <t>RATE BASE:</t>
  </si>
  <si>
    <t xml:space="preserve">RATE BASE </t>
  </si>
  <si>
    <t>ADJUSTED RESULTS END OF RATE YEAR 3</t>
  </si>
  <si>
    <t>RATE YEAR 3 PROVISIONAL ADJUSTMENTS</t>
  </si>
  <si>
    <t>ADJUSTED RESULTS END OF RATE YEAR 2</t>
  </si>
  <si>
    <t>RATE YEAR 2 PROVISIONAL ADJUSTMENTS</t>
  </si>
  <si>
    <t>ADJUSTED RESULTS END OF RATE YEAR 1</t>
  </si>
  <si>
    <t>RATE YEAR 1 PROVISIONAL ADJUSTMENTS</t>
  </si>
  <si>
    <t>ADJUSTED RESULTS START OF RATE YEAR 1</t>
  </si>
  <si>
    <t>GAP YEAR PROVISIONAL ADJUSTMENTS</t>
  </si>
  <si>
    <t>ADJUSTED RESULTS OF OPERATIONS</t>
  </si>
  <si>
    <t>PROFORMA PERIOD ADJUSTMENTS</t>
  </si>
  <si>
    <t>RESTATED RESULTS OF OPERATIONS</t>
  </si>
  <si>
    <t>TOTAL RESTATING ADJUSTMENTS</t>
  </si>
  <si>
    <t>12ME JUNE 2021 TEST YEAR</t>
  </si>
  <si>
    <t>DEC 21</t>
  </si>
  <si>
    <t>reversing</t>
  </si>
  <si>
    <t>GAS</t>
  </si>
  <si>
    <t>COMMON</t>
  </si>
  <si>
    <t>TOTAL ADJUSTMENT TO RATE BASE</t>
  </si>
  <si>
    <t>INCREASE TO ACCUMULATED DEFERRED INCOME TAXES</t>
  </si>
  <si>
    <t>INCREASE TO ACCUM. DEPRECIATION &amp; AMORTIZATION</t>
  </si>
  <si>
    <t>INCREASE TO GROSS PLANT</t>
  </si>
  <si>
    <t>INCREASE (DECREASE) NOI</t>
  </si>
  <si>
    <t>INCREASE (DECREASE) FIT</t>
  </si>
  <si>
    <t>INCREASE (DECREASE) EXPENSE</t>
  </si>
  <si>
    <t>TOTAL DEPRECIATION AND AMORTIZATION EXPENSE</t>
  </si>
  <si>
    <t>404 GAS PORTION OF COMMON</t>
  </si>
  <si>
    <t>404 GAS AMORTIZATION EXPENSE</t>
  </si>
  <si>
    <t>403 GAS PORTION OF COMMON</t>
  </si>
  <si>
    <t>403 GAS DEPRECIATION EXPENSE</t>
  </si>
  <si>
    <t>TOTAL PROVISIONAL PROFORMA ADJSUTMENTS</t>
  </si>
  <si>
    <t>PROJECTED (ADJUSTMENT 11.34)</t>
  </si>
  <si>
    <t>NOTE 1 - THE TAX AMOUNTS FOR THE AMORTIZATION OF SCHEDULE 141Z UNPROTECTED EDIT ARE REMOVED IN THE FEDERAL INCOME TAX RESTATING ADJUSTMENT.</t>
  </si>
  <si>
    <t>INCREASE (DECREASE) FIT @</t>
  </si>
  <si>
    <t>INCREASE (DECREASE) OPERATING INCOME</t>
  </si>
  <si>
    <t>PURCHASED AND INTERCHANGED</t>
  </si>
  <si>
    <t>INCREASE (DECREASE) TAXES OTHER THAN FIT</t>
  </si>
  <si>
    <t>STATE UTILITY TAX @</t>
  </si>
  <si>
    <t>TOTAL ADJUSTMENTS TO REVENUES</t>
  </si>
  <si>
    <t>ANNUAL FILING FEE @</t>
  </si>
  <si>
    <t>UNCOLLECTIBLES @</t>
  </si>
  <si>
    <t>TOTAL INCREASE (DECREASE) IN COSTS</t>
  </si>
  <si>
    <t>REMOVE GAS COSTS ASSOCIATED WITH STORAGE RENT REVENUE</t>
  </si>
  <si>
    <t>SPECIFIC (ADJUSTMENT 11.33)</t>
  </si>
  <si>
    <t>REMOVE GAS COSTS ASSOCIATED WITH PGA CURTAILMENT REVENUES</t>
  </si>
  <si>
    <t>INCREASE (DECREASE) FIT  (LINE 30 * 21%)</t>
  </si>
  <si>
    <t>OPERATING EXPENSES:</t>
  </si>
  <si>
    <t>INCREASE (DECREASE) OPERATING INCOME BEFORE FIT</t>
  </si>
  <si>
    <t>TOTAL INCREASE (DECREASE) EXPENSE</t>
  </si>
  <si>
    <t>TOTAL INCREASE (DECREASE) IN REVENUES</t>
  </si>
  <si>
    <t>INCREASE (DECREASE ) EXPENSE</t>
  </si>
  <si>
    <t>REMOVE MUNICIPAL TAXES ASSOC WITH SALES TO CUSTOMERS</t>
  </si>
  <si>
    <t>FOUR FACTOR ALLOCATOR</t>
  </si>
  <si>
    <t>REMOVE CARBON OFFSET 909 EXPENSE - SCHEDULE 137</t>
  </si>
  <si>
    <t xml:space="preserve">          SUB-TOTAL OTHER OPERATING REVNUE</t>
  </si>
  <si>
    <t/>
  </si>
  <si>
    <t>REMOVE CARBON OFFSET 908 EXPENSE - SCHEDULE 137</t>
  </si>
  <si>
    <t>REMOVE STORAGE RENT REVENUE</t>
  </si>
  <si>
    <t>T2 AMORTIZATION OF CARRYING CHARGES DEFERRAL</t>
  </si>
  <si>
    <t>REMOVE CARBON OFFSET 805 EXPENSE - SCHEDULE 137</t>
  </si>
  <si>
    <t>T2 AMORTIZATION OF AMORTIZATION DEFERRAL</t>
  </si>
  <si>
    <t>(NOTE 1) THE TURN AROUND OF ACCUMULATED DEFERRED INCOME TAXES FOR AMR RETIREMENTS IS INCLUDED IN ADJUSTMENT 6.30 TEST YEAR PLANT RETIREMENTS.</t>
  </si>
  <si>
    <t>REMOVE PGA DEFERRAL AMORTIZATION EXP - SCHEDULE 106</t>
  </si>
  <si>
    <t>REMOVE PLR DEFERRAL</t>
  </si>
  <si>
    <t>T1 AMORTIZATION OF CARRYING CHARGES DEFERRAL</t>
  </si>
  <si>
    <t>TOTAL OTHER OPERATING REVENUES</t>
  </si>
  <si>
    <t>REMOVE PGA GAS COSTS SCHEDULE 101</t>
  </si>
  <si>
    <t>REMOVE PGA CURTAILMENT REVENUE</t>
  </si>
  <si>
    <t>T1 AMORTIZATION OF DEPRECIATION DEFERRAL</t>
  </si>
  <si>
    <t>AMORTIZATION OF DEFERRED RETURN ON AMI GAS</t>
  </si>
  <si>
    <t>REMOVE PROPERTY TAX AMORTIZATION EXP - SCHEDULE 140</t>
  </si>
  <si>
    <t>REMOVE SCHEDULE 141Y AMORTIZATION</t>
  </si>
  <si>
    <t>T1 REMOVE TY DEPRECIATION DEFERRAL</t>
  </si>
  <si>
    <t>REMOVE DEFERRED RETURN ON AMI GAS PLANT</t>
  </si>
  <si>
    <t>REMOVE CONSERVATION AMORTIZATION - SCHEDULE 120</t>
  </si>
  <si>
    <t>REMOVE DECOUPLING DEFERRALS</t>
  </si>
  <si>
    <t>OPERATING EXPENSE</t>
  </si>
  <si>
    <t>REMOVE LOW INCOME AMORTIZATION - SCHEDULE 129</t>
  </si>
  <si>
    <t>REMOVE WATER HEATER RENTAL REVENUE</t>
  </si>
  <si>
    <t>OTHER OPERATING REVENUES:</t>
  </si>
  <si>
    <t>REMOVE EXPENSES ASSOCIATED WITH RIDERS</t>
  </si>
  <si>
    <t>REMOVE RESERVE ON LATE PAY / DISCONNECT / RECONNECT REVENUE DEFERRAL</t>
  </si>
  <si>
    <t>TOTAL ADJUSTMENT TO RATEBASE</t>
  </si>
  <si>
    <t>NET RATEBASE</t>
  </si>
  <si>
    <t>REMOVE EARNINGS SHARING ACCRUALS</t>
  </si>
  <si>
    <t>DFIT</t>
  </si>
  <si>
    <t xml:space="preserve">TOTAL </t>
  </si>
  <si>
    <t>REMOVE SCHEDULE 141Z (NOTE 1)</t>
  </si>
  <si>
    <t>ADJUSTMENT TO ADIT IS IN ADJ 6.29 AND TO EDIT IS IN 6.04</t>
  </si>
  <si>
    <t xml:space="preserve">ADJUSTMENT TO ACCUM. DEPREC. </t>
  </si>
  <si>
    <t>TOTAL DEPRECIATION DEFERRALS</t>
  </si>
  <si>
    <t xml:space="preserve">STATE UTILITY TAX </t>
  </si>
  <si>
    <t>REMOVE SCHEDULE 141Y</t>
  </si>
  <si>
    <t>CUSTOMER DRIVEN PROGRAMMATIC PROVISIONAL PROFORMA (ADJUSTMENT 11.32)</t>
  </si>
  <si>
    <t>ADJUSTMENT TO ACCUM. DEPREC. AT 100% DEPREC. EXP. LINE 12</t>
  </si>
  <si>
    <t>ADJUSTMENT TO RATE BASE:</t>
  </si>
  <si>
    <t>TOTAL GAS AMI ADIT</t>
  </si>
  <si>
    <t>AMORTIZATION OF GAS AMR REGULATORY ASSET</t>
  </si>
  <si>
    <t>ADJUSTMENT TO ACCUM. DEPREC. AT 100% DEPREC. EXP. LINE 9</t>
  </si>
  <si>
    <t>REMOVE SCHEDULE 141X</t>
  </si>
  <si>
    <t>INCREASE (DECREASE) FIT @ 21%</t>
  </si>
  <si>
    <t xml:space="preserve">INCREASE(DECREASE) OPERATING EXPENSE </t>
  </si>
  <si>
    <t>REMOVE SCHEDULE 141</t>
  </si>
  <si>
    <t>GAS PORTION OF COMMON AMI</t>
  </si>
  <si>
    <t>OPERATING INCOME/EXPENSE:</t>
  </si>
  <si>
    <t>INCREASE (DECREASE) OPERATING EXPENSE</t>
  </si>
  <si>
    <t>DECREASE REVENUE SENSITIVE ITEMS FOR DECREASE IN REVENUES:</t>
  </si>
  <si>
    <t xml:space="preserve">T2 DFIT ON DEPRECIATION DEFERRAL </t>
  </si>
  <si>
    <t>GAS AMI</t>
  </si>
  <si>
    <t>INCREASE (DECREASE) IN EXPENSE</t>
  </si>
  <si>
    <t xml:space="preserve">T2 ACCUMULATED DEPRECIATION DEFERRAL </t>
  </si>
  <si>
    <t>ADIT:</t>
  </si>
  <si>
    <t>TOTAL WAGES &amp; TAXES</t>
  </si>
  <si>
    <t>INCREASE (DECREASE ) IN EXPENSE</t>
  </si>
  <si>
    <t>TOTAL (INCREASE) DECREASE REVENUES</t>
  </si>
  <si>
    <t>INCREASE(DECREASE) IN OPERATING EXPENSE</t>
  </si>
  <si>
    <t>T2 DEPRECIATION DEFERRAL ADDITIONS</t>
  </si>
  <si>
    <t>PAYROLL TAXES</t>
  </si>
  <si>
    <t>COSTS APPLICABLE TO OPERATIONS</t>
  </si>
  <si>
    <t>PAYROLL TAXES ASSOCI WITH MERIT PAY</t>
  </si>
  <si>
    <t>REMOVE MUNICIPAL TAXES ASSOC WITH OTHER OPRTG REV</t>
  </si>
  <si>
    <t>ADJUSTMENTS TO SALES TO CUSTOMERS</t>
  </si>
  <si>
    <t>AMORTIZATION EXPENSE - SAVINGS</t>
  </si>
  <si>
    <t xml:space="preserve">T1 DFIT ON DEPRECIATION DEFERRAL </t>
  </si>
  <si>
    <t>TOTAL GAS AMI ACCUM DEPRECIATION</t>
  </si>
  <si>
    <t>NET GAS AMR REGULATORY ASSET</t>
  </si>
  <si>
    <t>INCREASE(DECREASE) NOI</t>
  </si>
  <si>
    <t>NOTE: ADJUSTMENTS TO ADIT ARE MADE IN ALL OTHER ADJUSTMENTS WITH RATE BASE COMPONENTS</t>
  </si>
  <si>
    <t>INCREASE (DECREASE) OPERATING INCOME BEFORE INCOME TAXES</t>
  </si>
  <si>
    <t>REMOVE PROPERTY TAX TRACKER ASSOC WITH OTHER OPRG REV</t>
  </si>
  <si>
    <t>AMORTIZATION EXPENSE- DIRECT COSTS &amp; FOREGONE REVENUE</t>
  </si>
  <si>
    <t>T1 ACCUM AMORT ON DEPRECIATION DEFERRAL</t>
  </si>
  <si>
    <t>ACCUMULATED DEFERRED INCOME TAXES</t>
  </si>
  <si>
    <t>TOTAL WAGE INCREASE</t>
  </si>
  <si>
    <t>TOTAL PROFORMA COSTS</t>
  </si>
  <si>
    <t>TOTAL INCENTIVE / MERIT PAY</t>
  </si>
  <si>
    <t>ADJUST RATE YEAR REVENUES</t>
  </si>
  <si>
    <t>TOTAL DEPRECIATION AND ACCRETION</t>
  </si>
  <si>
    <t>T1 DEPRECIATION DEFERRAL</t>
  </si>
  <si>
    <t>ACCUMULATED AMORTIZATION OF REG ASSET</t>
  </si>
  <si>
    <t>ADMIN. &amp; GENERAL</t>
  </si>
  <si>
    <t>REMOVE DECOUPLING SCH 142 SURCHARGE AMORT EXPENSE</t>
  </si>
  <si>
    <t>INCLUDE PLNG TRANSPORTATION REVENUES</t>
  </si>
  <si>
    <t>411.10 GAS ASSET RETIREMENT OBLIGATION ACCRETION</t>
  </si>
  <si>
    <t>DEPRECIATION DEFERRAL</t>
  </si>
  <si>
    <t>GAS AMR REGULATORY ASSET</t>
  </si>
  <si>
    <t>SUBTOTAL</t>
  </si>
  <si>
    <t>SALES</t>
  </si>
  <si>
    <t>EDIT ELECTRIC RATEBASE</t>
  </si>
  <si>
    <t>REMOVE DECOUPLING SCH 142 REVENUE</t>
  </si>
  <si>
    <t>OTHER ADJUSTMENTS</t>
  </si>
  <si>
    <t>403.1 GAS PORTION OF COMMON</t>
  </si>
  <si>
    <t xml:space="preserve">TOTAL COVID-19 RELATED DEFERRAL RB </t>
  </si>
  <si>
    <t>DEFERRALS</t>
  </si>
  <si>
    <t>ACCUMULATED DEPRECIATION:</t>
  </si>
  <si>
    <t>REGULATORY ASSET:</t>
  </si>
  <si>
    <t>411.10 ELEC. ASSET RETIREMENT OBLIGATION ACCRETION</t>
  </si>
  <si>
    <t>CUSTOMER SERVICE</t>
  </si>
  <si>
    <t>INVESTMENT PLAN APPLICABLE TO UA</t>
  </si>
  <si>
    <t xml:space="preserve">INCREASE (DECREASE) FIT @ </t>
  </si>
  <si>
    <t>REMOVE OTHER ASSOC WITH CARBON OFFSET - SCHEDULE 137</t>
  </si>
  <si>
    <t>REMOVE CRM 149</t>
  </si>
  <si>
    <t>403.1 GAS ASSET RETIREMENT COST DEPRECIATION</t>
  </si>
  <si>
    <t xml:space="preserve">COVID-19 DEFERRED ACCUM DFIT </t>
  </si>
  <si>
    <t>403.1 ELEC. PORTION OF COMMON</t>
  </si>
  <si>
    <t>CUSTOMER ACCTS</t>
  </si>
  <si>
    <t>UA</t>
  </si>
  <si>
    <t>CHARGED TO EXPENSE</t>
  </si>
  <si>
    <t xml:space="preserve">INCREASE(DECREASE) NOI </t>
  </si>
  <si>
    <t>REMOVE CARBON OFFSET - SCHEDULE 137</t>
  </si>
  <si>
    <t>2019 GRC ADJUSTMENT</t>
  </si>
  <si>
    <t>SUBTOTAL DEPRECIATION EXPENSE 403</t>
  </si>
  <si>
    <t>COVID-19 DEFERRED ACCUM AMORT</t>
  </si>
  <si>
    <t>TOTAL UTILITY PLANT</t>
  </si>
  <si>
    <t>TOTAL GAS AMI PLANT</t>
  </si>
  <si>
    <t>NETGAS AMR PLANT</t>
  </si>
  <si>
    <t>INCREASE(DECREASE) FIT @</t>
  </si>
  <si>
    <t>403.1 ELEC. ASSET RETIREMENT COST DEPRECIATION</t>
  </si>
  <si>
    <t xml:space="preserve">  OTHER</t>
  </si>
  <si>
    <t>DISTRIBUTION</t>
  </si>
  <si>
    <t>APPLICABLE TO OPERATIONS @</t>
  </si>
  <si>
    <t>INCREASE(DECREASE) FIT @ 21%</t>
  </si>
  <si>
    <t>PROFORMA INTEREST</t>
  </si>
  <si>
    <t>REMOVE REVENUE ASSOC WITH PGA AMORTIZATION - SCHEDULE 106</t>
  </si>
  <si>
    <t>COVID-19 DEFERRAL- SAVINGS</t>
  </si>
  <si>
    <t xml:space="preserve">INCREASE (DECREASE) FIT @ 21% </t>
  </si>
  <si>
    <t>DEFERRED INCOME TAX LIABILITY</t>
  </si>
  <si>
    <t>ACCUMULATED DEFERRED INCOME TAXES (NOTE 1)</t>
  </si>
  <si>
    <t>TRANSMISSION</t>
  </si>
  <si>
    <t>INCREASE(DECREASE) OPERATING EXPENSE (LINE 3)</t>
  </si>
  <si>
    <t>INVESTMENT PLAN APPLICABLE TO IBEW</t>
  </si>
  <si>
    <t>INCREASE/(DECREASE) IN EXPENSE</t>
  </si>
  <si>
    <t>WEIGHTED COST OF DEBT</t>
  </si>
  <si>
    <t xml:space="preserve">INCREASE (DECREASE) FIT </t>
  </si>
  <si>
    <t>TEMP. NORM ADJUSTMENT FOR NON-DECOUPLED / DECOUPLED  REVENUES</t>
  </si>
  <si>
    <t>REMOVE PGA REVNUES SCHEDULE 101</t>
  </si>
  <si>
    <t>REMOVE SCHEDULE 141Z</t>
  </si>
  <si>
    <t>ACCUM DEPRECIATION</t>
  </si>
  <si>
    <t>ACCUMULATED DEPRECIATION FOR GAS AMR</t>
  </si>
  <si>
    <t>404 ELEC. PORTION OF COMMON</t>
  </si>
  <si>
    <t xml:space="preserve">  DEFERRED TAXES</t>
  </si>
  <si>
    <t>STORAGE, LNG T&amp;G</t>
  </si>
  <si>
    <t>INCREASE (DECREASE) EXPENSE  (LINE 2)</t>
  </si>
  <si>
    <t>IBEW</t>
  </si>
  <si>
    <t>TOTAL INSURANCE COSTS</t>
  </si>
  <si>
    <t>DFIT FLOW-THROUGH REVERSALS</t>
  </si>
  <si>
    <t>REMOVE PROPERTY TAX TRACKER - SCHEDULE 140</t>
  </si>
  <si>
    <t>ACCUM. DEPRECIATION &amp; AMORTIZATION</t>
  </si>
  <si>
    <t>TOTAL INCREASE (DECREASE) OPERATING EXPENSE</t>
  </si>
  <si>
    <t xml:space="preserve">PLANT ADDITIONS </t>
  </si>
  <si>
    <t>GAS AMR PLANT IN SERVICE</t>
  </si>
  <si>
    <t>INCREASE(DECREASE)  WUTC FILING FEE</t>
  </si>
  <si>
    <t>404 ELEC. AMORTIZATION EXPENSE</t>
  </si>
  <si>
    <t xml:space="preserve">  DEFERRED DEBITS AND CREDITS</t>
  </si>
  <si>
    <t>OTHER GAS SUPPLY</t>
  </si>
  <si>
    <t>WATER HEATERS PROPERTY LOSS (2 yr amort)</t>
  </si>
  <si>
    <t>INCREASE(DECREASE) EXPENSE</t>
  </si>
  <si>
    <t>UNION EMPLOYEES</t>
  </si>
  <si>
    <t xml:space="preserve">      2019 AND 2017 GRC EXPENSES TO BE NORMALIZED</t>
  </si>
  <si>
    <t>NET RATE BASE</t>
  </si>
  <si>
    <t>DFIT EDIT REVERSALS</t>
  </si>
  <si>
    <t>AVERAGE PRICING PER THERM</t>
  </si>
  <si>
    <t>REMOVE CONSERVATION TRACKER - SCHEDULE 120</t>
  </si>
  <si>
    <t>GROSS PLANT</t>
  </si>
  <si>
    <t>COVID-19 DEFERRAL- DIRECT COSTS &amp; FOREGONE REVENUE</t>
  </si>
  <si>
    <t>AMORTIZATION OF DEFERRED ENVIRONMENTAL REMEDIATION COSTS AND RECOVERIES</t>
  </si>
  <si>
    <t>UTILITY PLANT</t>
  </si>
  <si>
    <t>PLANT:</t>
  </si>
  <si>
    <t>WUTC FILING FEE</t>
  </si>
  <si>
    <t>403 ELEC. PORTION OF COMMON</t>
  </si>
  <si>
    <t>PRODUCTION MANUF. GAS</t>
  </si>
  <si>
    <t>APPROVED IN  UE-190531 &amp; PENDING APPROVAL</t>
  </si>
  <si>
    <t>LIABILITY INSURANCE EXPENSE</t>
  </si>
  <si>
    <t>INVESTMENT PLAN APPLICABLE TO MANAGEMENT</t>
  </si>
  <si>
    <t>INJURIES &amp; DAMAGES PAYMENTS IN EXCESS OF ACCRUALS</t>
  </si>
  <si>
    <t>NON-UNION EMPLOYEES</t>
  </si>
  <si>
    <t>INCREASE(DECREASE) EXCISE TAX</t>
  </si>
  <si>
    <t>EXPENSES OF LAST 2 COMPLETED GRCS</t>
  </si>
  <si>
    <t xml:space="preserve">UNCOLLECTIBLES CHARGED TO EXPENSE </t>
  </si>
  <si>
    <t xml:space="preserve"> </t>
  </si>
  <si>
    <t>DFIT ALL OTHER</t>
  </si>
  <si>
    <t>REMOVE LOW INCOME RIDER - SCHEDULE 129</t>
  </si>
  <si>
    <t>REGULATORY ASSET/LIABILITY</t>
  </si>
  <si>
    <t>RATEBASE (AMA) UTILITY PLANT RATEBASE</t>
  </si>
  <si>
    <t>From EOP Adj.</t>
  </si>
  <si>
    <t>RATEBASE:</t>
  </si>
  <si>
    <t>403 ELEC. DEPRECIATION EXPENSE</t>
  </si>
  <si>
    <t>WAGES:</t>
  </si>
  <si>
    <t>QUALIFIED RETIREMENT FUND</t>
  </si>
  <si>
    <t>D &amp; O INS. CHG  EXPENSE</t>
  </si>
  <si>
    <t xml:space="preserve">AMORTIZATION OF NET DEFERRED GAIN </t>
  </si>
  <si>
    <t>PROPERTY INSURANCE EXPENSE</t>
  </si>
  <si>
    <t>INTEREST EXPENSE AT MOST CURRENT INTEREST RATE</t>
  </si>
  <si>
    <t>NON-UNION (INC. EXECUTIVES)</t>
  </si>
  <si>
    <t>INCENTIVE / MERIT PAY:</t>
  </si>
  <si>
    <t>INJURIES &amp; DAMAGES ACCRUALS</t>
  </si>
  <si>
    <t>BENEFIT CONTRIBUTION:</t>
  </si>
  <si>
    <t>EXCISE TAXES</t>
  </si>
  <si>
    <t>EXPENSES TO BE NORMALIZED:</t>
  </si>
  <si>
    <t>Below the Line</t>
  </si>
  <si>
    <t>INCREASE(DECREASE) FIT</t>
  </si>
  <si>
    <t>NON-DECOUPLED THERMS / DECOUPLED THERMS</t>
  </si>
  <si>
    <t>REMOVE REVENUES ASSOCIATED WITH RIDERS:</t>
  </si>
  <si>
    <t>PROGRAMMATC (ADJUSTMENT 11.31)</t>
  </si>
  <si>
    <t>O&amp;M TOTAL ESCALATIONS:</t>
  </si>
  <si>
    <t>DECOUPLED THERMS</t>
  </si>
  <si>
    <t>NON-DECOUPLED THERMS</t>
  </si>
  <si>
    <t>m = k + l</t>
  </si>
  <si>
    <t>l</t>
  </si>
  <si>
    <t>k = i + j</t>
  </si>
  <si>
    <t>j</t>
  </si>
  <si>
    <t>i = g + h</t>
  </si>
  <si>
    <t>h</t>
  </si>
  <si>
    <t>g = e + f</t>
  </si>
  <si>
    <t>f</t>
  </si>
  <si>
    <t>e = c + d</t>
  </si>
  <si>
    <t>d</t>
  </si>
  <si>
    <t>c = a + b</t>
  </si>
  <si>
    <t>b</t>
  </si>
  <si>
    <t>a</t>
  </si>
  <si>
    <t>%'s</t>
  </si>
  <si>
    <t>AMA</t>
  </si>
  <si>
    <t>EOP</t>
  </si>
  <si>
    <t>PROVISIONAL PROFORMA ADDITIONS</t>
  </si>
  <si>
    <t>Adjs.</t>
  </si>
  <si>
    <t>11.31, 11.32, 11.33, 11.34</t>
  </si>
  <si>
    <t>Adj.</t>
  </si>
  <si>
    <t>Exh. SEF-11 page __ of __</t>
  </si>
  <si>
    <t>UG-__________</t>
  </si>
  <si>
    <t>AMORTIZATION OF O&amp;M DEFERRAL</t>
  </si>
  <si>
    <t>AMORTIZATION OF RETURN DEFERRAL</t>
  </si>
  <si>
    <t>Total</t>
  </si>
  <si>
    <t>AMORTIZATION OF DEPRECIATION DEFERRAL</t>
  </si>
  <si>
    <t>ADIT</t>
  </si>
  <si>
    <t>Reg A/L</t>
  </si>
  <si>
    <t>Total Adjustment</t>
  </si>
  <si>
    <t>Accumulated Deferred Income Taxes</t>
  </si>
  <si>
    <t>REMOVAL OF TEST YEAR DEPRECIATION DEFERRAL</t>
  </si>
  <si>
    <t>Balance of Regulatory Asset or Liability</t>
  </si>
  <si>
    <t>(Note 2) The Components of the Adjustment are as Follows:</t>
  </si>
  <si>
    <t xml:space="preserve">DFIT ON O&amp;M DEFERRAL </t>
  </si>
  <si>
    <t xml:space="preserve">DFIT ON RETURN DEFERRAL </t>
  </si>
  <si>
    <t>handled through annual filings and not a part of this general rate case and is removed in the FIT Adjustment</t>
  </si>
  <si>
    <t xml:space="preserve">DFIT ON DEPRECIATION DEFERRAL </t>
  </si>
  <si>
    <t xml:space="preserve">(Note 1) The adjustments for amortization of unprotected EDIT related regulatory assets and liabilities is </t>
  </si>
  <si>
    <t>ACCUM AMORT ON O&amp;M DEFERRAL</t>
  </si>
  <si>
    <t>ACCUM AMORT ON RETURN DEFERRAL</t>
  </si>
  <si>
    <t>TOTAL AMORTIZATION OF REG ASSETS/LIABS</t>
  </si>
  <si>
    <t>ACCUM AMORT ON DEPRECIATION DEFERRAL</t>
  </si>
  <si>
    <t>GTZ- CARRYING CHARGES</t>
  </si>
  <si>
    <t>O&amp;M DEFERRAL</t>
  </si>
  <si>
    <t>GTZ- DEPRECIATION</t>
  </si>
  <si>
    <t>RETURN DEFERRAL</t>
  </si>
  <si>
    <t>AMI- DEPRECIATION</t>
  </si>
  <si>
    <t>|------------  (Note 1)  ------------|</t>
  </si>
  <si>
    <t>EDIT (PRODUCTION AND NON-PRODUCTION)</t>
  </si>
  <si>
    <t>AMORTIZATION OF REGULATORY ASSET/LIABILITY</t>
  </si>
  <si>
    <t>TOTAL REGULATORY ASSETS</t>
  </si>
  <si>
    <t>PLANT BALANCE</t>
  </si>
  <si>
    <t xml:space="preserve">UNPROTECTED EDIT </t>
  </si>
  <si>
    <t>AMA OF REGULATORY ASSET/LIABILITY NET OF ACCUM AMORT AND DFIT</t>
  </si>
  <si>
    <t>from EOP Adj.</t>
  </si>
  <si>
    <t>PUGET SOUND ENERGY - GAS</t>
  </si>
  <si>
    <t>PUGET SOUND ENERGY-ELECTRIC &amp; GAS</t>
  </si>
  <si>
    <t>FOR THE TWELVE MONTHS ENDED JUNE 30, 2021</t>
  </si>
  <si>
    <t>ALLOCATION METHODS</t>
  </si>
  <si>
    <t>Method</t>
  </si>
  <si>
    <t>Description</t>
  </si>
  <si>
    <t>Electric</t>
  </si>
  <si>
    <t>Gas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</si>
  <si>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</si>
  <si>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</si>
  <si>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</si>
  <si>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</si>
  <si>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</si>
  <si>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</si>
  <si>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</si>
  <si>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</si>
  <si>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</si>
  <si>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</si>
  <si>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</si>
  <si>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</si>
  <si>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</si>
  <si>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</si>
  <si>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</si>
  <si>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</si>
  <si>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</si>
  <si>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</si>
  <si>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</si>
  <si>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</si>
  <si>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</si>
  <si>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</si>
  <si>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</si>
  <si>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c</t>
  </si>
  <si>
    <t>n</t>
  </si>
  <si>
    <t>o = m + n</t>
  </si>
  <si>
    <t>FIT</t>
  </si>
  <si>
    <t>e</t>
  </si>
  <si>
    <t>g</t>
  </si>
  <si>
    <t>i</t>
  </si>
  <si>
    <t>k</t>
  </si>
  <si>
    <t>m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</si>
  <si>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</si>
  <si>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</si>
  <si>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</si>
  <si>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</si>
  <si>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</si>
  <si>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</si>
  <si>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</si>
  <si>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</si>
  <si>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</si>
  <si>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</si>
  <si>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</si>
  <si>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</si>
  <si>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</si>
  <si>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</si>
  <si>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</si>
  <si>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</si>
  <si>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</si>
  <si>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</si>
  <si>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</si>
  <si>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</si>
  <si>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ah = ∑ d thru ah</t>
  </si>
  <si>
    <t>aj = c + ah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</si>
  <si>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</si>
  <si>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</si>
  <si>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</si>
  <si>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</si>
  <si>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</si>
  <si>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</si>
  <si>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</si>
  <si>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</si>
  <si>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</si>
  <si>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</si>
  <si>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</si>
  <si>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</si>
  <si>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</si>
  <si>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</si>
  <si>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</si>
  <si>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</si>
  <si>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</si>
  <si>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</si>
  <si>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</si>
  <si>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</si>
  <si>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</si>
  <si>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</si>
  <si>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</si>
  <si>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</si>
  <si>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</si>
  <si>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</si>
  <si>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</si>
  <si>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</si>
  <si>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</si>
  <si>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</si>
  <si>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</si>
  <si>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</si>
  <si>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</si>
  <si>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</si>
  <si>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</si>
  <si>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</si>
  <si>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</si>
  <si>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</si>
  <si>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 = ∑ ak thru bv</t>
  </si>
  <si>
    <t>bx = aj + bw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</si>
  <si>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</si>
  <si>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</si>
  <si>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</si>
  <si>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</si>
  <si>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</si>
  <si>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</si>
  <si>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</si>
  <si>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</si>
  <si>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</si>
  <si>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</si>
  <si>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</si>
  <si>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</si>
  <si>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</si>
  <si>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</si>
  <si>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</si>
  <si>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</si>
  <si>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</si>
  <si>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</si>
  <si>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</si>
  <si>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</si>
  <si>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</si>
  <si>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</si>
  <si>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</si>
  <si>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</si>
  <si>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</si>
  <si>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</si>
  <si>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</si>
  <si>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</si>
  <si>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</si>
  <si>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</si>
  <si>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</si>
  <si>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</si>
  <si>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</si>
  <si>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</si>
  <si>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</si>
  <si>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</si>
  <si>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</si>
  <si>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 = ∑ by thru di</t>
  </si>
  <si>
    <t>dk = bx + dj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</si>
  <si>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</si>
  <si>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</si>
  <si>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</si>
  <si>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</si>
  <si>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</si>
  <si>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</si>
  <si>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</si>
  <si>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</si>
  <si>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</si>
  <si>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</si>
  <si>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</si>
  <si>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</si>
  <si>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</si>
  <si>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</si>
  <si>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</si>
  <si>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</si>
  <si>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</si>
  <si>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</si>
  <si>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</si>
  <si>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</si>
  <si>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</si>
  <si>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</si>
  <si>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</si>
  <si>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</si>
  <si>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</si>
  <si>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</si>
  <si>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</si>
  <si>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</si>
  <si>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</si>
  <si>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</si>
  <si>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</si>
  <si>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</si>
  <si>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</si>
  <si>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</si>
  <si>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</si>
  <si>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</si>
  <si>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</si>
  <si>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 = ∑ dl thru ev</t>
  </si>
  <si>
    <t>ex = dk + ew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</si>
  <si>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</si>
  <si>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</si>
  <si>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</si>
  <si>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</si>
  <si>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</si>
  <si>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</si>
  <si>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</si>
  <si>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</si>
  <si>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</si>
  <si>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</si>
  <si>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</si>
  <si>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</si>
  <si>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</si>
  <si>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</si>
  <si>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</si>
  <si>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</si>
  <si>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</si>
  <si>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</si>
  <si>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</si>
  <si>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</si>
  <si>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</si>
  <si>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</si>
  <si>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</si>
  <si>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</si>
  <si>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</si>
  <si>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</si>
  <si>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</si>
  <si>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</si>
  <si>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</si>
  <si>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</si>
  <si>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</si>
  <si>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</si>
  <si>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</si>
  <si>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</si>
  <si>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</si>
  <si>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</si>
  <si>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</si>
  <si>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 = ∑ ey thru gi</t>
  </si>
  <si>
    <t>gk = ex + gj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</si>
  <si>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</si>
  <si>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</si>
  <si>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</si>
  <si>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</si>
  <si>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</si>
  <si>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</si>
  <si>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</si>
  <si>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</si>
  <si>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</si>
  <si>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</si>
  <si>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</si>
  <si>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</si>
  <si>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</si>
  <si>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</si>
  <si>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</si>
  <si>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</si>
  <si>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</si>
  <si>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</si>
  <si>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</si>
  <si>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</si>
  <si>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</si>
  <si>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</si>
  <si>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</si>
  <si>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</si>
  <si>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</si>
  <si>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</si>
  <si>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</si>
  <si>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</si>
  <si>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</si>
  <si>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</si>
  <si>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</si>
  <si>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</si>
  <si>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</si>
  <si>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</si>
  <si>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</si>
  <si>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</si>
  <si>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</si>
  <si>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 = ∑ gl thru hv</t>
  </si>
  <si>
    <t>hx = gk + hw</t>
  </si>
  <si>
    <t>ESTIMATED PLANT RETIREMENTS RATE BASE</t>
  </si>
  <si>
    <t>TEST YEAR PLANT ROLL FORWARD</t>
  </si>
  <si>
    <t>PROVISIONAL PROFORMA RETIREMENTS DEPRECIATION</t>
  </si>
  <si>
    <t>PROGRAMMATIC PROVISIONAL PROFORMA</t>
  </si>
  <si>
    <t>CUSTOMER DRIVEN PROGRAMMATIC PROVISIONAL PROFORMA</t>
  </si>
  <si>
    <t>SPECIFIC PROVISIONAL PROFORMA</t>
  </si>
  <si>
    <t>PROJECTED PROVISIONAL PROFORMA</t>
  </si>
  <si>
    <t>REVENUES AND EXPENSES</t>
  </si>
  <si>
    <t>PASS-THROUGH REVENUE &amp; EXPENSE</t>
  </si>
  <si>
    <t>TEMPERATURE NORMALIZATION</t>
  </si>
  <si>
    <t>FEDERAL INCOME TAX</t>
  </si>
  <si>
    <t>TAX BENEFIT OF INTEREST</t>
  </si>
  <si>
    <t>BAD DEBT EXPENSE</t>
  </si>
  <si>
    <t>RATE CASE EXPENSE</t>
  </si>
  <si>
    <t xml:space="preserve">EXCISE TAX </t>
  </si>
  <si>
    <t>EMPLOYEE INSURANCE</t>
  </si>
  <si>
    <t>INJURIES &amp; DAMAGES</t>
  </si>
  <si>
    <t>INCENTIVE PAY</t>
  </si>
  <si>
    <t>INVESTMENT PLAN</t>
  </si>
  <si>
    <t>INTEREST ON  CUSTOMER DEPOSITS</t>
  </si>
  <si>
    <t>PROPERTY AND LIAB INSURANCE</t>
  </si>
  <si>
    <t>DEFERRED GAINS AND LOSSES ON PROPERTY SALES</t>
  </si>
  <si>
    <t>D&amp;O INSURANCE</t>
  </si>
  <si>
    <t>PENSION PLAN</t>
  </si>
  <si>
    <t>WAGE INCREASE</t>
  </si>
  <si>
    <t>AMA TO EOP RATE BASE</t>
  </si>
  <si>
    <t>AMA TO EOP DEPRECIATION</t>
  </si>
  <si>
    <t>PRO FORMA O&amp;M</t>
  </si>
  <si>
    <t>AMR REGULATORY ASSET</t>
  </si>
  <si>
    <t>AMI PLANT AND DEFERRAL</t>
  </si>
  <si>
    <t>GTZ DEFERRAL</t>
  </si>
  <si>
    <t>ENVIRONMENTAL REMEDIATION</t>
  </si>
  <si>
    <t>COVID DEFERRAL</t>
  </si>
  <si>
    <t>OPEN 1A</t>
  </si>
  <si>
    <t>TACOMA LNG UPGRADE PLANT AND DEFERRAL</t>
  </si>
  <si>
    <t>REGULATORY ASSETS &amp; LIAB</t>
  </si>
  <si>
    <t>TACOMA LNG PLANT DEFERRAL</t>
  </si>
  <si>
    <t>OPEN 2</t>
  </si>
  <si>
    <t>OPEN 1B</t>
  </si>
  <si>
    <t>Exh. SEF-11 page 33 of 33</t>
  </si>
  <si>
    <t>Exh. SEF-11 page 32 of 33</t>
  </si>
  <si>
    <t>Exh. SEF-11 page 31 of 33</t>
  </si>
  <si>
    <t>Exh. SEF-11 page XX of 33</t>
  </si>
  <si>
    <t>Prov C 5</t>
  </si>
  <si>
    <t>Exh. SEF-11 page 29 of 33</t>
  </si>
  <si>
    <t>Exh. SEF-11 page 28 of 33</t>
  </si>
  <si>
    <t>Exh. SEF-11 page 26 of 33</t>
  </si>
  <si>
    <t>Exh. SEF-11 page 25 of 33</t>
  </si>
  <si>
    <t>Exh. SEF-11 page 24 of 33</t>
  </si>
  <si>
    <t>Exh. SEF-11 page 23 of 33</t>
  </si>
  <si>
    <t>Exh. SEF-11 page 22 of 33</t>
  </si>
  <si>
    <t>Exh. SEF-11 page 21 of 33</t>
  </si>
  <si>
    <t>Exh. SEF-11 page 20 of 33</t>
  </si>
  <si>
    <t>Exh. SEF-11 page 19 of 33</t>
  </si>
  <si>
    <t>Exh. SEF-11 page 18 of 33</t>
  </si>
  <si>
    <t>Exh. SEF-11 page 17 of 33</t>
  </si>
  <si>
    <t>Exh. SEF-11 page 16 of 33</t>
  </si>
  <si>
    <t>Exh. SEF-11 page 15 of 33</t>
  </si>
  <si>
    <t>Exh. SEF-11 page 14 of 33</t>
  </si>
  <si>
    <t>Exh. SEF-11 page 13 of 33</t>
  </si>
  <si>
    <t>Exh. SEF-11 page 12 of 33</t>
  </si>
  <si>
    <t>Exh. SEF-11 page 11 of 33</t>
  </si>
  <si>
    <t>Exh. SEF-11 page 10 of 33</t>
  </si>
  <si>
    <t>Exh. SEF-11 page 9 of 33</t>
  </si>
  <si>
    <t>Exh. SEF-11 page 8 of 33</t>
  </si>
  <si>
    <t>Exh. SEF-11 page 7 of 33</t>
  </si>
  <si>
    <t>Exh. SEF-11 page 6 of 33</t>
  </si>
  <si>
    <t>Exh. SEF-11 page 5 of 33</t>
  </si>
  <si>
    <t>Exh. SEF-11 page 4 of 33</t>
  </si>
  <si>
    <t>Exh. SEF-11 page 3 of 33</t>
  </si>
  <si>
    <t>Exh. SEF-11 page 2 of 33</t>
  </si>
  <si>
    <t>Exh. SEF-11 page 1 of 33</t>
  </si>
  <si>
    <t>Exh. SEF-11 page 30 of 33</t>
  </si>
  <si>
    <t>Exh. SEF-11 page 27 of 33</t>
  </si>
  <si>
    <t>Exh. SEF-10 page 1 of 3</t>
  </si>
  <si>
    <t>Exh. SEF-10 page 3 of 3</t>
  </si>
  <si>
    <t>Puget Sound Energy</t>
  </si>
  <si>
    <t>Gas Rate Base</t>
  </si>
  <si>
    <t xml:space="preserve">    Line</t>
  </si>
  <si>
    <t xml:space="preserve">     No.</t>
  </si>
  <si>
    <t xml:space="preserve">           </t>
  </si>
  <si>
    <t>Gas Utility Plant in Service</t>
  </si>
  <si>
    <t>2c</t>
  </si>
  <si>
    <t xml:space="preserve">Common Plant-Allocation to Gas </t>
  </si>
  <si>
    <t>Gas Stored Underground - Non current</t>
  </si>
  <si>
    <t xml:space="preserve">   Total Plant in Service and Other Assets</t>
  </si>
  <si>
    <t>Accumulated Provision for Depreciation</t>
  </si>
  <si>
    <t>7c</t>
  </si>
  <si>
    <t>Common Accumulated Depreciation-Allocation to Gas</t>
  </si>
  <si>
    <t>Customer Advances for Construction</t>
  </si>
  <si>
    <t>DFIT 'Def. GTZ Depreciation</t>
  </si>
  <si>
    <t>Liberalized Depreciation Total Accum. Def. FIT - Liberalized</t>
  </si>
  <si>
    <t>10c</t>
  </si>
  <si>
    <t>DFIT common account</t>
  </si>
  <si>
    <t>11a</t>
  </si>
  <si>
    <t>Other Regulatory Assets - AMI /GTZ</t>
  </si>
  <si>
    <t>12a</t>
  </si>
  <si>
    <t>Customer Deposits</t>
  </si>
  <si>
    <t xml:space="preserve">   Accumulated Depreciation and Other Liabilities</t>
  </si>
  <si>
    <t>Net Operating Investment</t>
  </si>
  <si>
    <t>Allowance for Working Capital</t>
  </si>
  <si>
    <t>Total Gas Rate Base</t>
  </si>
  <si>
    <t>Gross Utility Plant in Service</t>
  </si>
  <si>
    <t>Less Accum Dep and Amort</t>
  </si>
  <si>
    <t>Deferred Debits and Credits</t>
  </si>
  <si>
    <t>Deferred Taxes</t>
  </si>
  <si>
    <t>Customer Deposits/Advances</t>
  </si>
  <si>
    <t>Total Rate Base</t>
  </si>
  <si>
    <t>Summary Working Capital</t>
  </si>
  <si>
    <t>New Format From 2017 GRC</t>
  </si>
  <si>
    <t>Line No.</t>
  </si>
  <si>
    <t>With New Accounts and Coding</t>
  </si>
  <si>
    <t>Average Invested Capital</t>
  </si>
  <si>
    <t>Total Average Invested Capital</t>
  </si>
  <si>
    <t>3 subcategories Investments:</t>
  </si>
  <si>
    <t>Total Electric Rate Base and Operating</t>
  </si>
  <si>
    <t>Total Gas Rate Base and Operating</t>
  </si>
  <si>
    <r>
      <t>Total Electric and Gas Rate Base (</t>
    </r>
    <r>
      <rPr>
        <sz val="8"/>
        <rFont val="Arial"/>
        <family val="2"/>
      </rPr>
      <t>lines 7 + 9</t>
    </r>
    <r>
      <rPr>
        <b/>
        <sz val="10"/>
        <rFont val="Arial"/>
        <family val="2"/>
      </rPr>
      <t>)</t>
    </r>
  </si>
  <si>
    <t>(a)</t>
  </si>
  <si>
    <t>Total Non Operating Investments</t>
  </si>
  <si>
    <t>(b)</t>
  </si>
  <si>
    <r>
      <t xml:space="preserve">Total Rate Base &amp; Non Operating </t>
    </r>
    <r>
      <rPr>
        <sz val="10"/>
        <rFont val="Arial"/>
        <family val="2"/>
      </rPr>
      <t>(</t>
    </r>
    <r>
      <rPr>
        <sz val="8"/>
        <rFont val="Arial"/>
        <family val="2"/>
      </rPr>
      <t>Lines 11+13</t>
    </r>
    <r>
      <rPr>
        <sz val="10"/>
        <rFont val="Arial"/>
        <family val="2"/>
      </rPr>
      <t>)</t>
    </r>
  </si>
  <si>
    <r>
      <t xml:space="preserve">Investor Supplied Working Capital </t>
    </r>
    <r>
      <rPr>
        <sz val="10"/>
        <rFont val="Arial"/>
        <family val="2"/>
      </rPr>
      <t>(</t>
    </r>
    <r>
      <rPr>
        <sz val="8"/>
        <rFont val="Arial"/>
        <family val="2"/>
      </rPr>
      <t>line 3 - line 15</t>
    </r>
    <r>
      <rPr>
        <sz val="10"/>
        <rFont val="Arial"/>
        <family val="2"/>
      </rPr>
      <t>)</t>
    </r>
  </si>
  <si>
    <t>( c)</t>
  </si>
  <si>
    <t>Working Capital Spread</t>
  </si>
  <si>
    <t>(lines 7 / line 15) Total Elec RB / Total Average Investments</t>
  </si>
  <si>
    <t>(lines 9 / line 15) Total Gas RB / Total Average Investments</t>
  </si>
  <si>
    <t>(lines 13 / line 15) Total Non-Oper / Total Average Investments</t>
  </si>
  <si>
    <t>Total Working Capital</t>
  </si>
  <si>
    <t>Exh. SEF-10 page 2 of 3</t>
  </si>
  <si>
    <t>4-Factor (JUNE 21 GRC)</t>
  </si>
  <si>
    <t>`</t>
  </si>
  <si>
    <t>CHANGES TO OTHER PRICE SCHEDULES FROM EXH. JDT-6:</t>
  </si>
  <si>
    <t>REVENUES PER EXH. JDT-6 BILL IMPACTS</t>
  </si>
  <si>
    <t>EXH. SEF-09 page 1 of 34</t>
  </si>
  <si>
    <t>EXH. SEF-09 page 2 of 34</t>
  </si>
  <si>
    <t>EXH. SEF-09 page 3 of 34</t>
  </si>
  <si>
    <t>EXH. SEF-09 page 4 of 34</t>
  </si>
  <si>
    <t>EXH. SEF-09 page 5 of 34</t>
  </si>
  <si>
    <t>EXH. SEF-09 page 6 of 34</t>
  </si>
  <si>
    <t>EXH. SEF-09 page 7 of 34</t>
  </si>
  <si>
    <t>EXH. SEF-09 page 8 of 34</t>
  </si>
  <si>
    <t>EXH. SEF-09 page 9 of 34</t>
  </si>
  <si>
    <t>EXH. SEF-09 page 10 of 34</t>
  </si>
  <si>
    <t>EXH. SEF-09 page 11 of 34</t>
  </si>
  <si>
    <t>EXH. SEF-09 page 12 of 34</t>
  </si>
  <si>
    <t>EXH. SEF-09 page 13 of 34</t>
  </si>
  <si>
    <t>EXH. SEF-09 page 14 of 34</t>
  </si>
  <si>
    <t>EXH. SEF-09 page 15 of 34</t>
  </si>
  <si>
    <t>EXH. SEF-09 page 19 of 34</t>
  </si>
  <si>
    <t>EXH. SEF-09 page 16 of 34</t>
  </si>
  <si>
    <t>EXH. SEF-09 page 17 of 34</t>
  </si>
  <si>
    <t>EXH. SEF-09 page 18 of 34</t>
  </si>
  <si>
    <t>EXH. SEF-09 page 20 of 34</t>
  </si>
  <si>
    <t>EXH. SEF-09 page 21 of 34</t>
  </si>
  <si>
    <t>EXH. SEF-09 page 22 of 34</t>
  </si>
  <si>
    <t>EXH. SEF-09 page 23 of 34</t>
  </si>
  <si>
    <t>EXH. SEF-09 page 24 of 34</t>
  </si>
  <si>
    <t>EXH. SEF-09 page 25 of 34</t>
  </si>
  <si>
    <t>EXH. SEF-09 page 26 of 34</t>
  </si>
  <si>
    <t>EXH. SEF-09 page 27 of 34</t>
  </si>
  <si>
    <t>EXH. SEF-09 page 28 of 34</t>
  </si>
  <si>
    <t>EXH. SEF-09 page 29 of 34</t>
  </si>
  <si>
    <t>EXH. SEF-09 page 30 of 34</t>
  </si>
  <si>
    <t>EXH. SEF-09 page 31 of 34</t>
  </si>
  <si>
    <t>EXH. SEF-09 page 32 of 34</t>
  </si>
  <si>
    <t>EXH. SEF-09 page 33 of 34</t>
  </si>
  <si>
    <t>EXH. SEF-09 page 34 of 34</t>
  </si>
  <si>
    <t>EXH. SEF-8 page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</si>
</sst>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????_);_(@_)"/>
    <numFmt numFmtId="166" formatCode="_(&quot;$&quot;* #,##0_);_(&quot;$&quot;* \(#,##0\);_(&quot;$&quot;* &quot;-&quot;??_);_(@_)"/>
    <numFmt numFmtId="167" formatCode="0.0%"/>
    <numFmt numFmtId="168" formatCode="0.000000"/>
    <numFmt numFmtId="169" formatCode="_(* #,##0.000000_);_(* \(#,##0.000000\);_(* &quot;-&quot;??_);_(@_)"/>
    <numFmt numFmtId="170" formatCode="_(&quot;$&quot;* #,##0_);[Red]_(&quot;$&quot;* \(#,##0\);_(&quot;$&quot;* &quot;-&quot;_);_(@_)"/>
    <numFmt numFmtId="171" formatCode="&quot;$&quot;#,##0"/>
    <numFmt numFmtId="172" formatCode="&quot;$&quot;#,##0.00"/>
    <numFmt numFmtId="173" formatCode="0.00\ &quot;P&quot;"/>
    <numFmt numFmtId="174" formatCode="0.00\ &quot;R&quot;"/>
    <numFmt numFmtId="175" formatCode="0.0000%"/>
    <numFmt numFmtId="176" formatCode="#,##0.0000"/>
    <numFmt numFmtId="177" formatCode="#,##0;\(#,##0\)"/>
    <numFmt numFmtId="178" formatCode="#,##0.000000;\(#,##0.000000\)"/>
    <numFmt numFmtId="179" formatCode="#,##0.000;\(#,##0.000\)"/>
    <numFmt numFmtId="180" formatCode="0.0000000"/>
    <numFmt numFmtId="181" formatCode="0.000000%"/>
    <numFmt numFmtId="182" formatCode="0.00000%"/>
    <numFmt numFmtId="183" formatCode="yyyy"/>
    <numFmt numFmtId="184" formatCode="_(&quot;$&quot;* #,##0.000000_);_(&quot;$&quot;* \(#,##0.000000\);_(&quot;$&quot;* &quot;-&quot;??????_);_(@_)"/>
    <numFmt numFmtId="185" formatCode="&quot;ADJ&quot;\ 0.00\ &quot;ER&quot;"/>
    <numFmt numFmtId="186" formatCode="_(* #,##0.000000000000000000000_);_(* \(#,##0.000000000000000000000\);_(* &quot;-&quot;??_);_(@_)"/>
    <numFmt numFmtId="187" formatCode="0.0000"/>
    <numFmt numFmtId="188" formatCode="mmmm\-yy"/>
    <numFmt numFmtId="189" formatCode="[$-409]mmmm\-yy;@"/>
    <numFmt numFmtId="190" formatCode="mm/dd/yy"/>
    <numFmt numFmtId="191" formatCode="#,###_);[Red]\(#,###\)"/>
  </numFmts>
  <fonts count="6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b/>
      <sz val="11"/>
      <color theme="1"/>
      <name val="Times New Roman"/>
      <family val="1"/>
    </font>
    <font>
      <b/>
      <sz val="10"/>
      <color rgb="FF0070C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sz val="10"/>
      <color rgb="FF0000FF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rgb="FF33CC33"/>
      <name val="Times New Roman"/>
      <family val="1"/>
    </font>
    <font>
      <b/>
      <sz val="10"/>
      <color rgb="FFFF66FF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name val="Times New Roman"/>
      <family val="1"/>
    </font>
    <font>
      <u/>
      <sz val="10"/>
      <color theme="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8"/>
      <name val="Helv"/>
    </font>
    <font>
      <b/>
      <u/>
      <sz val="10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Times New Roman"/>
      <family val="1"/>
    </font>
    <font>
      <b/>
      <i/>
      <sz val="11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name val="Times New Roman"/>
      <family val="1"/>
    </font>
    <font>
      <i/>
      <sz val="8"/>
      <color theme="1"/>
      <name val="Times New Roman"/>
      <family val="1"/>
    </font>
    <font>
      <i/>
      <sz val="8"/>
      <name val="Times New Roman"/>
      <family val="1"/>
    </font>
    <font>
      <b/>
      <i/>
      <sz val="8"/>
      <color theme="1"/>
      <name val="Times New Roman"/>
      <family val="1"/>
    </font>
    <font>
      <i/>
      <sz val="8"/>
      <color rgb="FF0000FF"/>
      <name val="Times New Roman"/>
      <family val="1"/>
    </font>
    <font>
      <sz val="8"/>
      <color rgb="FFFF0000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u/>
      <sz val="9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00CC"/>
      <name val="Arial"/>
      <family val="2"/>
    </font>
    <font>
      <sz val="10"/>
      <color rgb="FF0000CC"/>
      <name val="Arial"/>
      <family val="2"/>
    </font>
    <font>
      <b/>
      <sz val="8"/>
      <name val="Arial"/>
      <family val="2"/>
    </font>
    <font>
      <b/>
      <u/>
      <sz val="10"/>
      <color rgb="FF0000CC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color rgb="FF0000CC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10">
    <xf numFmtId="0" fontId="0" fillId="0" borderId="0" xfId="0"/>
    <xf numFmtId="0" fontId="3" fillId="0" borderId="0" xfId="0" applyFont="1" applyFill="1"/>
    <xf numFmtId="0" fontId="0" fillId="0" borderId="0" xfId="0" applyFont="1" applyFill="1"/>
    <xf numFmtId="42" fontId="3" fillId="0" borderId="0" xfId="0" applyNumberFormat="1" applyFont="1" applyFill="1"/>
    <xf numFmtId="0" fontId="3" fillId="0" borderId="0" xfId="0" quotePrefix="1" applyFont="1" applyFill="1"/>
    <xf numFmtId="0" fontId="3" fillId="0" borderId="0" xfId="0" applyNumberFormat="1" applyFont="1" applyFill="1" applyAlignment="1">
      <alignment horizontal="center"/>
    </xf>
    <xf numFmtId="41" fontId="3" fillId="0" borderId="0" xfId="0" applyNumberFormat="1" applyFont="1" applyFill="1"/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41" fontId="4" fillId="0" borderId="0" xfId="0" applyNumberFormat="1" applyFont="1" applyFill="1"/>
    <xf numFmtId="0" fontId="3" fillId="0" borderId="0" xfId="0" applyFont="1" applyFill="1" applyBorder="1"/>
    <xf numFmtId="0" fontId="3" fillId="0" borderId="2" xfId="0" applyFont="1" applyFill="1" applyBorder="1"/>
    <xf numFmtId="164" fontId="3" fillId="0" borderId="0" xfId="0" applyNumberFormat="1" applyFont="1" applyFill="1" applyBorder="1"/>
    <xf numFmtId="164" fontId="3" fillId="0" borderId="2" xfId="0" applyNumberFormat="1" applyFont="1" applyFill="1" applyBorder="1"/>
    <xf numFmtId="164" fontId="3" fillId="0" borderId="0" xfId="0" applyNumberFormat="1" applyFont="1" applyFill="1"/>
    <xf numFmtId="0" fontId="3" fillId="0" borderId="0" xfId="0" applyFont="1" applyFill="1" applyAlignment="1">
      <alignment horizontal="left" indent="1"/>
    </xf>
    <xf numFmtId="41" fontId="4" fillId="0" borderId="0" xfId="0" applyNumberFormat="1" applyFont="1" applyFill="1" applyBorder="1" applyAlignment="1"/>
    <xf numFmtId="165" fontId="3" fillId="0" borderId="0" xfId="0" applyNumberFormat="1" applyFont="1" applyFill="1" applyBorder="1"/>
    <xf numFmtId="165" fontId="3" fillId="0" borderId="3" xfId="0" applyNumberFormat="1" applyFont="1" applyFill="1" applyBorder="1"/>
    <xf numFmtId="0" fontId="3" fillId="0" borderId="0" xfId="0" applyNumberFormat="1" applyFont="1" applyFill="1" applyAlignment="1"/>
    <xf numFmtId="164" fontId="4" fillId="0" borderId="0" xfId="0" applyNumberFormat="1" applyFont="1" applyFill="1" applyBorder="1"/>
    <xf numFmtId="0" fontId="3" fillId="0" borderId="0" xfId="0" applyNumberFormat="1" applyFont="1" applyFill="1" applyAlignment="1">
      <alignment horizontal="left"/>
    </xf>
    <xf numFmtId="164" fontId="4" fillId="0" borderId="0" xfId="0" applyNumberFormat="1" applyFont="1" applyFill="1"/>
    <xf numFmtId="10" fontId="3" fillId="0" borderId="0" xfId="0" applyNumberFormat="1" applyFont="1" applyFill="1"/>
    <xf numFmtId="0" fontId="0" fillId="0" borderId="0" xfId="0" applyFill="1"/>
    <xf numFmtId="10" fontId="3" fillId="0" borderId="4" xfId="0" applyNumberFormat="1" applyFont="1" applyFill="1" applyBorder="1"/>
    <xf numFmtId="0" fontId="3" fillId="0" borderId="5" xfId="0" applyFont="1" applyFill="1" applyBorder="1"/>
    <xf numFmtId="9" fontId="3" fillId="0" borderId="5" xfId="0" applyNumberFormat="1" applyFont="1" applyFill="1" applyBorder="1"/>
    <xf numFmtId="0" fontId="3" fillId="0" borderId="6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10" fontId="3" fillId="0" borderId="7" xfId="0" applyNumberFormat="1" applyFont="1" applyFill="1" applyBorder="1"/>
    <xf numFmtId="10" fontId="3" fillId="0" borderId="0" xfId="0" applyNumberFormat="1" applyFont="1" applyFill="1" applyBorder="1"/>
    <xf numFmtId="0" fontId="3" fillId="0" borderId="8" xfId="0" applyNumberFormat="1" applyFont="1" applyFill="1" applyBorder="1" applyAlignment="1"/>
    <xf numFmtId="0" fontId="0" fillId="0" borderId="0" xfId="0" applyFont="1" applyFill="1" applyBorder="1"/>
    <xf numFmtId="0" fontId="3" fillId="0" borderId="7" xfId="0" applyFont="1" applyFill="1" applyBorder="1"/>
    <xf numFmtId="10" fontId="5" fillId="0" borderId="9" xfId="0" applyNumberFormat="1" applyFont="1" applyFill="1" applyBorder="1"/>
    <xf numFmtId="9" fontId="3" fillId="0" borderId="2" xfId="0" applyNumberFormat="1" applyFont="1" applyFill="1" applyBorder="1"/>
    <xf numFmtId="0" fontId="3" fillId="0" borderId="9" xfId="0" applyFont="1" applyFill="1" applyBorder="1"/>
    <xf numFmtId="0" fontId="6" fillId="0" borderId="10" xfId="0" applyFont="1" applyFill="1" applyBorder="1" applyAlignment="1">
      <alignment horizontal="left"/>
    </xf>
    <xf numFmtId="42" fontId="3" fillId="0" borderId="0" xfId="0" applyNumberFormat="1" applyFont="1" applyFill="1" applyBorder="1"/>
    <xf numFmtId="41" fontId="3" fillId="0" borderId="0" xfId="0" applyNumberFormat="1" applyFont="1" applyFill="1" applyBorder="1"/>
    <xf numFmtId="166" fontId="3" fillId="0" borderId="0" xfId="0" applyNumberFormat="1" applyFont="1" applyFill="1"/>
    <xf numFmtId="166" fontId="3" fillId="0" borderId="0" xfId="0" applyNumberFormat="1" applyFont="1" applyFill="1" applyBorder="1" applyAlignment="1"/>
    <xf numFmtId="43" fontId="3" fillId="0" borderId="0" xfId="0" applyNumberFormat="1" applyFont="1" applyFill="1"/>
    <xf numFmtId="167" fontId="3" fillId="0" borderId="0" xfId="0" applyNumberFormat="1" applyFont="1" applyFill="1"/>
    <xf numFmtId="166" fontId="3" fillId="0" borderId="1" xfId="0" applyNumberFormat="1" applyFont="1" applyFill="1" applyBorder="1"/>
    <xf numFmtId="168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166" fontId="3" fillId="0" borderId="11" xfId="0" applyNumberFormat="1" applyFont="1" applyFill="1" applyBorder="1" applyAlignment="1"/>
    <xf numFmtId="168" fontId="3" fillId="0" borderId="11" xfId="0" applyNumberFormat="1" applyFont="1" applyFill="1" applyBorder="1" applyAlignment="1" applyProtection="1">
      <protection locked="0"/>
    </xf>
    <xf numFmtId="9" fontId="3" fillId="0" borderId="0" xfId="0" applyNumberFormat="1" applyFont="1" applyFill="1" applyAlignment="1"/>
    <xf numFmtId="168" fontId="3" fillId="0" borderId="0" xfId="0" applyNumberFormat="1" applyFont="1" applyFill="1" applyBorder="1" applyAlignment="1"/>
    <xf numFmtId="168" fontId="3" fillId="0" borderId="3" xfId="0" applyNumberFormat="1" applyFont="1" applyFill="1" applyBorder="1" applyAlignment="1"/>
    <xf numFmtId="0" fontId="3" fillId="0" borderId="3" xfId="0" applyFont="1" applyFill="1" applyBorder="1"/>
    <xf numFmtId="0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Continuous"/>
    </xf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5" xfId="0" applyFont="1" applyFill="1" applyBorder="1" applyAlignment="1">
      <alignment horizontal="centerContinuous"/>
    </xf>
    <xf numFmtId="0" fontId="7" fillId="0" borderId="12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5" fillId="0" borderId="0" xfId="0" applyFont="1" applyAlignment="1"/>
    <xf numFmtId="0" fontId="3" fillId="0" borderId="0" xfId="0" applyFont="1"/>
    <xf numFmtId="164" fontId="3" fillId="0" borderId="0" xfId="0" applyNumberFormat="1" applyFont="1" applyBorder="1"/>
    <xf numFmtId="0" fontId="8" fillId="0" borderId="0" xfId="0" applyNumberFormat="1" applyFont="1" applyFill="1" applyAlignment="1">
      <alignment horizontal="center"/>
    </xf>
    <xf numFmtId="0" fontId="8" fillId="2" borderId="0" xfId="0" applyNumberFormat="1" applyFont="1" applyFill="1" applyAlignment="1">
      <alignment horizontal="center"/>
    </xf>
    <xf numFmtId="0" fontId="5" fillId="0" borderId="10" xfId="0" applyFont="1" applyBorder="1" applyAlignment="1"/>
    <xf numFmtId="0" fontId="3" fillId="0" borderId="9" xfId="0" applyFont="1" applyBorder="1"/>
    <xf numFmtId="0" fontId="5" fillId="3" borderId="12" xfId="0" applyFont="1" applyFill="1" applyBorder="1" applyAlignment="1">
      <alignment horizontal="centerContinuous"/>
    </xf>
    <xf numFmtId="0" fontId="3" fillId="3" borderId="5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5" fillId="0" borderId="8" xfId="0" applyFont="1" applyBorder="1" applyAlignment="1"/>
    <xf numFmtId="0" fontId="3" fillId="0" borderId="7" xfId="0" applyFont="1" applyBorder="1"/>
    <xf numFmtId="0" fontId="3" fillId="3" borderId="13" xfId="0" applyFont="1" applyFill="1" applyBorder="1"/>
    <xf numFmtId="0" fontId="3" fillId="0" borderId="14" xfId="0" applyFont="1" applyBorder="1"/>
    <xf numFmtId="0" fontId="3" fillId="3" borderId="14" xfId="0" applyFont="1" applyFill="1" applyBorder="1"/>
    <xf numFmtId="17" fontId="5" fillId="0" borderId="14" xfId="0" applyNumberFormat="1" applyFont="1" applyBorder="1" applyAlignment="1">
      <alignment horizontal="center"/>
    </xf>
    <xf numFmtId="0" fontId="5" fillId="3" borderId="9" xfId="0" quotePrefix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0" borderId="8" xfId="0" applyFont="1" applyBorder="1"/>
    <xf numFmtId="0" fontId="5" fillId="0" borderId="7" xfId="0" applyFont="1" applyBorder="1"/>
    <xf numFmtId="0" fontId="5" fillId="3" borderId="15" xfId="0" applyFont="1" applyFill="1" applyBorder="1" applyAlignment="1">
      <alignment horizontal="center"/>
    </xf>
    <xf numFmtId="0" fontId="5" fillId="0" borderId="16" xfId="0" applyFont="1" applyBorder="1"/>
    <xf numFmtId="0" fontId="5" fillId="3" borderId="16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3" borderId="15" xfId="0" applyFont="1" applyFill="1" applyBorder="1"/>
    <xf numFmtId="0" fontId="3" fillId="0" borderId="16" xfId="0" applyFont="1" applyBorder="1"/>
    <xf numFmtId="0" fontId="3" fillId="3" borderId="16" xfId="0" applyFont="1" applyFill="1" applyBorder="1"/>
    <xf numFmtId="0" fontId="3" fillId="3" borderId="7" xfId="0" applyFont="1" applyFill="1" applyBorder="1"/>
    <xf numFmtId="0" fontId="3" fillId="0" borderId="15" xfId="0" applyFont="1" applyBorder="1"/>
    <xf numFmtId="42" fontId="3" fillId="3" borderId="15" xfId="0" applyNumberFormat="1" applyFont="1" applyFill="1" applyBorder="1"/>
    <xf numFmtId="166" fontId="3" fillId="0" borderId="16" xfId="0" applyNumberFormat="1" applyFont="1" applyBorder="1"/>
    <xf numFmtId="166" fontId="3" fillId="3" borderId="16" xfId="0" applyNumberFormat="1" applyFont="1" applyFill="1" applyBorder="1"/>
    <xf numFmtId="166" fontId="3" fillId="3" borderId="7" xfId="0" applyNumberFormat="1" applyFont="1" applyFill="1" applyBorder="1"/>
    <xf numFmtId="166" fontId="3" fillId="0" borderId="15" xfId="0" applyNumberFormat="1" applyFont="1" applyBorder="1"/>
    <xf numFmtId="42" fontId="3" fillId="0" borderId="16" xfId="0" applyNumberFormat="1" applyFont="1" applyBorder="1"/>
    <xf numFmtId="42" fontId="3" fillId="3" borderId="7" xfId="0" applyNumberFormat="1" applyFont="1" applyFill="1" applyBorder="1"/>
    <xf numFmtId="42" fontId="3" fillId="0" borderId="0" xfId="0" applyNumberFormat="1" applyFont="1" applyBorder="1"/>
    <xf numFmtId="41" fontId="3" fillId="3" borderId="15" xfId="0" applyNumberFormat="1" applyFont="1" applyFill="1" applyBorder="1" applyAlignment="1" applyProtection="1">
      <protection locked="0"/>
    </xf>
    <xf numFmtId="164" fontId="3" fillId="0" borderId="16" xfId="0" applyNumberFormat="1" applyFont="1" applyBorder="1"/>
    <xf numFmtId="164" fontId="3" fillId="3" borderId="16" xfId="0" applyNumberFormat="1" applyFont="1" applyFill="1" applyBorder="1"/>
    <xf numFmtId="164" fontId="3" fillId="3" borderId="7" xfId="0" applyNumberFormat="1" applyFont="1" applyFill="1" applyBorder="1"/>
    <xf numFmtId="164" fontId="3" fillId="0" borderId="15" xfId="0" applyNumberFormat="1" applyFont="1" applyBorder="1"/>
    <xf numFmtId="41" fontId="3" fillId="3" borderId="7" xfId="0" applyNumberFormat="1" applyFont="1" applyFill="1" applyBorder="1"/>
    <xf numFmtId="0" fontId="3" fillId="0" borderId="7" xfId="0" applyNumberFormat="1" applyFont="1" applyFill="1" applyBorder="1" applyAlignment="1">
      <alignment horizontal="left"/>
    </xf>
    <xf numFmtId="42" fontId="3" fillId="3" borderId="13" xfId="0" applyNumberFormat="1" applyFont="1" applyFill="1" applyBorder="1"/>
    <xf numFmtId="42" fontId="3" fillId="0" borderId="14" xfId="0" applyNumberFormat="1" applyFont="1" applyFill="1" applyBorder="1"/>
    <xf numFmtId="42" fontId="3" fillId="3" borderId="14" xfId="0" applyNumberFormat="1" applyFont="1" applyFill="1" applyBorder="1"/>
    <xf numFmtId="42" fontId="3" fillId="3" borderId="9" xfId="0" applyNumberFormat="1" applyFont="1" applyFill="1" applyBorder="1"/>
    <xf numFmtId="42" fontId="3" fillId="0" borderId="13" xfId="0" applyNumberFormat="1" applyFont="1" applyFill="1" applyBorder="1"/>
    <xf numFmtId="41" fontId="3" fillId="3" borderId="13" xfId="0" applyNumberFormat="1" applyFont="1" applyFill="1" applyBorder="1" applyAlignment="1" applyProtection="1">
      <protection locked="0"/>
    </xf>
    <xf numFmtId="41" fontId="3" fillId="0" borderId="14" xfId="0" applyNumberFormat="1" applyFont="1" applyFill="1" applyBorder="1" applyAlignment="1" applyProtection="1">
      <protection locked="0"/>
    </xf>
    <xf numFmtId="41" fontId="3" fillId="3" borderId="14" xfId="0" applyNumberFormat="1" applyFont="1" applyFill="1" applyBorder="1" applyAlignment="1" applyProtection="1">
      <protection locked="0"/>
    </xf>
    <xf numFmtId="41" fontId="3" fillId="3" borderId="20" xfId="0" applyNumberFormat="1" applyFont="1" applyFill="1" applyBorder="1" applyAlignment="1" applyProtection="1">
      <protection locked="0"/>
    </xf>
    <xf numFmtId="164" fontId="3" fillId="0" borderId="13" xfId="0" applyNumberFormat="1" applyFont="1" applyFill="1" applyBorder="1" applyAlignment="1" applyProtection="1">
      <protection locked="0"/>
    </xf>
    <xf numFmtId="164" fontId="3" fillId="3" borderId="14" xfId="0" applyNumberFormat="1" applyFont="1" applyFill="1" applyBorder="1" applyAlignment="1" applyProtection="1">
      <protection locked="0"/>
    </xf>
    <xf numFmtId="164" fontId="3" fillId="0" borderId="14" xfId="0" applyNumberFormat="1" applyFont="1" applyFill="1" applyBorder="1" applyAlignment="1" applyProtection="1">
      <protection locked="0"/>
    </xf>
    <xf numFmtId="164" fontId="3" fillId="3" borderId="9" xfId="0" applyNumberFormat="1" applyFont="1" applyFill="1" applyBorder="1" applyAlignment="1" applyProtection="1">
      <protection locked="0"/>
    </xf>
    <xf numFmtId="41" fontId="3" fillId="0" borderId="16" xfId="0" applyNumberFormat="1" applyFont="1" applyFill="1" applyBorder="1" applyAlignment="1" applyProtection="1">
      <protection locked="0"/>
    </xf>
    <xf numFmtId="41" fontId="3" fillId="3" borderId="16" xfId="0" applyNumberFormat="1" applyFont="1" applyFill="1" applyBorder="1" applyAlignment="1" applyProtection="1">
      <protection locked="0"/>
    </xf>
    <xf numFmtId="41" fontId="3" fillId="3" borderId="7" xfId="0" applyNumberFormat="1" applyFont="1" applyFill="1" applyBorder="1" applyAlignment="1" applyProtection="1">
      <protection locked="0"/>
    </xf>
    <xf numFmtId="164" fontId="3" fillId="0" borderId="15" xfId="0" applyNumberFormat="1" applyFont="1" applyFill="1" applyBorder="1" applyAlignment="1" applyProtection="1">
      <protection locked="0"/>
    </xf>
    <xf numFmtId="164" fontId="3" fillId="3" borderId="16" xfId="0" applyNumberFormat="1" applyFont="1" applyFill="1" applyBorder="1" applyAlignment="1" applyProtection="1">
      <protection locked="0"/>
    </xf>
    <xf numFmtId="164" fontId="3" fillId="0" borderId="16" xfId="0" applyNumberFormat="1" applyFont="1" applyFill="1" applyBorder="1" applyAlignment="1" applyProtection="1">
      <protection locked="0"/>
    </xf>
    <xf numFmtId="164" fontId="3" fillId="3" borderId="7" xfId="0" applyNumberFormat="1" applyFont="1" applyFill="1" applyBorder="1" applyAlignment="1" applyProtection="1">
      <protection locked="0"/>
    </xf>
    <xf numFmtId="41" fontId="3" fillId="3" borderId="21" xfId="0" applyNumberFormat="1" applyFont="1" applyFill="1" applyBorder="1" applyAlignment="1" applyProtection="1">
      <protection locked="0"/>
    </xf>
    <xf numFmtId="41" fontId="3" fillId="0" borderId="22" xfId="0" applyNumberFormat="1" applyFont="1" applyFill="1" applyBorder="1" applyAlignment="1" applyProtection="1">
      <protection locked="0"/>
    </xf>
    <xf numFmtId="41" fontId="3" fillId="3" borderId="22" xfId="0" applyNumberFormat="1" applyFont="1" applyFill="1" applyBorder="1" applyAlignment="1" applyProtection="1">
      <protection locked="0"/>
    </xf>
    <xf numFmtId="41" fontId="3" fillId="3" borderId="4" xfId="0" applyNumberFormat="1" applyFont="1" applyFill="1" applyBorder="1" applyAlignment="1" applyProtection="1">
      <protection locked="0"/>
    </xf>
    <xf numFmtId="41" fontId="3" fillId="0" borderId="21" xfId="0" applyNumberFormat="1" applyFont="1" applyFill="1" applyBorder="1" applyAlignment="1" applyProtection="1">
      <protection locked="0"/>
    </xf>
    <xf numFmtId="0" fontId="3" fillId="0" borderId="14" xfId="0" applyFont="1" applyFill="1" applyBorder="1"/>
    <xf numFmtId="0" fontId="3" fillId="3" borderId="9" xfId="0" applyFont="1" applyFill="1" applyBorder="1"/>
    <xf numFmtId="0" fontId="3" fillId="0" borderId="13" xfId="0" applyFont="1" applyFill="1" applyBorder="1"/>
    <xf numFmtId="0" fontId="3" fillId="0" borderId="7" xfId="0" applyNumberFormat="1" applyFont="1" applyFill="1" applyBorder="1" applyAlignment="1">
      <alignment horizontal="left" indent="1"/>
    </xf>
    <xf numFmtId="42" fontId="3" fillId="3" borderId="23" xfId="0" applyNumberFormat="1" applyFont="1" applyFill="1" applyBorder="1" applyAlignment="1" applyProtection="1">
      <protection locked="0"/>
    </xf>
    <xf numFmtId="42" fontId="3" fillId="0" borderId="24" xfId="0" applyNumberFormat="1" applyFont="1" applyFill="1" applyBorder="1" applyAlignment="1" applyProtection="1">
      <protection locked="0"/>
    </xf>
    <xf numFmtId="42" fontId="3" fillId="3" borderId="24" xfId="0" applyNumberFormat="1" applyFont="1" applyFill="1" applyBorder="1" applyAlignment="1" applyProtection="1">
      <protection locked="0"/>
    </xf>
    <xf numFmtId="42" fontId="3" fillId="3" borderId="25" xfId="0" applyNumberFormat="1" applyFont="1" applyFill="1" applyBorder="1" applyAlignment="1" applyProtection="1">
      <protection locked="0"/>
    </xf>
    <xf numFmtId="42" fontId="3" fillId="0" borderId="23" xfId="0" applyNumberFormat="1" applyFont="1" applyFill="1" applyBorder="1" applyAlignment="1" applyProtection="1">
      <protection locked="0"/>
    </xf>
    <xf numFmtId="10" fontId="3" fillId="3" borderId="15" xfId="0" applyNumberFormat="1" applyFont="1" applyFill="1" applyBorder="1"/>
    <xf numFmtId="10" fontId="3" fillId="0" borderId="16" xfId="0" applyNumberFormat="1" applyFont="1" applyBorder="1"/>
    <xf numFmtId="10" fontId="3" fillId="3" borderId="16" xfId="0" applyNumberFormat="1" applyFont="1" applyFill="1" applyBorder="1"/>
    <xf numFmtId="10" fontId="3" fillId="3" borderId="7" xfId="0" applyNumberFormat="1" applyFont="1" applyFill="1" applyBorder="1"/>
    <xf numFmtId="10" fontId="3" fillId="0" borderId="15" xfId="0" applyNumberFormat="1" applyFont="1" applyBorder="1"/>
    <xf numFmtId="10" fontId="3" fillId="0" borderId="0" xfId="0" applyNumberFormat="1" applyFont="1" applyBorder="1"/>
    <xf numFmtId="42" fontId="3" fillId="3" borderId="16" xfId="0" applyNumberFormat="1" applyFont="1" applyFill="1" applyBorder="1"/>
    <xf numFmtId="42" fontId="3" fillId="0" borderId="15" xfId="0" applyNumberFormat="1" applyFont="1" applyBorder="1"/>
    <xf numFmtId="41" fontId="3" fillId="0" borderId="15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 applyProtection="1">
      <protection locked="0"/>
    </xf>
    <xf numFmtId="164" fontId="3" fillId="3" borderId="15" xfId="0" applyNumberFormat="1" applyFont="1" applyFill="1" applyBorder="1"/>
    <xf numFmtId="164" fontId="3" fillId="0" borderId="16" xfId="0" applyNumberFormat="1" applyFont="1" applyFill="1" applyBorder="1"/>
    <xf numFmtId="164" fontId="3" fillId="0" borderId="15" xfId="0" applyNumberFormat="1" applyFont="1" applyFill="1" applyBorder="1"/>
    <xf numFmtId="164" fontId="3" fillId="3" borderId="26" xfId="0" applyNumberFormat="1" applyFont="1" applyFill="1" applyBorder="1"/>
    <xf numFmtId="169" fontId="3" fillId="3" borderId="15" xfId="0" applyNumberFormat="1" applyFont="1" applyFill="1" applyBorder="1"/>
    <xf numFmtId="169" fontId="3" fillId="0" borderId="16" xfId="0" applyNumberFormat="1" applyFont="1" applyBorder="1"/>
    <xf numFmtId="169" fontId="3" fillId="3" borderId="16" xfId="0" applyNumberFormat="1" applyFont="1" applyFill="1" applyBorder="1"/>
    <xf numFmtId="169" fontId="3" fillId="3" borderId="7" xfId="0" applyNumberFormat="1" applyFont="1" applyFill="1" applyBorder="1"/>
    <xf numFmtId="169" fontId="3" fillId="0" borderId="15" xfId="0" applyNumberFormat="1" applyFont="1" applyBorder="1"/>
    <xf numFmtId="169" fontId="3" fillId="3" borderId="26" xfId="0" applyNumberFormat="1" applyFont="1" applyFill="1" applyBorder="1"/>
    <xf numFmtId="169" fontId="3" fillId="0" borderId="0" xfId="0" applyNumberFormat="1" applyFont="1" applyBorder="1"/>
    <xf numFmtId="0" fontId="3" fillId="3" borderId="20" xfId="0" applyFont="1" applyFill="1" applyBorder="1"/>
    <xf numFmtId="0" fontId="3" fillId="0" borderId="7" xfId="0" applyFont="1" applyBorder="1" applyAlignment="1">
      <alignment horizontal="left" indent="1"/>
    </xf>
    <xf numFmtId="42" fontId="3" fillId="3" borderId="7" xfId="0" applyNumberFormat="1" applyFont="1" applyFill="1" applyBorder="1" applyAlignment="1" applyProtection="1">
      <protection locked="0"/>
    </xf>
    <xf numFmtId="42" fontId="3" fillId="3" borderId="16" xfId="0" applyNumberFormat="1" applyFont="1" applyFill="1" applyBorder="1" applyAlignment="1" applyProtection="1">
      <protection locked="0"/>
    </xf>
    <xf numFmtId="42" fontId="3" fillId="3" borderId="26" xfId="0" applyNumberFormat="1" applyFont="1" applyFill="1" applyBorder="1" applyAlignment="1" applyProtection="1">
      <protection locked="0"/>
    </xf>
    <xf numFmtId="43" fontId="3" fillId="0" borderId="16" xfId="0" applyNumberFormat="1" applyFont="1" applyBorder="1"/>
    <xf numFmtId="0" fontId="3" fillId="3" borderId="26" xfId="0" applyFont="1" applyFill="1" applyBorder="1"/>
    <xf numFmtId="0" fontId="3" fillId="0" borderId="16" xfId="0" quotePrefix="1" applyFont="1" applyBorder="1" applyAlignment="1">
      <alignment horizontal="center"/>
    </xf>
    <xf numFmtId="42" fontId="3" fillId="3" borderId="27" xfId="0" applyNumberFormat="1" applyFont="1" applyFill="1" applyBorder="1" applyAlignment="1" applyProtection="1">
      <protection locked="0"/>
    </xf>
    <xf numFmtId="0" fontId="3" fillId="0" borderId="28" xfId="0" quotePrefix="1" applyFont="1" applyBorder="1" applyAlignment="1">
      <alignment horizontal="center"/>
    </xf>
    <xf numFmtId="0" fontId="3" fillId="0" borderId="0" xfId="0" applyFont="1" applyBorder="1"/>
    <xf numFmtId="0" fontId="3" fillId="0" borderId="28" xfId="0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indent="1"/>
    </xf>
    <xf numFmtId="0" fontId="3" fillId="0" borderId="16" xfId="0" applyFont="1" applyBorder="1" applyAlignment="1">
      <alignment horizontal="left" indent="1"/>
    </xf>
    <xf numFmtId="42" fontId="3" fillId="3" borderId="26" xfId="0" applyNumberFormat="1" applyFont="1" applyFill="1" applyBorder="1"/>
    <xf numFmtId="41" fontId="3" fillId="0" borderId="0" xfId="0" applyNumberFormat="1" applyFont="1" applyBorder="1" applyAlignment="1">
      <alignment horizontal="right"/>
    </xf>
    <xf numFmtId="41" fontId="3" fillId="3" borderId="26" xfId="0" applyNumberFormat="1" applyFont="1" applyFill="1" applyBorder="1" applyAlignment="1" applyProtection="1">
      <protection locked="0"/>
    </xf>
    <xf numFmtId="41" fontId="3" fillId="0" borderId="16" xfId="0" applyNumberFormat="1" applyFont="1" applyBorder="1" applyAlignment="1">
      <alignment horizontal="left" indent="1"/>
    </xf>
    <xf numFmtId="164" fontId="3" fillId="0" borderId="0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left" indent="1"/>
    </xf>
    <xf numFmtId="164" fontId="3" fillId="3" borderId="26" xfId="0" applyNumberFormat="1" applyFont="1" applyFill="1" applyBorder="1" applyAlignment="1" applyProtection="1">
      <protection locked="0"/>
    </xf>
    <xf numFmtId="42" fontId="3" fillId="3" borderId="14" xfId="0" applyNumberFormat="1" applyFont="1" applyFill="1" applyBorder="1" applyAlignment="1" applyProtection="1">
      <protection locked="0"/>
    </xf>
    <xf numFmtId="42" fontId="3" fillId="3" borderId="20" xfId="0" applyNumberFormat="1" applyFont="1" applyFill="1" applyBorder="1" applyAlignment="1" applyProtection="1">
      <protection locked="0"/>
    </xf>
    <xf numFmtId="42" fontId="3" fillId="3" borderId="0" xfId="0" applyNumberFormat="1" applyFont="1" applyFill="1" applyBorder="1" applyAlignment="1" applyProtection="1">
      <protection locked="0"/>
    </xf>
    <xf numFmtId="0" fontId="3" fillId="0" borderId="6" xfId="0" applyFont="1" applyBorder="1" applyAlignment="1">
      <alignment horizontal="left"/>
    </xf>
    <xf numFmtId="0" fontId="3" fillId="0" borderId="17" xfId="0" applyFont="1" applyBorder="1"/>
    <xf numFmtId="0" fontId="3" fillId="3" borderId="18" xfId="0" applyFont="1" applyFill="1" applyBorder="1"/>
    <xf numFmtId="0" fontId="3" fillId="0" borderId="19" xfId="0" applyFont="1" applyBorder="1"/>
    <xf numFmtId="0" fontId="3" fillId="3" borderId="19" xfId="0" applyFont="1" applyFill="1" applyBorder="1"/>
    <xf numFmtId="0" fontId="3" fillId="3" borderId="17" xfId="0" applyFont="1" applyFill="1" applyBorder="1"/>
    <xf numFmtId="0" fontId="3" fillId="0" borderId="18" xfId="0" applyFont="1" applyBorder="1"/>
    <xf numFmtId="0" fontId="3" fillId="0" borderId="29" xfId="0" quotePrefix="1" applyFont="1" applyBorder="1" applyAlignment="1">
      <alignment horizontal="center"/>
    </xf>
    <xf numFmtId="42" fontId="3" fillId="3" borderId="30" xfId="0" applyNumberFormat="1" applyFont="1" applyFill="1" applyBorder="1"/>
    <xf numFmtId="0" fontId="3" fillId="0" borderId="3" xfId="0" quotePrefix="1" applyFont="1" applyBorder="1" applyAlignment="1">
      <alignment horizontal="center"/>
    </xf>
    <xf numFmtId="42" fontId="3" fillId="3" borderId="31" xfId="0" applyNumberFormat="1" applyFont="1" applyFill="1" applyBorder="1"/>
    <xf numFmtId="0" fontId="3" fillId="0" borderId="0" xfId="0" applyFont="1" applyAlignment="1">
      <alignment horizontal="left" indent="1"/>
    </xf>
    <xf numFmtId="42" fontId="0" fillId="0" borderId="0" xfId="0" applyNumberFormat="1"/>
    <xf numFmtId="0" fontId="0" fillId="0" borderId="0" xfId="0" applyFill="1" applyProtection="1">
      <protection locked="0"/>
    </xf>
    <xf numFmtId="0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 applyProtection="1">
      <protection locked="0"/>
    </xf>
    <xf numFmtId="170" fontId="3" fillId="0" borderId="0" xfId="0" applyNumberFormat="1" applyFont="1" applyFill="1" applyBorder="1" applyAlignment="1" applyProtection="1">
      <alignment horizontal="left"/>
    </xf>
    <xf numFmtId="41" fontId="3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/>
    <xf numFmtId="0" fontId="12" fillId="0" borderId="0" xfId="0" applyFont="1" applyFill="1" applyAlignment="1">
      <alignment horizontal="center"/>
    </xf>
    <xf numFmtId="41" fontId="3" fillId="4" borderId="33" xfId="0" applyNumberFormat="1" applyFont="1" applyFill="1" applyBorder="1" applyAlignment="1" applyProtection="1">
      <protection locked="0"/>
    </xf>
    <xf numFmtId="0" fontId="3" fillId="4" borderId="33" xfId="0" applyFont="1" applyFill="1" applyBorder="1"/>
    <xf numFmtId="0" fontId="3" fillId="0" borderId="0" xfId="0" applyFont="1" applyFill="1" applyAlignment="1">
      <alignment horizontal="center"/>
    </xf>
    <xf numFmtId="42" fontId="3" fillId="4" borderId="34" xfId="0" applyNumberFormat="1" applyFont="1" applyFill="1" applyBorder="1"/>
    <xf numFmtId="42" fontId="3" fillId="0" borderId="11" xfId="0" applyNumberFormat="1" applyFont="1" applyFill="1" applyBorder="1"/>
    <xf numFmtId="41" fontId="3" fillId="0" borderId="0" xfId="0" applyNumberFormat="1" applyFont="1" applyFill="1" applyAlignment="1" applyProtection="1">
      <protection locked="0"/>
    </xf>
    <xf numFmtId="172" fontId="3" fillId="4" borderId="33" xfId="0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/>
    <xf numFmtId="170" fontId="13" fillId="0" borderId="0" xfId="0" applyNumberFormat="1" applyFont="1" applyFill="1" applyAlignment="1" applyProtection="1">
      <alignment horizontal="left"/>
    </xf>
    <xf numFmtId="42" fontId="3" fillId="4" borderId="33" xfId="0" applyNumberFormat="1" applyFont="1" applyFill="1" applyBorder="1"/>
    <xf numFmtId="10" fontId="3" fillId="4" borderId="33" xfId="0" applyNumberFormat="1" applyFont="1" applyFill="1" applyBorder="1" applyAlignment="1" applyProtection="1">
      <protection locked="0"/>
    </xf>
    <xf numFmtId="42" fontId="0" fillId="4" borderId="35" xfId="0" applyNumberFormat="1" applyFont="1" applyFill="1" applyBorder="1"/>
    <xf numFmtId="42" fontId="0" fillId="0" borderId="0" xfId="0" applyNumberFormat="1" applyFont="1" applyFill="1"/>
    <xf numFmtId="42" fontId="3" fillId="4" borderId="36" xfId="0" applyNumberFormat="1" applyFont="1" applyFill="1" applyBorder="1" applyAlignment="1" applyProtection="1">
      <protection locked="0"/>
    </xf>
    <xf numFmtId="42" fontId="3" fillId="0" borderId="1" xfId="0" applyNumberFormat="1" applyFont="1" applyFill="1" applyBorder="1" applyAlignment="1" applyProtection="1">
      <protection locked="0"/>
    </xf>
    <xf numFmtId="0" fontId="3" fillId="4" borderId="37" xfId="0" applyFont="1" applyFill="1" applyBorder="1"/>
    <xf numFmtId="166" fontId="3" fillId="4" borderId="37" xfId="0" applyNumberFormat="1" applyFont="1" applyFill="1" applyBorder="1"/>
    <xf numFmtId="166" fontId="3" fillId="0" borderId="2" xfId="0" applyNumberFormat="1" applyFont="1" applyFill="1" applyBorder="1"/>
    <xf numFmtId="0" fontId="3" fillId="0" borderId="0" xfId="0" quotePrefix="1" applyNumberFormat="1" applyFont="1" applyFill="1" applyAlignment="1">
      <alignment horizontal="left"/>
    </xf>
    <xf numFmtId="42" fontId="3" fillId="0" borderId="0" xfId="0" applyNumberFormat="1" applyFont="1" applyFill="1" applyAlignment="1" applyProtection="1">
      <protection locked="0"/>
    </xf>
    <xf numFmtId="171" fontId="3" fillId="0" borderId="0" xfId="0" applyNumberFormat="1" applyFont="1" applyFill="1" applyBorder="1"/>
    <xf numFmtId="171" fontId="3" fillId="0" borderId="0" xfId="0" applyNumberFormat="1" applyFont="1" applyFill="1" applyAlignment="1"/>
    <xf numFmtId="164" fontId="3" fillId="4" borderId="37" xfId="0" applyNumberFormat="1" applyFont="1" applyFill="1" applyBorder="1"/>
    <xf numFmtId="42" fontId="3" fillId="0" borderId="0" xfId="0" quotePrefix="1" applyNumberFormat="1" applyFont="1" applyFill="1"/>
    <xf numFmtId="42" fontId="3" fillId="4" borderId="33" xfId="0" applyNumberFormat="1" applyFont="1" applyFill="1" applyBorder="1" applyAlignment="1" applyProtection="1">
      <protection locked="0"/>
    </xf>
    <xf numFmtId="0" fontId="3" fillId="4" borderId="33" xfId="0" applyFont="1" applyFill="1" applyBorder="1" applyAlignment="1">
      <alignment horizontal="center"/>
    </xf>
    <xf numFmtId="0" fontId="5" fillId="4" borderId="33" xfId="0" applyNumberFormat="1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43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  <protection locked="0"/>
    </xf>
    <xf numFmtId="44" fontId="3" fillId="0" borderId="0" xfId="0" applyNumberFormat="1" applyFont="1" applyFill="1"/>
    <xf numFmtId="0" fontId="5" fillId="4" borderId="37" xfId="0" applyNumberFormat="1" applyFont="1" applyFill="1" applyBorder="1" applyAlignment="1">
      <alignment horizontal="center"/>
    </xf>
    <xf numFmtId="173" fontId="5" fillId="0" borderId="0" xfId="0" applyNumberFormat="1" applyFont="1" applyFill="1" applyAlignment="1" applyProtection="1">
      <alignment horizontal="center"/>
      <protection locked="0"/>
    </xf>
    <xf numFmtId="17" fontId="5" fillId="4" borderId="37" xfId="0" quotePrefix="1" applyNumberFormat="1" applyFont="1" applyFill="1" applyBorder="1" applyAlignment="1">
      <alignment horizontal="center"/>
    </xf>
    <xf numFmtId="174" fontId="5" fillId="0" borderId="0" xfId="0" applyNumberFormat="1" applyFont="1" applyFill="1" applyAlignment="1" applyProtection="1">
      <alignment horizontal="center"/>
      <protection locked="0"/>
    </xf>
    <xf numFmtId="0" fontId="14" fillId="0" borderId="0" xfId="0" applyFont="1" applyFill="1" applyAlignment="1">
      <alignment horizontal="right"/>
    </xf>
    <xf numFmtId="43" fontId="14" fillId="0" borderId="0" xfId="0" applyNumberFormat="1" applyFont="1" applyFill="1"/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left"/>
    </xf>
    <xf numFmtId="17" fontId="11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0" fillId="0" borderId="0" xfId="0" applyFont="1"/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>
      <alignment horizontal="right"/>
    </xf>
    <xf numFmtId="166" fontId="17" fillId="0" borderId="11" xfId="0" applyNumberFormat="1" applyFont="1" applyBorder="1"/>
    <xf numFmtId="0" fontId="18" fillId="0" borderId="0" xfId="0" applyFont="1"/>
    <xf numFmtId="0" fontId="18" fillId="0" borderId="0" xfId="0" applyFont="1" applyFill="1" applyAlignment="1">
      <alignment horizontal="center"/>
    </xf>
    <xf numFmtId="164" fontId="17" fillId="0" borderId="3" xfId="0" applyNumberFormat="1" applyFont="1" applyBorder="1"/>
    <xf numFmtId="164" fontId="17" fillId="0" borderId="0" xfId="0" applyNumberFormat="1" applyFont="1"/>
    <xf numFmtId="166" fontId="17" fillId="0" borderId="0" xfId="0" applyNumberFormat="1" applyFont="1"/>
    <xf numFmtId="0" fontId="17" fillId="0" borderId="0" xfId="0" applyFont="1"/>
    <xf numFmtId="166" fontId="17" fillId="0" borderId="1" xfId="0" applyNumberFormat="1" applyFont="1" applyBorder="1"/>
    <xf numFmtId="9" fontId="18" fillId="0" borderId="0" xfId="0" applyNumberFormat="1" applyFont="1"/>
    <xf numFmtId="0" fontId="17" fillId="0" borderId="2" xfId="0" applyFont="1" applyBorder="1"/>
    <xf numFmtId="43" fontId="17" fillId="0" borderId="0" xfId="0" applyNumberFormat="1" applyFont="1"/>
    <xf numFmtId="164" fontId="18" fillId="0" borderId="3" xfId="0" applyNumberFormat="1" applyFont="1" applyBorder="1"/>
    <xf numFmtId="164" fontId="18" fillId="0" borderId="0" xfId="0" applyNumberFormat="1" applyFont="1"/>
    <xf numFmtId="166" fontId="18" fillId="0" borderId="0" xfId="0" applyNumberFormat="1" applyFont="1"/>
    <xf numFmtId="0" fontId="19" fillId="0" borderId="0" xfId="0" applyFont="1"/>
    <xf numFmtId="166" fontId="0" fillId="0" borderId="0" xfId="0" applyNumberFormat="1" applyFont="1"/>
    <xf numFmtId="0" fontId="18" fillId="0" borderId="0" xfId="0" applyFont="1" applyFill="1"/>
    <xf numFmtId="3" fontId="14" fillId="0" borderId="0" xfId="0" applyNumberFormat="1" applyFont="1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11" xfId="0" applyFont="1" applyFill="1" applyBorder="1"/>
    <xf numFmtId="42" fontId="10" fillId="0" borderId="11" xfId="0" applyNumberFormat="1" applyFont="1" applyFill="1" applyBorder="1" applyAlignment="1"/>
    <xf numFmtId="0" fontId="10" fillId="0" borderId="0" xfId="0" applyFont="1" applyFill="1" applyAlignment="1">
      <alignment horizontal="left"/>
    </xf>
    <xf numFmtId="164" fontId="10" fillId="0" borderId="0" xfId="0" applyNumberFormat="1" applyFont="1" applyFill="1" applyBorder="1" applyAlignment="1"/>
    <xf numFmtId="9" fontId="10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right"/>
    </xf>
    <xf numFmtId="37" fontId="3" fillId="0" borderId="0" xfId="0" applyNumberFormat="1" applyFont="1" applyFill="1" applyAlignment="1"/>
    <xf numFmtId="37" fontId="3" fillId="0" borderId="2" xfId="0" applyNumberFormat="1" applyFont="1" applyFill="1" applyBorder="1" applyAlignment="1"/>
    <xf numFmtId="0" fontId="10" fillId="0" borderId="0" xfId="0" quotePrefix="1" applyFont="1" applyFill="1" applyAlignment="1">
      <alignment horizontal="left"/>
    </xf>
    <xf numFmtId="37" fontId="3" fillId="0" borderId="3" xfId="0" applyNumberFormat="1" applyFont="1" applyFill="1" applyBorder="1" applyAlignment="1"/>
    <xf numFmtId="175" fontId="3" fillId="0" borderId="0" xfId="0" applyNumberFormat="1" applyFont="1" applyFill="1"/>
    <xf numFmtId="175" fontId="3" fillId="0" borderId="0" xfId="0" applyNumberFormat="1" applyFont="1" applyFill="1" applyAlignment="1"/>
    <xf numFmtId="37" fontId="3" fillId="0" borderId="0" xfId="0" applyNumberFormat="1" applyFont="1" applyFill="1" applyBorder="1" applyAlignment="1"/>
    <xf numFmtId="0" fontId="20" fillId="0" borderId="0" xfId="0" applyFont="1" applyAlignment="1"/>
    <xf numFmtId="0" fontId="3" fillId="0" borderId="38" xfId="0" applyFont="1" applyFill="1" applyBorder="1"/>
    <xf numFmtId="0" fontId="3" fillId="0" borderId="38" xfId="0" applyFont="1" applyFill="1" applyBorder="1" applyAlignment="1">
      <alignment horizontal="center"/>
    </xf>
    <xf numFmtId="176" fontId="3" fillId="0" borderId="0" xfId="0" applyNumberFormat="1" applyFont="1" applyFill="1" applyAlignment="1"/>
    <xf numFmtId="0" fontId="10" fillId="0" borderId="0" xfId="0" applyFont="1" applyFill="1" applyAlignment="1"/>
    <xf numFmtId="41" fontId="3" fillId="0" borderId="3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indent="1"/>
    </xf>
    <xf numFmtId="0" fontId="10" fillId="0" borderId="0" xfId="0" applyFont="1" applyFill="1"/>
    <xf numFmtId="166" fontId="3" fillId="0" borderId="11" xfId="0" applyNumberFormat="1" applyFont="1" applyFill="1" applyBorder="1"/>
    <xf numFmtId="10" fontId="3" fillId="0" borderId="0" xfId="0" applyNumberFormat="1" applyFont="1" applyFill="1" applyBorder="1" applyAlignment="1"/>
    <xf numFmtId="0" fontId="9" fillId="0" borderId="0" xfId="0" applyFont="1" applyFill="1" applyAlignment="1"/>
    <xf numFmtId="166" fontId="10" fillId="0" borderId="11" xfId="0" applyNumberFormat="1" applyFont="1" applyFill="1" applyBorder="1" applyAlignment="1"/>
    <xf numFmtId="0" fontId="10" fillId="0" borderId="0" xfId="0" applyNumberFormat="1" applyFont="1" applyFill="1" applyBorder="1" applyAlignment="1">
      <alignment horizontal="left"/>
    </xf>
    <xf numFmtId="41" fontId="10" fillId="0" borderId="3" xfId="0" applyNumberFormat="1" applyFont="1" applyFill="1" applyBorder="1" applyAlignment="1" applyProtection="1">
      <protection locked="0"/>
    </xf>
    <xf numFmtId="9" fontId="10" fillId="0" borderId="0" xfId="0" applyNumberFormat="1" applyFont="1" applyFill="1" applyBorder="1" applyAlignment="1"/>
    <xf numFmtId="4" fontId="3" fillId="0" borderId="0" xfId="0" applyNumberFormat="1" applyFont="1" applyFill="1"/>
    <xf numFmtId="41" fontId="9" fillId="0" borderId="0" xfId="0" applyNumberFormat="1" applyFont="1" applyFill="1" applyBorder="1" applyAlignment="1"/>
    <xf numFmtId="41" fontId="3" fillId="0" borderId="2" xfId="0" applyNumberFormat="1" applyFont="1" applyFill="1" applyBorder="1"/>
    <xf numFmtId="177" fontId="3" fillId="0" borderId="0" xfId="0" applyNumberFormat="1" applyFont="1" applyFill="1" applyBorder="1" applyAlignment="1" applyProtection="1">
      <protection locked="0"/>
    </xf>
    <xf numFmtId="0" fontId="18" fillId="0" borderId="0" xfId="0" applyNumberFormat="1" applyFont="1" applyFill="1" applyAlignment="1">
      <alignment horizontal="center"/>
    </xf>
    <xf numFmtId="42" fontId="3" fillId="0" borderId="11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178" fontId="3" fillId="0" borderId="0" xfId="0" applyNumberFormat="1" applyFont="1" applyFill="1" applyBorder="1" applyAlignment="1" applyProtection="1">
      <protection locked="0"/>
    </xf>
    <xf numFmtId="168" fontId="3" fillId="0" borderId="0" xfId="0" applyNumberFormat="1" applyFont="1" applyFill="1" applyAlignment="1">
      <alignment horizontal="left"/>
    </xf>
    <xf numFmtId="0" fontId="10" fillId="0" borderId="0" xfId="0" applyNumberFormat="1" applyFont="1" applyFill="1" applyBorder="1" applyAlignment="1">
      <alignment horizontal="left" indent="1"/>
    </xf>
    <xf numFmtId="10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 indent="1"/>
    </xf>
    <xf numFmtId="164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179" fontId="3" fillId="0" borderId="0" xfId="0" applyNumberFormat="1" applyFont="1" applyFill="1" applyBorder="1" applyAlignment="1" applyProtection="1">
      <protection locked="0"/>
    </xf>
    <xf numFmtId="41" fontId="3" fillId="0" borderId="5" xfId="0" applyNumberFormat="1" applyFont="1" applyFill="1" applyBorder="1" applyAlignment="1">
      <alignment horizontal="right"/>
    </xf>
    <xf numFmtId="41" fontId="3" fillId="0" borderId="3" xfId="0" applyNumberFormat="1" applyFont="1" applyFill="1" applyBorder="1" applyAlignment="1">
      <alignment horizontal="right"/>
    </xf>
    <xf numFmtId="43" fontId="18" fillId="0" borderId="0" xfId="0" applyNumberFormat="1" applyFont="1"/>
    <xf numFmtId="0" fontId="5" fillId="0" borderId="0" xfId="0" applyFont="1" applyFill="1" applyAlignment="1">
      <alignment horizontal="left"/>
    </xf>
    <xf numFmtId="0" fontId="3" fillId="0" borderId="0" xfId="0" quotePrefix="1" applyNumberFormat="1" applyFont="1" applyFill="1" applyBorder="1" applyAlignment="1">
      <alignment horizontal="left"/>
    </xf>
    <xf numFmtId="41" fontId="3" fillId="0" borderId="5" xfId="0" applyNumberFormat="1" applyFont="1" applyFill="1" applyBorder="1" applyAlignment="1"/>
    <xf numFmtId="42" fontId="3" fillId="0" borderId="0" xfId="0" applyNumberFormat="1" applyFont="1" applyFill="1" applyAlignment="1"/>
    <xf numFmtId="180" fontId="3" fillId="0" borderId="0" xfId="0" applyNumberFormat="1" applyFont="1" applyFill="1" applyAlignment="1"/>
    <xf numFmtId="42" fontId="3" fillId="0" borderId="0" xfId="0" applyNumberFormat="1" applyFont="1" applyFill="1" applyBorder="1" applyAlignment="1"/>
    <xf numFmtId="164" fontId="3" fillId="0" borderId="3" xfId="0" applyNumberFormat="1" applyFont="1" applyFill="1" applyBorder="1" applyAlignment="1" applyProtection="1">
      <protection locked="0"/>
    </xf>
    <xf numFmtId="9" fontId="3" fillId="0" borderId="0" xfId="0" applyNumberFormat="1" applyFont="1" applyFill="1"/>
    <xf numFmtId="0" fontId="21" fillId="0" borderId="0" xfId="0" applyFont="1" applyFill="1"/>
    <xf numFmtId="41" fontId="10" fillId="0" borderId="0" xfId="0" applyNumberFormat="1" applyFont="1" applyFill="1"/>
    <xf numFmtId="0" fontId="22" fillId="0" borderId="0" xfId="0" applyFont="1" applyFill="1" applyAlignment="1">
      <alignment horizontal="left"/>
    </xf>
    <xf numFmtId="42" fontId="9" fillId="0" borderId="0" xfId="0" applyNumberFormat="1" applyFont="1" applyFill="1" applyBorder="1" applyAlignment="1"/>
    <xf numFmtId="0" fontId="9" fillId="0" borderId="0" xfId="0" applyNumberFormat="1" applyFont="1" applyFill="1" applyAlignment="1">
      <alignment horizontal="left" indent="2"/>
    </xf>
    <xf numFmtId="0" fontId="23" fillId="0" borderId="0" xfId="0" applyFont="1" applyFill="1" applyAlignment="1">
      <alignment horizontal="left"/>
    </xf>
    <xf numFmtId="177" fontId="23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>
      <alignment horizontal="left" indent="1"/>
    </xf>
    <xf numFmtId="9" fontId="17" fillId="0" borderId="0" xfId="0" applyNumberFormat="1" applyFont="1"/>
    <xf numFmtId="42" fontId="10" fillId="0" borderId="1" xfId="0" applyNumberFormat="1" applyFont="1" applyFill="1" applyBorder="1" applyAlignment="1"/>
    <xf numFmtId="0" fontId="5" fillId="0" borderId="0" xfId="0" applyNumberFormat="1" applyFont="1" applyFill="1" applyAlignment="1">
      <alignment horizontal="left" indent="2"/>
    </xf>
    <xf numFmtId="164" fontId="5" fillId="0" borderId="2" xfId="0" applyNumberFormat="1" applyFont="1" applyFill="1" applyBorder="1" applyAlignment="1"/>
    <xf numFmtId="0" fontId="3" fillId="0" borderId="0" xfId="0" applyFont="1" applyFill="1" applyAlignment="1">
      <alignment horizontal="left"/>
    </xf>
    <xf numFmtId="166" fontId="10" fillId="0" borderId="11" xfId="0" applyNumberFormat="1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43" fontId="17" fillId="0" borderId="3" xfId="0" applyNumberFormat="1" applyFont="1" applyBorder="1"/>
    <xf numFmtId="41" fontId="10" fillId="0" borderId="2" xfId="0" applyNumberFormat="1" applyFont="1" applyFill="1" applyBorder="1" applyAlignment="1"/>
    <xf numFmtId="0" fontId="10" fillId="0" borderId="0" xfId="0" applyFont="1" applyFill="1" applyAlignment="1">
      <alignment horizontal="left" indent="2"/>
    </xf>
    <xf numFmtId="42" fontId="5" fillId="0" borderId="1" xfId="0" applyNumberFormat="1" applyFont="1" applyFill="1" applyBorder="1" applyAlignment="1"/>
    <xf numFmtId="164" fontId="3" fillId="0" borderId="2" xfId="0" applyNumberFormat="1" applyFont="1" applyFill="1" applyBorder="1" applyAlignment="1"/>
    <xf numFmtId="170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Border="1" applyAlignment="1">
      <alignment horizontal="left"/>
    </xf>
    <xf numFmtId="181" fontId="3" fillId="0" borderId="0" xfId="0" applyNumberFormat="1" applyFont="1" applyFill="1" applyBorder="1" applyAlignment="1">
      <alignment horizontal="right" wrapText="1"/>
    </xf>
    <xf numFmtId="168" fontId="3" fillId="0" borderId="0" xfId="0" quotePrefix="1" applyNumberFormat="1" applyFont="1" applyFill="1" applyBorder="1" applyAlignment="1">
      <alignment horizontal="left"/>
    </xf>
    <xf numFmtId="164" fontId="3" fillId="0" borderId="0" xfId="0" applyNumberFormat="1" applyFont="1" applyFill="1" applyAlignment="1"/>
    <xf numFmtId="164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left" indent="1"/>
    </xf>
    <xf numFmtId="164" fontId="10" fillId="0" borderId="3" xfId="0" applyNumberFormat="1" applyFont="1" applyFill="1" applyBorder="1"/>
    <xf numFmtId="0" fontId="3" fillId="0" borderId="0" xfId="0" applyFont="1" applyFill="1" applyAlignment="1">
      <alignment horizontal="left" indent="2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Fill="1" applyBorder="1" applyAlignment="1">
      <alignment horizontal="left" wrapText="1"/>
    </xf>
    <xf numFmtId="168" fontId="3" fillId="0" borderId="3" xfId="0" quotePrefix="1" applyNumberFormat="1" applyFont="1" applyFill="1" applyBorder="1" applyAlignment="1">
      <alignment horizontal="left"/>
    </xf>
    <xf numFmtId="166" fontId="10" fillId="0" borderId="0" xfId="0" applyNumberFormat="1" applyFont="1"/>
    <xf numFmtId="41" fontId="3" fillId="0" borderId="2" xfId="0" applyNumberFormat="1" applyFont="1" applyFill="1" applyBorder="1" applyAlignment="1"/>
    <xf numFmtId="166" fontId="10" fillId="0" borderId="11" xfId="0" applyNumberFormat="1" applyFont="1" applyFill="1" applyBorder="1"/>
    <xf numFmtId="0" fontId="20" fillId="0" borderId="0" xfId="0" applyFont="1"/>
    <xf numFmtId="42" fontId="3" fillId="0" borderId="0" xfId="0" applyNumberFormat="1" applyFont="1" applyFill="1" applyBorder="1" applyProtection="1">
      <protection locked="0"/>
    </xf>
    <xf numFmtId="168" fontId="3" fillId="0" borderId="0" xfId="0" quotePrefix="1" applyNumberFormat="1" applyFont="1" applyFill="1" applyAlignment="1">
      <alignment horizontal="left"/>
    </xf>
    <xf numFmtId="43" fontId="10" fillId="0" borderId="0" xfId="0" applyNumberFormat="1" applyFont="1"/>
    <xf numFmtId="43" fontId="3" fillId="0" borderId="0" xfId="0" applyNumberFormat="1" applyFont="1" applyFill="1" applyBorder="1" applyAlignment="1"/>
    <xf numFmtId="177" fontId="3" fillId="0" borderId="0" xfId="0" applyNumberFormat="1" applyFont="1" applyFill="1" applyProtection="1">
      <protection locked="0"/>
    </xf>
    <xf numFmtId="9" fontId="3" fillId="0" borderId="0" xfId="0" applyNumberFormat="1" applyFont="1" applyAlignment="1">
      <alignment horizontal="right"/>
    </xf>
    <xf numFmtId="42" fontId="3" fillId="0" borderId="11" xfId="0" applyNumberFormat="1" applyFont="1" applyFill="1" applyBorder="1" applyProtection="1">
      <protection locked="0"/>
    </xf>
    <xf numFmtId="166" fontId="24" fillId="0" borderId="11" xfId="0" applyNumberFormat="1" applyFont="1" applyFill="1" applyBorder="1"/>
    <xf numFmtId="43" fontId="5" fillId="0" borderId="0" xfId="0" applyNumberFormat="1" applyFont="1" applyFill="1" applyBorder="1" applyAlignment="1"/>
    <xf numFmtId="42" fontId="9" fillId="0" borderId="11" xfId="0" applyNumberFormat="1" applyFont="1" applyFill="1" applyBorder="1" applyAlignment="1"/>
    <xf numFmtId="168" fontId="10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 applyProtection="1">
      <alignment vertical="center"/>
      <protection locked="0"/>
    </xf>
    <xf numFmtId="0" fontId="10" fillId="0" borderId="0" xfId="0" applyFont="1" applyFill="1" applyAlignment="1">
      <alignment horizontal="left" vertical="center"/>
    </xf>
    <xf numFmtId="37" fontId="10" fillId="0" borderId="0" xfId="0" applyNumberFormat="1" applyFont="1" applyFill="1"/>
    <xf numFmtId="9" fontId="3" fillId="0" borderId="0" xfId="0" applyNumberFormat="1" applyFont="1" applyFill="1" applyBorder="1"/>
    <xf numFmtId="37" fontId="3" fillId="0" borderId="0" xfId="0" applyNumberFormat="1" applyFont="1" applyFill="1"/>
    <xf numFmtId="168" fontId="3" fillId="0" borderId="0" xfId="0" applyNumberFormat="1" applyFont="1" applyFill="1" applyBorder="1" applyAlignment="1">
      <alignment horizontal="left" wrapText="1"/>
    </xf>
    <xf numFmtId="168" fontId="3" fillId="0" borderId="0" xfId="0" applyNumberFormat="1" applyFont="1" applyFill="1" applyAlignment="1">
      <alignment horizontal="left" wrapText="1"/>
    </xf>
    <xf numFmtId="168" fontId="23" fillId="0" borderId="0" xfId="0" applyNumberFormat="1" applyFont="1" applyFill="1" applyBorder="1" applyAlignment="1">
      <alignment horizontal="left"/>
    </xf>
    <xf numFmtId="166" fontId="10" fillId="0" borderId="1" xfId="0" applyNumberFormat="1" applyFont="1" applyBorder="1"/>
    <xf numFmtId="164" fontId="0" fillId="0" borderId="0" xfId="0" applyNumberFormat="1" applyFont="1"/>
    <xf numFmtId="166" fontId="3" fillId="0" borderId="0" xfId="0" applyNumberFormat="1" applyFont="1" applyFill="1" applyBorder="1"/>
    <xf numFmtId="41" fontId="3" fillId="0" borderId="0" xfId="0" applyNumberFormat="1" applyFont="1" applyFill="1" applyAlignment="1">
      <alignment horizontal="right"/>
    </xf>
    <xf numFmtId="164" fontId="10" fillId="0" borderId="2" xfId="0" applyNumberFormat="1" applyFont="1" applyBorder="1"/>
    <xf numFmtId="43" fontId="18" fillId="0" borderId="3" xfId="0" applyNumberFormat="1" applyFont="1" applyBorder="1"/>
    <xf numFmtId="166" fontId="25" fillId="0" borderId="0" xfId="0" applyNumberFormat="1" applyFont="1" applyFill="1" applyBorder="1"/>
    <xf numFmtId="0" fontId="10" fillId="0" borderId="0" xfId="0" applyNumberFormat="1" applyFont="1" applyFill="1"/>
    <xf numFmtId="166" fontId="3" fillId="0" borderId="1" xfId="0" applyNumberFormat="1" applyFont="1" applyFill="1" applyBorder="1" applyAlignment="1"/>
    <xf numFmtId="9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42" fontId="3" fillId="0" borderId="2" xfId="0" applyNumberFormat="1" applyFont="1" applyFill="1" applyBorder="1"/>
    <xf numFmtId="165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left" indent="2"/>
    </xf>
    <xf numFmtId="164" fontId="10" fillId="0" borderId="3" xfId="0" applyNumberFormat="1" applyFont="1" applyBorder="1"/>
    <xf numFmtId="9" fontId="10" fillId="0" borderId="0" xfId="0" applyNumberFormat="1" applyFont="1"/>
    <xf numFmtId="164" fontId="10" fillId="0" borderId="0" xfId="0" applyNumberFormat="1" applyFont="1" applyBorder="1" applyAlignment="1">
      <alignment vertical="center"/>
    </xf>
    <xf numFmtId="164" fontId="3" fillId="0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15" fontId="3" fillId="0" borderId="0" xfId="0" applyNumberFormat="1" applyFont="1" applyFill="1" applyBorder="1"/>
    <xf numFmtId="164" fontId="3" fillId="0" borderId="3" xfId="0" applyNumberFormat="1" applyFont="1" applyFill="1" applyBorder="1"/>
    <xf numFmtId="41" fontId="3" fillId="0" borderId="2" xfId="0" applyNumberFormat="1" applyFont="1" applyFill="1" applyBorder="1" applyAlignment="1">
      <alignment horizontal="right"/>
    </xf>
    <xf numFmtId="164" fontId="10" fillId="0" borderId="0" xfId="0" applyNumberFormat="1" applyFont="1"/>
    <xf numFmtId="37" fontId="3" fillId="0" borderId="0" xfId="0" applyNumberFormat="1" applyFont="1"/>
    <xf numFmtId="164" fontId="10" fillId="0" borderId="5" xfId="0" applyNumberFormat="1" applyFont="1" applyBorder="1" applyAlignment="1">
      <alignment vertical="center"/>
    </xf>
    <xf numFmtId="168" fontId="26" fillId="0" borderId="0" xfId="0" applyNumberFormat="1" applyFont="1" applyAlignment="1"/>
    <xf numFmtId="164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Alignment="1"/>
    <xf numFmtId="37" fontId="3" fillId="0" borderId="0" xfId="0" applyNumberFormat="1" applyFont="1" applyFill="1" applyBorder="1" applyAlignment="1">
      <alignment horizontal="right"/>
    </xf>
    <xf numFmtId="164" fontId="10" fillId="0" borderId="0" xfId="0" applyNumberFormat="1" applyFont="1" applyAlignment="1">
      <alignment vertical="center"/>
    </xf>
    <xf numFmtId="168" fontId="10" fillId="0" borderId="0" xfId="0" applyNumberFormat="1" applyFont="1" applyFill="1" applyAlignment="1"/>
    <xf numFmtId="42" fontId="3" fillId="0" borderId="0" xfId="0" applyNumberFormat="1" applyFont="1" applyFill="1" applyAlignment="1" applyProtection="1">
      <alignment horizontal="right"/>
      <protection locked="0"/>
    </xf>
    <xf numFmtId="0" fontId="27" fillId="0" borderId="0" xfId="0" applyFont="1" applyFill="1"/>
    <xf numFmtId="168" fontId="10" fillId="0" borderId="0" xfId="0" applyNumberFormat="1" applyFont="1" applyFill="1" applyAlignment="1">
      <alignment horizontal="left" indent="1"/>
    </xf>
    <xf numFmtId="0" fontId="3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indent="1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/>
    <xf numFmtId="164" fontId="3" fillId="0" borderId="0" xfId="0" applyNumberFormat="1" applyFont="1"/>
    <xf numFmtId="164" fontId="18" fillId="0" borderId="3" xfId="0" applyNumberFormat="1" applyFont="1" applyFill="1" applyBorder="1"/>
    <xf numFmtId="164" fontId="17" fillId="0" borderId="3" xfId="0" applyNumberFormat="1" applyFont="1" applyFill="1" applyBorder="1"/>
    <xf numFmtId="0" fontId="18" fillId="0" borderId="0" xfId="0" applyFont="1" applyAlignment="1">
      <alignment horizontal="center"/>
    </xf>
    <xf numFmtId="0" fontId="17" fillId="0" borderId="0" xfId="0" applyNumberFormat="1" applyFont="1" applyFill="1" applyAlignment="1"/>
    <xf numFmtId="0" fontId="3" fillId="0" borderId="0" xfId="0" applyFont="1" applyFill="1" applyAlignment="1"/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indent="1"/>
    </xf>
    <xf numFmtId="164" fontId="3" fillId="0" borderId="0" xfId="0" applyNumberFormat="1" applyFont="1" applyFill="1" applyBorder="1" applyAlignment="1" applyProtection="1">
      <alignment horizontal="right"/>
      <protection locked="0"/>
    </xf>
    <xf numFmtId="37" fontId="3" fillId="0" borderId="2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indent="1"/>
    </xf>
    <xf numFmtId="164" fontId="5" fillId="0" borderId="11" xfId="0" applyNumberFormat="1" applyFont="1" applyFill="1" applyBorder="1"/>
    <xf numFmtId="164" fontId="7" fillId="0" borderId="11" xfId="0" applyNumberFormat="1" applyFont="1" applyFill="1" applyBorder="1"/>
    <xf numFmtId="164" fontId="18" fillId="0" borderId="11" xfId="0" applyNumberFormat="1" applyFont="1" applyFill="1" applyBorder="1"/>
    <xf numFmtId="166" fontId="10" fillId="0" borderId="1" xfId="0" applyNumberFormat="1" applyFont="1" applyBorder="1" applyAlignment="1"/>
    <xf numFmtId="164" fontId="10" fillId="0" borderId="0" xfId="0" applyNumberFormat="1" applyFont="1" applyAlignment="1"/>
    <xf numFmtId="0" fontId="10" fillId="0" borderId="0" xfId="0" applyNumberFormat="1" applyFont="1" applyAlignment="1"/>
    <xf numFmtId="164" fontId="18" fillId="0" borderId="0" xfId="0" applyNumberFormat="1" applyFont="1" applyFill="1"/>
    <xf numFmtId="164" fontId="17" fillId="0" borderId="0" xfId="0" applyNumberFormat="1" applyFont="1" applyFill="1"/>
    <xf numFmtId="164" fontId="17" fillId="0" borderId="2" xfId="0" applyNumberFormat="1" applyFont="1" applyFill="1" applyBorder="1"/>
    <xf numFmtId="41" fontId="3" fillId="0" borderId="3" xfId="0" applyNumberFormat="1" applyFont="1" applyFill="1" applyBorder="1"/>
    <xf numFmtId="0" fontId="28" fillId="0" borderId="0" xfId="0" applyFont="1" applyFill="1"/>
    <xf numFmtId="42" fontId="3" fillId="0" borderId="1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42" fontId="13" fillId="0" borderId="1" xfId="0" applyNumberFormat="1" applyFont="1" applyBorder="1"/>
    <xf numFmtId="0" fontId="3" fillId="0" borderId="0" xfId="0" applyNumberFormat="1" applyFont="1" applyFill="1" applyAlignment="1">
      <alignment vertical="center"/>
    </xf>
    <xf numFmtId="164" fontId="5" fillId="0" borderId="0" xfId="0" applyNumberFormat="1" applyFont="1" applyFill="1"/>
    <xf numFmtId="164" fontId="7" fillId="0" borderId="0" xfId="0" applyNumberFormat="1" applyFont="1" applyFill="1"/>
    <xf numFmtId="164" fontId="18" fillId="0" borderId="0" xfId="0" applyNumberFormat="1" applyFont="1" applyBorder="1"/>
    <xf numFmtId="164" fontId="10" fillId="0" borderId="0" xfId="0" applyNumberFormat="1" applyFont="1" applyBorder="1"/>
    <xf numFmtId="42" fontId="3" fillId="0" borderId="0" xfId="0" applyNumberFormat="1" applyFont="1"/>
    <xf numFmtId="0" fontId="10" fillId="0" borderId="0" xfId="0" applyFont="1" applyFill="1" applyBorder="1"/>
    <xf numFmtId="164" fontId="3" fillId="0" borderId="0" xfId="0" applyNumberFormat="1" applyFont="1" applyFill="1" applyBorder="1" applyAlignment="1">
      <alignment horizontal="left" indent="1"/>
    </xf>
    <xf numFmtId="164" fontId="23" fillId="0" borderId="0" xfId="0" applyNumberFormat="1" applyFont="1" applyFill="1" applyAlignment="1"/>
    <xf numFmtId="0" fontId="23" fillId="0" borderId="0" xfId="0" applyNumberFormat="1" applyFont="1" applyFill="1" applyAlignment="1"/>
    <xf numFmtId="164" fontId="3" fillId="0" borderId="0" xfId="0" applyNumberFormat="1" applyFont="1" applyFill="1" applyAlignment="1" applyProtection="1">
      <protection locked="0"/>
    </xf>
    <xf numFmtId="0" fontId="29" fillId="0" borderId="0" xfId="0" applyFont="1" applyFill="1" applyBorder="1" applyAlignment="1">
      <alignment horizontal="left"/>
    </xf>
    <xf numFmtId="42" fontId="3" fillId="0" borderId="11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Border="1" applyAlignment="1">
      <alignment horizontal="left"/>
    </xf>
    <xf numFmtId="177" fontId="5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41" fontId="13" fillId="0" borderId="0" xfId="0" applyNumberFormat="1" applyFont="1" applyAlignment="1"/>
    <xf numFmtId="164" fontId="3" fillId="0" borderId="0" xfId="0" applyNumberFormat="1" applyFont="1" applyFill="1" applyBorder="1" applyProtection="1">
      <protection locked="0"/>
    </xf>
    <xf numFmtId="0" fontId="3" fillId="0" borderId="0" xfId="0" quotePrefix="1" applyFont="1" applyFill="1" applyAlignment="1">
      <alignment horizontal="left"/>
    </xf>
    <xf numFmtId="3" fontId="3" fillId="0" borderId="0" xfId="0" applyNumberFormat="1" applyFont="1" applyFill="1" applyBorder="1" applyAlignment="1"/>
    <xf numFmtId="166" fontId="30" fillId="0" borderId="11" xfId="0" applyNumberFormat="1" applyFont="1" applyFill="1" applyBorder="1"/>
    <xf numFmtId="0" fontId="7" fillId="0" borderId="0" xfId="0" applyFont="1" applyFill="1"/>
    <xf numFmtId="17" fontId="3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/>
    <xf numFmtId="0" fontId="3" fillId="0" borderId="0" xfId="0" applyNumberFormat="1" applyFont="1" applyAlignment="1"/>
    <xf numFmtId="0" fontId="31" fillId="0" borderId="0" xfId="0" applyNumberFormat="1" applyFont="1" applyFill="1" applyAlignment="1">
      <alignment horizontal="center"/>
    </xf>
    <xf numFmtId="168" fontId="18" fillId="0" borderId="0" xfId="0" applyNumberFormat="1" applyFont="1" applyFill="1" applyBorder="1" applyAlignment="1">
      <alignment horizontal="left"/>
    </xf>
    <xf numFmtId="41" fontId="3" fillId="5" borderId="0" xfId="0" applyNumberFormat="1" applyFont="1" applyFill="1" applyBorder="1" applyAlignment="1">
      <alignment horizontal="right"/>
    </xf>
    <xf numFmtId="9" fontId="0" fillId="0" borderId="0" xfId="0" applyNumberFormat="1" applyFont="1"/>
    <xf numFmtId="42" fontId="5" fillId="0" borderId="11" xfId="0" applyNumberFormat="1" applyFont="1" applyFill="1" applyBorder="1"/>
    <xf numFmtId="41" fontId="3" fillId="0" borderId="3" xfId="0" applyNumberFormat="1" applyFont="1" applyFill="1" applyBorder="1" applyAlignment="1">
      <alignment horizontal="center"/>
    </xf>
    <xf numFmtId="41" fontId="13" fillId="0" borderId="3" xfId="0" applyNumberFormat="1" applyFont="1" applyBorder="1" applyAlignment="1"/>
    <xf numFmtId="15" fontId="3" fillId="0" borderId="0" xfId="0" applyNumberFormat="1" applyFont="1" applyFill="1" applyAlignment="1"/>
    <xf numFmtId="164" fontId="29" fillId="0" borderId="0" xfId="0" applyNumberFormat="1" applyFont="1" applyFill="1"/>
    <xf numFmtId="164" fontId="5" fillId="0" borderId="2" xfId="0" applyNumberFormat="1" applyFont="1" applyFill="1" applyBorder="1"/>
    <xf numFmtId="41" fontId="7" fillId="0" borderId="2" xfId="0" applyNumberFormat="1" applyFont="1" applyFill="1" applyBorder="1"/>
    <xf numFmtId="164" fontId="7" fillId="0" borderId="2" xfId="0" applyNumberFormat="1" applyFont="1" applyFill="1" applyBorder="1"/>
    <xf numFmtId="164" fontId="18" fillId="0" borderId="2" xfId="0" applyNumberFormat="1" applyFont="1" applyFill="1" applyBorder="1"/>
    <xf numFmtId="0" fontId="3" fillId="0" borderId="2" xfId="0" applyFont="1" applyBorder="1" applyAlignment="1"/>
    <xf numFmtId="164" fontId="3" fillId="0" borderId="2" xfId="0" applyNumberFormat="1" applyFont="1" applyBorder="1" applyAlignment="1"/>
    <xf numFmtId="37" fontId="3" fillId="0" borderId="2" xfId="0" applyNumberFormat="1" applyFont="1" applyFill="1" applyBorder="1" applyAlignment="1">
      <alignment horizontal="right"/>
    </xf>
    <xf numFmtId="37" fontId="3" fillId="0" borderId="0" xfId="0" applyNumberFormat="1" applyFont="1" applyFill="1" applyAlignment="1">
      <alignment horizontal="right"/>
    </xf>
    <xf numFmtId="164" fontId="3" fillId="0" borderId="3" xfId="0" applyNumberFormat="1" applyFont="1" applyFill="1" applyBorder="1" applyAlignment="1"/>
    <xf numFmtId="168" fontId="18" fillId="0" borderId="0" xfId="0" applyNumberFormat="1" applyFont="1" applyFill="1" applyAlignment="1"/>
    <xf numFmtId="164" fontId="10" fillId="0" borderId="3" xfId="0" applyNumberFormat="1" applyFont="1" applyFill="1" applyBorder="1" applyAlignment="1" applyProtection="1">
      <protection locked="0"/>
    </xf>
    <xf numFmtId="164" fontId="10" fillId="0" borderId="3" xfId="0" applyNumberFormat="1" applyFont="1" applyFill="1" applyBorder="1" applyAlignment="1"/>
    <xf numFmtId="42" fontId="3" fillId="0" borderId="3" xfId="0" applyNumberFormat="1" applyFont="1" applyBorder="1"/>
    <xf numFmtId="42" fontId="13" fillId="0" borderId="0" xfId="0" applyNumberFormat="1" applyFont="1" applyBorder="1"/>
    <xf numFmtId="164" fontId="3" fillId="0" borderId="0" xfId="0" applyNumberFormat="1" applyFont="1" applyFill="1" applyBorder="1" applyAlignment="1" applyProtection="1">
      <protection locked="0"/>
    </xf>
    <xf numFmtId="9" fontId="3" fillId="0" borderId="0" xfId="0" applyNumberFormat="1" applyFont="1" applyFill="1" applyBorder="1" applyAlignment="1">
      <alignment horizontal="center"/>
    </xf>
    <xf numFmtId="0" fontId="29" fillId="0" borderId="0" xfId="0" applyFont="1" applyFill="1"/>
    <xf numFmtId="0" fontId="23" fillId="0" borderId="0" xfId="0" applyNumberFormat="1" applyFont="1" applyFill="1" applyAlignment="1">
      <alignment horizontal="left"/>
    </xf>
    <xf numFmtId="166" fontId="5" fillId="0" borderId="11" xfId="0" applyNumberFormat="1" applyFont="1" applyFill="1" applyBorder="1"/>
    <xf numFmtId="168" fontId="3" fillId="0" borderId="0" xfId="0" applyNumberFormat="1" applyFont="1" applyFill="1" applyBorder="1" applyAlignment="1">
      <alignment horizontal="left"/>
    </xf>
    <xf numFmtId="10" fontId="18" fillId="0" borderId="0" xfId="0" applyNumberFormat="1" applyFont="1" applyFill="1"/>
    <xf numFmtId="10" fontId="18" fillId="0" borderId="0" xfId="0" applyNumberFormat="1" applyFont="1" applyFill="1" applyAlignment="1">
      <alignment horizontal="center"/>
    </xf>
    <xf numFmtId="37" fontId="10" fillId="0" borderId="0" xfId="0" applyNumberFormat="1" applyFont="1" applyFill="1" applyAlignment="1">
      <alignment horizontal="left"/>
    </xf>
    <xf numFmtId="43" fontId="3" fillId="0" borderId="2" xfId="0" applyNumberFormat="1" applyFont="1" applyBorder="1"/>
    <xf numFmtId="164" fontId="10" fillId="0" borderId="0" xfId="0" applyNumberFormat="1" applyFont="1" applyFill="1" applyAlignment="1" applyProtection="1">
      <protection locked="0"/>
    </xf>
    <xf numFmtId="0" fontId="29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177" fontId="3" fillId="0" borderId="0" xfId="0" applyNumberFormat="1" applyFont="1" applyFill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164" fontId="18" fillId="0" borderId="0" xfId="0" applyNumberFormat="1" applyFont="1" applyFill="1" applyBorder="1"/>
    <xf numFmtId="164" fontId="3" fillId="0" borderId="0" xfId="0" applyNumberFormat="1" applyFont="1" applyAlignment="1"/>
    <xf numFmtId="37" fontId="10" fillId="0" borderId="0" xfId="0" applyNumberFormat="1" applyFont="1" applyFill="1" applyAlignment="1">
      <alignment horizontal="right"/>
    </xf>
    <xf numFmtId="0" fontId="0" fillId="0" borderId="3" xfId="0" applyBorder="1"/>
    <xf numFmtId="41" fontId="3" fillId="0" borderId="2" xfId="0" applyNumberFormat="1" applyFont="1" applyFill="1" applyBorder="1" applyAlignment="1">
      <alignment horizontal="left" indent="1"/>
    </xf>
    <xf numFmtId="166" fontId="3" fillId="0" borderId="0" xfId="0" applyNumberFormat="1" applyFont="1" applyFill="1" applyAlignment="1" applyProtection="1">
      <protection locked="0"/>
    </xf>
    <xf numFmtId="166" fontId="10" fillId="0" borderId="0" xfId="0" applyNumberFormat="1" applyFont="1" applyFill="1" applyAlignment="1" applyProtection="1">
      <protection locked="0"/>
    </xf>
    <xf numFmtId="166" fontId="10" fillId="0" borderId="0" xfId="0" applyNumberFormat="1" applyFont="1" applyFill="1" applyBorder="1" applyAlignment="1"/>
    <xf numFmtId="43" fontId="3" fillId="0" borderId="0" xfId="0" applyNumberFormat="1" applyFont="1" applyFill="1" applyBorder="1"/>
    <xf numFmtId="42" fontId="3" fillId="0" borderId="2" xfId="0" applyNumberFormat="1" applyFont="1" applyFill="1" applyBorder="1" applyAlignment="1" applyProtection="1">
      <protection locked="0"/>
    </xf>
    <xf numFmtId="10" fontId="3" fillId="0" borderId="0" xfId="0" applyNumberFormat="1" applyFont="1" applyFill="1" applyAlignment="1">
      <alignment horizontal="center"/>
    </xf>
    <xf numFmtId="41" fontId="3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protection locked="0"/>
    </xf>
    <xf numFmtId="166" fontId="18" fillId="0" borderId="3" xfId="0" applyNumberFormat="1" applyFont="1" applyFill="1" applyBorder="1"/>
    <xf numFmtId="183" fontId="3" fillId="0" borderId="2" xfId="0" quotePrefix="1" applyNumberFormat="1" applyFont="1" applyFill="1" applyBorder="1" applyAlignment="1">
      <alignment horizontal="left"/>
    </xf>
    <xf numFmtId="184" fontId="3" fillId="0" borderId="0" xfId="0" applyNumberFormat="1" applyFont="1" applyFill="1" applyAlignment="1">
      <alignment horizontal="right"/>
    </xf>
    <xf numFmtId="0" fontId="0" fillId="0" borderId="0" xfId="0" applyBorder="1"/>
    <xf numFmtId="168" fontId="18" fillId="0" borderId="0" xfId="0" applyNumberFormat="1" applyFont="1" applyFill="1" applyAlignment="1">
      <alignment horizontal="left"/>
    </xf>
    <xf numFmtId="0" fontId="32" fillId="0" borderId="0" xfId="0" applyFont="1" applyAlignment="1">
      <alignment vertical="center"/>
    </xf>
    <xf numFmtId="43" fontId="3" fillId="0" borderId="0" xfId="0" applyNumberFormat="1" applyFont="1" applyFill="1" applyAlignment="1" applyProtection="1">
      <protection locked="0"/>
    </xf>
    <xf numFmtId="42" fontId="3" fillId="0" borderId="2" xfId="0" applyNumberFormat="1" applyFont="1" applyFill="1" applyBorder="1" applyProtection="1">
      <protection locked="0"/>
    </xf>
    <xf numFmtId="177" fontId="3" fillId="0" borderId="2" xfId="0" applyNumberFormat="1" applyFont="1" applyFill="1" applyBorder="1" applyAlignment="1" applyProtection="1">
      <alignment horizontal="right"/>
      <protection locked="0"/>
    </xf>
    <xf numFmtId="0" fontId="3" fillId="0" borderId="2" xfId="0" applyNumberFormat="1" applyFont="1" applyFill="1" applyBorder="1" applyAlignment="1">
      <alignment horizontal="left"/>
    </xf>
    <xf numFmtId="41" fontId="3" fillId="0" borderId="3" xfId="0" applyNumberFormat="1" applyFont="1" applyFill="1" applyBorder="1" applyAlignment="1" applyProtection="1">
      <protection locked="0"/>
    </xf>
    <xf numFmtId="5" fontId="3" fillId="0" borderId="0" xfId="0" applyNumberFormat="1" applyFont="1" applyFill="1"/>
    <xf numFmtId="5" fontId="3" fillId="0" borderId="0" xfId="0" applyNumberFormat="1" applyFont="1" applyFill="1" applyAlignment="1" applyProtection="1">
      <alignment horizontal="right"/>
      <protection locked="0"/>
    </xf>
    <xf numFmtId="41" fontId="3" fillId="0" borderId="2" xfId="0" applyNumberFormat="1" applyFont="1" applyFill="1" applyBorder="1" applyProtection="1">
      <protection locked="0"/>
    </xf>
    <xf numFmtId="0" fontId="18" fillId="0" borderId="0" xfId="0" applyFont="1" applyFill="1" applyBorder="1"/>
    <xf numFmtId="10" fontId="23" fillId="0" borderId="0" xfId="0" applyNumberFormat="1" applyFont="1" applyFill="1" applyAlignment="1">
      <alignment horizontal="center"/>
    </xf>
    <xf numFmtId="10" fontId="10" fillId="0" borderId="0" xfId="0" applyNumberFormat="1" applyFont="1" applyFill="1" applyAlignment="1">
      <alignment horizontal="left"/>
    </xf>
    <xf numFmtId="168" fontId="23" fillId="0" borderId="0" xfId="0" applyNumberFormat="1" applyFont="1" applyFill="1" applyBorder="1" applyAlignment="1" applyProtection="1">
      <alignment horizontal="left"/>
      <protection locked="0"/>
    </xf>
    <xf numFmtId="41" fontId="3" fillId="0" borderId="0" xfId="0" applyNumberFormat="1" applyFont="1" applyFill="1" applyBorder="1" applyAlignment="1">
      <alignment horizontal="centerContinuous" vertical="center" wrapText="1"/>
    </xf>
    <xf numFmtId="0" fontId="5" fillId="0" borderId="0" xfId="0" applyNumberFormat="1" applyFont="1" applyFill="1" applyBorder="1" applyAlignment="1">
      <alignment horizontal="centerContinuous" vertical="center" wrapText="1"/>
    </xf>
    <xf numFmtId="0" fontId="31" fillId="0" borderId="0" xfId="0" applyNumberFormat="1" applyFont="1" applyFill="1" applyAlignment="1">
      <alignment horizontal="left"/>
    </xf>
    <xf numFmtId="0" fontId="33" fillId="0" borderId="0" xfId="0" applyFont="1" applyAlignment="1">
      <alignment horizontal="center" vertical="center"/>
    </xf>
    <xf numFmtId="0" fontId="22" fillId="0" borderId="0" xfId="0" applyFont="1" applyFill="1"/>
    <xf numFmtId="42" fontId="3" fillId="0" borderId="0" xfId="0" applyNumberFormat="1" applyFont="1" applyFill="1" applyAlignment="1">
      <alignment horizontal="left"/>
    </xf>
    <xf numFmtId="168" fontId="23" fillId="0" borderId="0" xfId="0" applyNumberFormat="1" applyFont="1" applyFill="1" applyAlignment="1"/>
    <xf numFmtId="183" fontId="3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42" fontId="5" fillId="0" borderId="0" xfId="0" applyNumberFormat="1" applyFont="1" applyFill="1" applyAlignment="1">
      <alignment horizontal="right"/>
    </xf>
    <xf numFmtId="166" fontId="3" fillId="0" borderId="0" xfId="0" applyNumberFormat="1" applyFont="1" applyAlignment="1"/>
    <xf numFmtId="41" fontId="3" fillId="0" borderId="0" xfId="0" applyNumberFormat="1" applyFont="1" applyFill="1" applyAlignment="1">
      <alignment horizontal="center"/>
    </xf>
    <xf numFmtId="42" fontId="3" fillId="0" borderId="0" xfId="0" applyNumberFormat="1" applyFont="1" applyFill="1" applyBorder="1" applyAlignment="1">
      <alignment horizontal="right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168" fontId="23" fillId="0" borderId="0" xfId="0" applyNumberFormat="1" applyFont="1" applyFill="1" applyAlignment="1">
      <alignment horizontal="left"/>
    </xf>
    <xf numFmtId="0" fontId="19" fillId="0" borderId="0" xfId="0" applyFont="1" applyFill="1"/>
    <xf numFmtId="0" fontId="10" fillId="0" borderId="0" xfId="0" applyFont="1" applyBorder="1" applyAlignment="1">
      <alignment horizontal="center"/>
    </xf>
    <xf numFmtId="0" fontId="7" fillId="0" borderId="0" xfId="0" applyFont="1"/>
    <xf numFmtId="0" fontId="17" fillId="0" borderId="0" xfId="0" applyFont="1" applyBorder="1" applyAlignment="1">
      <alignment horizontal="center"/>
    </xf>
    <xf numFmtId="168" fontId="9" fillId="0" borderId="0" xfId="0" applyNumberFormat="1" applyFont="1" applyFill="1" applyAlignment="1"/>
    <xf numFmtId="0" fontId="31" fillId="0" borderId="0" xfId="0" applyNumberFormat="1" applyFont="1" applyFill="1" applyAlignment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fill"/>
    </xf>
    <xf numFmtId="0" fontId="34" fillId="0" borderId="39" xfId="0" applyFont="1" applyBorder="1" applyAlignment="1">
      <alignment horizontal="centerContinuous"/>
    </xf>
    <xf numFmtId="0" fontId="35" fillId="0" borderId="40" xfId="0" applyFont="1" applyBorder="1" applyAlignment="1">
      <alignment horizontal="centerContinuous"/>
    </xf>
    <xf numFmtId="0" fontId="35" fillId="0" borderId="39" xfId="0" applyFont="1" applyBorder="1" applyAlignment="1">
      <alignment horizontal="centerContinuous"/>
    </xf>
    <xf numFmtId="0" fontId="35" fillId="0" borderId="41" xfId="0" applyFont="1" applyBorder="1" applyAlignment="1">
      <alignment horizontal="centerContinuous"/>
    </xf>
    <xf numFmtId="0" fontId="3" fillId="3" borderId="32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7" fillId="0" borderId="3" xfId="0" quotePrefix="1" applyFont="1" applyFill="1" applyBorder="1" applyAlignment="1" applyProtection="1">
      <alignment horizontal="center"/>
      <protection locked="0"/>
    </xf>
    <xf numFmtId="0" fontId="7" fillId="0" borderId="3" xfId="0" applyNumberFormat="1" applyFont="1" applyFill="1" applyBorder="1" applyAlignment="1">
      <alignment horizontal="left"/>
    </xf>
    <xf numFmtId="0" fontId="7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0" fontId="5" fillId="0" borderId="3" xfId="0" quotePrefix="1" applyFont="1" applyFill="1" applyBorder="1" applyAlignment="1" applyProtection="1">
      <alignment horizontal="center"/>
      <protection locked="0"/>
    </xf>
    <xf numFmtId="0" fontId="5" fillId="0" borderId="3" xfId="0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3" xfId="0" applyNumberFormat="1" applyFont="1" applyFill="1" applyBorder="1" applyAlignment="1" applyProtection="1">
      <protection locked="0"/>
    </xf>
    <xf numFmtId="0" fontId="5" fillId="0" borderId="3" xfId="0" quotePrefix="1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/>
    <xf numFmtId="0" fontId="5" fillId="0" borderId="3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alignment horizontal="left" wrapText="1"/>
      <protection locked="0"/>
    </xf>
    <xf numFmtId="0" fontId="7" fillId="0" borderId="0" xfId="0" applyFont="1" applyFill="1" applyBorder="1" applyAlignment="1"/>
    <xf numFmtId="0" fontId="7" fillId="0" borderId="0" xfId="0" applyNumberFormat="1" applyFont="1" applyFill="1" applyAlignment="1"/>
    <xf numFmtId="0" fontId="7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/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/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quotePrefix="1" applyNumberFormat="1" applyFont="1" applyFill="1" applyBorder="1" applyAlignment="1">
      <alignment horizontal="centerContinuous"/>
    </xf>
    <xf numFmtId="0" fontId="5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Font="1" applyFill="1" applyAlignment="1">
      <alignment horizontal="centerContinuous"/>
    </xf>
    <xf numFmtId="0" fontId="5" fillId="3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Continuous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7" fillId="0" borderId="0" xfId="0" applyFont="1" applyFill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5" fillId="0" borderId="0" xfId="0" applyFont="1" applyFill="1" applyAlignment="1">
      <alignment horizontal="centerContinuous" vertical="top"/>
    </xf>
    <xf numFmtId="0" fontId="0" fillId="0" borderId="0" xfId="0" applyAlignment="1">
      <alignment vertical="top"/>
    </xf>
    <xf numFmtId="0" fontId="0" fillId="0" borderId="0" xfId="0" applyFont="1" applyAlignment="1">
      <alignment horizontal="centerContinuous"/>
    </xf>
    <xf numFmtId="0" fontId="34" fillId="0" borderId="0" xfId="0" applyFont="1"/>
    <xf numFmtId="0" fontId="19" fillId="0" borderId="0" xfId="0" applyFont="1" applyFill="1" applyAlignment="1">
      <alignment horizontal="centerContinuous"/>
    </xf>
    <xf numFmtId="0" fontId="19" fillId="0" borderId="0" xfId="0" applyNumberFormat="1" applyFont="1" applyFill="1" applyAlignment="1" applyProtection="1">
      <alignment horizontal="centerContinuous"/>
      <protection locked="0"/>
    </xf>
    <xf numFmtId="0" fontId="19" fillId="0" borderId="0" xfId="0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centerContinuous"/>
      <protection locked="0"/>
    </xf>
    <xf numFmtId="0" fontId="6" fillId="0" borderId="0" xfId="0" applyNumberFormat="1" applyFont="1" applyFill="1" applyAlignment="1">
      <alignment horizontal="centerContinuous"/>
    </xf>
    <xf numFmtId="0" fontId="7" fillId="0" borderId="0" xfId="0" applyFont="1" applyFill="1" applyAlignment="1">
      <alignment horizontal="center"/>
    </xf>
    <xf numFmtId="43" fontId="5" fillId="0" borderId="42" xfId="0" applyNumberFormat="1" applyFont="1" applyFill="1" applyBorder="1" applyAlignment="1">
      <alignment horizontal="right"/>
    </xf>
    <xf numFmtId="0" fontId="5" fillId="0" borderId="43" xfId="0" applyFont="1" applyFill="1" applyBorder="1" applyAlignment="1">
      <alignment horizontal="right"/>
    </xf>
    <xf numFmtId="43" fontId="5" fillId="0" borderId="42" xfId="0" applyNumberFormat="1" applyFont="1" applyFill="1" applyBorder="1"/>
    <xf numFmtId="0" fontId="5" fillId="0" borderId="0" xfId="0" applyNumberFormat="1" applyFont="1" applyFill="1" applyBorder="1" applyAlignment="1">
      <alignment horizontal="right"/>
    </xf>
    <xf numFmtId="185" fontId="5" fillId="0" borderId="44" xfId="0" applyNumberFormat="1" applyFont="1" applyFill="1" applyBorder="1" applyAlignment="1">
      <alignment horizontal="right"/>
    </xf>
    <xf numFmtId="0" fontId="3" fillId="0" borderId="45" xfId="0" applyFont="1" applyFill="1" applyBorder="1" applyAlignment="1">
      <alignment horizontal="right"/>
    </xf>
    <xf numFmtId="185" fontId="7" fillId="0" borderId="0" xfId="0" applyNumberFormat="1" applyFont="1" applyFill="1" applyBorder="1" applyAlignment="1">
      <alignment horizontal="right"/>
    </xf>
    <xf numFmtId="185" fontId="5" fillId="0" borderId="0" xfId="0" applyNumberFormat="1" applyFont="1" applyFill="1" applyBorder="1" applyAlignment="1">
      <alignment horizontal="right"/>
    </xf>
    <xf numFmtId="0" fontId="5" fillId="0" borderId="46" xfId="0" applyNumberFormat="1" applyFont="1" applyFill="1" applyBorder="1" applyAlignment="1">
      <alignment horizontal="right"/>
    </xf>
    <xf numFmtId="0" fontId="3" fillId="0" borderId="47" xfId="0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43" fontId="0" fillId="0" borderId="0" xfId="0" applyNumberFormat="1" applyFont="1" applyFill="1"/>
    <xf numFmtId="0" fontId="10" fillId="0" borderId="0" xfId="0" applyNumberFormat="1" applyFont="1" applyFill="1" applyAlignment="1">
      <alignment horizontal="center"/>
    </xf>
    <xf numFmtId="41" fontId="36" fillId="0" borderId="0" xfId="0" applyNumberFormat="1" applyFont="1" applyFill="1" applyBorder="1" applyAlignment="1"/>
    <xf numFmtId="0" fontId="9" fillId="0" borderId="0" xfId="0" applyFont="1" applyFill="1" applyAlignment="1">
      <alignment horizontal="right"/>
    </xf>
    <xf numFmtId="164" fontId="10" fillId="0" borderId="2" xfId="0" applyNumberFormat="1" applyFont="1" applyFill="1" applyBorder="1" applyAlignment="1"/>
    <xf numFmtId="43" fontId="10" fillId="0" borderId="2" xfId="0" applyNumberFormat="1" applyFont="1" applyFill="1" applyBorder="1" applyAlignment="1"/>
    <xf numFmtId="43" fontId="0" fillId="0" borderId="0" xfId="0" applyNumberFormat="1" applyFont="1" applyAlignment="1"/>
    <xf numFmtId="0" fontId="0" fillId="0" borderId="0" xfId="0" applyNumberFormat="1" applyFill="1" applyAlignment="1"/>
    <xf numFmtId="186" fontId="0" fillId="0" borderId="0" xfId="0" applyNumberFormat="1" applyFont="1" applyAlignment="1"/>
    <xf numFmtId="0" fontId="0" fillId="0" borderId="0" xfId="0" applyNumberFormat="1" applyAlignment="1"/>
    <xf numFmtId="0" fontId="0" fillId="0" borderId="0" xfId="0" applyNumberFormat="1" applyFont="1" applyFill="1" applyAlignment="1"/>
    <xf numFmtId="37" fontId="10" fillId="0" borderId="0" xfId="0" applyNumberFormat="1" applyFont="1" applyFill="1" applyAlignment="1"/>
    <xf numFmtId="41" fontId="37" fillId="0" borderId="11" xfId="0" applyNumberFormat="1" applyFont="1" applyFill="1" applyBorder="1" applyAlignment="1"/>
    <xf numFmtId="164" fontId="37" fillId="0" borderId="11" xfId="0" applyNumberFormat="1" applyFont="1" applyFill="1" applyBorder="1" applyAlignment="1"/>
    <xf numFmtId="37" fontId="37" fillId="0" borderId="0" xfId="0" applyNumberFormat="1" applyFont="1" applyFill="1" applyAlignment="1"/>
    <xf numFmtId="37" fontId="37" fillId="0" borderId="0" xfId="0" applyNumberFormat="1" applyFont="1" applyFill="1" applyAlignment="1">
      <alignment horizontal="left" indent="2"/>
    </xf>
    <xf numFmtId="42" fontId="37" fillId="0" borderId="0" xfId="0" applyNumberFormat="1" applyFont="1" applyFill="1" applyAlignment="1"/>
    <xf numFmtId="164" fontId="38" fillId="0" borderId="0" xfId="0" applyNumberFormat="1" applyFont="1" applyFill="1" applyAlignment="1"/>
    <xf numFmtId="164" fontId="10" fillId="0" borderId="11" xfId="0" applyNumberFormat="1" applyFont="1" applyFill="1" applyBorder="1" applyAlignment="1"/>
    <xf numFmtId="0" fontId="36" fillId="0" borderId="0" xfId="0" applyNumberFormat="1" applyFont="1" applyFill="1" applyAlignment="1">
      <alignment horizontal="left" indent="2"/>
    </xf>
    <xf numFmtId="0" fontId="39" fillId="3" borderId="17" xfId="0" applyFont="1" applyFill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39" fillId="3" borderId="19" xfId="0" applyFont="1" applyFill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9" fillId="3" borderId="18" xfId="0" applyFont="1" applyFill="1" applyBorder="1" applyAlignment="1">
      <alignment horizontal="center"/>
    </xf>
    <xf numFmtId="166" fontId="10" fillId="0" borderId="1" xfId="0" applyNumberFormat="1" applyFont="1" applyFill="1" applyBorder="1" applyAlignment="1"/>
    <xf numFmtId="0" fontId="39" fillId="3" borderId="7" xfId="0" applyFont="1" applyFill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39" fillId="3" borderId="16" xfId="0" applyFont="1" applyFill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39" fillId="3" borderId="15" xfId="0" applyFont="1" applyFill="1" applyBorder="1" applyAlignment="1">
      <alignment horizontal="center"/>
    </xf>
    <xf numFmtId="37" fontId="40" fillId="0" borderId="0" xfId="0" applyNumberFormat="1" applyFont="1" applyFill="1" applyAlignment="1">
      <alignment horizontal="left" indent="2"/>
    </xf>
    <xf numFmtId="0" fontId="39" fillId="0" borderId="16" xfId="0" applyFont="1" applyBorder="1" applyAlignment="1"/>
    <xf numFmtId="0" fontId="39" fillId="3" borderId="20" xfId="0" applyFont="1" applyFill="1" applyBorder="1" applyAlignment="1">
      <alignment horizontal="center"/>
    </xf>
    <xf numFmtId="1" fontId="39" fillId="0" borderId="14" xfId="0" applyNumberFormat="1" applyFont="1" applyBorder="1" applyAlignment="1">
      <alignment horizontal="center"/>
    </xf>
    <xf numFmtId="1" fontId="39" fillId="3" borderId="14" xfId="0" applyNumberFormat="1" applyFont="1" applyFill="1" applyBorder="1" applyAlignment="1">
      <alignment horizontal="center"/>
    </xf>
    <xf numFmtId="1" fontId="39" fillId="0" borderId="13" xfId="0" applyNumberFormat="1" applyFont="1" applyBorder="1" applyAlignment="1">
      <alignment horizontal="center"/>
    </xf>
    <xf numFmtId="0" fontId="39" fillId="3" borderId="9" xfId="0" quotePrefix="1" applyFont="1" applyFill="1" applyBorder="1" applyAlignment="1">
      <alignment horizontal="center"/>
    </xf>
    <xf numFmtId="17" fontId="39" fillId="0" borderId="14" xfId="0" applyNumberFormat="1" applyFont="1" applyBorder="1" applyAlignment="1">
      <alignment horizontal="center"/>
    </xf>
    <xf numFmtId="0" fontId="37" fillId="3" borderId="14" xfId="0" applyFont="1" applyFill="1" applyBorder="1" applyAlignment="1"/>
    <xf numFmtId="0" fontId="37" fillId="0" borderId="14" xfId="0" applyFont="1" applyBorder="1" applyAlignment="1"/>
    <xf numFmtId="0" fontId="37" fillId="3" borderId="13" xfId="0" applyFont="1" applyFill="1" applyBorder="1" applyAlignment="1"/>
    <xf numFmtId="37" fontId="1" fillId="0" borderId="0" xfId="0" applyNumberFormat="1" applyFont="1" applyFill="1"/>
    <xf numFmtId="0" fontId="41" fillId="0" borderId="0" xfId="0" applyNumberFormat="1" applyFont="1" applyFill="1" applyAlignment="1">
      <alignment horizontal="right" indent="2"/>
    </xf>
    <xf numFmtId="164" fontId="10" fillId="0" borderId="1" xfId="0" applyNumberFormat="1" applyFont="1" applyFill="1" applyBorder="1" applyAlignment="1"/>
    <xf numFmtId="164" fontId="18" fillId="0" borderId="0" xfId="0" applyNumberFormat="1" applyFont="1" applyFill="1" applyBorder="1" applyAlignment="1"/>
    <xf numFmtId="164" fontId="3" fillId="0" borderId="0" xfId="0" applyNumberFormat="1" applyFont="1" applyFill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37" fontId="3" fillId="0" borderId="3" xfId="0" applyNumberFormat="1" applyFont="1" applyFill="1" applyBorder="1"/>
    <xf numFmtId="164" fontId="10" fillId="0" borderId="11" xfId="0" applyNumberFormat="1" applyFont="1" applyFill="1" applyBorder="1" applyAlignment="1">
      <alignment horizontal="left" wrapText="1"/>
    </xf>
    <xf numFmtId="164" fontId="10" fillId="6" borderId="0" xfId="0" applyNumberFormat="1" applyFont="1" applyFill="1" applyBorder="1" applyAlignment="1">
      <alignment horizontal="centerContinuous"/>
    </xf>
    <xf numFmtId="164" fontId="0" fillId="0" borderId="0" xfId="0" applyNumberFormat="1" applyFill="1" applyAlignment="1"/>
    <xf numFmtId="164" fontId="42" fillId="0" borderId="0" xfId="0" applyNumberFormat="1" applyFont="1" applyFill="1" applyBorder="1" applyAlignment="1">
      <alignment horizontal="left"/>
    </xf>
    <xf numFmtId="42" fontId="10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/>
    </xf>
    <xf numFmtId="0" fontId="3" fillId="0" borderId="0" xfId="0" applyNumberFormat="1" applyFont="1" applyFill="1" applyBorder="1"/>
    <xf numFmtId="43" fontId="43" fillId="0" borderId="0" xfId="0" applyNumberFormat="1" applyFont="1" applyFill="1" applyBorder="1" applyAlignment="1">
      <alignment horizontal="centerContinuous"/>
    </xf>
    <xf numFmtId="164" fontId="12" fillId="0" borderId="0" xfId="0" applyNumberFormat="1" applyFont="1" applyFill="1" applyBorder="1" applyAlignment="1">
      <alignment horizontal="centerContinuous"/>
    </xf>
    <xf numFmtId="43" fontId="43" fillId="0" borderId="0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41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187" fontId="3" fillId="0" borderId="0" xfId="0" applyNumberFormat="1" applyFont="1" applyFill="1" applyBorder="1" applyAlignment="1">
      <alignment horizontal="left"/>
    </xf>
    <xf numFmtId="41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center"/>
    </xf>
    <xf numFmtId="42" fontId="3" fillId="0" borderId="0" xfId="0" applyNumberFormat="1" applyFont="1" applyFill="1" applyAlignment="1">
      <alignment horizontal="left" wrapText="1"/>
    </xf>
    <xf numFmtId="42" fontId="3" fillId="0" borderId="0" xfId="0" applyNumberFormat="1" applyFont="1" applyFill="1" applyBorder="1" applyAlignment="1">
      <alignment horizontal="left" wrapText="1"/>
    </xf>
    <xf numFmtId="0" fontId="2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2" fontId="18" fillId="0" borderId="0" xfId="0" applyNumberFormat="1" applyFont="1" applyFill="1" applyBorder="1"/>
    <xf numFmtId="42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wrapText="1"/>
    </xf>
    <xf numFmtId="0" fontId="9" fillId="0" borderId="3" xfId="0" quotePrefix="1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/>
    </xf>
    <xf numFmtId="168" fontId="5" fillId="0" borderId="3" xfId="0" applyNumberFormat="1" applyFont="1" applyFill="1" applyBorder="1" applyAlignment="1">
      <alignment horizontal="left"/>
    </xf>
    <xf numFmtId="168" fontId="5" fillId="0" borderId="3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 applyProtection="1">
      <alignment horizontal="center"/>
      <protection locked="0"/>
    </xf>
    <xf numFmtId="168" fontId="5" fillId="0" borderId="0" xfId="0" applyNumberFormat="1" applyFont="1" applyFill="1" applyAlignment="1">
      <alignment horizontal="left"/>
    </xf>
    <xf numFmtId="168" fontId="5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168" fontId="5" fillId="0" borderId="0" xfId="0" applyNumberFormat="1" applyFont="1" applyFill="1" applyAlignment="1" applyProtection="1">
      <alignment horizontal="left"/>
      <protection locked="0"/>
    </xf>
    <xf numFmtId="168" fontId="9" fillId="0" borderId="0" xfId="0" applyNumberFormat="1" applyFont="1" applyFill="1" applyAlignment="1" applyProtection="1">
      <alignment horizontal="centerContinuous"/>
      <protection locked="0"/>
    </xf>
    <xf numFmtId="168" fontId="5" fillId="0" borderId="0" xfId="0" applyNumberFormat="1" applyFont="1" applyFill="1" applyAlignment="1" applyProtection="1">
      <alignment horizontal="centerContinuous"/>
      <protection locked="0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 applyProtection="1">
      <alignment horizontal="centerContinuous"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44" fillId="0" borderId="0" xfId="0" applyFont="1" applyAlignment="1">
      <alignment vertical="top"/>
    </xf>
    <xf numFmtId="0" fontId="5" fillId="0" borderId="0" xfId="0" applyFont="1" applyAlignment="1">
      <alignment horizontal="centerContinuous" vertical="top"/>
    </xf>
    <xf numFmtId="0" fontId="44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Fill="1"/>
    <xf numFmtId="0" fontId="12" fillId="0" borderId="0" xfId="0" applyFont="1" applyFill="1" applyAlignment="1">
      <alignment horizontal="centerContinuous"/>
    </xf>
    <xf numFmtId="0" fontId="20" fillId="0" borderId="0" xfId="0" applyNumberFormat="1" applyFont="1" applyFill="1" applyAlignment="1"/>
    <xf numFmtId="0" fontId="20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>
      <alignment horizontal="centerContinuous" vertical="center"/>
    </xf>
    <xf numFmtId="0" fontId="45" fillId="0" borderId="0" xfId="0" applyNumberFormat="1" applyFont="1" applyFill="1" applyAlignment="1"/>
    <xf numFmtId="0" fontId="45" fillId="0" borderId="0" xfId="0" applyNumberFormat="1" applyFont="1" applyFill="1" applyAlignment="1">
      <alignment horizontal="center"/>
    </xf>
    <xf numFmtId="0" fontId="46" fillId="0" borderId="3" xfId="0" applyNumberFormat="1" applyFont="1" applyFill="1" applyBorder="1" applyAlignment="1">
      <alignment horizontal="center"/>
    </xf>
    <xf numFmtId="0" fontId="47" fillId="0" borderId="0" xfId="0" applyNumberFormat="1" applyFont="1" applyFill="1" applyAlignment="1">
      <alignment horizontal="center"/>
    </xf>
    <xf numFmtId="0" fontId="46" fillId="0" borderId="0" xfId="0" applyNumberFormat="1" applyFont="1" applyFill="1" applyAlignment="1">
      <alignment horizontal="center"/>
    </xf>
    <xf numFmtId="0" fontId="48" fillId="0" borderId="0" xfId="0" applyNumberFormat="1" applyFont="1" applyFill="1" applyAlignment="1"/>
    <xf numFmtId="14" fontId="45" fillId="0" borderId="0" xfId="0" applyNumberFormat="1" applyFont="1" applyFill="1" applyAlignment="1">
      <alignment horizontal="center"/>
    </xf>
    <xf numFmtId="164" fontId="45" fillId="0" borderId="0" xfId="0" applyNumberFormat="1" applyFont="1" applyFill="1" applyAlignment="1"/>
    <xf numFmtId="0" fontId="26" fillId="0" borderId="0" xfId="0" applyNumberFormat="1" applyFont="1" applyAlignment="1"/>
    <xf numFmtId="0" fontId="45" fillId="0" borderId="0" xfId="0" applyNumberFormat="1" applyFont="1" applyFill="1" applyAlignment="1">
      <alignment horizontal="left"/>
    </xf>
    <xf numFmtId="10" fontId="46" fillId="0" borderId="11" xfId="0" applyNumberFormat="1" applyFont="1" applyFill="1" applyBorder="1" applyAlignment="1"/>
    <xf numFmtId="10" fontId="45" fillId="0" borderId="11" xfId="0" applyNumberFormat="1" applyFont="1" applyFill="1" applyBorder="1" applyAlignment="1"/>
    <xf numFmtId="10" fontId="45" fillId="0" borderId="0" xfId="0" applyNumberFormat="1" applyFont="1" applyFill="1" applyAlignment="1"/>
    <xf numFmtId="3" fontId="45" fillId="0" borderId="0" xfId="0" applyNumberFormat="1" applyFont="1" applyFill="1" applyAlignment="1"/>
    <xf numFmtId="0" fontId="45" fillId="0" borderId="0" xfId="0" applyNumberFormat="1" applyFont="1" applyFill="1" applyAlignment="1">
      <alignment horizontal="left" wrapText="1"/>
    </xf>
    <xf numFmtId="41" fontId="45" fillId="0" borderId="0" xfId="0" applyNumberFormat="1" applyFont="1" applyFill="1" applyAlignment="1"/>
    <xf numFmtId="42" fontId="45" fillId="0" borderId="0" xfId="0" applyNumberFormat="1" applyFont="1" applyFill="1" applyAlignment="1"/>
    <xf numFmtId="0" fontId="47" fillId="0" borderId="0" xfId="0" applyNumberFormat="1" applyFont="1" applyFill="1" applyBorder="1" applyAlignment="1">
      <alignment horizontal="center"/>
    </xf>
    <xf numFmtId="42" fontId="45" fillId="0" borderId="5" xfId="0" applyNumberFormat="1" applyFont="1" applyFill="1" applyBorder="1" applyAlignment="1"/>
    <xf numFmtId="10" fontId="45" fillId="0" borderId="5" xfId="0" applyNumberFormat="1" applyFont="1" applyFill="1" applyBorder="1" applyAlignment="1"/>
    <xf numFmtId="166" fontId="45" fillId="0" borderId="0" xfId="0" applyNumberFormat="1" applyFont="1" applyFill="1" applyAlignment="1"/>
    <xf numFmtId="164" fontId="49" fillId="0" borderId="0" xfId="0" applyNumberFormat="1" applyFont="1" applyFill="1" applyAlignment="1"/>
    <xf numFmtId="0" fontId="50" fillId="0" borderId="0" xfId="0" applyNumberFormat="1" applyFont="1" applyFill="1" applyAlignment="1">
      <alignment horizontal="center"/>
    </xf>
    <xf numFmtId="14" fontId="47" fillId="0" borderId="0" xfId="0" applyNumberFormat="1" applyFont="1" applyFill="1" applyAlignment="1">
      <alignment horizontal="center"/>
    </xf>
    <xf numFmtId="0" fontId="45" fillId="0" borderId="0" xfId="0" applyNumberFormat="1" applyFont="1" applyFill="1" applyBorder="1" applyAlignment="1"/>
    <xf numFmtId="10" fontId="45" fillId="0" borderId="3" xfId="0" applyNumberFormat="1" applyFont="1" applyFill="1" applyBorder="1" applyAlignment="1"/>
    <xf numFmtId="166" fontId="45" fillId="0" borderId="5" xfId="0" applyNumberFormat="1" applyFont="1" applyFill="1" applyBorder="1" applyAlignment="1"/>
    <xf numFmtId="42" fontId="45" fillId="0" borderId="11" xfId="0" applyNumberFormat="1" applyFont="1" applyFill="1" applyBorder="1" applyAlignment="1"/>
    <xf numFmtId="173" fontId="9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>
      <alignment horizontal="center" vertical="center" wrapText="1"/>
    </xf>
    <xf numFmtId="9" fontId="3" fillId="0" borderId="0" xfId="0" applyNumberFormat="1" applyFont="1" applyFill="1" applyAlignment="1">
      <alignment horizontal="right"/>
    </xf>
    <xf numFmtId="166" fontId="17" fillId="0" borderId="0" xfId="0" applyNumberFormat="1" applyFont="1" applyFill="1"/>
    <xf numFmtId="0" fontId="25" fillId="0" borderId="48" xfId="0" applyFont="1" applyFill="1" applyBorder="1"/>
    <xf numFmtId="0" fontId="25" fillId="0" borderId="49" xfId="0" applyFont="1" applyBorder="1" applyAlignment="1">
      <alignment horizontal="right"/>
    </xf>
    <xf numFmtId="0" fontId="25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Fill="1"/>
    <xf numFmtId="0" fontId="20" fillId="0" borderId="0" xfId="0" applyFont="1"/>
    <xf numFmtId="0" fontId="51" fillId="0" borderId="0" xfId="0" applyFont="1" applyFill="1"/>
    <xf numFmtId="0" fontId="25" fillId="0" borderId="0" xfId="0" applyFont="1" applyAlignment="1">
      <alignment horizontal="centerContinuous"/>
    </xf>
    <xf numFmtId="0" fontId="25" fillId="0" borderId="48" xfId="0" applyFont="1" applyFill="1" applyBorder="1"/>
    <xf numFmtId="0" fontId="25" fillId="0" borderId="49" xfId="0" applyFont="1" applyBorder="1" applyAlignment="1">
      <alignment horizontal="right"/>
    </xf>
    <xf numFmtId="188" fontId="52" fillId="0" borderId="0" xfId="0" applyNumberFormat="1" applyFont="1" applyFill="1" applyAlignment="1"/>
    <xf numFmtId="37" fontId="20" fillId="0" borderId="0" xfId="0" applyNumberFormat="1" applyFont="1" applyFill="1" applyBorder="1" applyAlignment="1" applyProtection="1">
      <alignment horizontal="centerContinuous"/>
    </xf>
    <xf numFmtId="37" fontId="51" fillId="0" borderId="0" xfId="0" applyNumberFormat="1" applyFont="1" applyFill="1" applyBorder="1" applyAlignment="1" applyProtection="1">
      <alignment horizontal="centerContinuous"/>
    </xf>
    <xf numFmtId="37" fontId="25" fillId="0" borderId="0" xfId="0" applyNumberFormat="1" applyFont="1" applyAlignment="1" applyProtection="1">
      <alignment horizontal="centerContinuous"/>
    </xf>
    <xf numFmtId="37" fontId="20" fillId="0" borderId="0" xfId="0" applyNumberFormat="1" applyFont="1" applyAlignment="1" applyProtection="1">
      <alignment horizontal="centerContinuous"/>
    </xf>
    <xf numFmtId="189" fontId="52" fillId="0" borderId="0" xfId="0" applyNumberFormat="1" applyFont="1" applyBorder="1" applyAlignment="1" applyProtection="1">
      <alignment horizontal="centerContinuous"/>
    </xf>
    <xf numFmtId="37" fontId="53" fillId="0" borderId="0" xfId="0" applyNumberFormat="1" applyFont="1" applyAlignment="1" applyProtection="1">
      <alignment horizontal="centerContinuous"/>
      <protection locked="0"/>
    </xf>
    <xf numFmtId="0" fontId="53" fillId="0" borderId="0" xfId="0" applyFont="1"/>
    <xf numFmtId="0" fontId="54" fillId="0" borderId="0" xfId="0" applyFont="1" applyAlignment="1">
      <alignment horizontal="centerContinuous"/>
    </xf>
    <xf numFmtId="37" fontId="20" fillId="0" borderId="0" xfId="0" applyNumberFormat="1" applyFont="1" applyAlignment="1" applyProtection="1">
      <alignment horizontal="centerContinuous"/>
      <protection locked="0"/>
    </xf>
    <xf numFmtId="49" fontId="52" fillId="0" borderId="0" xfId="0" applyNumberFormat="1" applyFont="1" applyBorder="1" applyAlignment="1" applyProtection="1">
      <alignment horizontal="centerContinuous"/>
    </xf>
    <xf numFmtId="0" fontId="55" fillId="0" borderId="0" xfId="0" applyFont="1" applyFill="1" applyAlignment="1">
      <alignment horizontal="centerContinuous"/>
    </xf>
    <xf numFmtId="0" fontId="20" fillId="0" borderId="0" xfId="0" applyFont="1" applyFill="1"/>
    <xf numFmtId="0" fontId="53" fillId="0" borderId="0" xfId="0" applyFont="1" applyAlignment="1">
      <alignment horizontal="right"/>
    </xf>
    <xf numFmtId="10" fontId="53" fillId="0" borderId="0" xfId="0" applyNumberFormat="1" applyFont="1" applyFill="1" applyAlignment="1">
      <alignment horizontal="center"/>
    </xf>
    <xf numFmtId="37" fontId="53" fillId="0" borderId="0" xfId="0" applyNumberFormat="1" applyFont="1" applyBorder="1" applyAlignment="1" applyProtection="1">
      <alignment horizontal="right"/>
    </xf>
    <xf numFmtId="37" fontId="20" fillId="0" borderId="0" xfId="0" applyNumberFormat="1" applyFont="1" applyBorder="1" applyProtection="1"/>
    <xf numFmtId="0" fontId="25" fillId="0" borderId="0" xfId="0" applyFont="1" applyFill="1" applyBorder="1" applyAlignment="1">
      <alignment horizontal="center"/>
    </xf>
    <xf numFmtId="37" fontId="20" fillId="0" borderId="2" xfId="0" applyNumberFormat="1" applyFont="1" applyBorder="1" applyProtection="1"/>
    <xf numFmtId="0" fontId="20" fillId="0" borderId="50" xfId="0" applyFont="1" applyFill="1" applyBorder="1"/>
    <xf numFmtId="37" fontId="25" fillId="0" borderId="0" xfId="0" applyNumberFormat="1" applyFont="1" applyBorder="1" applyAlignment="1" applyProtection="1">
      <alignment horizontal="left"/>
    </xf>
    <xf numFmtId="37" fontId="25" fillId="0" borderId="0" xfId="0" applyNumberFormat="1" applyFont="1" applyBorder="1" applyAlignment="1" applyProtection="1">
      <alignment horizontal="center"/>
    </xf>
    <xf numFmtId="41" fontId="25" fillId="0" borderId="51" xfId="0" applyNumberFormat="1" applyFont="1" applyFill="1" applyBorder="1" applyAlignment="1">
      <alignment horizontal="center"/>
    </xf>
    <xf numFmtId="37" fontId="25" fillId="0" borderId="3" xfId="0" applyNumberFormat="1" applyFont="1" applyBorder="1" applyAlignment="1" applyProtection="1">
      <alignment horizontal="left"/>
    </xf>
    <xf numFmtId="0" fontId="25" fillId="0" borderId="3" xfId="0" applyFont="1" applyBorder="1"/>
    <xf numFmtId="190" fontId="25" fillId="0" borderId="52" xfId="0" applyNumberFormat="1" applyFont="1" applyFill="1" applyBorder="1" applyAlignment="1">
      <alignment horizontal="center"/>
    </xf>
    <xf numFmtId="37" fontId="20" fillId="0" borderId="0" xfId="0" applyNumberFormat="1" applyFont="1" applyAlignment="1" applyProtection="1">
      <alignment horizontal="left"/>
    </xf>
    <xf numFmtId="41" fontId="20" fillId="0" borderId="51" xfId="0" applyNumberFormat="1" applyFont="1" applyFill="1" applyBorder="1" applyAlignment="1" applyProtection="1">
      <alignment horizontal="center"/>
    </xf>
    <xf numFmtId="37" fontId="20" fillId="0" borderId="0" xfId="0" applyNumberFormat="1" applyFont="1" applyBorder="1" applyAlignment="1" applyProtection="1">
      <alignment horizontal="center"/>
    </xf>
    <xf numFmtId="41" fontId="20" fillId="0" borderId="51" xfId="0" applyNumberFormat="1" applyFont="1" applyFill="1" applyBorder="1" applyAlignment="1" applyProtection="1">
      <alignment horizontal="centerContinuous"/>
    </xf>
    <xf numFmtId="191" fontId="20" fillId="0" borderId="0" xfId="0" applyNumberFormat="1" applyFont="1" applyAlignment="1" applyProtection="1">
      <alignment horizontal="center"/>
    </xf>
    <xf numFmtId="166" fontId="20" fillId="0" borderId="51" xfId="0" applyNumberFormat="1" applyFont="1" applyFill="1" applyBorder="1"/>
    <xf numFmtId="0" fontId="20" fillId="0" borderId="0" xfId="0" applyNumberFormat="1" applyFont="1" applyProtection="1"/>
    <xf numFmtId="41" fontId="20" fillId="0" borderId="51" xfId="0" applyNumberFormat="1" applyFont="1" applyFill="1" applyBorder="1"/>
    <xf numFmtId="41" fontId="20" fillId="0" borderId="52" xfId="0" applyNumberFormat="1" applyFont="1" applyFill="1" applyBorder="1"/>
    <xf numFmtId="41" fontId="20" fillId="0" borderId="53" xfId="0" applyNumberFormat="1" applyFont="1" applyFill="1" applyBorder="1"/>
    <xf numFmtId="37" fontId="20" fillId="0" borderId="0" xfId="0" quotePrefix="1" applyNumberFormat="1" applyFont="1" applyFill="1" applyAlignment="1" applyProtection="1">
      <alignment horizontal="left"/>
    </xf>
    <xf numFmtId="191" fontId="20" fillId="0" borderId="0" xfId="0" applyNumberFormat="1" applyFont="1" applyFill="1" applyAlignment="1" applyProtection="1">
      <alignment horizontal="center"/>
    </xf>
    <xf numFmtId="37" fontId="20" fillId="0" borderId="0" xfId="0" applyNumberFormat="1" applyFont="1" applyFill="1" applyAlignment="1" applyProtection="1">
      <alignment horizontal="left"/>
    </xf>
    <xf numFmtId="37" fontId="20" fillId="0" borderId="0" xfId="0" quotePrefix="1" applyNumberFormat="1" applyFont="1" applyAlignment="1" applyProtection="1">
      <alignment horizontal="left"/>
    </xf>
    <xf numFmtId="41" fontId="20" fillId="0" borderId="53" xfId="0" applyNumberFormat="1" applyFont="1" applyFill="1" applyBorder="1" applyProtection="1"/>
    <xf numFmtId="41" fontId="20" fillId="0" borderId="51" xfId="0" applyNumberFormat="1" applyFont="1" applyFill="1" applyBorder="1" applyProtection="1"/>
    <xf numFmtId="41" fontId="20" fillId="0" borderId="52" xfId="0" applyNumberFormat="1" applyFont="1" applyFill="1" applyBorder="1" applyProtection="1"/>
    <xf numFmtId="191" fontId="20" fillId="0" borderId="0" xfId="0" applyNumberFormat="1" applyFont="1" applyAlignment="1" applyProtection="1">
      <alignment horizontal="left"/>
    </xf>
    <xf numFmtId="166" fontId="20" fillId="0" borderId="54" xfId="0" applyNumberFormat="1" applyFont="1" applyFill="1" applyBorder="1"/>
    <xf numFmtId="0" fontId="20" fillId="0" borderId="0" xfId="0" applyFont="1" applyFill="1" applyBorder="1"/>
    <xf numFmtId="166" fontId="0" fillId="0" borderId="51" xfId="0" applyNumberFormat="1" applyFont="1" applyFill="1" applyBorder="1"/>
    <xf numFmtId="41" fontId="20" fillId="0" borderId="51" xfId="0" applyNumberFormat="1" applyFont="1" applyFill="1" applyBorder="1"/>
    <xf numFmtId="166" fontId="25" fillId="0" borderId="55" xfId="0" applyNumberFormat="1" applyFont="1" applyFill="1" applyBorder="1"/>
    <xf numFmtId="41" fontId="20" fillId="0" borderId="0" xfId="0" applyNumberFormat="1" applyFont="1"/>
    <xf numFmtId="0" fontId="56" fillId="0" borderId="0" xfId="0" applyFont="1"/>
    <xf numFmtId="0" fontId="57" fillId="0" borderId="0" xfId="0" applyFont="1" applyFill="1"/>
    <xf numFmtId="0" fontId="25" fillId="0" borderId="0" xfId="0" applyFont="1"/>
    <xf numFmtId="17" fontId="58" fillId="0" borderId="48" xfId="0" applyNumberFormat="1" applyFont="1" applyBorder="1" applyAlignment="1">
      <alignment horizontal="centerContinuous"/>
    </xf>
    <xf numFmtId="0" fontId="25" fillId="0" borderId="56" xfId="0" applyFont="1" applyBorder="1" applyAlignment="1">
      <alignment horizontal="centerContinuous"/>
    </xf>
    <xf numFmtId="17" fontId="25" fillId="0" borderId="49" xfId="0" applyNumberFormat="1" applyFont="1" applyBorder="1" applyAlignment="1">
      <alignment horizontal="centerContinuous"/>
    </xf>
    <xf numFmtId="0" fontId="20" fillId="0" borderId="0" xfId="0" applyFont="1" applyBorder="1"/>
    <xf numFmtId="0" fontId="25" fillId="0" borderId="3" xfId="0" applyFont="1" applyBorder="1" applyAlignment="1">
      <alignment horizontal="center"/>
    </xf>
    <xf numFmtId="0" fontId="59" fillId="7" borderId="0" xfId="0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3" xfId="0" applyFont="1" applyFill="1" applyBorder="1" applyAlignment="1">
      <alignment horizontal="center" wrapText="1"/>
    </xf>
    <xf numFmtId="0" fontId="59" fillId="7" borderId="3" xfId="0" applyFont="1" applyFill="1" applyBorder="1" applyAlignment="1">
      <alignment horizontal="center"/>
    </xf>
    <xf numFmtId="0" fontId="60" fillId="7" borderId="0" xfId="0" applyFont="1" applyFill="1"/>
    <xf numFmtId="0" fontId="61" fillId="0" borderId="0" xfId="0" applyFont="1" applyAlignment="1">
      <alignment horizontal="left" indent="1"/>
    </xf>
    <xf numFmtId="0" fontId="62" fillId="0" borderId="0" xfId="0" applyFont="1" applyAlignment="1">
      <alignment horizontal="center"/>
    </xf>
    <xf numFmtId="0" fontId="25" fillId="0" borderId="0" xfId="0" applyFont="1" applyFill="1" applyBorder="1"/>
    <xf numFmtId="42" fontId="25" fillId="0" borderId="0" xfId="0" applyNumberFormat="1" applyFont="1" applyFill="1" applyBorder="1"/>
    <xf numFmtId="0" fontId="60" fillId="7" borderId="0" xfId="0" applyFont="1" applyFill="1" applyBorder="1"/>
    <xf numFmtId="41" fontId="25" fillId="0" borderId="0" xfId="0" applyNumberFormat="1" applyFont="1" applyFill="1" applyBorder="1"/>
    <xf numFmtId="0" fontId="63" fillId="0" borderId="0" xfId="0" applyFont="1" applyAlignment="1">
      <alignment horizontal="center"/>
    </xf>
    <xf numFmtId="41" fontId="20" fillId="0" borderId="0" xfId="0" applyNumberFormat="1" applyFont="1" applyFill="1"/>
    <xf numFmtId="41" fontId="60" fillId="7" borderId="0" xfId="0" applyNumberFormat="1" applyFont="1" applyFill="1"/>
    <xf numFmtId="41" fontId="20" fillId="0" borderId="3" xfId="0" applyNumberFormat="1" applyFont="1" applyFill="1" applyBorder="1"/>
    <xf numFmtId="0" fontId="61" fillId="0" borderId="0" xfId="0" applyFont="1"/>
    <xf numFmtId="0" fontId="20" fillId="0" borderId="2" xfId="0" applyFont="1" applyFill="1" applyBorder="1"/>
    <xf numFmtId="41" fontId="25" fillId="0" borderId="0" xfId="0" applyNumberFormat="1" applyFont="1" applyFill="1"/>
    <xf numFmtId="41" fontId="59" fillId="7" borderId="0" xfId="0" applyNumberFormat="1" applyFont="1" applyFill="1"/>
    <xf numFmtId="41" fontId="20" fillId="0" borderId="0" xfId="0" applyNumberFormat="1" applyFont="1" applyFill="1"/>
    <xf numFmtId="41" fontId="20" fillId="0" borderId="3" xfId="0" applyNumberFormat="1" applyFont="1" applyFill="1" applyBorder="1"/>
    <xf numFmtId="41" fontId="25" fillId="0" borderId="3" xfId="0" applyNumberFormat="1" applyFont="1" applyFill="1" applyBorder="1"/>
    <xf numFmtId="0" fontId="25" fillId="0" borderId="0" xfId="0" applyFont="1" applyFill="1"/>
    <xf numFmtId="42" fontId="25" fillId="0" borderId="1" xfId="0" applyNumberFormat="1" applyFont="1" applyFill="1" applyBorder="1"/>
    <xf numFmtId="42" fontId="59" fillId="7" borderId="1" xfId="0" applyNumberFormat="1" applyFont="1" applyFill="1" applyBorder="1"/>
    <xf numFmtId="0" fontId="49" fillId="0" borderId="0" xfId="0" applyFont="1" applyAlignment="1">
      <alignment horizontal="right"/>
    </xf>
    <xf numFmtId="41" fontId="51" fillId="0" borderId="0" xfId="0" applyNumberFormat="1" applyFont="1" applyFill="1"/>
    <xf numFmtId="0" fontId="25" fillId="8" borderId="10" xfId="0" applyFont="1" applyFill="1" applyBorder="1" applyAlignment="1">
      <alignment horizontal="centerContinuous"/>
    </xf>
    <xf numFmtId="0" fontId="25" fillId="8" borderId="2" xfId="0" applyFont="1" applyFill="1" applyBorder="1" applyAlignment="1">
      <alignment horizontal="centerContinuous"/>
    </xf>
    <xf numFmtId="0" fontId="25" fillId="7" borderId="2" xfId="0" applyFont="1" applyFill="1" applyBorder="1" applyAlignment="1">
      <alignment horizontal="centerContinuous"/>
    </xf>
    <xf numFmtId="0" fontId="25" fillId="8" borderId="9" xfId="0" applyFont="1" applyFill="1" applyBorder="1" applyAlignment="1">
      <alignment horizontal="centerContinuous"/>
    </xf>
    <xf numFmtId="0" fontId="25" fillId="8" borderId="8" xfId="0" applyFont="1" applyFill="1" applyBorder="1"/>
    <xf numFmtId="42" fontId="25" fillId="8" borderId="0" xfId="0" applyNumberFormat="1" applyFont="1" applyFill="1" applyBorder="1"/>
    <xf numFmtId="42" fontId="20" fillId="7" borderId="0" xfId="0" applyNumberFormat="1" applyFont="1" applyFill="1" applyBorder="1"/>
    <xf numFmtId="42" fontId="25" fillId="8" borderId="7" xfId="0" applyNumberFormat="1" applyFont="1" applyFill="1" applyBorder="1"/>
    <xf numFmtId="0" fontId="64" fillId="8" borderId="57" xfId="0" applyFont="1" applyFill="1" applyBorder="1"/>
    <xf numFmtId="10" fontId="20" fillId="8" borderId="58" xfId="0" applyNumberFormat="1" applyFont="1" applyFill="1" applyBorder="1"/>
    <xf numFmtId="0" fontId="20" fillId="7" borderId="58" xfId="0" applyFont="1" applyFill="1" applyBorder="1"/>
    <xf numFmtId="10" fontId="20" fillId="8" borderId="59" xfId="0" applyNumberFormat="1" applyFont="1" applyFill="1" applyBorder="1"/>
    <xf numFmtId="10" fontId="20" fillId="8" borderId="0" xfId="0" applyNumberFormat="1" applyFont="1" applyFill="1" applyBorder="1"/>
    <xf numFmtId="10" fontId="20" fillId="8" borderId="7" xfId="0" applyNumberFormat="1" applyFont="1" applyFill="1" applyBorder="1"/>
    <xf numFmtId="166" fontId="25" fillId="8" borderId="11" xfId="0" applyNumberFormat="1" applyFont="1" applyFill="1" applyBorder="1"/>
    <xf numFmtId="41" fontId="25" fillId="7" borderId="0" xfId="0" applyNumberFormat="1" applyFont="1" applyFill="1" applyBorder="1"/>
    <xf numFmtId="42" fontId="25" fillId="8" borderId="60" xfId="0" applyNumberFormat="1" applyFont="1" applyFill="1" applyBorder="1"/>
    <xf numFmtId="0" fontId="20" fillId="8" borderId="6" xfId="0" applyFont="1" applyFill="1" applyBorder="1"/>
    <xf numFmtId="0" fontId="20" fillId="8" borderId="3" xfId="0" applyFont="1" applyFill="1" applyBorder="1"/>
    <xf numFmtId="0" fontId="20" fillId="7" borderId="3" xfId="0" applyFont="1" applyFill="1" applyBorder="1"/>
    <xf numFmtId="0" fontId="20" fillId="8" borderId="17" xfId="0" applyFont="1" applyFill="1" applyBorder="1"/>
    <xf numFmtId="0" fontId="25" fillId="0" borderId="0" xfId="0" applyFont="1" applyAlignment="1">
      <alignment horizontal="center"/>
    </xf>
  </cellXfs>
  <cellStyles count="1">
    <cellStyle name="Normal" xfId="0" builtinId="0"/>
  </cellStyles>
  <dxfs count="117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3"/>
  <sheetViews>
    <sheetView tabSelected="1" zoomScale="85" zoomScaleNormal="85" workbookViewId="0">
      <pane ySplit="10" topLeftCell="A11" activePane="bottomLeft" state="frozen"/>
      <selection activeCell="E37" sqref="E37"/>
      <selection pane="bottomLeft" activeCell="C12" sqref="C12"/>
    </sheetView>
  </sheetViews>
  <sheetFormatPr defaultColWidth="9.140625" defaultRowHeight="12.75" x14ac:dyDescent="0.2"/>
  <cols>
    <col min="1" max="1" width="5" style="1" bestFit="1" customWidth="1"/>
    <col min="2" max="2" width="64" style="1" bestFit="1" customWidth="1"/>
    <col min="3" max="3" width="17.140625" style="1" customWidth="1"/>
    <col min="4" max="4" width="17.42578125" style="1" customWidth="1"/>
    <col min="5" max="5" width="18.28515625" style="1" customWidth="1"/>
    <col min="6" max="6" width="5" style="1" bestFit="1" customWidth="1"/>
    <col min="7" max="7" width="41.7109375" style="1" customWidth="1"/>
    <col min="8" max="10" width="12.140625" style="1" customWidth="1"/>
    <col min="11" max="11" width="5" style="1" customWidth="1"/>
    <col min="12" max="12" width="61.7109375" style="1" customWidth="1"/>
    <col min="13" max="13" width="11.5703125" style="1" customWidth="1"/>
    <col min="14" max="14" width="9.140625" style="1" customWidth="1"/>
    <col min="15" max="15" width="11.7109375" style="1" customWidth="1"/>
    <col min="16" max="16" width="9.140625" style="1" customWidth="1"/>
    <col min="17" max="18" width="9.140625" style="1"/>
    <col min="19" max="19" width="15.28515625" style="1" bestFit="1" customWidth="1"/>
    <col min="20" max="20" width="19.42578125" style="1" customWidth="1"/>
    <col min="21" max="21" width="12.28515625" style="1" bestFit="1" customWidth="1"/>
    <col min="22" max="22" width="15.28515625" style="1" bestFit="1" customWidth="1"/>
    <col min="23" max="25" width="9.140625" style="1"/>
    <col min="26" max="26" width="16.7109375" style="1" customWidth="1"/>
    <col min="27" max="16384" width="9.140625" style="1"/>
  </cols>
  <sheetData>
    <row r="1" spans="1:27" ht="14.25" x14ac:dyDescent="0.2">
      <c r="D1" s="64" t="s">
        <v>35</v>
      </c>
      <c r="E1" s="65"/>
      <c r="I1" s="64" t="s">
        <v>34</v>
      </c>
      <c r="J1" s="62"/>
      <c r="M1" s="64" t="s">
        <v>873</v>
      </c>
      <c r="N1" s="63"/>
      <c r="O1" s="62"/>
    </row>
    <row r="2" spans="1:27" x14ac:dyDescent="0.2">
      <c r="A2" s="61" t="s">
        <v>447</v>
      </c>
      <c r="B2" s="61"/>
      <c r="C2" s="61"/>
      <c r="D2" s="61"/>
      <c r="E2" s="61"/>
      <c r="F2" s="61" t="s">
        <v>447</v>
      </c>
      <c r="G2" s="61"/>
      <c r="H2" s="61"/>
      <c r="I2" s="61"/>
      <c r="J2" s="61"/>
      <c r="K2" s="61"/>
      <c r="L2" s="61" t="s">
        <v>447</v>
      </c>
      <c r="M2" s="58"/>
      <c r="N2" s="58"/>
      <c r="O2" s="58"/>
    </row>
    <row r="3" spans="1:27" x14ac:dyDescent="0.2">
      <c r="A3" s="61" t="s">
        <v>33</v>
      </c>
      <c r="B3" s="61"/>
      <c r="C3" s="61"/>
      <c r="D3" s="61"/>
      <c r="E3" s="61"/>
      <c r="F3" s="61" t="s">
        <v>33</v>
      </c>
      <c r="G3" s="61"/>
      <c r="H3" s="61"/>
      <c r="I3" s="61"/>
      <c r="J3" s="61"/>
      <c r="K3" s="61"/>
      <c r="L3" s="61" t="s">
        <v>33</v>
      </c>
      <c r="M3" s="58"/>
      <c r="N3" s="58"/>
      <c r="O3" s="58"/>
    </row>
    <row r="4" spans="1:27" x14ac:dyDescent="0.2">
      <c r="A4" s="61" t="s">
        <v>39</v>
      </c>
      <c r="B4" s="61"/>
      <c r="C4" s="61"/>
      <c r="D4" s="61"/>
      <c r="E4" s="61"/>
      <c r="F4" s="61" t="str">
        <f>$A$4</f>
        <v>2022 GENERAL RATE CASE</v>
      </c>
      <c r="G4" s="61"/>
      <c r="H4" s="61"/>
      <c r="I4" s="61"/>
      <c r="J4" s="61"/>
      <c r="K4" s="61"/>
      <c r="L4" s="61" t="str">
        <f>$A$4</f>
        <v>2022 GENERAL RATE CASE</v>
      </c>
      <c r="M4" s="58"/>
      <c r="N4" s="58"/>
      <c r="O4" s="58"/>
    </row>
    <row r="5" spans="1:27" x14ac:dyDescent="0.2">
      <c r="A5" s="61" t="s">
        <v>40</v>
      </c>
      <c r="B5" s="61"/>
      <c r="C5" s="61"/>
      <c r="D5" s="61"/>
      <c r="E5" s="61"/>
      <c r="F5" s="61" t="str">
        <f>$A$5</f>
        <v>12 MONTHS ENDED JUNE 30, 2021</v>
      </c>
      <c r="G5" s="61"/>
      <c r="H5" s="61"/>
      <c r="I5" s="61"/>
      <c r="J5" s="61"/>
      <c r="K5" s="61"/>
      <c r="L5" s="61" t="str">
        <f>$A$5</f>
        <v>12 MONTHS ENDED JUNE 30, 2021</v>
      </c>
      <c r="M5" s="58"/>
      <c r="N5" s="58"/>
      <c r="O5" s="58"/>
    </row>
    <row r="6" spans="1:27" s="59" customFormat="1" x14ac:dyDescent="0.2">
      <c r="A6" s="60" t="s">
        <v>32</v>
      </c>
      <c r="B6" s="60"/>
      <c r="C6" s="60"/>
      <c r="D6" s="60"/>
      <c r="E6" s="60"/>
      <c r="F6" s="60" t="s">
        <v>31</v>
      </c>
      <c r="G6" s="60"/>
      <c r="H6" s="60"/>
      <c r="I6" s="60"/>
      <c r="J6" s="60"/>
      <c r="K6" s="60"/>
      <c r="L6" s="60" t="s">
        <v>11</v>
      </c>
      <c r="M6" s="60"/>
      <c r="N6" s="60"/>
      <c r="O6" s="60"/>
    </row>
    <row r="7" spans="1:27" x14ac:dyDescent="0.2">
      <c r="B7" s="58"/>
      <c r="C7" s="58"/>
      <c r="D7" s="58"/>
      <c r="E7" s="58"/>
      <c r="G7" s="58"/>
      <c r="H7" s="58"/>
      <c r="I7" s="58"/>
      <c r="J7" s="58"/>
      <c r="K7" s="58"/>
      <c r="L7" s="58"/>
      <c r="M7" s="58"/>
      <c r="N7" s="58"/>
      <c r="O7" s="58"/>
    </row>
    <row r="8" spans="1:27" x14ac:dyDescent="0.2">
      <c r="K8" s="58"/>
      <c r="L8" s="58"/>
      <c r="M8" s="58"/>
      <c r="N8" s="58"/>
    </row>
    <row r="9" spans="1:27" x14ac:dyDescent="0.2">
      <c r="A9" s="56" t="s">
        <v>28</v>
      </c>
      <c r="B9" s="56"/>
      <c r="C9" s="57">
        <v>2023</v>
      </c>
      <c r="D9" s="57">
        <v>2024</v>
      </c>
      <c r="E9" s="57">
        <v>2025</v>
      </c>
      <c r="F9" s="56" t="s">
        <v>28</v>
      </c>
      <c r="G9" s="56"/>
      <c r="H9" s="57" t="s">
        <v>30</v>
      </c>
      <c r="J9" s="57" t="s">
        <v>29</v>
      </c>
      <c r="K9" s="56" t="s">
        <v>28</v>
      </c>
      <c r="L9" s="56"/>
      <c r="M9" s="56"/>
    </row>
    <row r="10" spans="1:27" ht="15" x14ac:dyDescent="0.25">
      <c r="A10" s="54" t="s">
        <v>22</v>
      </c>
      <c r="B10" s="54" t="s">
        <v>21</v>
      </c>
      <c r="C10" s="55" t="s">
        <v>27</v>
      </c>
      <c r="D10" s="55" t="s">
        <v>26</v>
      </c>
      <c r="E10" s="55" t="s">
        <v>25</v>
      </c>
      <c r="F10" s="54" t="s">
        <v>22</v>
      </c>
      <c r="G10" s="54" t="s">
        <v>21</v>
      </c>
      <c r="H10" s="55" t="s">
        <v>24</v>
      </c>
      <c r="I10" s="55" t="s">
        <v>23</v>
      </c>
      <c r="J10" s="55" t="s">
        <v>23</v>
      </c>
      <c r="K10" s="54" t="s">
        <v>22</v>
      </c>
      <c r="L10" s="54" t="s">
        <v>21</v>
      </c>
      <c r="M10" s="54"/>
      <c r="N10" s="53"/>
      <c r="O10" s="53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" x14ac:dyDescent="0.25">
      <c r="R11" s="10"/>
      <c r="S11" s="39"/>
      <c r="T11" s="10"/>
      <c r="U11" s="2"/>
      <c r="V11" s="2"/>
      <c r="W11" s="2"/>
      <c r="X11" s="2"/>
      <c r="Y11" s="2"/>
      <c r="Z11" s="2"/>
      <c r="AA11" s="2"/>
    </row>
    <row r="12" spans="1:27" ht="15" x14ac:dyDescent="0.25">
      <c r="A12" s="29">
        <f>ROW()</f>
        <v>12</v>
      </c>
      <c r="B12" s="19" t="s">
        <v>20</v>
      </c>
      <c r="C12" s="3">
        <f>'SEF-9.1'!K58</f>
        <v>2963664294.4947081</v>
      </c>
      <c r="D12" s="3">
        <f>'SEF-9.1'!M58</f>
        <v>3133269162.2187996</v>
      </c>
      <c r="E12" s="3">
        <f>'SEF-9.1'!O58</f>
        <v>3227147269.7813435</v>
      </c>
      <c r="F12" s="29">
        <f>ROW()</f>
        <v>12</v>
      </c>
      <c r="G12" s="38" t="s">
        <v>19</v>
      </c>
      <c r="H12" s="11"/>
      <c r="I12" s="11"/>
      <c r="J12" s="37"/>
      <c r="K12" s="29">
        <f>ROW()</f>
        <v>12</v>
      </c>
      <c r="L12" s="21" t="s">
        <v>18</v>
      </c>
      <c r="M12" s="19"/>
      <c r="N12" s="19"/>
      <c r="O12" s="46">
        <v>4.1980000000000003E-3</v>
      </c>
      <c r="R12" s="29"/>
      <c r="S12" s="39"/>
      <c r="T12" s="39"/>
      <c r="U12" s="2"/>
      <c r="V12" s="2"/>
      <c r="W12" s="2"/>
      <c r="X12" s="2"/>
      <c r="Y12" s="2"/>
      <c r="Z12" s="2"/>
      <c r="AA12" s="2"/>
    </row>
    <row r="13" spans="1:27" ht="15" x14ac:dyDescent="0.25">
      <c r="A13" s="29">
        <f>ROW()</f>
        <v>13</v>
      </c>
      <c r="B13" s="21" t="s">
        <v>17</v>
      </c>
      <c r="C13" s="23">
        <f>+J24</f>
        <v>7.3899999999999993E-2</v>
      </c>
      <c r="D13" s="23">
        <f>+J33</f>
        <v>7.4399999999999994E-2</v>
      </c>
      <c r="E13" s="23">
        <f>+J42</f>
        <v>7.4899999999999994E-2</v>
      </c>
      <c r="F13" s="29">
        <f>ROW()</f>
        <v>13</v>
      </c>
      <c r="G13" s="32" t="s">
        <v>4</v>
      </c>
      <c r="H13" s="31">
        <v>0.51039999999999996</v>
      </c>
      <c r="I13" s="31">
        <v>5.1332288401253916E-2</v>
      </c>
      <c r="J13" s="30">
        <f>ROUND(H13*I13,4)</f>
        <v>2.6200000000000001E-2</v>
      </c>
      <c r="K13" s="29">
        <f>ROW()</f>
        <v>13</v>
      </c>
      <c r="L13" s="21" t="s">
        <v>16</v>
      </c>
      <c r="M13" s="19"/>
      <c r="N13" s="19"/>
      <c r="O13" s="46">
        <v>2E-3</v>
      </c>
      <c r="R13" s="29"/>
      <c r="S13" s="31"/>
      <c r="T13" s="39"/>
      <c r="U13" s="2"/>
      <c r="V13" s="2"/>
      <c r="W13" s="2"/>
      <c r="X13" s="2"/>
      <c r="Y13" s="2"/>
      <c r="Z13" s="2"/>
      <c r="AA13" s="2"/>
    </row>
    <row r="14" spans="1:27" ht="15" x14ac:dyDescent="0.25">
      <c r="A14" s="29">
        <f>ROW()</f>
        <v>14</v>
      </c>
      <c r="B14" s="21"/>
      <c r="C14" s="11"/>
      <c r="D14" s="11"/>
      <c r="E14" s="11"/>
      <c r="F14" s="29">
        <f>ROW()</f>
        <v>14</v>
      </c>
      <c r="G14" s="32" t="s">
        <v>1</v>
      </c>
      <c r="H14" s="31">
        <v>0.48959999999999998</v>
      </c>
      <c r="I14" s="31">
        <v>9.4252054794520562E-2</v>
      </c>
      <c r="J14" s="30">
        <f>ROUND(H14*I14,4)</f>
        <v>4.6100000000000002E-2</v>
      </c>
      <c r="K14" s="29">
        <f>ROW()</f>
        <v>14</v>
      </c>
      <c r="L14" s="21" t="str">
        <f>"STATE UTILITY TAX ( "&amp;O14*100&amp;"% - ( LINE 1 * "&amp;O14*100&amp;"% )  )"</f>
        <v>STATE UTILITY TAX ( 3.8358% - ( LINE 1 * 3.8358% )  )</v>
      </c>
      <c r="N14" s="46">
        <v>3.8519999999999999E-2</v>
      </c>
      <c r="O14" s="52">
        <f>ROUND(N14-(N14*O12),6)</f>
        <v>3.8358000000000003E-2</v>
      </c>
      <c r="R14" s="29"/>
      <c r="S14" s="10"/>
      <c r="T14" s="39"/>
      <c r="U14" s="2"/>
      <c r="V14" s="2"/>
      <c r="W14" s="2"/>
      <c r="X14" s="2"/>
      <c r="Y14" s="2"/>
      <c r="Z14" s="2"/>
      <c r="AA14" s="2"/>
    </row>
    <row r="15" spans="1:27" ht="15" x14ac:dyDescent="0.25">
      <c r="A15" s="29">
        <f>ROW()</f>
        <v>15</v>
      </c>
      <c r="B15" s="19" t="s">
        <v>15</v>
      </c>
      <c r="C15" s="14">
        <f>+C13*C12</f>
        <v>219014791.36315891</v>
      </c>
      <c r="D15" s="14">
        <f>+D13*D12</f>
        <v>233115225.66907868</v>
      </c>
      <c r="E15" s="14">
        <f>+E13*E12</f>
        <v>241713330.50662261</v>
      </c>
      <c r="F15" s="29">
        <f>ROW()</f>
        <v>15</v>
      </c>
      <c r="G15" s="32" t="s">
        <v>3</v>
      </c>
      <c r="H15" s="36">
        <f>SUM(H13:H14)</f>
        <v>1</v>
      </c>
      <c r="I15" s="11"/>
      <c r="J15" s="35">
        <f>SUM(J13:J14)</f>
        <v>7.2300000000000003E-2</v>
      </c>
      <c r="K15" s="29">
        <f>ROW()</f>
        <v>15</v>
      </c>
      <c r="L15" s="21"/>
      <c r="M15" s="19"/>
      <c r="N15" s="19"/>
      <c r="O15" s="51"/>
      <c r="R15" s="29"/>
      <c r="S15" s="12"/>
      <c r="T15" s="39"/>
      <c r="U15" s="2"/>
      <c r="V15" s="2"/>
      <c r="W15" s="2"/>
      <c r="X15" s="2"/>
      <c r="Y15" s="2"/>
      <c r="Z15" s="2"/>
      <c r="AA15" s="2"/>
    </row>
    <row r="16" spans="1:27" ht="15" x14ac:dyDescent="0.25">
      <c r="A16" s="29">
        <f>ROW()</f>
        <v>16</v>
      </c>
      <c r="B16" s="19"/>
      <c r="F16" s="29">
        <f>ROW()</f>
        <v>16</v>
      </c>
      <c r="G16" s="32"/>
      <c r="H16" s="10"/>
      <c r="I16" s="10"/>
      <c r="J16" s="34"/>
      <c r="K16" s="29">
        <f>ROW()</f>
        <v>16</v>
      </c>
      <c r="L16" s="21" t="s">
        <v>14</v>
      </c>
      <c r="M16" s="19"/>
      <c r="N16" s="19"/>
      <c r="O16" s="46">
        <f>ROUND(SUM(O12:O14),6)</f>
        <v>4.4555999999999998E-2</v>
      </c>
      <c r="R16" s="29"/>
      <c r="S16" s="10"/>
      <c r="T16" s="39"/>
      <c r="U16" s="2"/>
      <c r="V16" s="2"/>
      <c r="W16" s="2"/>
      <c r="X16" s="2"/>
      <c r="Y16" s="2"/>
      <c r="Z16" s="2"/>
      <c r="AA16" s="2"/>
    </row>
    <row r="17" spans="1:27" ht="15" x14ac:dyDescent="0.25">
      <c r="A17" s="29">
        <f>ROW()</f>
        <v>17</v>
      </c>
      <c r="B17" s="21" t="s">
        <v>13</v>
      </c>
      <c r="C17" s="14">
        <f>'SEF-9.1'!K47</f>
        <v>94107923.137343764</v>
      </c>
      <c r="D17" s="14">
        <f>'SEF-9.1'!M47</f>
        <v>85647411.004108191</v>
      </c>
      <c r="E17" s="14">
        <f>'SEF-9.1'!O47</f>
        <v>76638135.396213055</v>
      </c>
      <c r="F17" s="29">
        <f>ROW()</f>
        <v>17</v>
      </c>
      <c r="G17" s="32" t="s">
        <v>2</v>
      </c>
      <c r="H17" s="31">
        <f>+H13</f>
        <v>0.51039999999999996</v>
      </c>
      <c r="I17" s="31">
        <f>I13*0.79</f>
        <v>4.0552507836990596E-2</v>
      </c>
      <c r="J17" s="30">
        <f>ROUND(J13*0.79,4)</f>
        <v>2.07E-2</v>
      </c>
      <c r="K17" s="29">
        <f>ROW()</f>
        <v>17</v>
      </c>
      <c r="L17" s="19"/>
      <c r="M17" s="19"/>
      <c r="N17" s="19"/>
      <c r="O17" s="46"/>
      <c r="R17" s="29"/>
      <c r="S17" s="12"/>
      <c r="T17" s="39"/>
      <c r="U17" s="2"/>
      <c r="V17" s="2"/>
      <c r="W17" s="2"/>
      <c r="X17" s="2"/>
      <c r="Y17" s="2"/>
      <c r="Z17" s="2"/>
      <c r="AA17" s="2"/>
    </row>
    <row r="18" spans="1:27" ht="15" x14ac:dyDescent="0.25">
      <c r="A18" s="29">
        <f>ROW()</f>
        <v>18</v>
      </c>
      <c r="B18" s="21" t="s">
        <v>12</v>
      </c>
      <c r="C18" s="13">
        <f>+C15-C17</f>
        <v>124906868.22581515</v>
      </c>
      <c r="D18" s="13">
        <f>+D15-D17</f>
        <v>147467814.66497049</v>
      </c>
      <c r="E18" s="13">
        <f>+E15-E17</f>
        <v>165075195.11040956</v>
      </c>
      <c r="F18" s="29">
        <f>ROW()</f>
        <v>18</v>
      </c>
      <c r="G18" s="32" t="s">
        <v>1</v>
      </c>
      <c r="H18" s="31">
        <f>+H14</f>
        <v>0.48959999999999998</v>
      </c>
      <c r="I18" s="31">
        <f>+I14</f>
        <v>9.4252054794520562E-2</v>
      </c>
      <c r="J18" s="30">
        <f>ROUND(H18*I18,4)</f>
        <v>4.6100000000000002E-2</v>
      </c>
      <c r="K18" s="29">
        <f>ROW()</f>
        <v>18</v>
      </c>
      <c r="L18" s="19" t="str">
        <f>"CONVERSION FACTOR EXCLUDING FEDERAL INCOME TAX ( 1 - LINE "&amp;$K$17&amp;" )"</f>
        <v>CONVERSION FACTOR EXCLUDING FEDERAL INCOME TAX ( 1 - LINE 17 )</v>
      </c>
      <c r="M18" s="19"/>
      <c r="N18" s="19"/>
      <c r="O18" s="46">
        <f>ROUND(1-O16,6)</f>
        <v>0.95544399999999996</v>
      </c>
      <c r="R18" s="29"/>
      <c r="S18" s="12"/>
      <c r="T18" s="39"/>
      <c r="U18" s="2"/>
      <c r="V18" s="2"/>
      <c r="W18" s="2"/>
      <c r="X18" s="2"/>
      <c r="Y18" s="2"/>
      <c r="Z18" s="2"/>
      <c r="AA18" s="2"/>
    </row>
    <row r="19" spans="1:27" ht="15" x14ac:dyDescent="0.25">
      <c r="A19" s="29">
        <f>ROW()</f>
        <v>19</v>
      </c>
      <c r="B19" s="19"/>
      <c r="F19" s="29">
        <f>ROW()</f>
        <v>19</v>
      </c>
      <c r="G19" s="28" t="s">
        <v>0</v>
      </c>
      <c r="H19" s="27">
        <f>SUM(H17:H18)</f>
        <v>1</v>
      </c>
      <c r="I19" s="26"/>
      <c r="J19" s="25">
        <f>SUM(J17:J18)</f>
        <v>6.6799999999999998E-2</v>
      </c>
      <c r="K19" s="29">
        <f>ROW()</f>
        <v>19</v>
      </c>
      <c r="L19" s="21" t="s">
        <v>481</v>
      </c>
      <c r="M19" s="19"/>
      <c r="N19" s="50">
        <v>0.21</v>
      </c>
      <c r="O19" s="46">
        <v>0.20064299999999999</v>
      </c>
      <c r="R19" s="29"/>
      <c r="S19" s="10"/>
      <c r="T19" s="39"/>
      <c r="U19" s="2"/>
      <c r="V19" s="2"/>
      <c r="W19" s="2"/>
      <c r="X19" s="2"/>
      <c r="Y19" s="2"/>
      <c r="Z19" s="2"/>
      <c r="AA19" s="2"/>
    </row>
    <row r="20" spans="1:27" ht="15.75" thickBot="1" x14ac:dyDescent="0.3">
      <c r="A20" s="29">
        <f>ROW()</f>
        <v>20</v>
      </c>
      <c r="B20" s="19" t="s">
        <v>11</v>
      </c>
      <c r="C20" s="18">
        <f>+O20</f>
        <v>0.75480100000000006</v>
      </c>
      <c r="D20" s="18">
        <f>C20</f>
        <v>0.75480100000000006</v>
      </c>
      <c r="E20" s="18">
        <f>D20</f>
        <v>0.75480100000000006</v>
      </c>
      <c r="F20" s="29">
        <f>ROW()</f>
        <v>20</v>
      </c>
      <c r="G20" s="10"/>
      <c r="H20" s="10"/>
      <c r="I20" s="10"/>
      <c r="J20" s="10"/>
      <c r="K20" s="29">
        <f>ROW()</f>
        <v>20</v>
      </c>
      <c r="L20" s="21" t="str">
        <f>"CONVERSION FACTOR INCL FEDERAL INCOME TAX ( LINE "&amp;K18&amp;" - LINE "&amp;K19&amp;" ) "</f>
        <v xml:space="preserve">CONVERSION FACTOR INCL FEDERAL INCOME TAX ( LINE 18 - LINE 19 ) </v>
      </c>
      <c r="M20" s="19"/>
      <c r="N20" s="19"/>
      <c r="O20" s="49">
        <f>ROUND(1-O19-O16,6)</f>
        <v>0.75480100000000006</v>
      </c>
      <c r="R20" s="29"/>
      <c r="S20" s="17"/>
      <c r="T20" s="39"/>
      <c r="U20" s="2"/>
      <c r="V20" s="2"/>
      <c r="W20" s="2"/>
      <c r="X20" s="2"/>
      <c r="Y20" s="2"/>
      <c r="Z20" s="2"/>
      <c r="AA20" s="2"/>
    </row>
    <row r="21" spans="1:27" ht="16.5" thickTop="1" thickBot="1" x14ac:dyDescent="0.3">
      <c r="A21" s="29">
        <f>ROW()</f>
        <v>21</v>
      </c>
      <c r="B21" s="1" t="s">
        <v>10</v>
      </c>
      <c r="C21" s="48">
        <f>ROUND(+C18/C20,0)</f>
        <v>165483178</v>
      </c>
      <c r="D21" s="48">
        <f>ROUND(+D18/D20,0)</f>
        <v>195373105</v>
      </c>
      <c r="E21" s="48">
        <f>ROUND(+E18/E20,0)</f>
        <v>218700287</v>
      </c>
      <c r="F21" s="29">
        <f>ROW()</f>
        <v>21</v>
      </c>
      <c r="G21" s="38">
        <v>2023</v>
      </c>
      <c r="H21" s="11"/>
      <c r="I21" s="11"/>
      <c r="J21" s="37"/>
      <c r="K21" s="5"/>
      <c r="M21" s="19"/>
      <c r="N21" s="19"/>
      <c r="O21" s="19"/>
      <c r="R21" s="29"/>
      <c r="S21" s="47"/>
      <c r="T21" s="39"/>
      <c r="U21" s="2"/>
      <c r="V21" s="2"/>
      <c r="W21" s="2"/>
      <c r="X21" s="2"/>
      <c r="Y21" s="2"/>
      <c r="Z21" s="2"/>
      <c r="AA21" s="2"/>
    </row>
    <row r="22" spans="1:27" ht="15.75" thickTop="1" x14ac:dyDescent="0.25">
      <c r="A22" s="29">
        <f>ROW()</f>
        <v>22</v>
      </c>
      <c r="C22" s="47"/>
      <c r="D22" s="47"/>
      <c r="E22" s="47"/>
      <c r="F22" s="29">
        <f>ROW()</f>
        <v>22</v>
      </c>
      <c r="G22" s="32" t="s">
        <v>4</v>
      </c>
      <c r="H22" s="31">
        <v>0.51</v>
      </c>
      <c r="I22" s="31">
        <v>4.9803921568627445E-2</v>
      </c>
      <c r="J22" s="30">
        <f>ROUND(H22*I22,4)</f>
        <v>2.5399999999999999E-2</v>
      </c>
      <c r="K22" s="5"/>
      <c r="M22" s="19"/>
      <c r="N22" s="19"/>
      <c r="O22" s="46"/>
      <c r="R22" s="29"/>
      <c r="S22" s="10"/>
      <c r="T22" s="39"/>
      <c r="U22" s="2"/>
      <c r="V22" s="2"/>
      <c r="W22" s="2"/>
      <c r="X22" s="2"/>
      <c r="Y22" s="2"/>
      <c r="Z22" s="2"/>
      <c r="AA22" s="2"/>
    </row>
    <row r="23" spans="1:27" ht="15" x14ac:dyDescent="0.25">
      <c r="A23" s="29">
        <f>ROW()</f>
        <v>23</v>
      </c>
      <c r="B23" s="1" t="s">
        <v>6</v>
      </c>
      <c r="C23" s="42">
        <f>C21-0</f>
        <v>165483178</v>
      </c>
      <c r="D23" s="42">
        <f>D21-C21</f>
        <v>29889927</v>
      </c>
      <c r="E23" s="42">
        <f>E21-D21</f>
        <v>23327182</v>
      </c>
      <c r="F23" s="29">
        <f>ROW()</f>
        <v>23</v>
      </c>
      <c r="G23" s="32" t="s">
        <v>1</v>
      </c>
      <c r="H23" s="31">
        <v>0.49</v>
      </c>
      <c r="I23" s="31">
        <v>9.9000000000000005E-2</v>
      </c>
      <c r="J23" s="30">
        <f>ROUND(H23*I23,4)</f>
        <v>4.8500000000000001E-2</v>
      </c>
      <c r="R23" s="29"/>
      <c r="S23" s="12"/>
      <c r="T23" s="39"/>
      <c r="U23" s="2"/>
      <c r="V23" s="2"/>
      <c r="W23" s="2"/>
      <c r="X23" s="2"/>
      <c r="Y23" s="2"/>
      <c r="Z23" s="2"/>
      <c r="AA23" s="2"/>
    </row>
    <row r="24" spans="1:27" ht="15" x14ac:dyDescent="0.25">
      <c r="A24" s="29">
        <f>ROW()</f>
        <v>24</v>
      </c>
      <c r="C24" s="14"/>
      <c r="D24" s="14"/>
      <c r="E24" s="14"/>
      <c r="F24" s="29">
        <f>ROW()</f>
        <v>24</v>
      </c>
      <c r="G24" s="32" t="s">
        <v>3</v>
      </c>
      <c r="H24" s="36">
        <f>SUM(H22:H23)</f>
        <v>1</v>
      </c>
      <c r="I24" s="11"/>
      <c r="J24" s="35">
        <f>SUM(J22:J23)</f>
        <v>7.3899999999999993E-2</v>
      </c>
      <c r="R24" s="29"/>
      <c r="S24" s="12"/>
      <c r="T24" s="39"/>
      <c r="U24" s="2"/>
      <c r="V24" s="2"/>
      <c r="W24" s="2"/>
      <c r="X24" s="2"/>
      <c r="Y24" s="2"/>
      <c r="Z24" s="2"/>
      <c r="AA24" s="2"/>
    </row>
    <row r="25" spans="1:27" ht="15" x14ac:dyDescent="0.25">
      <c r="A25" s="29">
        <f>ROW()</f>
        <v>25</v>
      </c>
      <c r="B25" s="1" t="s">
        <v>837</v>
      </c>
      <c r="C25" s="14"/>
      <c r="D25" s="14"/>
      <c r="E25" s="14"/>
      <c r="F25" s="29">
        <f>ROW()</f>
        <v>25</v>
      </c>
      <c r="G25" s="32"/>
      <c r="H25" s="10"/>
      <c r="I25" s="10"/>
      <c r="J25" s="34"/>
      <c r="R25" s="29"/>
      <c r="S25" s="12"/>
      <c r="T25" s="39"/>
      <c r="U25" s="2"/>
      <c r="V25" s="2"/>
      <c r="W25" s="2"/>
      <c r="X25" s="2"/>
      <c r="Y25" s="2"/>
      <c r="Z25" s="2"/>
      <c r="AA25" s="2"/>
    </row>
    <row r="26" spans="1:27" ht="15" x14ac:dyDescent="0.25">
      <c r="A26" s="29">
        <f>ROW()</f>
        <v>26</v>
      </c>
      <c r="B26" s="15" t="s">
        <v>9</v>
      </c>
      <c r="C26" s="14">
        <v>-22490189.111519996</v>
      </c>
      <c r="D26" s="14"/>
      <c r="E26" s="14"/>
      <c r="F26" s="29">
        <f>ROW()</f>
        <v>26</v>
      </c>
      <c r="G26" s="32" t="s">
        <v>2</v>
      </c>
      <c r="H26" s="31">
        <f>+H22</f>
        <v>0.51</v>
      </c>
      <c r="I26" s="31">
        <f>I22*0.79</f>
        <v>3.9345098039215681E-2</v>
      </c>
      <c r="J26" s="30">
        <f>ROUND(J22*0.79,4)</f>
        <v>2.01E-2</v>
      </c>
      <c r="R26" s="29"/>
      <c r="S26" s="12"/>
      <c r="T26" s="39"/>
      <c r="U26" s="2"/>
      <c r="V26" s="2"/>
      <c r="W26" s="2"/>
      <c r="X26" s="2"/>
      <c r="Y26" s="2"/>
      <c r="Z26" s="2"/>
      <c r="AA26" s="2"/>
    </row>
    <row r="27" spans="1:27" ht="15" x14ac:dyDescent="0.25">
      <c r="A27" s="29">
        <f>ROW()</f>
        <v>27</v>
      </c>
      <c r="B27" s="15" t="s">
        <v>8</v>
      </c>
      <c r="C27" s="14">
        <v>16.40140488743782</v>
      </c>
      <c r="D27" s="14">
        <v>-1351281.9222699441</v>
      </c>
      <c r="E27" s="14">
        <v>-16014.165340036154</v>
      </c>
      <c r="F27" s="29">
        <f>ROW()</f>
        <v>27</v>
      </c>
      <c r="G27" s="32" t="s">
        <v>1</v>
      </c>
      <c r="H27" s="31">
        <f>+H23</f>
        <v>0.49</v>
      </c>
      <c r="I27" s="31">
        <f>+I23</f>
        <v>9.9000000000000005E-2</v>
      </c>
      <c r="J27" s="30">
        <f>ROUND(H27*I27,4)</f>
        <v>4.8500000000000001E-2</v>
      </c>
      <c r="R27" s="29"/>
      <c r="S27" s="12"/>
      <c r="T27" s="39"/>
      <c r="U27" s="2"/>
      <c r="V27" s="2"/>
      <c r="W27" s="2"/>
      <c r="X27" s="2"/>
      <c r="Y27" s="2"/>
      <c r="Z27" s="2"/>
      <c r="AA27" s="2"/>
    </row>
    <row r="28" spans="1:27" ht="15" x14ac:dyDescent="0.25">
      <c r="A28" s="29">
        <f>ROW()</f>
        <v>28</v>
      </c>
      <c r="B28" s="1" t="s">
        <v>7</v>
      </c>
      <c r="C28" s="13">
        <f>SUM(C25:C27)</f>
        <v>-22490172.710115109</v>
      </c>
      <c r="D28" s="13">
        <f>SUM(D25:D27)</f>
        <v>-1351281.9222699441</v>
      </c>
      <c r="E28" s="13">
        <f>SUM(E25:E27)</f>
        <v>-16014.165340036154</v>
      </c>
      <c r="F28" s="29">
        <f>ROW()</f>
        <v>28</v>
      </c>
      <c r="G28" s="28" t="s">
        <v>0</v>
      </c>
      <c r="H28" s="27">
        <f>SUM(H26:H27)</f>
        <v>1</v>
      </c>
      <c r="I28" s="26"/>
      <c r="J28" s="25">
        <f>SUM(J26:J27)</f>
        <v>6.8599999999999994E-2</v>
      </c>
      <c r="R28" s="29"/>
      <c r="S28" s="12"/>
      <c r="T28" s="39"/>
      <c r="U28" s="2"/>
      <c r="V28" s="2"/>
      <c r="W28" s="2"/>
      <c r="X28" s="2"/>
      <c r="Y28" s="2"/>
      <c r="Z28" s="2"/>
      <c r="AA28" s="2"/>
    </row>
    <row r="29" spans="1:27" ht="15" x14ac:dyDescent="0.25">
      <c r="A29" s="29">
        <f>ROW()</f>
        <v>29</v>
      </c>
      <c r="C29" s="11"/>
      <c r="D29" s="11"/>
      <c r="E29" s="11"/>
      <c r="F29" s="29">
        <f>ROW()</f>
        <v>29</v>
      </c>
      <c r="L29" s="43"/>
      <c r="R29" s="29"/>
      <c r="S29" s="10"/>
      <c r="T29" s="39"/>
      <c r="U29" s="2"/>
      <c r="V29" s="2"/>
      <c r="W29" s="2"/>
      <c r="X29" s="2"/>
      <c r="Y29" s="2"/>
      <c r="Z29" s="2"/>
      <c r="AA29" s="2"/>
    </row>
    <row r="30" spans="1:27" ht="15.75" thickBot="1" x14ac:dyDescent="0.3">
      <c r="A30" s="29">
        <f>ROW()</f>
        <v>30</v>
      </c>
      <c r="B30" s="1" t="s">
        <v>6</v>
      </c>
      <c r="C30" s="45">
        <f>C23+C28</f>
        <v>142993005.2898849</v>
      </c>
      <c r="D30" s="45">
        <f>D23+D28</f>
        <v>28538645.077730056</v>
      </c>
      <c r="E30" s="45">
        <f>E23+E28</f>
        <v>23311167.834659964</v>
      </c>
      <c r="F30" s="29">
        <f>ROW()</f>
        <v>30</v>
      </c>
      <c r="G30" s="38">
        <v>2024</v>
      </c>
      <c r="H30" s="11"/>
      <c r="I30" s="11"/>
      <c r="J30" s="37"/>
      <c r="L30" s="43"/>
      <c r="M30" s="6"/>
      <c r="R30" s="29"/>
      <c r="S30" s="40"/>
      <c r="T30" s="39"/>
      <c r="U30" s="2"/>
      <c r="V30" s="2"/>
      <c r="W30" s="2"/>
      <c r="X30" s="2"/>
      <c r="Y30" s="2"/>
      <c r="Z30" s="2"/>
      <c r="AA30" s="2"/>
    </row>
    <row r="31" spans="1:27" ht="15.75" thickTop="1" x14ac:dyDescent="0.25">
      <c r="A31" s="29">
        <f>ROW()</f>
        <v>31</v>
      </c>
      <c r="C31" s="44"/>
      <c r="D31" s="6"/>
      <c r="E31" s="6"/>
      <c r="F31" s="29">
        <f>ROW()</f>
        <v>31</v>
      </c>
      <c r="G31" s="32" t="s">
        <v>4</v>
      </c>
      <c r="H31" s="31">
        <v>0.505</v>
      </c>
      <c r="I31" s="31">
        <v>5.0297029702970293E-2</v>
      </c>
      <c r="J31" s="30">
        <f>ROUND(H31*I31,4)</f>
        <v>2.5399999999999999E-2</v>
      </c>
      <c r="L31" s="43"/>
      <c r="R31" s="29"/>
      <c r="S31" s="40"/>
      <c r="T31" s="39"/>
      <c r="U31" s="2"/>
      <c r="V31" s="2"/>
      <c r="W31" s="2"/>
      <c r="X31" s="2"/>
      <c r="Y31" s="2"/>
      <c r="Z31" s="2"/>
      <c r="AA31" s="2"/>
    </row>
    <row r="32" spans="1:27" ht="15" x14ac:dyDescent="0.25">
      <c r="A32" s="29">
        <f>ROW()</f>
        <v>32</v>
      </c>
      <c r="B32" s="1" t="s">
        <v>5</v>
      </c>
      <c r="C32" s="23">
        <f>C30/C33</f>
        <v>0.12981321066615381</v>
      </c>
      <c r="D32" s="23">
        <f>D30/D33</f>
        <v>2.2922614355573967E-2</v>
      </c>
      <c r="E32" s="23">
        <f>E30/E33</f>
        <v>1.8263943074831257E-2</v>
      </c>
      <c r="F32" s="29">
        <f>ROW()</f>
        <v>32</v>
      </c>
      <c r="G32" s="32" t="s">
        <v>1</v>
      </c>
      <c r="H32" s="31">
        <v>0.495</v>
      </c>
      <c r="I32" s="31">
        <v>9.9000000000000005E-2</v>
      </c>
      <c r="J32" s="30">
        <f>ROUND(H32*I32,4)</f>
        <v>4.9000000000000002E-2</v>
      </c>
      <c r="L32" s="14"/>
      <c r="R32" s="29"/>
      <c r="S32" s="40"/>
      <c r="T32" s="39"/>
      <c r="U32" s="2"/>
      <c r="V32" s="2"/>
      <c r="W32" s="2"/>
      <c r="X32" s="2"/>
      <c r="Y32" s="2"/>
      <c r="Z32" s="2"/>
      <c r="AA32" s="2"/>
    </row>
    <row r="33" spans="1:27" ht="15" x14ac:dyDescent="0.25">
      <c r="A33" s="29">
        <f>ROW()</f>
        <v>33</v>
      </c>
      <c r="B33" s="1" t="s">
        <v>838</v>
      </c>
      <c r="C33" s="42">
        <v>1101528916.4800501</v>
      </c>
      <c r="D33" s="41">
        <v>1244999572.6944849</v>
      </c>
      <c r="E33" s="41">
        <v>1276349128.9448919</v>
      </c>
      <c r="F33" s="29">
        <f>ROW()</f>
        <v>33</v>
      </c>
      <c r="G33" s="32" t="s">
        <v>3</v>
      </c>
      <c r="H33" s="36">
        <f>SUM(H31:H32)</f>
        <v>1</v>
      </c>
      <c r="I33" s="11"/>
      <c r="J33" s="35">
        <f>SUM(J31:J32)</f>
        <v>7.4399999999999994E-2</v>
      </c>
      <c r="R33" s="29"/>
      <c r="S33" s="40"/>
      <c r="T33" s="39"/>
      <c r="U33" s="2"/>
      <c r="V33" s="2"/>
      <c r="W33" s="2"/>
      <c r="X33" s="2"/>
      <c r="Y33" s="2"/>
      <c r="Z33" s="2"/>
      <c r="AA33" s="2"/>
    </row>
    <row r="34" spans="1:27" ht="15" x14ac:dyDescent="0.25">
      <c r="F34" s="29">
        <f>ROW()</f>
        <v>34</v>
      </c>
      <c r="G34" s="32"/>
      <c r="H34" s="10"/>
      <c r="I34" s="10"/>
      <c r="J34" s="34"/>
      <c r="R34" s="29"/>
      <c r="S34" s="40"/>
      <c r="T34" s="39"/>
      <c r="U34" s="2"/>
      <c r="V34" s="2"/>
      <c r="W34" s="2"/>
      <c r="X34" s="2"/>
      <c r="Y34" s="2"/>
      <c r="Z34" s="2"/>
      <c r="AA34" s="2"/>
    </row>
    <row r="35" spans="1:27" ht="15" x14ac:dyDescent="0.25">
      <c r="A35" s="5"/>
      <c r="B35"/>
      <c r="C35"/>
      <c r="D35"/>
      <c r="E35"/>
      <c r="F35" s="29">
        <f>ROW()</f>
        <v>35</v>
      </c>
      <c r="G35" s="32" t="s">
        <v>2</v>
      </c>
      <c r="H35" s="31">
        <f>+H31</f>
        <v>0.505</v>
      </c>
      <c r="I35" s="31">
        <f>I31*0.79</f>
        <v>3.9734653465346534E-2</v>
      </c>
      <c r="J35" s="30">
        <f>ROUND(J31*0.79,4)</f>
        <v>2.01E-2</v>
      </c>
      <c r="R35" s="29"/>
      <c r="S35" s="39"/>
      <c r="T35" s="39"/>
      <c r="U35" s="2"/>
      <c r="V35" s="2"/>
      <c r="W35" s="2"/>
      <c r="X35" s="2"/>
      <c r="Y35" s="2"/>
      <c r="Z35" s="2"/>
      <c r="AA35" s="2"/>
    </row>
    <row r="36" spans="1:27" ht="15" x14ac:dyDescent="0.25">
      <c r="A36" s="5"/>
      <c r="B36"/>
      <c r="C36"/>
      <c r="D36"/>
      <c r="E36"/>
      <c r="F36" s="29">
        <f>ROW()</f>
        <v>36</v>
      </c>
      <c r="G36" s="32" t="s">
        <v>1</v>
      </c>
      <c r="H36" s="31">
        <f>+H32</f>
        <v>0.495</v>
      </c>
      <c r="I36" s="31">
        <f>+I32</f>
        <v>9.9000000000000005E-2</v>
      </c>
      <c r="J36" s="30">
        <f>ROUND(H36*I36,4)</f>
        <v>4.9000000000000002E-2</v>
      </c>
      <c r="R36" s="33"/>
      <c r="S36" s="33"/>
      <c r="T36" s="33"/>
      <c r="U36" s="2"/>
      <c r="V36" s="2"/>
      <c r="W36" s="2"/>
      <c r="X36" s="2"/>
      <c r="Y36" s="2"/>
      <c r="Z36" s="2"/>
      <c r="AA36" s="2"/>
    </row>
    <row r="37" spans="1:27" ht="15" x14ac:dyDescent="0.25">
      <c r="A37" s="5"/>
      <c r="B37"/>
      <c r="C37"/>
      <c r="D37"/>
      <c r="E37"/>
      <c r="F37" s="29">
        <f>ROW()</f>
        <v>37</v>
      </c>
      <c r="G37" s="28" t="s">
        <v>0</v>
      </c>
      <c r="H37" s="27">
        <f>SUM(H35:H36)</f>
        <v>1</v>
      </c>
      <c r="I37" s="26"/>
      <c r="J37" s="25">
        <f>SUM(J35:J36)</f>
        <v>6.9099999999999995E-2</v>
      </c>
      <c r="R37" s="33"/>
      <c r="S37" s="33"/>
      <c r="T37" s="33"/>
      <c r="U37" s="2"/>
      <c r="V37" s="2"/>
      <c r="W37" s="2"/>
      <c r="X37" s="2"/>
      <c r="Y37" s="2"/>
      <c r="Z37" s="2"/>
      <c r="AA37" s="2"/>
    </row>
    <row r="38" spans="1:27" ht="15" x14ac:dyDescent="0.25">
      <c r="A38" s="5"/>
      <c r="B38"/>
      <c r="C38"/>
      <c r="D38"/>
      <c r="E38"/>
      <c r="F38" s="29">
        <f>ROW()</f>
        <v>38</v>
      </c>
      <c r="G38" s="12"/>
      <c r="H38" s="33"/>
      <c r="I38" s="33"/>
      <c r="J38" s="33"/>
      <c r="K38" s="2"/>
      <c r="L38" s="2"/>
      <c r="R38" s="33"/>
      <c r="S38" s="33"/>
      <c r="T38" s="33"/>
      <c r="U38" s="2"/>
      <c r="V38" s="2"/>
      <c r="W38" s="2"/>
      <c r="X38" s="2"/>
      <c r="Y38" s="2"/>
      <c r="Z38" s="2"/>
      <c r="AA38" s="2"/>
    </row>
    <row r="39" spans="1:27" ht="15" x14ac:dyDescent="0.25">
      <c r="A39" s="5"/>
      <c r="B39"/>
      <c r="C39"/>
      <c r="D39"/>
      <c r="E39"/>
      <c r="F39" s="29">
        <f>ROW()</f>
        <v>39</v>
      </c>
      <c r="G39" s="38">
        <v>2025</v>
      </c>
      <c r="H39" s="11"/>
      <c r="I39" s="11"/>
      <c r="J39" s="37"/>
      <c r="K39" s="2"/>
      <c r="L39" s="2"/>
      <c r="R39" s="33"/>
      <c r="S39" s="33"/>
      <c r="T39" s="33"/>
      <c r="U39" s="2"/>
      <c r="V39" s="2"/>
      <c r="W39" s="2"/>
      <c r="X39" s="2"/>
      <c r="Y39" s="2"/>
      <c r="Z39" s="2"/>
      <c r="AA39" s="2"/>
    </row>
    <row r="40" spans="1:27" ht="15" x14ac:dyDescent="0.25">
      <c r="A40" s="5"/>
      <c r="B40"/>
      <c r="C40"/>
      <c r="D40"/>
      <c r="E40"/>
      <c r="F40" s="29">
        <f>ROW()</f>
        <v>40</v>
      </c>
      <c r="G40" s="32" t="s">
        <v>4</v>
      </c>
      <c r="H40" s="31">
        <v>0.5</v>
      </c>
      <c r="I40" s="31">
        <v>5.0799999999999998E-2</v>
      </c>
      <c r="J40" s="30">
        <f>ROUND(H40*I40,4)</f>
        <v>2.5399999999999999E-2</v>
      </c>
      <c r="K40" s="2"/>
      <c r="L40" s="2"/>
      <c r="R40" s="33"/>
      <c r="S40" s="33"/>
      <c r="T40" s="33"/>
      <c r="U40" s="2"/>
      <c r="V40" s="2"/>
      <c r="W40" s="2"/>
      <c r="X40" s="2"/>
      <c r="Y40" s="2"/>
      <c r="Z40" s="2"/>
      <c r="AA40" s="2"/>
    </row>
    <row r="41" spans="1:27" ht="15" x14ac:dyDescent="0.25">
      <c r="A41" s="5"/>
      <c r="B41"/>
      <c r="C41"/>
      <c r="D41"/>
      <c r="E41"/>
      <c r="F41" s="29">
        <f>ROW()</f>
        <v>41</v>
      </c>
      <c r="G41" s="32" t="s">
        <v>1</v>
      </c>
      <c r="H41" s="31">
        <v>0.5</v>
      </c>
      <c r="I41" s="31">
        <v>9.9000000000000005E-2</v>
      </c>
      <c r="J41" s="30">
        <f>ROUND(H41*I41,4)</f>
        <v>4.9500000000000002E-2</v>
      </c>
      <c r="K41" s="2"/>
      <c r="L41" s="2"/>
      <c r="R41" s="33"/>
      <c r="S41" s="33"/>
      <c r="T41" s="33"/>
      <c r="U41" s="2"/>
      <c r="V41" s="2"/>
      <c r="W41" s="2"/>
      <c r="X41" s="2"/>
      <c r="Y41" s="2"/>
      <c r="Z41" s="2"/>
      <c r="AA41" s="2"/>
    </row>
    <row r="42" spans="1:27" ht="15" x14ac:dyDescent="0.25">
      <c r="A42" s="5"/>
      <c r="B42"/>
      <c r="C42"/>
      <c r="F42" s="29">
        <f>ROW()</f>
        <v>42</v>
      </c>
      <c r="G42" s="32" t="s">
        <v>3</v>
      </c>
      <c r="H42" s="36">
        <f>SUM(H40:H41)</f>
        <v>1</v>
      </c>
      <c r="I42" s="11"/>
      <c r="J42" s="35">
        <f>SUM(J40:J41)</f>
        <v>7.4899999999999994E-2</v>
      </c>
      <c r="K42" s="2"/>
      <c r="L42" s="2"/>
      <c r="R42" s="33"/>
      <c r="S42" s="33"/>
      <c r="T42" s="33"/>
      <c r="U42" s="2"/>
      <c r="V42" s="2"/>
      <c r="W42" s="2"/>
      <c r="X42" s="2"/>
      <c r="Y42" s="2"/>
      <c r="Z42" s="2"/>
      <c r="AA42" s="2"/>
    </row>
    <row r="43" spans="1:27" ht="15" x14ac:dyDescent="0.25">
      <c r="A43" s="5"/>
      <c r="B43"/>
      <c r="C43"/>
      <c r="D43"/>
      <c r="E43"/>
      <c r="F43" s="29">
        <f>ROW()</f>
        <v>43</v>
      </c>
      <c r="G43" s="32"/>
      <c r="H43" s="10"/>
      <c r="I43" s="10"/>
      <c r="J43" s="34"/>
      <c r="K43" s="2"/>
      <c r="L43" s="2"/>
      <c r="R43" s="33"/>
      <c r="S43" s="33"/>
      <c r="T43" s="33"/>
      <c r="U43" s="2"/>
      <c r="V43" s="2"/>
      <c r="W43" s="2"/>
      <c r="X43" s="2"/>
      <c r="Y43" s="2"/>
      <c r="Z43" s="2"/>
      <c r="AA43" s="2"/>
    </row>
    <row r="44" spans="1:27" ht="15" x14ac:dyDescent="0.25">
      <c r="A44" s="5"/>
      <c r="B44"/>
      <c r="C44"/>
      <c r="D44"/>
      <c r="E44"/>
      <c r="F44" s="29">
        <f>ROW()</f>
        <v>44</v>
      </c>
      <c r="G44" s="32" t="s">
        <v>2</v>
      </c>
      <c r="H44" s="31">
        <f>+H40</f>
        <v>0.5</v>
      </c>
      <c r="I44" s="31">
        <f>I40*0.79</f>
        <v>4.0132000000000001E-2</v>
      </c>
      <c r="J44" s="30">
        <f>ROUND(J40*0.79,4)</f>
        <v>2.01E-2</v>
      </c>
      <c r="K44" s="2"/>
      <c r="L44" s="2"/>
      <c r="R44" s="33"/>
      <c r="S44" s="33"/>
      <c r="T44" s="33"/>
      <c r="U44" s="2"/>
      <c r="V44" s="2"/>
      <c r="W44" s="2"/>
      <c r="X44" s="2"/>
      <c r="Y44" s="2"/>
      <c r="Z44" s="2"/>
      <c r="AA44" s="2"/>
    </row>
    <row r="45" spans="1:27" ht="15" x14ac:dyDescent="0.25">
      <c r="A45" s="5"/>
      <c r="B45"/>
      <c r="C45"/>
      <c r="D45"/>
      <c r="E45"/>
      <c r="F45" s="29">
        <f>ROW()</f>
        <v>45</v>
      </c>
      <c r="G45" s="32" t="s">
        <v>1</v>
      </c>
      <c r="H45" s="31">
        <f>+H41</f>
        <v>0.5</v>
      </c>
      <c r="I45" s="31">
        <f>+I41</f>
        <v>9.9000000000000005E-2</v>
      </c>
      <c r="J45" s="30">
        <f>ROUND(H45*I45,4)</f>
        <v>4.9500000000000002E-2</v>
      </c>
      <c r="K45" s="2"/>
      <c r="L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" x14ac:dyDescent="0.25">
      <c r="A46" s="5"/>
      <c r="B46"/>
      <c r="C46"/>
      <c r="D46"/>
      <c r="E46"/>
      <c r="F46" s="29">
        <f>ROW()</f>
        <v>46</v>
      </c>
      <c r="G46" s="28" t="s">
        <v>0</v>
      </c>
      <c r="H46" s="27">
        <f>SUM(H44:H45)</f>
        <v>1</v>
      </c>
      <c r="I46" s="26"/>
      <c r="J46" s="25">
        <f>SUM(J44:J45)</f>
        <v>6.9599999999999995E-2</v>
      </c>
      <c r="K46" s="2"/>
      <c r="L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" x14ac:dyDescent="0.25">
      <c r="A47" s="5"/>
      <c r="B47" s="15"/>
      <c r="C47"/>
      <c r="D47"/>
      <c r="E47"/>
      <c r="K47" s="2"/>
      <c r="L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" x14ac:dyDescent="0.25">
      <c r="A48" s="5"/>
      <c r="B48" s="15"/>
      <c r="C48"/>
      <c r="D48"/>
      <c r="E48"/>
      <c r="F48"/>
      <c r="G48" s="24"/>
      <c r="H48" s="2"/>
      <c r="I48" s="2"/>
      <c r="J48" s="2"/>
      <c r="K48" s="2"/>
      <c r="L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" x14ac:dyDescent="0.25">
      <c r="A49" s="5"/>
      <c r="C49"/>
      <c r="D49"/>
      <c r="E49"/>
      <c r="F49" s="2"/>
      <c r="G49" s="2"/>
      <c r="H49" s="2"/>
      <c r="I49" s="2"/>
      <c r="J49" s="2"/>
      <c r="K49" s="2"/>
      <c r="L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" x14ac:dyDescent="0.25">
      <c r="A50" s="5"/>
      <c r="C50"/>
      <c r="D50"/>
      <c r="E50"/>
      <c r="F50" s="2"/>
      <c r="G50" s="2"/>
      <c r="H50" s="2"/>
      <c r="I50" s="2"/>
      <c r="J50" s="2"/>
      <c r="K50" s="2"/>
      <c r="L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" x14ac:dyDescent="0.25">
      <c r="A51" s="5"/>
      <c r="C51"/>
      <c r="D51"/>
      <c r="E51"/>
      <c r="F51" s="2"/>
      <c r="G51" s="2"/>
      <c r="H51" s="2"/>
      <c r="I51" s="2"/>
      <c r="J51" s="2"/>
      <c r="K51" s="2"/>
      <c r="L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" x14ac:dyDescent="0.25">
      <c r="A52" s="5"/>
      <c r="C52"/>
      <c r="D52"/>
      <c r="E52"/>
      <c r="F52" s="2"/>
      <c r="G52" s="2"/>
      <c r="H52" s="2"/>
      <c r="I52" s="2"/>
      <c r="J52" s="2"/>
      <c r="K52" s="2"/>
      <c r="L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" x14ac:dyDescent="0.25">
      <c r="A53" s="5"/>
      <c r="C53"/>
      <c r="D53"/>
      <c r="E53"/>
      <c r="F53" s="2"/>
      <c r="G53" s="2"/>
      <c r="H53" s="2"/>
      <c r="I53" s="2"/>
      <c r="J53" s="2"/>
      <c r="K53" s="2"/>
      <c r="L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" x14ac:dyDescent="0.25">
      <c r="A54" s="5"/>
      <c r="C54"/>
      <c r="D54"/>
      <c r="E54"/>
      <c r="F54" s="2"/>
      <c r="G54" s="2"/>
      <c r="H54" s="2"/>
      <c r="I54" s="2"/>
      <c r="J54" s="2"/>
      <c r="K54" s="2"/>
      <c r="L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" x14ac:dyDescent="0.25">
      <c r="A55" s="5"/>
      <c r="C55"/>
      <c r="D55"/>
      <c r="E55"/>
      <c r="F55" s="2"/>
      <c r="G55" s="2"/>
      <c r="H55" s="2"/>
      <c r="I55" s="2"/>
      <c r="J55" s="2"/>
      <c r="K55" s="2"/>
      <c r="L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" x14ac:dyDescent="0.25">
      <c r="A56" s="5"/>
      <c r="C56"/>
      <c r="D56"/>
      <c r="E56"/>
      <c r="F56" s="2"/>
      <c r="G56" s="2"/>
      <c r="H56" s="2"/>
      <c r="I56" s="2"/>
      <c r="J56" s="2"/>
      <c r="K56" s="2"/>
      <c r="L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" x14ac:dyDescent="0.25">
      <c r="A57" s="5"/>
      <c r="F57" s="2"/>
      <c r="G57" s="2"/>
      <c r="H57" s="2"/>
      <c r="I57" s="2"/>
      <c r="J57" s="2"/>
      <c r="K57" s="2"/>
      <c r="L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x14ac:dyDescent="0.25">
      <c r="A58" s="5"/>
      <c r="F58" s="2"/>
      <c r="G58" s="2"/>
      <c r="H58" s="2"/>
      <c r="I58" s="2"/>
      <c r="J58" s="2"/>
      <c r="K58" s="2"/>
      <c r="L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" x14ac:dyDescent="0.25">
      <c r="A59" s="5"/>
      <c r="F59" s="2"/>
      <c r="G59" s="2"/>
      <c r="H59" s="2"/>
      <c r="I59" s="2"/>
      <c r="J59" s="2"/>
      <c r="K59" s="2"/>
      <c r="L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" x14ac:dyDescent="0.25">
      <c r="A60" s="5"/>
      <c r="F60" s="2"/>
      <c r="G60" s="2"/>
      <c r="H60" s="2"/>
      <c r="I60" s="2"/>
      <c r="J60" s="2"/>
      <c r="K60" s="2"/>
      <c r="L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" x14ac:dyDescent="0.25">
      <c r="A61" s="5"/>
      <c r="F61" s="2"/>
      <c r="G61" s="2"/>
      <c r="H61" s="2"/>
      <c r="I61" s="2"/>
      <c r="J61" s="2"/>
      <c r="K61" s="2"/>
      <c r="L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" x14ac:dyDescent="0.25">
      <c r="A62" s="5"/>
      <c r="C62" s="6"/>
      <c r="D62" s="6"/>
      <c r="E62" s="6"/>
      <c r="F62" s="2"/>
      <c r="G62" s="2"/>
      <c r="H62" s="2"/>
      <c r="I62" s="2"/>
      <c r="J62" s="2"/>
      <c r="K62" s="2"/>
      <c r="L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" x14ac:dyDescent="0.25">
      <c r="A63" s="5"/>
      <c r="B63" s="4"/>
      <c r="C63" s="3"/>
      <c r="D63" s="3"/>
      <c r="E63" s="3"/>
      <c r="F63" s="2"/>
      <c r="G63" s="2"/>
      <c r="H63" s="2"/>
      <c r="I63" s="2"/>
      <c r="J63" s="2"/>
      <c r="K63" s="2"/>
      <c r="L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" x14ac:dyDescent="0.25">
      <c r="A65" s="5"/>
      <c r="B65" s="19"/>
      <c r="C65" s="3"/>
      <c r="D65" s="3"/>
      <c r="E65" s="3"/>
      <c r="F65" s="2"/>
      <c r="G65" s="2"/>
      <c r="H65" s="2"/>
      <c r="I65" s="2"/>
      <c r="J65" s="2"/>
      <c r="K65" s="2"/>
      <c r="L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" x14ac:dyDescent="0.25">
      <c r="A66" s="5"/>
      <c r="B66"/>
      <c r="C66"/>
      <c r="D66"/>
      <c r="E66" s="23"/>
      <c r="F66" s="2"/>
      <c r="G66" s="2"/>
      <c r="H66" s="2"/>
      <c r="I66" s="2"/>
      <c r="J66" s="2"/>
      <c r="K66" s="2"/>
      <c r="L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" x14ac:dyDescent="0.25">
      <c r="A67" s="5"/>
      <c r="B67"/>
      <c r="C67"/>
      <c r="D67"/>
      <c r="E67" s="10"/>
      <c r="F67" s="2"/>
      <c r="G67" s="2"/>
      <c r="H67" s="2"/>
      <c r="I67" s="2"/>
      <c r="J67" s="2"/>
      <c r="K67" s="2"/>
      <c r="L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" x14ac:dyDescent="0.25">
      <c r="A68" s="5"/>
      <c r="B68"/>
      <c r="C68"/>
      <c r="D68"/>
      <c r="E68" s="14"/>
      <c r="F68" s="2"/>
      <c r="G68" s="2"/>
      <c r="H68" s="2"/>
      <c r="I68" s="2"/>
      <c r="J68" s="2"/>
      <c r="K68" s="2"/>
      <c r="L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" x14ac:dyDescent="0.25">
      <c r="A69" s="5"/>
      <c r="B69"/>
      <c r="C69"/>
      <c r="D69"/>
      <c r="F69" s="2"/>
      <c r="G69" s="2"/>
      <c r="H69" s="2"/>
      <c r="I69" s="2"/>
      <c r="J69" s="2"/>
      <c r="K69" s="2"/>
      <c r="L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" x14ac:dyDescent="0.25">
      <c r="A70" s="5"/>
      <c r="B70"/>
      <c r="C70"/>
      <c r="D70"/>
      <c r="E70" s="22"/>
      <c r="F70" s="2"/>
      <c r="G70" s="2"/>
      <c r="H70" s="2"/>
      <c r="I70" s="2"/>
      <c r="J70" s="2"/>
      <c r="K70" s="2"/>
      <c r="L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" x14ac:dyDescent="0.25">
      <c r="A71" s="5"/>
      <c r="B71"/>
      <c r="C71"/>
      <c r="D71"/>
      <c r="E71" s="20"/>
      <c r="F71" s="2"/>
      <c r="G71" s="2"/>
      <c r="H71" s="2"/>
      <c r="I71" s="2"/>
      <c r="J71" s="2"/>
      <c r="K71" s="2"/>
      <c r="L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" x14ac:dyDescent="0.25">
      <c r="A72" s="5"/>
      <c r="B72"/>
      <c r="C72"/>
      <c r="D72"/>
      <c r="F72" s="2"/>
      <c r="G72" s="2"/>
      <c r="H72" s="2"/>
      <c r="I72" s="2"/>
      <c r="J72" s="2"/>
      <c r="K72" s="2"/>
      <c r="L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" x14ac:dyDescent="0.25">
      <c r="A73" s="5"/>
      <c r="B73"/>
      <c r="C73"/>
      <c r="D73"/>
      <c r="E73" s="17"/>
      <c r="F73" s="2"/>
      <c r="G73" s="2"/>
      <c r="H73" s="2"/>
      <c r="I73" s="2"/>
      <c r="J73" s="2"/>
      <c r="K73" s="2"/>
      <c r="L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" x14ac:dyDescent="0.25">
      <c r="A74" s="5"/>
      <c r="B74"/>
      <c r="C74"/>
      <c r="D74"/>
      <c r="E74" s="16"/>
      <c r="F74" s="2"/>
      <c r="G74" s="2"/>
      <c r="H74" s="2"/>
      <c r="I74" s="2"/>
      <c r="J74" s="2"/>
      <c r="K74" s="2"/>
      <c r="L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" x14ac:dyDescent="0.25">
      <c r="A75" s="5"/>
      <c r="B75"/>
      <c r="C75"/>
      <c r="D75"/>
      <c r="E75" s="10"/>
      <c r="F75" s="2"/>
      <c r="G75" s="2"/>
      <c r="H75" s="2"/>
      <c r="I75" s="2"/>
      <c r="J75" s="2"/>
      <c r="K75" s="2"/>
      <c r="L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" x14ac:dyDescent="0.25">
      <c r="A76" s="5"/>
      <c r="B76"/>
      <c r="C76"/>
      <c r="D76"/>
      <c r="E76" s="14"/>
      <c r="F76" s="2"/>
      <c r="G76" s="2"/>
      <c r="H76" s="2"/>
      <c r="I76" s="2"/>
      <c r="J76" s="2"/>
      <c r="K76" s="2"/>
      <c r="L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" x14ac:dyDescent="0.25">
      <c r="A77" s="5"/>
      <c r="B77"/>
      <c r="C77"/>
      <c r="D77"/>
      <c r="E77" s="14"/>
      <c r="F77" s="2"/>
      <c r="G77" s="2"/>
      <c r="H77" s="2"/>
      <c r="I77" s="2"/>
      <c r="J77" s="2"/>
      <c r="K77" s="2"/>
      <c r="L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" x14ac:dyDescent="0.25">
      <c r="A78" s="5"/>
      <c r="B78"/>
      <c r="C78"/>
      <c r="D78"/>
      <c r="E78" s="14"/>
      <c r="F78" s="2"/>
      <c r="G78" s="2"/>
      <c r="H78" s="2"/>
      <c r="I78" s="2"/>
      <c r="J78" s="2"/>
      <c r="K78" s="2"/>
      <c r="L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" x14ac:dyDescent="0.25">
      <c r="A79" s="5"/>
      <c r="B79"/>
      <c r="C79"/>
      <c r="D79"/>
      <c r="E79" s="12"/>
      <c r="F79" s="2"/>
      <c r="G79" s="2"/>
      <c r="H79" s="2"/>
      <c r="I79" s="2"/>
      <c r="J79" s="2"/>
      <c r="K79" s="2"/>
      <c r="L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" x14ac:dyDescent="0.25">
      <c r="A80" s="5"/>
      <c r="B80"/>
      <c r="C80"/>
      <c r="D80"/>
      <c r="E80" s="10"/>
      <c r="F80" s="2"/>
      <c r="G80" s="2"/>
      <c r="H80" s="2"/>
      <c r="I80" s="2"/>
      <c r="J80" s="2"/>
      <c r="K80" s="2"/>
      <c r="L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" x14ac:dyDescent="0.25">
      <c r="A81" s="5"/>
      <c r="B81"/>
      <c r="C81"/>
      <c r="D81"/>
      <c r="E81" s="9"/>
      <c r="F81" s="2"/>
      <c r="G81" s="2"/>
      <c r="H81" s="2"/>
      <c r="I81" s="2"/>
      <c r="J81" s="2"/>
      <c r="K81" s="2"/>
      <c r="L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" x14ac:dyDescent="0.25">
      <c r="A82" s="5"/>
      <c r="B82"/>
      <c r="C82"/>
      <c r="D82"/>
      <c r="E82" s="6"/>
      <c r="F82" s="2"/>
      <c r="G82" s="2"/>
      <c r="H82" s="2"/>
      <c r="I82" s="2"/>
      <c r="J82" s="2"/>
      <c r="K82" s="2"/>
      <c r="L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" x14ac:dyDescent="0.25">
      <c r="A83" s="5"/>
      <c r="B83"/>
      <c r="C83"/>
      <c r="D83"/>
      <c r="E83" s="9"/>
      <c r="F83" s="2"/>
      <c r="G83" s="2"/>
      <c r="H83" s="2"/>
      <c r="I83" s="2"/>
      <c r="J83" s="2"/>
      <c r="K83" s="2"/>
      <c r="L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" x14ac:dyDescent="0.25">
      <c r="A84" s="5"/>
      <c r="B84"/>
      <c r="C84"/>
      <c r="D84"/>
      <c r="E84" s="8"/>
      <c r="F84" s="2"/>
      <c r="G84" s="2"/>
      <c r="H84" s="2"/>
      <c r="I84" s="2"/>
      <c r="J84" s="2"/>
      <c r="K84" s="2"/>
      <c r="L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" x14ac:dyDescent="0.25">
      <c r="A85" s="5"/>
      <c r="B85"/>
      <c r="C85"/>
      <c r="D85"/>
      <c r="E85" s="9"/>
      <c r="F85" s="2"/>
      <c r="G85" s="2"/>
      <c r="H85" s="2"/>
      <c r="I85" s="2"/>
      <c r="J85" s="2"/>
      <c r="K85" s="2"/>
      <c r="L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" x14ac:dyDescent="0.25">
      <c r="A86" s="5"/>
      <c r="B86"/>
      <c r="C86"/>
      <c r="D86"/>
      <c r="E86" s="9"/>
      <c r="F86" s="2"/>
      <c r="G86" s="2"/>
      <c r="H86" s="2"/>
      <c r="I86" s="2"/>
      <c r="J86" s="2"/>
      <c r="K86" s="2"/>
      <c r="L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" x14ac:dyDescent="0.25">
      <c r="A87" s="5"/>
      <c r="B87"/>
      <c r="C87"/>
      <c r="D87"/>
      <c r="E87" s="9"/>
      <c r="F87" s="2"/>
      <c r="G87" s="2"/>
      <c r="H87" s="2"/>
      <c r="I87" s="2"/>
      <c r="J87" s="2"/>
      <c r="K87" s="2"/>
      <c r="L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" x14ac:dyDescent="0.25">
      <c r="A88" s="5"/>
      <c r="B88"/>
      <c r="C88"/>
      <c r="D88"/>
      <c r="E88" s="8"/>
      <c r="F88" s="2"/>
      <c r="G88" s="2"/>
      <c r="H88" s="2"/>
      <c r="I88" s="2"/>
      <c r="J88" s="2"/>
      <c r="K88" s="2"/>
      <c r="L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" x14ac:dyDescent="0.25">
      <c r="A89" s="5"/>
      <c r="B89"/>
      <c r="C89"/>
      <c r="D89"/>
      <c r="E89" s="7"/>
      <c r="F89" s="2"/>
      <c r="G89" s="2"/>
      <c r="H89" s="2"/>
      <c r="I89" s="2"/>
      <c r="J89" s="2"/>
      <c r="K89" s="2"/>
      <c r="L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" x14ac:dyDescent="0.25">
      <c r="A90" s="5"/>
      <c r="B90"/>
      <c r="C90"/>
      <c r="D90"/>
      <c r="E90" s="6"/>
      <c r="F90" s="2"/>
      <c r="G90" s="2"/>
      <c r="H90" s="2"/>
      <c r="I90" s="2"/>
      <c r="J90" s="2"/>
      <c r="K90" s="2"/>
      <c r="L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" x14ac:dyDescent="0.25">
      <c r="A91" s="5"/>
      <c r="B91"/>
      <c r="C91"/>
      <c r="D91"/>
      <c r="E91" s="6"/>
      <c r="F91" s="2"/>
      <c r="G91" s="2"/>
      <c r="H91" s="2"/>
      <c r="I91" s="2"/>
      <c r="J91" s="2"/>
      <c r="K91" s="2"/>
      <c r="L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" x14ac:dyDescent="0.25">
      <c r="A92" s="5"/>
      <c r="B92"/>
      <c r="C92"/>
      <c r="D92"/>
      <c r="E92" s="6"/>
      <c r="F92" s="2"/>
      <c r="G92" s="2"/>
      <c r="H92" s="2"/>
      <c r="I92" s="2"/>
      <c r="J92" s="2"/>
      <c r="K92" s="2"/>
      <c r="L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" x14ac:dyDescent="0.25">
      <c r="A93" s="5"/>
      <c r="B93"/>
      <c r="C93"/>
      <c r="D93"/>
      <c r="E93" s="3"/>
      <c r="F93" s="2"/>
      <c r="G93" s="2"/>
      <c r="H93" s="2"/>
      <c r="I93" s="2"/>
      <c r="J93" s="2"/>
      <c r="K93" s="2"/>
      <c r="L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" x14ac:dyDescent="0.25">
      <c r="A94" s="2"/>
      <c r="B94"/>
      <c r="C94"/>
      <c r="D94"/>
      <c r="E94" s="2"/>
      <c r="F94" s="2"/>
      <c r="G94" s="2"/>
      <c r="H94" s="2"/>
      <c r="I94" s="2"/>
      <c r="J94" s="2"/>
      <c r="K94" s="2"/>
      <c r="L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" x14ac:dyDescent="0.25">
      <c r="A95" s="2"/>
      <c r="B95"/>
      <c r="C95"/>
      <c r="D95"/>
      <c r="E95" s="2"/>
      <c r="F95" s="2"/>
      <c r="G95" s="2"/>
      <c r="H95" s="2"/>
      <c r="I95" s="2"/>
      <c r="J95" s="2"/>
      <c r="K95" s="2"/>
      <c r="L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" x14ac:dyDescent="0.25">
      <c r="A96" s="2"/>
      <c r="B96"/>
      <c r="C96"/>
      <c r="D96"/>
      <c r="E96" s="2"/>
      <c r="F96" s="2"/>
      <c r="G96" s="2"/>
      <c r="H96" s="2"/>
      <c r="I96" s="2"/>
      <c r="J96" s="2"/>
      <c r="K96" s="2"/>
      <c r="L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27" ht="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27" ht="1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27" ht="1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27" ht="1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27" ht="1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27" ht="1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27" ht="1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27" ht="1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27" ht="1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27" ht="1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ht="1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ht="1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1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ht="1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ht="1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ht="1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ht="1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ht="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ht="1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ht="1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ht="1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ht="1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ht="1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ht="15" x14ac:dyDescent="0.25">
      <c r="F192" s="2"/>
      <c r="G192" s="2"/>
      <c r="H192" s="2"/>
      <c r="I192" s="2"/>
      <c r="J192" s="2"/>
      <c r="K192" s="2"/>
      <c r="L192" s="2"/>
    </row>
    <row r="193" spans="6:12" ht="15" x14ac:dyDescent="0.25">
      <c r="F193" s="2"/>
      <c r="G193" s="2"/>
      <c r="H193" s="2"/>
      <c r="I193" s="2"/>
      <c r="J193" s="2"/>
      <c r="K193" s="2"/>
      <c r="L193" s="2"/>
    </row>
  </sheetData>
  <printOptions horizontalCentered="1"/>
  <pageMargins left="0.7" right="0.7" top="0.75" bottom="0.75" header="0.3" footer="0.3"/>
  <pageSetup scale="74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6"/>
  <sheetViews>
    <sheetView zoomScale="85" zoomScaleNormal="85" workbookViewId="0">
      <pane xSplit="2" ySplit="13" topLeftCell="C26" activePane="bottomRight" state="frozen"/>
      <selection activeCell="E37" sqref="E37"/>
      <selection pane="topRight" activeCell="E37" sqref="E37"/>
      <selection pane="bottomLeft" activeCell="E37" sqref="E37"/>
      <selection pane="bottomRight" activeCell="C51" sqref="C51"/>
    </sheetView>
  </sheetViews>
  <sheetFormatPr defaultColWidth="9.140625" defaultRowHeight="12.75" outlineLevelRow="1" x14ac:dyDescent="0.2"/>
  <cols>
    <col min="1" max="1" width="4.85546875" style="67" bestFit="1" customWidth="1"/>
    <col min="2" max="2" width="35.140625" style="67" bestFit="1" customWidth="1"/>
    <col min="3" max="3" width="18.42578125" style="67" customWidth="1"/>
    <col min="4" max="4" width="15" style="67" customWidth="1"/>
    <col min="5" max="5" width="17.5703125" style="67" customWidth="1"/>
    <col min="6" max="6" width="15.42578125" style="67" customWidth="1"/>
    <col min="7" max="7" width="16.42578125" style="67" customWidth="1"/>
    <col min="8" max="8" width="15.140625" style="67" customWidth="1"/>
    <col min="9" max="9" width="16.140625" style="67" customWidth="1"/>
    <col min="10" max="10" width="16.5703125" style="67" customWidth="1"/>
    <col min="11" max="11" width="16.42578125" style="67" customWidth="1"/>
    <col min="12" max="12" width="15.140625" style="67" customWidth="1"/>
    <col min="13" max="13" width="17" style="67" customWidth="1"/>
    <col min="14" max="14" width="16.28515625" style="67" customWidth="1"/>
    <col min="15" max="15" width="17" style="67" customWidth="1"/>
    <col min="16" max="16" width="9.140625" style="67"/>
    <col min="17" max="17" width="15" style="68" bestFit="1" customWidth="1"/>
    <col min="18" max="18" width="16" style="68" bestFit="1" customWidth="1"/>
    <col min="19" max="19" width="15" style="68" bestFit="1" customWidth="1"/>
    <col min="20" max="16384" width="9.140625" style="67"/>
  </cols>
  <sheetData>
    <row r="1" spans="1:19" ht="14.25" x14ac:dyDescent="0.2">
      <c r="A1" s="66" t="s">
        <v>36</v>
      </c>
      <c r="N1" s="64" t="s">
        <v>839</v>
      </c>
      <c r="O1" s="62"/>
    </row>
    <row r="2" spans="1:19" x14ac:dyDescent="0.2">
      <c r="A2" s="66" t="s">
        <v>37</v>
      </c>
    </row>
    <row r="3" spans="1:19" x14ac:dyDescent="0.2">
      <c r="A3" s="66" t="s">
        <v>38</v>
      </c>
    </row>
    <row r="4" spans="1:19" x14ac:dyDescent="0.2">
      <c r="A4" s="66" t="s">
        <v>39</v>
      </c>
    </row>
    <row r="5" spans="1:19" x14ac:dyDescent="0.2">
      <c r="A5" s="66" t="s">
        <v>40</v>
      </c>
    </row>
    <row r="6" spans="1:19" x14ac:dyDescent="0.2">
      <c r="A6" s="66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9" x14ac:dyDescent="0.2">
      <c r="A7" s="66"/>
      <c r="C7" s="69" t="s">
        <v>41</v>
      </c>
      <c r="D7" s="69" t="s">
        <v>42</v>
      </c>
      <c r="E7" s="69" t="s">
        <v>42</v>
      </c>
      <c r="F7" s="69" t="s">
        <v>43</v>
      </c>
      <c r="G7" s="69" t="s">
        <v>43</v>
      </c>
      <c r="H7" s="69" t="s">
        <v>44</v>
      </c>
      <c r="I7" s="69" t="s">
        <v>44</v>
      </c>
      <c r="J7" s="69" t="s">
        <v>45</v>
      </c>
      <c r="K7" s="70" t="s">
        <v>46</v>
      </c>
      <c r="L7" s="69" t="s">
        <v>47</v>
      </c>
      <c r="M7" s="69" t="s">
        <v>48</v>
      </c>
      <c r="N7" s="69" t="s">
        <v>49</v>
      </c>
      <c r="O7" s="69" t="s">
        <v>50</v>
      </c>
    </row>
    <row r="8" spans="1:19" x14ac:dyDescent="0.2">
      <c r="A8" s="71"/>
      <c r="B8" s="72"/>
      <c r="C8" s="73"/>
      <c r="D8" s="74"/>
      <c r="E8" s="74"/>
      <c r="F8" s="74"/>
      <c r="G8" s="75"/>
      <c r="H8" s="73"/>
      <c r="I8" s="74"/>
      <c r="J8" s="74"/>
      <c r="K8" s="74"/>
      <c r="L8" s="74"/>
      <c r="M8" s="74"/>
      <c r="N8" s="74"/>
      <c r="O8" s="75"/>
    </row>
    <row r="9" spans="1:19" x14ac:dyDescent="0.2">
      <c r="A9" s="76"/>
      <c r="B9" s="77"/>
      <c r="C9" s="78"/>
      <c r="D9" s="79"/>
      <c r="E9" s="80"/>
      <c r="F9" s="81"/>
      <c r="G9" s="82" t="s">
        <v>51</v>
      </c>
      <c r="H9" s="83">
        <v>2022</v>
      </c>
      <c r="I9" s="84" t="s">
        <v>52</v>
      </c>
      <c r="J9" s="85">
        <v>2023</v>
      </c>
      <c r="K9" s="84" t="s">
        <v>52</v>
      </c>
      <c r="L9" s="85">
        <v>2024</v>
      </c>
      <c r="M9" s="84" t="s">
        <v>52</v>
      </c>
      <c r="N9" s="85">
        <v>2025</v>
      </c>
      <c r="O9" s="86" t="s">
        <v>52</v>
      </c>
    </row>
    <row r="10" spans="1:19" x14ac:dyDescent="0.2">
      <c r="A10" s="87"/>
      <c r="B10" s="88"/>
      <c r="C10" s="89" t="s">
        <v>53</v>
      </c>
      <c r="D10" s="90"/>
      <c r="E10" s="91" t="s">
        <v>54</v>
      </c>
      <c r="F10" s="92" t="s">
        <v>55</v>
      </c>
      <c r="G10" s="86" t="s">
        <v>52</v>
      </c>
      <c r="H10" s="93" t="s">
        <v>56</v>
      </c>
      <c r="I10" s="91" t="s">
        <v>57</v>
      </c>
      <c r="J10" s="92" t="s">
        <v>27</v>
      </c>
      <c r="K10" s="91" t="s">
        <v>57</v>
      </c>
      <c r="L10" s="92" t="s">
        <v>26</v>
      </c>
      <c r="M10" s="91" t="s">
        <v>57</v>
      </c>
      <c r="N10" s="92" t="s">
        <v>25</v>
      </c>
      <c r="O10" s="86" t="s">
        <v>57</v>
      </c>
    </row>
    <row r="11" spans="1:19" x14ac:dyDescent="0.2">
      <c r="A11" s="87"/>
      <c r="B11" s="88"/>
      <c r="C11" s="89" t="s">
        <v>58</v>
      </c>
      <c r="D11" s="92" t="s">
        <v>59</v>
      </c>
      <c r="E11" s="91" t="s">
        <v>60</v>
      </c>
      <c r="F11" s="92" t="s">
        <v>61</v>
      </c>
      <c r="G11" s="86" t="s">
        <v>60</v>
      </c>
      <c r="H11" s="93" t="s">
        <v>62</v>
      </c>
      <c r="I11" s="91" t="s">
        <v>63</v>
      </c>
      <c r="J11" s="92" t="s">
        <v>62</v>
      </c>
      <c r="K11" s="91" t="s">
        <v>64</v>
      </c>
      <c r="L11" s="92" t="s">
        <v>62</v>
      </c>
      <c r="M11" s="91" t="s">
        <v>64</v>
      </c>
      <c r="N11" s="92" t="s">
        <v>62</v>
      </c>
      <c r="O11" s="86" t="s">
        <v>64</v>
      </c>
    </row>
    <row r="12" spans="1:19" x14ac:dyDescent="0.2">
      <c r="A12" s="94" t="s">
        <v>28</v>
      </c>
      <c r="B12" s="95" t="s">
        <v>21</v>
      </c>
      <c r="C12" s="96" t="s">
        <v>65</v>
      </c>
      <c r="D12" s="97" t="s">
        <v>66</v>
      </c>
      <c r="E12" s="98" t="s">
        <v>67</v>
      </c>
      <c r="F12" s="97" t="s">
        <v>66</v>
      </c>
      <c r="G12" s="99" t="s">
        <v>67</v>
      </c>
      <c r="H12" s="100" t="s">
        <v>66</v>
      </c>
      <c r="I12" s="98" t="s">
        <v>27</v>
      </c>
      <c r="J12" s="97" t="s">
        <v>66</v>
      </c>
      <c r="K12" s="98" t="s">
        <v>27</v>
      </c>
      <c r="L12" s="97" t="s">
        <v>66</v>
      </c>
      <c r="M12" s="98" t="s">
        <v>26</v>
      </c>
      <c r="N12" s="97" t="s">
        <v>66</v>
      </c>
      <c r="O12" s="99" t="s">
        <v>25</v>
      </c>
    </row>
    <row r="13" spans="1:19" x14ac:dyDescent="0.2">
      <c r="A13" s="101"/>
      <c r="B13" s="102"/>
      <c r="C13" s="103" t="s">
        <v>478</v>
      </c>
      <c r="D13" s="104" t="s">
        <v>401</v>
      </c>
      <c r="E13" s="105" t="s">
        <v>400</v>
      </c>
      <c r="F13" s="104" t="s">
        <v>399</v>
      </c>
      <c r="G13" s="106" t="s">
        <v>398</v>
      </c>
      <c r="H13" s="107" t="s">
        <v>397</v>
      </c>
      <c r="I13" s="105" t="s">
        <v>396</v>
      </c>
      <c r="J13" s="104" t="s">
        <v>395</v>
      </c>
      <c r="K13" s="105" t="s">
        <v>394</v>
      </c>
      <c r="L13" s="104" t="s">
        <v>393</v>
      </c>
      <c r="M13" s="105" t="s">
        <v>392</v>
      </c>
      <c r="N13" s="104" t="s">
        <v>479</v>
      </c>
      <c r="O13" s="106" t="s">
        <v>480</v>
      </c>
    </row>
    <row r="14" spans="1:19" x14ac:dyDescent="0.2">
      <c r="A14" s="108">
        <f>ROW()</f>
        <v>14</v>
      </c>
      <c r="B14" s="77" t="s">
        <v>68</v>
      </c>
      <c r="C14" s="109"/>
      <c r="D14" s="110"/>
      <c r="E14" s="111"/>
      <c r="F14" s="110"/>
      <c r="G14" s="112"/>
      <c r="H14" s="113"/>
      <c r="I14" s="111"/>
      <c r="J14" s="110"/>
      <c r="K14" s="111"/>
      <c r="L14" s="110"/>
      <c r="M14" s="111"/>
      <c r="N14" s="110"/>
      <c r="O14" s="112"/>
    </row>
    <row r="15" spans="1:19" x14ac:dyDescent="0.2">
      <c r="A15" s="108">
        <f>ROW()</f>
        <v>15</v>
      </c>
      <c r="B15" s="77" t="s">
        <v>69</v>
      </c>
      <c r="C15" s="114">
        <f>'SEF-9.2'!C13</f>
        <v>989598359.40999997</v>
      </c>
      <c r="D15" s="115">
        <f>'SEF-9.2'!AI13</f>
        <v>-466491523.89813811</v>
      </c>
      <c r="E15" s="116">
        <f>SUM(C15:D15)</f>
        <v>523106835.51186186</v>
      </c>
      <c r="F15" s="115">
        <f>'SEF-9.2'!BW13</f>
        <v>-2518688.1742768884</v>
      </c>
      <c r="G15" s="117">
        <f>SUM(E15:F15)</f>
        <v>520588147.33758497</v>
      </c>
      <c r="H15" s="118">
        <f>'SEF-9.2'!DJ13</f>
        <v>15012199.290499585</v>
      </c>
      <c r="I15" s="116">
        <f>SUM(G15:H15)</f>
        <v>535600346.62808454</v>
      </c>
      <c r="J15" s="119">
        <f>'SEF-9.2'!EW13</f>
        <v>3182640.6072111833</v>
      </c>
      <c r="K15" s="116">
        <f>SUM(I15:J15)</f>
        <v>538782987.23529577</v>
      </c>
      <c r="L15" s="119">
        <f>'SEF-9.2'!GJ13</f>
        <v>4088503.6398947756</v>
      </c>
      <c r="M15" s="116">
        <f>SUM(K15:L15)</f>
        <v>542871490.8751905</v>
      </c>
      <c r="N15" s="119">
        <f>'SEF-9.2'!HW13</f>
        <v>854215.47975359601</v>
      </c>
      <c r="O15" s="120">
        <f>SUM(M15:N15)</f>
        <v>543725706.35494411</v>
      </c>
      <c r="Q15" s="121"/>
      <c r="R15" s="121"/>
      <c r="S15" s="121"/>
    </row>
    <row r="16" spans="1:19" x14ac:dyDescent="0.2">
      <c r="A16" s="108">
        <f>ROW()</f>
        <v>16</v>
      </c>
      <c r="B16" s="77" t="s">
        <v>70</v>
      </c>
      <c r="C16" s="122">
        <f>'SEF-9.2'!C14</f>
        <v>0</v>
      </c>
      <c r="D16" s="123">
        <f>'SEF-9.2'!AI14</f>
        <v>0</v>
      </c>
      <c r="E16" s="124">
        <f>SUM(C16:D16)</f>
        <v>0</v>
      </c>
      <c r="F16" s="123">
        <f>'SEF-9.2'!BW14</f>
        <v>0</v>
      </c>
      <c r="G16" s="125">
        <f>SUM(E16:F16)</f>
        <v>0</v>
      </c>
      <c r="H16" s="126">
        <f>'SEF-9.2'!DJ14</f>
        <v>0</v>
      </c>
      <c r="I16" s="124">
        <f>SUM(G16:H16)</f>
        <v>0</v>
      </c>
      <c r="J16" s="123">
        <f>'SEF-9.2'!EW14</f>
        <v>0</v>
      </c>
      <c r="K16" s="124">
        <f>SUM(I16:J16)</f>
        <v>0</v>
      </c>
      <c r="L16" s="123">
        <f>'SEF-9.2'!GJ14</f>
        <v>0</v>
      </c>
      <c r="M16" s="124">
        <f>SUM(K16:L16)</f>
        <v>0</v>
      </c>
      <c r="N16" s="123">
        <f>'SEF-9.2'!HW14</f>
        <v>0</v>
      </c>
      <c r="O16" s="127">
        <f>SUM(M16:N16)</f>
        <v>0</v>
      </c>
    </row>
    <row r="17" spans="1:15" x14ac:dyDescent="0.2">
      <c r="A17" s="108">
        <f>ROW()</f>
        <v>17</v>
      </c>
      <c r="B17" s="77" t="s">
        <v>71</v>
      </c>
      <c r="C17" s="122">
        <f>'SEF-9.2'!C15</f>
        <v>0</v>
      </c>
      <c r="D17" s="123">
        <f>'SEF-9.2'!AI15</f>
        <v>0</v>
      </c>
      <c r="E17" s="124">
        <f>SUM(C17:D17)</f>
        <v>0</v>
      </c>
      <c r="F17" s="123">
        <f>'SEF-9.2'!BW15</f>
        <v>0</v>
      </c>
      <c r="G17" s="125">
        <f>SUM(E17:F17)</f>
        <v>0</v>
      </c>
      <c r="H17" s="126">
        <f>'SEF-9.2'!DJ15</f>
        <v>0</v>
      </c>
      <c r="I17" s="124">
        <f>SUM(G17:H17)</f>
        <v>0</v>
      </c>
      <c r="J17" s="123">
        <f>'SEF-9.2'!EW15</f>
        <v>0</v>
      </c>
      <c r="K17" s="124">
        <f>SUM(I17:J17)</f>
        <v>0</v>
      </c>
      <c r="L17" s="123">
        <f>'SEF-9.2'!GJ15</f>
        <v>0</v>
      </c>
      <c r="M17" s="124">
        <f>SUM(K17:L17)</f>
        <v>0</v>
      </c>
      <c r="N17" s="123">
        <f>'SEF-9.2'!HW15</f>
        <v>0</v>
      </c>
      <c r="O17" s="127">
        <f>SUM(M17:N17)</f>
        <v>0</v>
      </c>
    </row>
    <row r="18" spans="1:15" x14ac:dyDescent="0.2">
      <c r="A18" s="108">
        <f>ROW()</f>
        <v>18</v>
      </c>
      <c r="B18" s="77" t="s">
        <v>72</v>
      </c>
      <c r="C18" s="122">
        <f>'SEF-9.2'!C16</f>
        <v>30704362.150000002</v>
      </c>
      <c r="D18" s="123">
        <f>'SEF-9.2'!AI16</f>
        <v>-126304.31000000052</v>
      </c>
      <c r="E18" s="124">
        <f>SUM(C18:D18)</f>
        <v>30578057.840000004</v>
      </c>
      <c r="F18" s="123">
        <f>'SEF-9.2'!BW16</f>
        <v>-26527787.689999998</v>
      </c>
      <c r="G18" s="125">
        <f>SUM(E18:F18)</f>
        <v>4050270.150000006</v>
      </c>
      <c r="H18" s="126">
        <f>'SEF-9.2'!DJ16</f>
        <v>0</v>
      </c>
      <c r="I18" s="124">
        <f>SUM(G18:H18)</f>
        <v>4050270.150000006</v>
      </c>
      <c r="J18" s="123">
        <f>'SEF-9.2'!EW16</f>
        <v>-10139250.878640652</v>
      </c>
      <c r="K18" s="124">
        <f>SUM(I18:J18)</f>
        <v>-6088980.7286406457</v>
      </c>
      <c r="L18" s="123">
        <f>'SEF-9.2'!GJ16</f>
        <v>0</v>
      </c>
      <c r="M18" s="124">
        <f>SUM(K18:L18)</f>
        <v>-6088980.7286406457</v>
      </c>
      <c r="N18" s="123">
        <f>'SEF-9.2'!HW16</f>
        <v>0</v>
      </c>
      <c r="O18" s="127">
        <f>SUM(M18:N18)</f>
        <v>-6088980.7286406457</v>
      </c>
    </row>
    <row r="19" spans="1:15" x14ac:dyDescent="0.2">
      <c r="A19" s="108">
        <f>ROW()</f>
        <v>19</v>
      </c>
      <c r="B19" s="128" t="s">
        <v>73</v>
      </c>
      <c r="C19" s="129">
        <f t="shared" ref="C19:O19" si="0">SUM(C15:C18)</f>
        <v>1020302721.5599999</v>
      </c>
      <c r="D19" s="130">
        <f t="shared" si="0"/>
        <v>-466617828.20813811</v>
      </c>
      <c r="E19" s="131">
        <f t="shared" si="0"/>
        <v>553684893.35186183</v>
      </c>
      <c r="F19" s="130">
        <f t="shared" si="0"/>
        <v>-29046475.864276886</v>
      </c>
      <c r="G19" s="132">
        <f t="shared" si="0"/>
        <v>524638417.48758495</v>
      </c>
      <c r="H19" s="133">
        <f t="shared" si="0"/>
        <v>15012199.290499585</v>
      </c>
      <c r="I19" s="131">
        <f t="shared" si="0"/>
        <v>539650616.77808452</v>
      </c>
      <c r="J19" s="130">
        <f t="shared" si="0"/>
        <v>-6956610.2714294679</v>
      </c>
      <c r="K19" s="131">
        <f t="shared" si="0"/>
        <v>532694006.5066551</v>
      </c>
      <c r="L19" s="130">
        <f t="shared" si="0"/>
        <v>4088503.6398947756</v>
      </c>
      <c r="M19" s="131">
        <f t="shared" si="0"/>
        <v>536782510.14654982</v>
      </c>
      <c r="N19" s="130">
        <f t="shared" si="0"/>
        <v>854215.47975359601</v>
      </c>
      <c r="O19" s="132">
        <f t="shared" si="0"/>
        <v>537636725.62630343</v>
      </c>
    </row>
    <row r="20" spans="1:15" x14ac:dyDescent="0.2">
      <c r="A20" s="108">
        <f>ROW()</f>
        <v>20</v>
      </c>
      <c r="B20" s="128"/>
      <c r="C20" s="109"/>
      <c r="D20" s="110"/>
      <c r="E20" s="111"/>
      <c r="F20" s="110"/>
      <c r="G20" s="112"/>
      <c r="H20" s="113"/>
      <c r="I20" s="111"/>
      <c r="J20" s="110"/>
      <c r="K20" s="111"/>
      <c r="L20" s="110"/>
      <c r="M20" s="111"/>
      <c r="N20" s="110"/>
      <c r="O20" s="112"/>
    </row>
    <row r="21" spans="1:15" x14ac:dyDescent="0.2">
      <c r="A21" s="108">
        <f>ROW()</f>
        <v>21</v>
      </c>
      <c r="B21" s="128" t="s">
        <v>74</v>
      </c>
      <c r="C21" s="109"/>
      <c r="D21" s="110"/>
      <c r="E21" s="111"/>
      <c r="F21" s="110"/>
      <c r="G21" s="112"/>
      <c r="H21" s="113"/>
      <c r="I21" s="111"/>
      <c r="J21" s="110"/>
      <c r="K21" s="111"/>
      <c r="L21" s="110"/>
      <c r="M21" s="111"/>
      <c r="N21" s="110"/>
      <c r="O21" s="112"/>
    </row>
    <row r="22" spans="1:15" x14ac:dyDescent="0.2">
      <c r="A22" s="108">
        <f>ROW()</f>
        <v>22</v>
      </c>
      <c r="B22" s="128"/>
      <c r="C22" s="109"/>
      <c r="D22" s="110"/>
      <c r="E22" s="111"/>
      <c r="F22" s="110"/>
      <c r="G22" s="112"/>
      <c r="H22" s="113"/>
      <c r="I22" s="111"/>
      <c r="J22" s="110"/>
      <c r="K22" s="111"/>
      <c r="L22" s="110"/>
      <c r="M22" s="111"/>
      <c r="N22" s="110"/>
      <c r="O22" s="112"/>
    </row>
    <row r="23" spans="1:15" x14ac:dyDescent="0.2">
      <c r="A23" s="108">
        <f>ROW()</f>
        <v>23</v>
      </c>
      <c r="B23" s="128" t="s">
        <v>75</v>
      </c>
      <c r="C23" s="109"/>
      <c r="D23" s="110"/>
      <c r="E23" s="111"/>
      <c r="F23" s="110"/>
      <c r="G23" s="112"/>
      <c r="H23" s="113"/>
      <c r="I23" s="111"/>
      <c r="J23" s="110"/>
      <c r="K23" s="111"/>
      <c r="L23" s="110"/>
      <c r="M23" s="111"/>
      <c r="N23" s="110"/>
      <c r="O23" s="112"/>
    </row>
    <row r="24" spans="1:15" x14ac:dyDescent="0.2">
      <c r="A24" s="108">
        <f>ROW()</f>
        <v>24</v>
      </c>
      <c r="B24" s="128" t="s">
        <v>76</v>
      </c>
      <c r="C24" s="122">
        <f>'SEF-9.2'!C22</f>
        <v>0</v>
      </c>
      <c r="D24" s="123">
        <f>'SEF-9.2'!AI22</f>
        <v>0</v>
      </c>
      <c r="E24" s="124">
        <f>SUM(C24:D24)</f>
        <v>0</v>
      </c>
      <c r="F24" s="123">
        <f>'SEF-9.2'!BW22</f>
        <v>0</v>
      </c>
      <c r="G24" s="125">
        <f>SUM(E24:F24)</f>
        <v>0</v>
      </c>
      <c r="H24" s="126">
        <f>'SEF-9.2'!DJ22</f>
        <v>0</v>
      </c>
      <c r="I24" s="124">
        <f>SUM(G24:H24)</f>
        <v>0</v>
      </c>
      <c r="J24" s="123">
        <f>'SEF-9.2'!EW22</f>
        <v>0</v>
      </c>
      <c r="K24" s="124">
        <f>SUM(I24:J24)</f>
        <v>0</v>
      </c>
      <c r="L24" s="123">
        <f>'SEF-9.2'!GJ22</f>
        <v>0</v>
      </c>
      <c r="M24" s="124">
        <f>SUM(K24:L24)</f>
        <v>0</v>
      </c>
      <c r="N24" s="123">
        <f>'SEF-9.2'!HW22</f>
        <v>0</v>
      </c>
      <c r="O24" s="125">
        <f>SUM(M24:N24)</f>
        <v>0</v>
      </c>
    </row>
    <row r="25" spans="1:15" x14ac:dyDescent="0.2">
      <c r="A25" s="108">
        <f>ROW()</f>
        <v>25</v>
      </c>
      <c r="B25" s="128" t="s">
        <v>77</v>
      </c>
      <c r="C25" s="122">
        <f>'SEF-9.2'!C23</f>
        <v>364582892.41000003</v>
      </c>
      <c r="D25" s="123">
        <f>'SEF-9.2'!AI23</f>
        <v>-364508670.14999998</v>
      </c>
      <c r="E25" s="124">
        <f>SUM(C25:D25)</f>
        <v>74222.260000050068</v>
      </c>
      <c r="F25" s="123">
        <f>'SEF-9.2'!BW23</f>
        <v>-74222.259999999995</v>
      </c>
      <c r="G25" s="125">
        <f>SUM(E25:F25)</f>
        <v>5.0073140300810337E-8</v>
      </c>
      <c r="H25" s="126">
        <f>'SEF-9.2'!DJ23</f>
        <v>0</v>
      </c>
      <c r="I25" s="124">
        <f>SUM(G25:H25)</f>
        <v>5.0073140300810337E-8</v>
      </c>
      <c r="J25" s="123">
        <f>'SEF-9.2'!EW23</f>
        <v>0</v>
      </c>
      <c r="K25" s="124">
        <f>SUM(I25:J25)</f>
        <v>5.0073140300810337E-8</v>
      </c>
      <c r="L25" s="123">
        <f>'SEF-9.2'!GJ23</f>
        <v>0</v>
      </c>
      <c r="M25" s="124">
        <f>SUM(K25:L25)</f>
        <v>5.0073140300810337E-8</v>
      </c>
      <c r="N25" s="123">
        <f>'SEF-9.2'!HW23</f>
        <v>0</v>
      </c>
      <c r="O25" s="125">
        <f>SUM(M25:N25)</f>
        <v>5.0073140300810337E-8</v>
      </c>
    </row>
    <row r="26" spans="1:15" x14ac:dyDescent="0.2">
      <c r="A26" s="108">
        <f>ROW()</f>
        <v>26</v>
      </c>
      <c r="B26" s="128" t="s">
        <v>78</v>
      </c>
      <c r="C26" s="122">
        <f>'SEF-9.2'!C24</f>
        <v>0</v>
      </c>
      <c r="D26" s="123">
        <f>'SEF-9.2'!AI24</f>
        <v>0</v>
      </c>
      <c r="E26" s="124">
        <f>SUM(C26:D26)</f>
        <v>0</v>
      </c>
      <c r="F26" s="123">
        <f>'SEF-9.2'!BW24</f>
        <v>0</v>
      </c>
      <c r="G26" s="125">
        <f>SUM(E26:F26)</f>
        <v>0</v>
      </c>
      <c r="H26" s="126">
        <f>'SEF-9.2'!DJ24</f>
        <v>0</v>
      </c>
      <c r="I26" s="124">
        <f>SUM(G26:H26)</f>
        <v>0</v>
      </c>
      <c r="J26" s="123">
        <f>'SEF-9.2'!EW24</f>
        <v>0</v>
      </c>
      <c r="K26" s="124">
        <f>SUM(I26:J26)</f>
        <v>0</v>
      </c>
      <c r="L26" s="123">
        <f>'SEF-9.2'!GJ24</f>
        <v>0</v>
      </c>
      <c r="M26" s="124">
        <f>SUM(K26:L26)</f>
        <v>0</v>
      </c>
      <c r="N26" s="123">
        <f>'SEF-9.2'!HW24</f>
        <v>0</v>
      </c>
      <c r="O26" s="125">
        <f>SUM(M26:N26)</f>
        <v>0</v>
      </c>
    </row>
    <row r="27" spans="1:15" x14ac:dyDescent="0.2">
      <c r="A27" s="108">
        <f>ROW()</f>
        <v>27</v>
      </c>
      <c r="B27" s="128" t="s">
        <v>79</v>
      </c>
      <c r="C27" s="122">
        <f>'SEF-9.2'!C25</f>
        <v>0</v>
      </c>
      <c r="D27" s="123">
        <f>'SEF-9.2'!AI25</f>
        <v>0</v>
      </c>
      <c r="E27" s="124">
        <f>SUM(C27:D27)</f>
        <v>0</v>
      </c>
      <c r="F27" s="123">
        <f>'SEF-9.2'!BW25</f>
        <v>0</v>
      </c>
      <c r="G27" s="125">
        <f>SUM(E27:F27)</f>
        <v>0</v>
      </c>
      <c r="H27" s="126">
        <f>'SEF-9.2'!DJ25</f>
        <v>0</v>
      </c>
      <c r="I27" s="124">
        <f>SUM(G27:H27)</f>
        <v>0</v>
      </c>
      <c r="J27" s="123">
        <f>'SEF-9.2'!EW25</f>
        <v>0</v>
      </c>
      <c r="K27" s="124">
        <f>SUM(I27:J27)</f>
        <v>0</v>
      </c>
      <c r="L27" s="123">
        <f>'SEF-9.2'!GJ25</f>
        <v>0</v>
      </c>
      <c r="M27" s="124">
        <f>SUM(K27:L27)</f>
        <v>0</v>
      </c>
      <c r="N27" s="123">
        <f>'SEF-9.2'!HW25</f>
        <v>0</v>
      </c>
      <c r="O27" s="125">
        <f>SUM(M27:N27)</f>
        <v>0</v>
      </c>
    </row>
    <row r="28" spans="1:15" x14ac:dyDescent="0.2">
      <c r="A28" s="108">
        <f>ROW()</f>
        <v>28</v>
      </c>
      <c r="B28" s="128" t="s">
        <v>80</v>
      </c>
      <c r="C28" s="134">
        <f t="shared" ref="C28:O28" si="1">SUM(C24:C27)</f>
        <v>364582892.41000003</v>
      </c>
      <c r="D28" s="135">
        <f t="shared" si="1"/>
        <v>-364508670.14999998</v>
      </c>
      <c r="E28" s="136">
        <f t="shared" si="1"/>
        <v>74222.260000050068</v>
      </c>
      <c r="F28" s="135">
        <f t="shared" si="1"/>
        <v>-74222.259999999995</v>
      </c>
      <c r="G28" s="137">
        <f t="shared" si="1"/>
        <v>5.0073140300810337E-8</v>
      </c>
      <c r="H28" s="138">
        <f t="shared" si="1"/>
        <v>0</v>
      </c>
      <c r="I28" s="139">
        <f t="shared" si="1"/>
        <v>5.0073140300810337E-8</v>
      </c>
      <c r="J28" s="140">
        <f t="shared" si="1"/>
        <v>0</v>
      </c>
      <c r="K28" s="139">
        <f t="shared" si="1"/>
        <v>5.0073140300810337E-8</v>
      </c>
      <c r="L28" s="140">
        <f t="shared" si="1"/>
        <v>0</v>
      </c>
      <c r="M28" s="139">
        <f t="shared" si="1"/>
        <v>5.0073140300810337E-8</v>
      </c>
      <c r="N28" s="140">
        <f t="shared" si="1"/>
        <v>0</v>
      </c>
      <c r="O28" s="141">
        <f t="shared" si="1"/>
        <v>5.0073140300810337E-8</v>
      </c>
    </row>
    <row r="29" spans="1:15" x14ac:dyDescent="0.2">
      <c r="A29" s="108">
        <f>ROW()</f>
        <v>29</v>
      </c>
      <c r="B29" s="128"/>
      <c r="C29" s="122"/>
      <c r="D29" s="142"/>
      <c r="E29" s="143"/>
      <c r="F29" s="142"/>
      <c r="G29" s="144"/>
      <c r="H29" s="145"/>
      <c r="I29" s="146"/>
      <c r="J29" s="147"/>
      <c r="K29" s="146"/>
      <c r="L29" s="147"/>
      <c r="M29" s="146"/>
      <c r="N29" s="147"/>
      <c r="O29" s="148"/>
    </row>
    <row r="30" spans="1:15" x14ac:dyDescent="0.2">
      <c r="A30" s="108">
        <f>ROW()</f>
        <v>30</v>
      </c>
      <c r="B30" s="128" t="s">
        <v>81</v>
      </c>
      <c r="C30" s="122">
        <f>'SEF-9.2'!C28</f>
        <v>6729370.9799999995</v>
      </c>
      <c r="D30" s="142">
        <f>'SEF-9.2'!AI28</f>
        <v>234690.72933170572</v>
      </c>
      <c r="E30" s="143">
        <f t="shared" ref="E30:E43" si="2">SUM(C30:D30)</f>
        <v>6964061.7093317052</v>
      </c>
      <c r="F30" s="142">
        <f>'SEF-9.2'!BW28</f>
        <v>-71768.190266558202</v>
      </c>
      <c r="G30" s="144">
        <f t="shared" ref="G30:G43" si="3">SUM(E30:F30)</f>
        <v>6892293.5190651473</v>
      </c>
      <c r="H30" s="145">
        <f>'SEF-9.2'!DJ28</f>
        <v>2653.2615301917995</v>
      </c>
      <c r="I30" s="146">
        <f t="shared" ref="I30:I43" si="4">SUM(G30:H30)</f>
        <v>6894946.7805953389</v>
      </c>
      <c r="J30" s="147">
        <f>'SEF-9.2'!EW28</f>
        <v>5148623.6258202055</v>
      </c>
      <c r="K30" s="146">
        <f t="shared" ref="K30:K43" si="5">SUM(I30:J30)</f>
        <v>12043570.406415544</v>
      </c>
      <c r="L30" s="147">
        <f>'SEF-9.2'!GJ28</f>
        <v>331946.93965469772</v>
      </c>
      <c r="M30" s="146">
        <f t="shared" ref="M30:M43" si="6">SUM(K30:L30)</f>
        <v>12375517.346070243</v>
      </c>
      <c r="N30" s="147">
        <f>'SEF-9.2'!HW28</f>
        <v>361005.97138400463</v>
      </c>
      <c r="O30" s="148">
        <f t="shared" ref="O30:O43" si="7">SUM(M30:N30)</f>
        <v>12736523.317454247</v>
      </c>
    </row>
    <row r="31" spans="1:15" x14ac:dyDescent="0.2">
      <c r="A31" s="108">
        <f>ROW()</f>
        <v>31</v>
      </c>
      <c r="B31" s="128" t="s">
        <v>82</v>
      </c>
      <c r="C31" s="122">
        <f>'SEF-9.2'!C29</f>
        <v>0</v>
      </c>
      <c r="D31" s="142">
        <f>'SEF-9.2'!AI29</f>
        <v>0</v>
      </c>
      <c r="E31" s="143">
        <f t="shared" si="2"/>
        <v>0</v>
      </c>
      <c r="F31" s="142">
        <f>'SEF-9.2'!BW29</f>
        <v>0</v>
      </c>
      <c r="G31" s="144">
        <f t="shared" si="3"/>
        <v>0</v>
      </c>
      <c r="H31" s="145">
        <f>'SEF-9.2'!DJ29</f>
        <v>0</v>
      </c>
      <c r="I31" s="146">
        <f t="shared" si="4"/>
        <v>0</v>
      </c>
      <c r="J31" s="147">
        <f>'SEF-9.2'!EW29</f>
        <v>0</v>
      </c>
      <c r="K31" s="146">
        <f t="shared" si="5"/>
        <v>0</v>
      </c>
      <c r="L31" s="147">
        <f>'SEF-9.2'!GJ29</f>
        <v>0</v>
      </c>
      <c r="M31" s="146">
        <f t="shared" si="6"/>
        <v>0</v>
      </c>
      <c r="N31" s="147">
        <f>'SEF-9.2'!HW29</f>
        <v>0</v>
      </c>
      <c r="O31" s="148">
        <f t="shared" si="7"/>
        <v>0</v>
      </c>
    </row>
    <row r="32" spans="1:15" x14ac:dyDescent="0.2">
      <c r="A32" s="108">
        <f>ROW()</f>
        <v>32</v>
      </c>
      <c r="B32" s="128" t="s">
        <v>83</v>
      </c>
      <c r="C32" s="122">
        <f>'SEF-9.2'!C30</f>
        <v>60208848.769999996</v>
      </c>
      <c r="D32" s="142">
        <f>'SEF-9.2'!AI30</f>
        <v>1645172.1580087931</v>
      </c>
      <c r="E32" s="143">
        <f t="shared" si="2"/>
        <v>61854020.928008787</v>
      </c>
      <c r="F32" s="142">
        <f>'SEF-9.2'!BW30</f>
        <v>-536750.33257821831</v>
      </c>
      <c r="G32" s="144">
        <f t="shared" si="3"/>
        <v>61317270.595430568</v>
      </c>
      <c r="H32" s="145">
        <f>'SEF-9.2'!DJ30</f>
        <v>19843.596493905876</v>
      </c>
      <c r="I32" s="146">
        <f t="shared" si="4"/>
        <v>61337114.191924475</v>
      </c>
      <c r="J32" s="147">
        <f>'SEF-9.2'!EW30</f>
        <v>9056185.629121488</v>
      </c>
      <c r="K32" s="146">
        <f t="shared" si="5"/>
        <v>70393299.821045965</v>
      </c>
      <c r="L32" s="147">
        <f>'SEF-9.2'!GJ30</f>
        <v>2177432.7514336724</v>
      </c>
      <c r="M32" s="146">
        <f t="shared" si="6"/>
        <v>72570732.572479635</v>
      </c>
      <c r="N32" s="147">
        <f>'SEF-9.2'!HW30</f>
        <v>2970462.7494252855</v>
      </c>
      <c r="O32" s="148">
        <f t="shared" si="7"/>
        <v>75541195.321904927</v>
      </c>
    </row>
    <row r="33" spans="1:19" x14ac:dyDescent="0.2">
      <c r="A33" s="108">
        <f>ROW()</f>
        <v>33</v>
      </c>
      <c r="B33" s="128" t="s">
        <v>84</v>
      </c>
      <c r="C33" s="122">
        <f>'SEF-9.2'!C31</f>
        <v>26440965.699999996</v>
      </c>
      <c r="D33" s="142">
        <f>'SEF-9.2'!AI31</f>
        <v>-1994127.6092573078</v>
      </c>
      <c r="E33" s="143">
        <f t="shared" si="2"/>
        <v>24446838.090742689</v>
      </c>
      <c r="F33" s="142">
        <f>'SEF-9.2'!BW31</f>
        <v>-226820.39807148956</v>
      </c>
      <c r="G33" s="144">
        <f t="shared" si="3"/>
        <v>24220017.692671198</v>
      </c>
      <c r="H33" s="145">
        <f>'SEF-9.2'!DJ31</f>
        <v>67323.584789520028</v>
      </c>
      <c r="I33" s="146">
        <f t="shared" si="4"/>
        <v>24287341.277460717</v>
      </c>
      <c r="J33" s="147">
        <f>'SEF-9.2'!EW31</f>
        <v>2970095.5283222408</v>
      </c>
      <c r="K33" s="146">
        <f t="shared" si="5"/>
        <v>27257436.805782959</v>
      </c>
      <c r="L33" s="147">
        <f>'SEF-9.2'!GJ31</f>
        <v>727818.77858953387</v>
      </c>
      <c r="M33" s="146">
        <f t="shared" si="6"/>
        <v>27985255.584372494</v>
      </c>
      <c r="N33" s="147">
        <f>'SEF-9.2'!HW31</f>
        <v>448022.41157360625</v>
      </c>
      <c r="O33" s="148">
        <f t="shared" si="7"/>
        <v>28433277.995946102</v>
      </c>
    </row>
    <row r="34" spans="1:19" x14ac:dyDescent="0.2">
      <c r="A34" s="108">
        <f>ROW()</f>
        <v>34</v>
      </c>
      <c r="B34" s="128" t="s">
        <v>85</v>
      </c>
      <c r="C34" s="122">
        <f>'SEF-9.2'!C32</f>
        <v>8116949.3900000006</v>
      </c>
      <c r="D34" s="142">
        <f>'SEF-9.2'!AI32</f>
        <v>-5468417.197166035</v>
      </c>
      <c r="E34" s="143">
        <f t="shared" si="2"/>
        <v>2648532.1928339656</v>
      </c>
      <c r="F34" s="142">
        <f>'SEF-9.2'!BW32</f>
        <v>-29017.276993831445</v>
      </c>
      <c r="G34" s="144">
        <f t="shared" si="3"/>
        <v>2619514.915840134</v>
      </c>
      <c r="H34" s="145">
        <f>'SEF-9.2'!DJ32</f>
        <v>1034.02437157646</v>
      </c>
      <c r="I34" s="146">
        <f t="shared" si="4"/>
        <v>2620548.9402117105</v>
      </c>
      <c r="J34" s="147">
        <f>'SEF-9.2'!EW32</f>
        <v>-146752.82513895584</v>
      </c>
      <c r="K34" s="146">
        <f t="shared" si="5"/>
        <v>2473796.1150727547</v>
      </c>
      <c r="L34" s="147">
        <f>'SEF-9.2'!GJ32</f>
        <v>49535.80876981101</v>
      </c>
      <c r="M34" s="146">
        <f t="shared" si="6"/>
        <v>2523331.9238425656</v>
      </c>
      <c r="N34" s="147">
        <f>'SEF-9.2'!HW32</f>
        <v>45763.026281460763</v>
      </c>
      <c r="O34" s="148">
        <f t="shared" si="7"/>
        <v>2569094.9501240263</v>
      </c>
    </row>
    <row r="35" spans="1:19" x14ac:dyDescent="0.2">
      <c r="A35" s="108">
        <f>ROW()</f>
        <v>35</v>
      </c>
      <c r="B35" s="128" t="s">
        <v>86</v>
      </c>
      <c r="C35" s="122">
        <f>'SEF-9.2'!C33</f>
        <v>18854358.350000001</v>
      </c>
      <c r="D35" s="142">
        <f>'SEF-9.2'!AI33</f>
        <v>-18854358.350000001</v>
      </c>
      <c r="E35" s="143">
        <f t="shared" si="2"/>
        <v>0</v>
      </c>
      <c r="F35" s="142">
        <f>'SEF-9.2'!BW33</f>
        <v>0</v>
      </c>
      <c r="G35" s="144">
        <f t="shared" si="3"/>
        <v>0</v>
      </c>
      <c r="H35" s="145">
        <f>'SEF-9.2'!DJ33</f>
        <v>0</v>
      </c>
      <c r="I35" s="146">
        <f t="shared" si="4"/>
        <v>0</v>
      </c>
      <c r="J35" s="147">
        <f>'SEF-9.2'!EW33</f>
        <v>0</v>
      </c>
      <c r="K35" s="146">
        <f t="shared" si="5"/>
        <v>0</v>
      </c>
      <c r="L35" s="147">
        <f>'SEF-9.2'!GJ33</f>
        <v>0</v>
      </c>
      <c r="M35" s="146">
        <f t="shared" si="6"/>
        <v>0</v>
      </c>
      <c r="N35" s="147">
        <f>'SEF-9.2'!HW33</f>
        <v>0</v>
      </c>
      <c r="O35" s="148">
        <f t="shared" si="7"/>
        <v>0</v>
      </c>
    </row>
    <row r="36" spans="1:19" x14ac:dyDescent="0.2">
      <c r="A36" s="108">
        <f>ROW()</f>
        <v>36</v>
      </c>
      <c r="B36" s="128" t="s">
        <v>87</v>
      </c>
      <c r="C36" s="122">
        <f>'SEF-9.2'!C34</f>
        <v>59502157.68999999</v>
      </c>
      <c r="D36" s="142">
        <f>'SEF-9.2'!AI34</f>
        <v>-951570.12547566462</v>
      </c>
      <c r="E36" s="143">
        <f t="shared" si="2"/>
        <v>58550587.564524323</v>
      </c>
      <c r="F36" s="142">
        <f>'SEF-9.2'!BW34</f>
        <v>863630.31975551066</v>
      </c>
      <c r="G36" s="144">
        <f t="shared" si="3"/>
        <v>59414217.884279832</v>
      </c>
      <c r="H36" s="145">
        <f>'SEF-9.2'!DJ34</f>
        <v>41602.460548182542</v>
      </c>
      <c r="I36" s="146">
        <f t="shared" si="4"/>
        <v>59455820.344828017</v>
      </c>
      <c r="J36" s="147">
        <f>'SEF-9.2'!EW34</f>
        <v>18654706.347216848</v>
      </c>
      <c r="K36" s="146">
        <f t="shared" si="5"/>
        <v>78110526.692044869</v>
      </c>
      <c r="L36" s="147">
        <f>'SEF-9.2'!GJ34</f>
        <v>2743976.6912590396</v>
      </c>
      <c r="M36" s="146">
        <f t="shared" si="6"/>
        <v>80854503.38330391</v>
      </c>
      <c r="N36" s="147">
        <f>'SEF-9.2'!HW34</f>
        <v>1824223.1524606196</v>
      </c>
      <c r="O36" s="148">
        <f t="shared" si="7"/>
        <v>82678726.53576453</v>
      </c>
    </row>
    <row r="37" spans="1:19" x14ac:dyDescent="0.2">
      <c r="A37" s="108">
        <f>ROW()</f>
        <v>37</v>
      </c>
      <c r="B37" s="128" t="s">
        <v>88</v>
      </c>
      <c r="C37" s="122">
        <f>'SEF-9.2'!C35</f>
        <v>136291383.96000001</v>
      </c>
      <c r="D37" s="142">
        <f>'SEF-9.2'!AI35</f>
        <v>2663313.4357930301</v>
      </c>
      <c r="E37" s="143">
        <f t="shared" si="2"/>
        <v>138954697.39579305</v>
      </c>
      <c r="F37" s="142">
        <f>'SEF-9.2'!BW35</f>
        <v>505435.92641714058</v>
      </c>
      <c r="G37" s="144">
        <f t="shared" si="3"/>
        <v>139460133.32221019</v>
      </c>
      <c r="H37" s="145">
        <f>'SEF-9.2'!DJ35</f>
        <v>11026777.003675856</v>
      </c>
      <c r="I37" s="146">
        <f t="shared" si="4"/>
        <v>150486910.32588604</v>
      </c>
      <c r="J37" s="147">
        <f>'SEF-9.2'!EW35</f>
        <v>24437124.749921989</v>
      </c>
      <c r="K37" s="146">
        <f t="shared" si="5"/>
        <v>174924035.07580802</v>
      </c>
      <c r="L37" s="147">
        <f>'SEF-9.2'!GJ35</f>
        <v>8501015.698636001</v>
      </c>
      <c r="M37" s="146">
        <f t="shared" si="6"/>
        <v>183425050.77444401</v>
      </c>
      <c r="N37" s="147">
        <f>'SEF-9.2'!HW35</f>
        <v>8577393.7132620253</v>
      </c>
      <c r="O37" s="148">
        <f t="shared" si="7"/>
        <v>192002444.48770604</v>
      </c>
    </row>
    <row r="38" spans="1:19" x14ac:dyDescent="0.2">
      <c r="A38" s="108">
        <f>ROW()</f>
        <v>38</v>
      </c>
      <c r="B38" s="128" t="s">
        <v>89</v>
      </c>
      <c r="C38" s="122">
        <f>'SEF-9.2'!C36</f>
        <v>42880221.939999998</v>
      </c>
      <c r="D38" s="142">
        <f>'SEF-9.2'!AI36</f>
        <v>-2929263.4209680017</v>
      </c>
      <c r="E38" s="143">
        <f t="shared" si="2"/>
        <v>39950958.519031994</v>
      </c>
      <c r="F38" s="142">
        <f>'SEF-9.2'!BW36</f>
        <v>-1538045.9808940021</v>
      </c>
      <c r="G38" s="144">
        <f t="shared" si="3"/>
        <v>38412912.538137995</v>
      </c>
      <c r="H38" s="145">
        <f>'SEF-9.2'!DJ36</f>
        <v>-5136668.1484380011</v>
      </c>
      <c r="I38" s="146">
        <f t="shared" si="4"/>
        <v>33276244.389699996</v>
      </c>
      <c r="J38" s="147">
        <f>'SEF-9.2'!EW36</f>
        <v>-2959671.8233939987</v>
      </c>
      <c r="K38" s="146">
        <f t="shared" si="5"/>
        <v>30316572.566305995</v>
      </c>
      <c r="L38" s="147">
        <f>'SEF-9.2'!GJ36</f>
        <v>4378115.6893259967</v>
      </c>
      <c r="M38" s="146">
        <f t="shared" si="6"/>
        <v>34694688.255631991</v>
      </c>
      <c r="N38" s="147">
        <f>'SEF-9.2'!HW36</f>
        <v>2851471.1631520055</v>
      </c>
      <c r="O38" s="148">
        <f t="shared" si="7"/>
        <v>37546159.418783993</v>
      </c>
    </row>
    <row r="39" spans="1:19" x14ac:dyDescent="0.2">
      <c r="A39" s="108">
        <f>ROW()</f>
        <v>39</v>
      </c>
      <c r="B39" s="128" t="s">
        <v>90</v>
      </c>
      <c r="C39" s="122">
        <f>'SEF-9.2'!C37</f>
        <v>0</v>
      </c>
      <c r="D39" s="142">
        <f>'SEF-9.2'!AI37</f>
        <v>0</v>
      </c>
      <c r="E39" s="143">
        <f t="shared" si="2"/>
        <v>0</v>
      </c>
      <c r="F39" s="142">
        <f>'SEF-9.2'!BW37</f>
        <v>0</v>
      </c>
      <c r="G39" s="144">
        <f t="shared" si="3"/>
        <v>0</v>
      </c>
      <c r="H39" s="145">
        <f>'SEF-9.2'!DJ37</f>
        <v>0</v>
      </c>
      <c r="I39" s="146">
        <f t="shared" si="4"/>
        <v>0</v>
      </c>
      <c r="J39" s="147">
        <f>'SEF-9.2'!EW37</f>
        <v>154804.66349126305</v>
      </c>
      <c r="K39" s="146">
        <f t="shared" si="5"/>
        <v>154804.66349126305</v>
      </c>
      <c r="L39" s="147">
        <f>'SEF-9.2'!GJ37</f>
        <v>1702851.2984038936</v>
      </c>
      <c r="M39" s="146">
        <f t="shared" si="6"/>
        <v>1857655.9618951567</v>
      </c>
      <c r="N39" s="147">
        <f>'SEF-9.2'!HW37</f>
        <v>0</v>
      </c>
      <c r="O39" s="148">
        <f t="shared" si="7"/>
        <v>1857655.9618951567</v>
      </c>
    </row>
    <row r="40" spans="1:19" x14ac:dyDescent="0.2">
      <c r="A40" s="108">
        <f>ROW()</f>
        <v>40</v>
      </c>
      <c r="B40" s="128" t="s">
        <v>91</v>
      </c>
      <c r="C40" s="122">
        <f>'SEF-9.2'!C38</f>
        <v>5027874.79</v>
      </c>
      <c r="D40" s="142">
        <f>'SEF-9.2'!AI38</f>
        <v>-906212.38052478386</v>
      </c>
      <c r="E40" s="143">
        <f t="shared" si="2"/>
        <v>4121662.4094752162</v>
      </c>
      <c r="F40" s="142">
        <f>'SEF-9.2'!BW38</f>
        <v>6786114.8703381596</v>
      </c>
      <c r="G40" s="144">
        <f t="shared" si="3"/>
        <v>10907777.279813375</v>
      </c>
      <c r="H40" s="145">
        <f>'SEF-9.2'!DJ38</f>
        <v>0</v>
      </c>
      <c r="I40" s="146">
        <f t="shared" si="4"/>
        <v>10907777.279813375</v>
      </c>
      <c r="J40" s="147">
        <f>'SEF-9.2'!EW38</f>
        <v>9278759.0324491337</v>
      </c>
      <c r="K40" s="146">
        <f t="shared" si="5"/>
        <v>20186536.312262509</v>
      </c>
      <c r="L40" s="147">
        <f>'SEF-9.2'!GJ38</f>
        <v>-4378457.0469807265</v>
      </c>
      <c r="M40" s="146">
        <f t="shared" si="6"/>
        <v>15808079.265281782</v>
      </c>
      <c r="N40" s="147">
        <f>'SEF-9.2'!HW38</f>
        <v>-3591776.2410352011</v>
      </c>
      <c r="O40" s="148">
        <f t="shared" si="7"/>
        <v>12216303.024246581</v>
      </c>
    </row>
    <row r="41" spans="1:19" x14ac:dyDescent="0.2">
      <c r="A41" s="108">
        <f>ROW()</f>
        <v>41</v>
      </c>
      <c r="B41" s="128" t="s">
        <v>92</v>
      </c>
      <c r="C41" s="122">
        <f>'SEF-9.2'!C39</f>
        <v>104064825.77000001</v>
      </c>
      <c r="D41" s="142">
        <f>'SEF-9.2'!AI39</f>
        <v>-79135339.031802222</v>
      </c>
      <c r="E41" s="143">
        <f t="shared" si="2"/>
        <v>24929486.738197789</v>
      </c>
      <c r="F41" s="142">
        <f>'SEF-9.2'!BW39</f>
        <v>-1106060.6004934185</v>
      </c>
      <c r="G41" s="144">
        <f t="shared" si="3"/>
        <v>23823426.137704369</v>
      </c>
      <c r="H41" s="145">
        <f>'SEF-9.2'!DJ39</f>
        <v>579420.42905763828</v>
      </c>
      <c r="I41" s="146">
        <f t="shared" si="4"/>
        <v>24402846.566762008</v>
      </c>
      <c r="J41" s="147">
        <f>'SEF-9.2'!EW39</f>
        <v>857388.69464473147</v>
      </c>
      <c r="K41" s="146">
        <f t="shared" si="5"/>
        <v>25260235.261406738</v>
      </c>
      <c r="L41" s="147">
        <f>'SEF-9.2'!GJ39</f>
        <v>377086.03763044631</v>
      </c>
      <c r="M41" s="146">
        <f t="shared" si="6"/>
        <v>25637321.299037185</v>
      </c>
      <c r="N41" s="147">
        <f>'SEF-9.2'!HW39</f>
        <v>286322.88905443694</v>
      </c>
      <c r="O41" s="148">
        <f t="shared" si="7"/>
        <v>25923644.188091621</v>
      </c>
    </row>
    <row r="42" spans="1:19" x14ac:dyDescent="0.2">
      <c r="A42" s="108">
        <f>ROW()</f>
        <v>42</v>
      </c>
      <c r="B42" s="128" t="s">
        <v>93</v>
      </c>
      <c r="C42" s="122">
        <f>'SEF-9.2'!C40</f>
        <v>30995873.329999998</v>
      </c>
      <c r="D42" s="142">
        <f>'SEF-9.2'!AI40</f>
        <v>-8585681.6204232797</v>
      </c>
      <c r="E42" s="143">
        <f t="shared" si="2"/>
        <v>22410191.709576719</v>
      </c>
      <c r="F42" s="142">
        <f>'SEF-9.2'!BW40</f>
        <v>-7738347.1696493486</v>
      </c>
      <c r="G42" s="144">
        <f t="shared" si="3"/>
        <v>14671844.539927371</v>
      </c>
      <c r="H42" s="145">
        <f>'SEF-9.2'!DJ40</f>
        <v>-83494.303928498412</v>
      </c>
      <c r="I42" s="146">
        <f t="shared" si="4"/>
        <v>14588350.235998873</v>
      </c>
      <c r="J42" s="147">
        <f>'SEF-9.2'!EW40</f>
        <v>-15435649.716227781</v>
      </c>
      <c r="K42" s="146">
        <f t="shared" si="5"/>
        <v>-847299.48022890836</v>
      </c>
      <c r="L42" s="147">
        <f>'SEF-9.2'!GJ40</f>
        <v>-3534464.355874096</v>
      </c>
      <c r="M42" s="146">
        <f t="shared" si="6"/>
        <v>-4381763.8361030044</v>
      </c>
      <c r="N42" s="147">
        <f>'SEF-9.2'!HW40</f>
        <v>-3213667.2304575881</v>
      </c>
      <c r="O42" s="148">
        <f t="shared" si="7"/>
        <v>-7595431.0665605925</v>
      </c>
    </row>
    <row r="43" spans="1:19" x14ac:dyDescent="0.2">
      <c r="A43" s="108">
        <f>ROW()</f>
        <v>43</v>
      </c>
      <c r="B43" s="128" t="s">
        <v>94</v>
      </c>
      <c r="C43" s="122">
        <f>'SEF-9.2'!C41</f>
        <v>7730962.7199999988</v>
      </c>
      <c r="D43" s="142">
        <f>'SEF-9.2'!AI41</f>
        <v>-8213900.9186974997</v>
      </c>
      <c r="E43" s="143">
        <f t="shared" si="2"/>
        <v>-482938.19869750086</v>
      </c>
      <c r="F43" s="142">
        <f>'SEF-9.2'!BW41</f>
        <v>489534.39253912517</v>
      </c>
      <c r="G43" s="144">
        <f t="shared" si="3"/>
        <v>6596.1938416243065</v>
      </c>
      <c r="H43" s="145">
        <f>'SEF-9.2'!DJ41</f>
        <v>-252779.03881400137</v>
      </c>
      <c r="I43" s="146">
        <f t="shared" si="4"/>
        <v>-246182.84497237706</v>
      </c>
      <c r="J43" s="147">
        <f>'SEF-9.2'!EW41</f>
        <v>-1441248.0251239983</v>
      </c>
      <c r="K43" s="146">
        <f t="shared" si="5"/>
        <v>-1687430.8700963752</v>
      </c>
      <c r="L43" s="147">
        <f>'SEF-9.2'!GJ41</f>
        <v>-527842.51771800278</v>
      </c>
      <c r="M43" s="146">
        <f t="shared" si="6"/>
        <v>-2215273.3878143779</v>
      </c>
      <c r="N43" s="147">
        <f>'SEF-9.2'!HW41</f>
        <v>-695730.51745199854</v>
      </c>
      <c r="O43" s="148">
        <f t="shared" si="7"/>
        <v>-2911003.9052663762</v>
      </c>
    </row>
    <row r="44" spans="1:19" x14ac:dyDescent="0.2">
      <c r="A44" s="108">
        <f>ROW()</f>
        <v>44</v>
      </c>
      <c r="B44" s="128" t="s">
        <v>95</v>
      </c>
      <c r="C44" s="149">
        <f t="shared" ref="C44:I44" si="8">SUM(C30:C43)</f>
        <v>506843793.38999999</v>
      </c>
      <c r="D44" s="150">
        <f t="shared" si="8"/>
        <v>-122495694.33118129</v>
      </c>
      <c r="E44" s="151">
        <f t="shared" si="8"/>
        <v>384348099.05881876</v>
      </c>
      <c r="F44" s="150">
        <f t="shared" si="8"/>
        <v>-2602094.4398969309</v>
      </c>
      <c r="G44" s="152">
        <f t="shared" si="8"/>
        <v>381746004.61892176</v>
      </c>
      <c r="H44" s="153">
        <f t="shared" si="8"/>
        <v>6265712.8692863695</v>
      </c>
      <c r="I44" s="151">
        <f t="shared" si="8"/>
        <v>388011717.48820817</v>
      </c>
      <c r="J44" s="150">
        <f>(J19-J28)*0.21</f>
        <v>-1460888.1570001883</v>
      </c>
      <c r="K44" s="151">
        <f>SUM(K30:K43)</f>
        <v>438586083.36931133</v>
      </c>
      <c r="L44" s="150">
        <f>SUM(L30:L43)</f>
        <v>12549015.773130264</v>
      </c>
      <c r="M44" s="151">
        <f>SUM(M30:M43)</f>
        <v>451135099.14244151</v>
      </c>
      <c r="N44" s="150">
        <f>SUM(N30:N43)</f>
        <v>9863491.0876486562</v>
      </c>
      <c r="O44" s="152">
        <f>SUM(O30:O43)</f>
        <v>460998590.23009026</v>
      </c>
    </row>
    <row r="45" spans="1:19" x14ac:dyDescent="0.2">
      <c r="A45" s="108">
        <f>ROW()</f>
        <v>45</v>
      </c>
      <c r="B45" s="128" t="s">
        <v>96</v>
      </c>
      <c r="C45" s="149">
        <f t="shared" ref="C45:O45" si="9">SUM(C28:C43)</f>
        <v>871426685.80000007</v>
      </c>
      <c r="D45" s="150">
        <f t="shared" si="9"/>
        <v>-487004364.48118109</v>
      </c>
      <c r="E45" s="151">
        <f t="shared" si="9"/>
        <v>384422321.31881875</v>
      </c>
      <c r="F45" s="150">
        <f t="shared" si="9"/>
        <v>-2676316.6998969307</v>
      </c>
      <c r="G45" s="152">
        <f t="shared" si="9"/>
        <v>381746004.61892182</v>
      </c>
      <c r="H45" s="153">
        <f t="shared" si="9"/>
        <v>6265712.8692863695</v>
      </c>
      <c r="I45" s="151">
        <f t="shared" si="9"/>
        <v>388011717.48820823</v>
      </c>
      <c r="J45" s="150">
        <f t="shared" si="9"/>
        <v>50574365.881103158</v>
      </c>
      <c r="K45" s="151">
        <f t="shared" si="9"/>
        <v>438586083.36931133</v>
      </c>
      <c r="L45" s="150">
        <f t="shared" si="9"/>
        <v>12549015.773130264</v>
      </c>
      <c r="M45" s="151">
        <f t="shared" si="9"/>
        <v>451135099.14244163</v>
      </c>
      <c r="N45" s="150">
        <f t="shared" si="9"/>
        <v>9863491.0876486562</v>
      </c>
      <c r="O45" s="152">
        <f t="shared" si="9"/>
        <v>460998590.23009038</v>
      </c>
    </row>
    <row r="46" spans="1:19" x14ac:dyDescent="0.2">
      <c r="A46" s="108">
        <f>ROW()</f>
        <v>46</v>
      </c>
      <c r="B46" s="77"/>
      <c r="C46" s="78"/>
      <c r="D46" s="154"/>
      <c r="E46" s="80"/>
      <c r="F46" s="154"/>
      <c r="G46" s="155"/>
      <c r="H46" s="156"/>
      <c r="I46" s="80"/>
      <c r="J46" s="154"/>
      <c r="K46" s="80"/>
      <c r="L46" s="154"/>
      <c r="M46" s="80"/>
      <c r="N46" s="154"/>
      <c r="O46" s="155"/>
    </row>
    <row r="47" spans="1:19" ht="13.5" thickBot="1" x14ac:dyDescent="0.25">
      <c r="A47" s="108">
        <f>ROW()</f>
        <v>47</v>
      </c>
      <c r="B47" s="157" t="s">
        <v>97</v>
      </c>
      <c r="C47" s="158">
        <f t="shared" ref="C47:O47" si="10">C19-C45</f>
        <v>148876035.75999987</v>
      </c>
      <c r="D47" s="159">
        <f t="shared" si="10"/>
        <v>20386536.273042977</v>
      </c>
      <c r="E47" s="160">
        <f t="shared" si="10"/>
        <v>169262572.03304309</v>
      </c>
      <c r="F47" s="159">
        <f t="shared" si="10"/>
        <v>-26370159.164379954</v>
      </c>
      <c r="G47" s="161">
        <f t="shared" si="10"/>
        <v>142892412.86866313</v>
      </c>
      <c r="H47" s="162">
        <f t="shared" si="10"/>
        <v>8746486.4212132152</v>
      </c>
      <c r="I47" s="160">
        <f t="shared" si="10"/>
        <v>151638899.28987628</v>
      </c>
      <c r="J47" s="159">
        <f t="shared" si="10"/>
        <v>-57530976.152532622</v>
      </c>
      <c r="K47" s="160">
        <f t="shared" si="10"/>
        <v>94107923.137343764</v>
      </c>
      <c r="L47" s="159">
        <f t="shared" si="10"/>
        <v>-8460512.1332354881</v>
      </c>
      <c r="M47" s="160">
        <f t="shared" si="10"/>
        <v>85647411.004108191</v>
      </c>
      <c r="N47" s="159">
        <f t="shared" si="10"/>
        <v>-9009275.6078950595</v>
      </c>
      <c r="O47" s="161">
        <f t="shared" si="10"/>
        <v>76638135.396213055</v>
      </c>
      <c r="Q47" s="121"/>
      <c r="R47" s="121"/>
      <c r="S47" s="121"/>
    </row>
    <row r="48" spans="1:19" ht="13.5" thickTop="1" x14ac:dyDescent="0.2">
      <c r="A48" s="108">
        <f>ROW()</f>
        <v>48</v>
      </c>
      <c r="B48" s="77"/>
      <c r="C48" s="109"/>
      <c r="D48" s="110"/>
      <c r="E48" s="111"/>
      <c r="F48" s="110"/>
      <c r="G48" s="112"/>
      <c r="H48" s="113"/>
      <c r="I48" s="111"/>
      <c r="J48" s="110"/>
      <c r="K48" s="111"/>
      <c r="L48" s="110"/>
      <c r="M48" s="111"/>
      <c r="N48" s="110"/>
      <c r="O48" s="112"/>
    </row>
    <row r="49" spans="1:19" x14ac:dyDescent="0.2">
      <c r="A49" s="108">
        <f>ROW()</f>
        <v>49</v>
      </c>
      <c r="B49" s="77" t="s">
        <v>98</v>
      </c>
      <c r="C49" s="163">
        <f>ROUND(C47/C58,4)</f>
        <v>6.0299999999999999E-2</v>
      </c>
      <c r="D49" s="164"/>
      <c r="E49" s="165">
        <f>ROUND(E47/E58,4)</f>
        <v>6.9099999999999995E-2</v>
      </c>
      <c r="F49" s="164"/>
      <c r="G49" s="166">
        <f>ROUND(G47/G58,4)</f>
        <v>5.5599999999999997E-2</v>
      </c>
      <c r="H49" s="167"/>
      <c r="I49" s="165">
        <f>ROUND(I47/I58,4)</f>
        <v>5.2200000000000003E-2</v>
      </c>
      <c r="J49" s="164"/>
      <c r="K49" s="165">
        <f>ROUND(K47/K58,4)</f>
        <v>3.1800000000000002E-2</v>
      </c>
      <c r="L49" s="164"/>
      <c r="M49" s="165">
        <f>ROUND(M47/M58,4)</f>
        <v>2.7300000000000001E-2</v>
      </c>
      <c r="N49" s="164"/>
      <c r="O49" s="166">
        <f>ROUND(O47/O58,4)</f>
        <v>2.3699999999999999E-2</v>
      </c>
      <c r="Q49" s="168"/>
      <c r="R49" s="168"/>
      <c r="S49" s="168"/>
    </row>
    <row r="50" spans="1:19" x14ac:dyDescent="0.2">
      <c r="A50" s="108">
        <f>ROW()</f>
        <v>50</v>
      </c>
      <c r="B50" s="77"/>
      <c r="C50" s="109"/>
      <c r="D50" s="110"/>
      <c r="E50" s="111"/>
      <c r="F50" s="110"/>
      <c r="G50" s="112"/>
      <c r="H50" s="113"/>
      <c r="I50" s="111"/>
      <c r="J50" s="110"/>
      <c r="K50" s="111"/>
      <c r="L50" s="110"/>
      <c r="M50" s="111"/>
      <c r="N50" s="110"/>
      <c r="O50" s="112"/>
    </row>
    <row r="51" spans="1:19" x14ac:dyDescent="0.2">
      <c r="A51" s="108">
        <f>ROW()</f>
        <v>51</v>
      </c>
      <c r="B51" s="128" t="s">
        <v>99</v>
      </c>
      <c r="C51" s="114">
        <f>'SEF-9.2'!C51</f>
        <v>4861847833.2406073</v>
      </c>
      <c r="D51" s="119">
        <f>'SEF-9.2'!AI51</f>
        <v>-8969469.1630760282</v>
      </c>
      <c r="E51" s="169">
        <f t="shared" ref="E51:E56" si="11">SUM(C51:D51)</f>
        <v>4852878364.0775309</v>
      </c>
      <c r="F51" s="119">
        <f>'SEF-9.2'!BW51</f>
        <v>219432347.56542867</v>
      </c>
      <c r="G51" s="120">
        <f t="shared" ref="G51:G56" si="12">SUM(E51:F51)</f>
        <v>5072310711.6429596</v>
      </c>
      <c r="H51" s="170">
        <f>'SEF-9.2'!DJ51</f>
        <v>456830756.60727525</v>
      </c>
      <c r="I51" s="169">
        <f t="shared" ref="I51:I56" si="13">SUM(G51:H51)</f>
        <v>5529141468.2502346</v>
      </c>
      <c r="J51" s="119">
        <f>'SEF-9.2'!EW51</f>
        <v>114688598.32725838</v>
      </c>
      <c r="K51" s="169">
        <f t="shared" ref="K51:K56" si="14">SUM(I51:J51)</f>
        <v>5643830066.5774927</v>
      </c>
      <c r="L51" s="119">
        <f>'SEF-9.2'!GJ51</f>
        <v>360016730.4597469</v>
      </c>
      <c r="M51" s="169">
        <f t="shared" ref="M51:M56" si="15">SUM(K51:L51)</f>
        <v>6003846797.03724</v>
      </c>
      <c r="N51" s="119">
        <f>'SEF-9.2'!HW51</f>
        <v>291570883.02071786</v>
      </c>
      <c r="O51" s="120">
        <f t="shared" ref="O51:O56" si="16">SUM(M51:N51)</f>
        <v>6295417680.0579576</v>
      </c>
      <c r="Q51" s="121"/>
      <c r="R51" s="121"/>
      <c r="S51" s="121"/>
    </row>
    <row r="52" spans="1:19" x14ac:dyDescent="0.2">
      <c r="A52" s="108">
        <f>ROW()</f>
        <v>52</v>
      </c>
      <c r="B52" s="128" t="s">
        <v>100</v>
      </c>
      <c r="C52" s="122">
        <f>'SEF-9.2'!C52</f>
        <v>-1869688452.7552438</v>
      </c>
      <c r="D52" s="142">
        <f>'SEF-9.2'!AI52</f>
        <v>-38852142.255744696</v>
      </c>
      <c r="E52" s="143">
        <f t="shared" si="11"/>
        <v>-1908540595.0109885</v>
      </c>
      <c r="F52" s="142">
        <f>'SEF-9.2'!BW52</f>
        <v>-83283392.07482028</v>
      </c>
      <c r="G52" s="144">
        <f t="shared" si="12"/>
        <v>-1991823987.0858088</v>
      </c>
      <c r="H52" s="171">
        <f>'SEF-9.2'!DJ52</f>
        <v>-124768424.05751584</v>
      </c>
      <c r="I52" s="143">
        <f t="shared" si="13"/>
        <v>-2116592411.1433246</v>
      </c>
      <c r="J52" s="142">
        <f>'SEF-9.2'!EW52</f>
        <v>-68814926.387899891</v>
      </c>
      <c r="K52" s="143">
        <f t="shared" si="14"/>
        <v>-2185407337.5312247</v>
      </c>
      <c r="L52" s="142">
        <f>'SEF-9.2'!GJ52</f>
        <v>-215966423.27501571</v>
      </c>
      <c r="M52" s="143">
        <f t="shared" si="15"/>
        <v>-2401373760.8062406</v>
      </c>
      <c r="N52" s="142">
        <f>'SEF-9.2'!HW52</f>
        <v>-197029885.12002128</v>
      </c>
      <c r="O52" s="144">
        <f t="shared" si="16"/>
        <v>-2598403645.9262619</v>
      </c>
    </row>
    <row r="53" spans="1:19" x14ac:dyDescent="0.2">
      <c r="A53" s="108">
        <f>ROW()</f>
        <v>53</v>
      </c>
      <c r="B53" s="128" t="s">
        <v>101</v>
      </c>
      <c r="C53" s="122">
        <f>'SEF-9.2'!C53</f>
        <v>15021855.649541667</v>
      </c>
      <c r="D53" s="142">
        <f>'SEF-9.2'!AI53</f>
        <v>-771864.64954166673</v>
      </c>
      <c r="E53" s="143">
        <f t="shared" si="11"/>
        <v>14249991</v>
      </c>
      <c r="F53" s="142">
        <f>'SEF-9.2'!BW53</f>
        <v>1559100.8489630222</v>
      </c>
      <c r="G53" s="144">
        <f t="shared" si="12"/>
        <v>15809091.848963022</v>
      </c>
      <c r="H53" s="171">
        <f>'SEF-9.2'!DJ53</f>
        <v>-135185.21999715455</v>
      </c>
      <c r="I53" s="143">
        <f t="shared" si="13"/>
        <v>15673906.628965868</v>
      </c>
      <c r="J53" s="142">
        <f>'SEF-9.2'!EW53</f>
        <v>9871552.8386602607</v>
      </c>
      <c r="K53" s="143">
        <f t="shared" si="14"/>
        <v>25545459.467626128</v>
      </c>
      <c r="L53" s="142">
        <f>'SEF-9.2'!GJ53</f>
        <v>25152247.153510336</v>
      </c>
      <c r="M53" s="143">
        <f t="shared" si="15"/>
        <v>50697706.621136464</v>
      </c>
      <c r="N53" s="142">
        <f>'SEF-9.2'!HW53</f>
        <v>-9670635.2355702035</v>
      </c>
      <c r="O53" s="144">
        <f t="shared" si="16"/>
        <v>41027071.385566264</v>
      </c>
    </row>
    <row r="54" spans="1:19" x14ac:dyDescent="0.2">
      <c r="A54" s="108">
        <f>ROW()</f>
        <v>54</v>
      </c>
      <c r="B54" s="128" t="s">
        <v>102</v>
      </c>
      <c r="C54" s="122">
        <f>'SEF-9.2'!C54</f>
        <v>-608829404.79057872</v>
      </c>
      <c r="D54" s="142">
        <f>'SEF-9.2'!AI54</f>
        <v>17828406.814575944</v>
      </c>
      <c r="E54" s="143">
        <f t="shared" si="11"/>
        <v>-591000997.97600281</v>
      </c>
      <c r="F54" s="142">
        <f>'SEF-9.2'!BW54</f>
        <v>-14414151.952728335</v>
      </c>
      <c r="G54" s="144">
        <f t="shared" si="12"/>
        <v>-605415149.9287312</v>
      </c>
      <c r="H54" s="171">
        <f>'SEF-9.2'!DJ54</f>
        <v>4248616.1030530464</v>
      </c>
      <c r="I54" s="143">
        <f t="shared" si="13"/>
        <v>-601166533.82567811</v>
      </c>
      <c r="J54" s="142">
        <f>'SEF-9.2'!EW54</f>
        <v>214753.40939817252</v>
      </c>
      <c r="K54" s="143">
        <f t="shared" si="14"/>
        <v>-600951780.41627991</v>
      </c>
      <c r="L54" s="142">
        <f>'SEF-9.2'!GJ54</f>
        <v>402313.38584954903</v>
      </c>
      <c r="M54" s="143">
        <f t="shared" si="15"/>
        <v>-600549467.03043032</v>
      </c>
      <c r="N54" s="142">
        <f>'SEF-9.2'!HW54</f>
        <v>9007744.8974181544</v>
      </c>
      <c r="O54" s="144">
        <f t="shared" si="16"/>
        <v>-591541722.13301218</v>
      </c>
    </row>
    <row r="55" spans="1:19" x14ac:dyDescent="0.2">
      <c r="A55" s="108">
        <f>ROW()</f>
        <v>55</v>
      </c>
      <c r="B55" s="128" t="s">
        <v>103</v>
      </c>
      <c r="C55" s="122">
        <f>'SEF-9.2'!C55</f>
        <v>85966020.126853734</v>
      </c>
      <c r="D55" s="142">
        <f>'SEF-9.2'!AI55</f>
        <v>5087708.5119560659</v>
      </c>
      <c r="E55" s="143">
        <f t="shared" si="11"/>
        <v>91053728.6388098</v>
      </c>
      <c r="F55" s="142">
        <f>'SEF-9.2'!BW55</f>
        <v>0</v>
      </c>
      <c r="G55" s="144">
        <f t="shared" si="12"/>
        <v>91053728.6388098</v>
      </c>
      <c r="H55" s="171">
        <f>'SEF-9.2'!DJ55</f>
        <v>0</v>
      </c>
      <c r="I55" s="143">
        <f t="shared" si="13"/>
        <v>91053728.6388098</v>
      </c>
      <c r="J55" s="142">
        <f>'SEF-9.2'!EW55</f>
        <v>0</v>
      </c>
      <c r="K55" s="143">
        <f t="shared" si="14"/>
        <v>91053728.6388098</v>
      </c>
      <c r="L55" s="142">
        <f>'SEF-9.2'!GJ55</f>
        <v>0</v>
      </c>
      <c r="M55" s="143">
        <f t="shared" si="15"/>
        <v>91053728.6388098</v>
      </c>
      <c r="N55" s="142">
        <f>'SEF-9.2'!HW55</f>
        <v>0</v>
      </c>
      <c r="O55" s="144">
        <f t="shared" si="16"/>
        <v>91053728.6388098</v>
      </c>
    </row>
    <row r="56" spans="1:19" x14ac:dyDescent="0.2">
      <c r="A56" s="108">
        <f>ROW()</f>
        <v>56</v>
      </c>
      <c r="B56" s="128" t="s">
        <v>104</v>
      </c>
      <c r="C56" s="122">
        <f>'SEF-9.2'!C56</f>
        <v>-14021029.059628665</v>
      </c>
      <c r="D56" s="142">
        <f>'SEF-9.2'!AI56</f>
        <v>3615186.8179126643</v>
      </c>
      <c r="E56" s="143">
        <f t="shared" si="11"/>
        <v>-10405842.241716001</v>
      </c>
      <c r="F56" s="142">
        <f>'SEF-9.2'!BW56</f>
        <v>0</v>
      </c>
      <c r="G56" s="144">
        <f t="shared" si="12"/>
        <v>-10405842.241716001</v>
      </c>
      <c r="H56" s="171">
        <f>'SEF-9.2'!DJ56</f>
        <v>0</v>
      </c>
      <c r="I56" s="143">
        <f t="shared" si="13"/>
        <v>-10405842.241716001</v>
      </c>
      <c r="J56" s="142">
        <f>'SEF-9.2'!EW56</f>
        <v>0</v>
      </c>
      <c r="K56" s="143">
        <f t="shared" si="14"/>
        <v>-10405842.241716001</v>
      </c>
      <c r="L56" s="142">
        <f>'SEF-9.2'!GJ56</f>
        <v>0</v>
      </c>
      <c r="M56" s="143">
        <f t="shared" si="15"/>
        <v>-10405842.241716001</v>
      </c>
      <c r="N56" s="142">
        <f>'SEF-9.2'!HW56</f>
        <v>0</v>
      </c>
      <c r="O56" s="144">
        <f t="shared" si="16"/>
        <v>-10405842.241716001</v>
      </c>
    </row>
    <row r="57" spans="1:19" x14ac:dyDescent="0.2">
      <c r="A57" s="108">
        <f>ROW()</f>
        <v>57</v>
      </c>
      <c r="B57" s="128"/>
      <c r="C57" s="78"/>
      <c r="D57" s="154"/>
      <c r="E57" s="80"/>
      <c r="F57" s="154"/>
      <c r="G57" s="155"/>
      <c r="H57" s="156"/>
      <c r="I57" s="80"/>
      <c r="J57" s="154"/>
      <c r="K57" s="80"/>
      <c r="L57" s="154"/>
      <c r="M57" s="80"/>
      <c r="N57" s="154"/>
      <c r="O57" s="155"/>
      <c r="Q57" s="10"/>
      <c r="R57" s="10"/>
      <c r="S57" s="10"/>
    </row>
    <row r="58" spans="1:19" ht="13.5" thickBot="1" x14ac:dyDescent="0.25">
      <c r="A58" s="108">
        <f>ROW()</f>
        <v>58</v>
      </c>
      <c r="B58" s="157" t="s">
        <v>105</v>
      </c>
      <c r="C58" s="158">
        <f t="shared" ref="C58:O58" si="17">SUM(C51:C57)</f>
        <v>2470296822.411552</v>
      </c>
      <c r="D58" s="159">
        <f t="shared" si="17"/>
        <v>-22062173.923917718</v>
      </c>
      <c r="E58" s="160">
        <f t="shared" si="17"/>
        <v>2448234648.4876337</v>
      </c>
      <c r="F58" s="159">
        <f t="shared" si="17"/>
        <v>123293904.38684309</v>
      </c>
      <c r="G58" s="161">
        <f t="shared" si="17"/>
        <v>2571528552.8744764</v>
      </c>
      <c r="H58" s="162">
        <f t="shared" si="17"/>
        <v>336175763.43281525</v>
      </c>
      <c r="I58" s="160">
        <f t="shared" si="17"/>
        <v>2907704316.307291</v>
      </c>
      <c r="J58" s="159">
        <f t="shared" si="17"/>
        <v>55959978.187416926</v>
      </c>
      <c r="K58" s="160">
        <f t="shared" si="17"/>
        <v>2963664294.4947081</v>
      </c>
      <c r="L58" s="159">
        <f t="shared" si="17"/>
        <v>169604867.72409105</v>
      </c>
      <c r="M58" s="160">
        <f t="shared" si="17"/>
        <v>3133269162.2187996</v>
      </c>
      <c r="N58" s="159">
        <f t="shared" si="17"/>
        <v>93878107.562544525</v>
      </c>
      <c r="O58" s="161">
        <f t="shared" si="17"/>
        <v>3227147269.7813435</v>
      </c>
      <c r="Q58" s="172"/>
      <c r="R58" s="172"/>
      <c r="S58" s="172"/>
    </row>
    <row r="59" spans="1:19" ht="13.5" thickTop="1" x14ac:dyDescent="0.2">
      <c r="A59" s="108">
        <f>ROW()</f>
        <v>59</v>
      </c>
      <c r="B59" s="77"/>
      <c r="C59" s="109"/>
      <c r="D59" s="110"/>
      <c r="E59" s="111"/>
      <c r="F59" s="110"/>
      <c r="G59" s="112"/>
      <c r="H59" s="113"/>
      <c r="I59" s="111"/>
      <c r="J59" s="110"/>
      <c r="K59" s="111"/>
      <c r="L59" s="110"/>
      <c r="M59" s="111"/>
      <c r="N59" s="110"/>
      <c r="O59" s="112"/>
      <c r="Q59" s="12"/>
      <c r="R59" s="12"/>
      <c r="S59" s="12"/>
    </row>
    <row r="60" spans="1:19" x14ac:dyDescent="0.2">
      <c r="A60" s="108">
        <f>ROW()</f>
        <v>60</v>
      </c>
      <c r="B60" s="77" t="s">
        <v>106</v>
      </c>
      <c r="C60" s="163">
        <f>'SEF-8'!J24</f>
        <v>7.3899999999999993E-2</v>
      </c>
      <c r="D60" s="164">
        <f t="shared" ref="D60:K60" si="18">C60</f>
        <v>7.3899999999999993E-2</v>
      </c>
      <c r="E60" s="165">
        <f t="shared" si="18"/>
        <v>7.3899999999999993E-2</v>
      </c>
      <c r="F60" s="164">
        <f t="shared" si="18"/>
        <v>7.3899999999999993E-2</v>
      </c>
      <c r="G60" s="166">
        <f t="shared" si="18"/>
        <v>7.3899999999999993E-2</v>
      </c>
      <c r="H60" s="167">
        <f t="shared" si="18"/>
        <v>7.3899999999999993E-2</v>
      </c>
      <c r="I60" s="165">
        <f t="shared" si="18"/>
        <v>7.3899999999999993E-2</v>
      </c>
      <c r="J60" s="164">
        <f t="shared" si="18"/>
        <v>7.3899999999999993E-2</v>
      </c>
      <c r="K60" s="165">
        <f t="shared" si="18"/>
        <v>7.3899999999999993E-2</v>
      </c>
      <c r="L60" s="164">
        <f>+'SEF-8'!J33</f>
        <v>7.4399999999999994E-2</v>
      </c>
      <c r="M60" s="165">
        <f>L60</f>
        <v>7.4399999999999994E-2</v>
      </c>
      <c r="N60" s="164">
        <f>+'SEF-8'!J42</f>
        <v>7.4899999999999994E-2</v>
      </c>
      <c r="O60" s="166">
        <f>N60</f>
        <v>7.4899999999999994E-2</v>
      </c>
      <c r="Q60" s="31"/>
      <c r="R60" s="31"/>
      <c r="S60" s="31"/>
    </row>
    <row r="61" spans="1:19" x14ac:dyDescent="0.2">
      <c r="A61" s="108">
        <f>ROW()</f>
        <v>61</v>
      </c>
      <c r="B61" s="77"/>
      <c r="C61" s="163"/>
      <c r="D61" s="164"/>
      <c r="E61" s="165"/>
      <c r="F61" s="164"/>
      <c r="G61" s="166"/>
      <c r="H61" s="167"/>
      <c r="I61" s="165"/>
      <c r="J61" s="164"/>
      <c r="K61" s="165"/>
      <c r="L61" s="164"/>
      <c r="M61" s="165"/>
      <c r="N61" s="164"/>
      <c r="O61" s="166"/>
    </row>
    <row r="62" spans="1:19" x14ac:dyDescent="0.2">
      <c r="A62" s="108">
        <f>ROW()</f>
        <v>62</v>
      </c>
      <c r="B62" s="77" t="s">
        <v>107</v>
      </c>
      <c r="C62" s="173">
        <f>+C47-(C58*C60)</f>
        <v>-33678899.41621381</v>
      </c>
      <c r="D62" s="174">
        <f>+D47-(D58*D60)</f>
        <v>22016930.926020496</v>
      </c>
      <c r="E62" s="124">
        <f>SUM(C62:D62)</f>
        <v>-11661968.490193315</v>
      </c>
      <c r="F62" s="174">
        <f>+F47-(F58*F60)</f>
        <v>-35481578.698567659</v>
      </c>
      <c r="G62" s="125">
        <f>SUM(E62:F62)</f>
        <v>-47143547.188760974</v>
      </c>
      <c r="H62" s="175">
        <f>+H47-(H58*H60)</f>
        <v>-16096902.496471832</v>
      </c>
      <c r="I62" s="124">
        <f>SUM(G62:H62)</f>
        <v>-63240449.685232803</v>
      </c>
      <c r="J62" s="174">
        <f>+J47-(J58*J60)</f>
        <v>-61666418.540582731</v>
      </c>
      <c r="K62" s="124">
        <f>SUM(I62:J62)</f>
        <v>-124906868.22581553</v>
      </c>
      <c r="L62" s="174">
        <f>+L47-(L58*L60)</f>
        <v>-21079114.291907862</v>
      </c>
      <c r="M62" s="124">
        <f>+M47-(M58*M60)</f>
        <v>-147467814.66497049</v>
      </c>
      <c r="N62" s="174">
        <f>+N47-(N58*N60)</f>
        <v>-16040745.864329644</v>
      </c>
      <c r="O62" s="176">
        <f>+O47-(O58*O60)</f>
        <v>-165075195.11040956</v>
      </c>
    </row>
    <row r="63" spans="1:19" x14ac:dyDescent="0.2">
      <c r="A63" s="108">
        <f>ROW()</f>
        <v>63</v>
      </c>
      <c r="B63" s="77" t="s">
        <v>11</v>
      </c>
      <c r="C63" s="177">
        <f>+'SEF-8'!O20</f>
        <v>0.75480100000000006</v>
      </c>
      <c r="D63" s="178">
        <f t="shared" ref="D63:O63" si="19">C63</f>
        <v>0.75480100000000006</v>
      </c>
      <c r="E63" s="179">
        <f t="shared" si="19"/>
        <v>0.75480100000000006</v>
      </c>
      <c r="F63" s="178">
        <f t="shared" si="19"/>
        <v>0.75480100000000006</v>
      </c>
      <c r="G63" s="180">
        <f t="shared" si="19"/>
        <v>0.75480100000000006</v>
      </c>
      <c r="H63" s="181">
        <f t="shared" si="19"/>
        <v>0.75480100000000006</v>
      </c>
      <c r="I63" s="179">
        <f t="shared" si="19"/>
        <v>0.75480100000000006</v>
      </c>
      <c r="J63" s="178">
        <f t="shared" si="19"/>
        <v>0.75480100000000006</v>
      </c>
      <c r="K63" s="179">
        <f t="shared" si="19"/>
        <v>0.75480100000000006</v>
      </c>
      <c r="L63" s="178">
        <f t="shared" si="19"/>
        <v>0.75480100000000006</v>
      </c>
      <c r="M63" s="179">
        <f t="shared" si="19"/>
        <v>0.75480100000000006</v>
      </c>
      <c r="N63" s="178">
        <f t="shared" si="19"/>
        <v>0.75480100000000006</v>
      </c>
      <c r="O63" s="182">
        <f t="shared" si="19"/>
        <v>0.75480100000000006</v>
      </c>
      <c r="Q63" s="183"/>
      <c r="R63" s="183"/>
      <c r="S63" s="183"/>
    </row>
    <row r="64" spans="1:19" x14ac:dyDescent="0.2">
      <c r="A64" s="108">
        <f>ROW()</f>
        <v>64</v>
      </c>
      <c r="B64" s="77"/>
      <c r="C64" s="78"/>
      <c r="D64" s="154"/>
      <c r="E64" s="80"/>
      <c r="F64" s="154"/>
      <c r="G64" s="155"/>
      <c r="H64" s="156"/>
      <c r="I64" s="80"/>
      <c r="J64" s="154"/>
      <c r="K64" s="80"/>
      <c r="L64" s="154"/>
      <c r="M64" s="80"/>
      <c r="N64" s="154"/>
      <c r="O64" s="184"/>
    </row>
    <row r="65" spans="1:19" ht="13.5" thickBot="1" x14ac:dyDescent="0.25">
      <c r="A65" s="108">
        <f>ROW()</f>
        <v>65</v>
      </c>
      <c r="B65" s="185" t="s">
        <v>10</v>
      </c>
      <c r="C65" s="158">
        <f>-C62/C63</f>
        <v>44619574.452357389</v>
      </c>
      <c r="D65" s="159">
        <f>-D62/D63</f>
        <v>-29169186.217321511</v>
      </c>
      <c r="E65" s="160">
        <f>SUM(C65:D65)</f>
        <v>15450388.235035878</v>
      </c>
      <c r="F65" s="159">
        <f>-F62/F63</f>
        <v>47007858.625740632</v>
      </c>
      <c r="G65" s="186">
        <f>SUM(E65:F65)</f>
        <v>62458246.860776514</v>
      </c>
      <c r="H65" s="162">
        <f>-H62/H63</f>
        <v>21326021.688460708</v>
      </c>
      <c r="I65" s="187">
        <f>SUM(G65:H65)</f>
        <v>83784268.549237221</v>
      </c>
      <c r="J65" s="159">
        <f>-J62/J63</f>
        <v>81698909.435179248</v>
      </c>
      <c r="K65" s="187">
        <f>SUM(I65:J65)</f>
        <v>165483177.98441648</v>
      </c>
      <c r="L65" s="159">
        <f>-L62/L63</f>
        <v>27926717.49495279</v>
      </c>
      <c r="M65" s="187">
        <f>-M62/M63</f>
        <v>195373104.52022517</v>
      </c>
      <c r="N65" s="159">
        <f>-N62/N63</f>
        <v>21251622.433369379</v>
      </c>
      <c r="O65" s="188">
        <f>-O62/O63</f>
        <v>218700286.71187446</v>
      </c>
    </row>
    <row r="66" spans="1:19" ht="13.5" hidden="1" outlineLevel="1" thickTop="1" x14ac:dyDescent="0.2">
      <c r="A66" s="108"/>
      <c r="B66" s="77"/>
      <c r="C66" s="109"/>
      <c r="D66" s="110"/>
      <c r="E66" s="111"/>
      <c r="F66" s="110"/>
      <c r="G66" s="112"/>
      <c r="H66" s="113"/>
      <c r="I66" s="111"/>
      <c r="J66" s="110"/>
      <c r="K66" s="111"/>
      <c r="L66" s="189"/>
      <c r="M66" s="111"/>
      <c r="N66" s="110"/>
      <c r="O66" s="190"/>
    </row>
    <row r="67" spans="1:19" hidden="1" outlineLevel="1" x14ac:dyDescent="0.2">
      <c r="A67" s="108"/>
      <c r="B67" s="77"/>
      <c r="C67" s="109"/>
      <c r="D67" s="110"/>
      <c r="E67" s="111"/>
      <c r="F67" s="110"/>
      <c r="G67" s="125"/>
      <c r="H67" s="113"/>
      <c r="I67" s="124"/>
      <c r="J67" s="110"/>
      <c r="K67" s="124"/>
      <c r="L67" s="110"/>
      <c r="M67" s="124"/>
      <c r="N67" s="110"/>
      <c r="O67" s="176"/>
    </row>
    <row r="68" spans="1:19" hidden="1" outlineLevel="1" x14ac:dyDescent="0.2">
      <c r="A68" s="108"/>
      <c r="B68" s="77"/>
      <c r="C68" s="109"/>
      <c r="D68" s="110"/>
      <c r="E68" s="111"/>
      <c r="F68" s="110"/>
      <c r="G68" s="155"/>
      <c r="H68" s="113"/>
      <c r="I68" s="80"/>
      <c r="J68" s="110"/>
      <c r="K68" s="80"/>
      <c r="L68" s="110"/>
      <c r="M68" s="80"/>
      <c r="N68" s="110"/>
      <c r="O68" s="184"/>
      <c r="Q68" s="10"/>
      <c r="R68" s="10"/>
      <c r="S68" s="10"/>
    </row>
    <row r="69" spans="1:19" ht="13.5" hidden="1" outlineLevel="1" thickBot="1" x14ac:dyDescent="0.25">
      <c r="A69" s="108"/>
      <c r="B69" s="77"/>
      <c r="C69" s="109"/>
      <c r="D69" s="110"/>
      <c r="E69" s="111"/>
      <c r="F69" s="110"/>
      <c r="G69" s="161"/>
      <c r="H69" s="113"/>
      <c r="I69" s="160"/>
      <c r="J69" s="191"/>
      <c r="K69" s="160"/>
      <c r="L69" s="110"/>
      <c r="M69" s="160"/>
      <c r="N69" s="110"/>
      <c r="O69" s="192"/>
      <c r="Q69" s="172"/>
      <c r="R69" s="172"/>
      <c r="S69" s="172"/>
    </row>
    <row r="70" spans="1:19" ht="13.5" collapsed="1" thickTop="1" x14ac:dyDescent="0.2">
      <c r="A70" s="108">
        <f>ROW()</f>
        <v>70</v>
      </c>
      <c r="B70" s="77"/>
      <c r="C70" s="109"/>
      <c r="D70" s="110"/>
      <c r="E70" s="111"/>
      <c r="F70" s="110"/>
      <c r="G70" s="186"/>
      <c r="H70" s="113"/>
      <c r="I70" s="187"/>
      <c r="J70" s="193"/>
      <c r="K70" s="187"/>
      <c r="L70" s="194"/>
      <c r="M70" s="187"/>
      <c r="N70" s="194"/>
      <c r="O70" s="188"/>
    </row>
    <row r="71" spans="1:19" x14ac:dyDescent="0.2">
      <c r="A71" s="108">
        <f>ROW()</f>
        <v>71</v>
      </c>
      <c r="B71" s="77" t="s">
        <v>108</v>
      </c>
      <c r="C71" s="109"/>
      <c r="D71" s="110"/>
      <c r="E71" s="111"/>
      <c r="F71" s="110"/>
      <c r="G71" s="187"/>
      <c r="H71" s="113"/>
      <c r="I71" s="187"/>
      <c r="J71" s="195" t="s">
        <v>109</v>
      </c>
      <c r="K71" s="187">
        <f>K65</f>
        <v>165483177.98441648</v>
      </c>
      <c r="L71" s="196" t="s">
        <v>110</v>
      </c>
      <c r="M71" s="187">
        <f>M65-K65</f>
        <v>29889926.535808682</v>
      </c>
      <c r="N71" s="197" t="s">
        <v>111</v>
      </c>
      <c r="O71" s="188">
        <f>O65-M65</f>
        <v>23327182.191649288</v>
      </c>
    </row>
    <row r="72" spans="1:19" x14ac:dyDescent="0.2">
      <c r="A72" s="108">
        <f>ROW()</f>
        <v>72</v>
      </c>
      <c r="B72" s="77"/>
      <c r="C72" s="109"/>
      <c r="D72" s="110"/>
      <c r="E72" s="111"/>
      <c r="F72" s="110"/>
      <c r="G72" s="186"/>
      <c r="H72" s="113"/>
      <c r="I72" s="187"/>
      <c r="J72" s="195"/>
      <c r="K72" s="187"/>
      <c r="L72" s="196"/>
      <c r="M72" s="187"/>
      <c r="N72" s="197"/>
      <c r="O72" s="188"/>
    </row>
    <row r="73" spans="1:19" x14ac:dyDescent="0.2">
      <c r="A73" s="108">
        <f>ROW()</f>
        <v>73</v>
      </c>
      <c r="B73" s="77" t="s">
        <v>112</v>
      </c>
      <c r="C73" s="109"/>
      <c r="D73" s="110"/>
      <c r="E73" s="111"/>
      <c r="F73" s="110"/>
      <c r="G73" s="187"/>
      <c r="H73" s="113"/>
      <c r="I73" s="187"/>
      <c r="J73" s="195"/>
      <c r="K73" s="187">
        <f>G65</f>
        <v>62458246.860776514</v>
      </c>
      <c r="L73" s="196"/>
      <c r="M73" s="187"/>
      <c r="N73" s="198"/>
      <c r="O73" s="199"/>
    </row>
    <row r="74" spans="1:19" x14ac:dyDescent="0.2">
      <c r="A74" s="108">
        <f>ROW()</f>
        <v>74</v>
      </c>
      <c r="B74" s="77" t="s">
        <v>113</v>
      </c>
      <c r="C74" s="109"/>
      <c r="D74" s="110"/>
      <c r="E74" s="111"/>
      <c r="F74" s="110"/>
      <c r="G74" s="187"/>
      <c r="H74" s="113"/>
      <c r="I74" s="187"/>
      <c r="J74" s="195"/>
      <c r="K74" s="143">
        <f>K65-K73-K75</f>
        <v>21868396.583618969</v>
      </c>
      <c r="L74" s="200"/>
      <c r="M74" s="201">
        <f>M76-M75</f>
        <v>-23822529.886086911</v>
      </c>
      <c r="N74" s="202"/>
      <c r="O74" s="201">
        <f>O76-O75</f>
        <v>-16591081.492414743</v>
      </c>
    </row>
    <row r="75" spans="1:19" x14ac:dyDescent="0.2">
      <c r="A75" s="108">
        <f>ROW()</f>
        <v>75</v>
      </c>
      <c r="B75" s="77" t="s">
        <v>114</v>
      </c>
      <c r="C75" s="109"/>
      <c r="D75" s="110"/>
      <c r="E75" s="111"/>
      <c r="F75" s="110"/>
      <c r="G75" s="187"/>
      <c r="H75" s="113"/>
      <c r="I75" s="187"/>
      <c r="J75" s="195"/>
      <c r="K75" s="146">
        <v>81156534.540021002</v>
      </c>
      <c r="L75" s="203"/>
      <c r="M75" s="146">
        <v>53712456.421895593</v>
      </c>
      <c r="N75" s="204"/>
      <c r="O75" s="205">
        <v>39918263.684064031</v>
      </c>
    </row>
    <row r="76" spans="1:19" x14ac:dyDescent="0.2">
      <c r="A76" s="108">
        <f>ROW()</f>
        <v>76</v>
      </c>
      <c r="B76" s="185" t="s">
        <v>115</v>
      </c>
      <c r="C76" s="109"/>
      <c r="D76" s="110"/>
      <c r="E76" s="111"/>
      <c r="F76" s="110"/>
      <c r="G76" s="187"/>
      <c r="H76" s="113"/>
      <c r="I76" s="187"/>
      <c r="J76" s="195"/>
      <c r="K76" s="206">
        <f>K71</f>
        <v>165483177.98441648</v>
      </c>
      <c r="L76" s="196"/>
      <c r="M76" s="206">
        <f>M71</f>
        <v>29889926.535808682</v>
      </c>
      <c r="N76" s="197"/>
      <c r="O76" s="207">
        <f>O71</f>
        <v>23327182.191649288</v>
      </c>
    </row>
    <row r="77" spans="1:19" x14ac:dyDescent="0.2">
      <c r="A77" s="108">
        <f>ROW()</f>
        <v>77</v>
      </c>
      <c r="B77" s="77"/>
      <c r="C77" s="109"/>
      <c r="D77" s="110"/>
      <c r="E77" s="111"/>
      <c r="F77" s="110"/>
      <c r="G77" s="208"/>
      <c r="H77" s="113"/>
      <c r="I77" s="187"/>
      <c r="J77" s="195"/>
      <c r="K77" s="187"/>
      <c r="L77" s="196"/>
      <c r="M77" s="187"/>
      <c r="N77" s="197"/>
      <c r="O77" s="188"/>
    </row>
    <row r="78" spans="1:19" x14ac:dyDescent="0.2">
      <c r="A78" s="108">
        <f>ROW()</f>
        <v>78</v>
      </c>
      <c r="B78" s="77" t="s">
        <v>116</v>
      </c>
      <c r="C78" s="109"/>
      <c r="D78" s="110"/>
      <c r="E78" s="111"/>
      <c r="F78" s="110"/>
      <c r="G78" s="208"/>
      <c r="H78" s="113"/>
      <c r="I78" s="187"/>
      <c r="J78" s="195"/>
      <c r="K78" s="187">
        <f>'SEF-8'!C28</f>
        <v>-22490172.710115109</v>
      </c>
      <c r="L78" s="196"/>
      <c r="M78" s="187">
        <f>'SEF-8'!D28</f>
        <v>-1351281.9222699441</v>
      </c>
      <c r="N78" s="197"/>
      <c r="O78" s="188">
        <f>'SEF-8'!E28</f>
        <v>-16014.165340036154</v>
      </c>
    </row>
    <row r="79" spans="1:19" x14ac:dyDescent="0.2">
      <c r="A79" s="108">
        <f>ROW()</f>
        <v>79</v>
      </c>
      <c r="B79" s="77"/>
      <c r="C79" s="109"/>
      <c r="D79" s="110"/>
      <c r="E79" s="111"/>
      <c r="F79" s="110"/>
      <c r="G79" s="208"/>
      <c r="H79" s="113"/>
      <c r="I79" s="187"/>
      <c r="J79" s="195"/>
      <c r="K79" s="206"/>
      <c r="L79" s="196"/>
      <c r="M79" s="206"/>
      <c r="N79" s="197"/>
      <c r="O79" s="207"/>
    </row>
    <row r="80" spans="1:19" ht="13.5" thickBot="1" x14ac:dyDescent="0.25">
      <c r="A80" s="108">
        <f>ROW()</f>
        <v>80</v>
      </c>
      <c r="B80" s="77" t="s">
        <v>117</v>
      </c>
      <c r="C80" s="109"/>
      <c r="D80" s="110"/>
      <c r="E80" s="111"/>
      <c r="F80" s="110"/>
      <c r="G80" s="208"/>
      <c r="H80" s="113"/>
      <c r="I80" s="187"/>
      <c r="J80" s="195"/>
      <c r="K80" s="160">
        <f>SUM(K76:K79)</f>
        <v>142993005.27430138</v>
      </c>
      <c r="L80" s="196"/>
      <c r="M80" s="160">
        <f>SUM(M76:M79)</f>
        <v>28538644.613538738</v>
      </c>
      <c r="N80" s="197"/>
      <c r="O80" s="192">
        <f>SUM(O76:O79)</f>
        <v>23311168.026309252</v>
      </c>
    </row>
    <row r="81" spans="1:18" ht="13.5" thickTop="1" x14ac:dyDescent="0.2">
      <c r="A81" s="209">
        <f>ROW()</f>
        <v>81</v>
      </c>
      <c r="B81" s="210"/>
      <c r="C81" s="211"/>
      <c r="D81" s="212"/>
      <c r="E81" s="213"/>
      <c r="F81" s="212"/>
      <c r="G81" s="214"/>
      <c r="H81" s="215"/>
      <c r="I81" s="213"/>
      <c r="J81" s="216"/>
      <c r="K81" s="217"/>
      <c r="L81" s="218"/>
      <c r="M81" s="217"/>
      <c r="N81" s="218"/>
      <c r="O81" s="219"/>
    </row>
    <row r="82" spans="1:18" x14ac:dyDescent="0.2">
      <c r="A82" s="220"/>
    </row>
    <row r="83" spans="1:18" ht="15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ht="15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ht="15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ht="15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ht="15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ht="15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ht="15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ht="15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ht="15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ht="15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ht="15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ht="15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ht="15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ht="15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2:18" ht="15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2:18" ht="15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2:18" ht="15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2:18" ht="15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2:18" ht="15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2:18" ht="15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2:18" ht="15" x14ac:dyDescent="0.25">
      <c r="K103" s="221"/>
      <c r="M103" s="221"/>
      <c r="O103" s="221"/>
    </row>
    <row r="104" spans="2:18" ht="15" x14ac:dyDescent="0.25">
      <c r="K104" s="221"/>
      <c r="M104" s="221"/>
      <c r="O104" s="221"/>
    </row>
    <row r="105" spans="2:18" ht="15" x14ac:dyDescent="0.25">
      <c r="K105" s="221"/>
      <c r="M105" s="221"/>
      <c r="O105" s="221"/>
    </row>
    <row r="106" spans="2:18" ht="15" x14ac:dyDescent="0.25">
      <c r="K106" s="221"/>
      <c r="M106" s="221"/>
      <c r="O106" s="221"/>
    </row>
  </sheetData>
  <printOptions horizontalCentered="1"/>
  <pageMargins left="0.2" right="0.2" top="0.5" bottom="0.5" header="0.3" footer="0.3"/>
  <pageSetup scale="53" orientation="landscape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200"/>
  <sheetViews>
    <sheetView zoomScale="85" zoomScaleNormal="85" workbookViewId="0">
      <pane xSplit="2" ySplit="10" topLeftCell="C32" activePane="bottomRight" state="frozen"/>
      <selection activeCell="O1" sqref="O1"/>
      <selection pane="topRight" activeCell="O1" sqref="O1"/>
      <selection pane="bottomLeft" activeCell="O1" sqref="O1"/>
      <selection pane="bottomRight" activeCell="D53" sqref="D53"/>
    </sheetView>
  </sheetViews>
  <sheetFormatPr defaultColWidth="9.140625" defaultRowHeight="12.75" outlineLevelCol="1" x14ac:dyDescent="0.2"/>
  <cols>
    <col min="1" max="1" width="4.5703125" style="1" bestFit="1" customWidth="1"/>
    <col min="2" max="2" width="46.85546875" style="1" customWidth="1"/>
    <col min="3" max="3" width="17.28515625" style="1" customWidth="1"/>
    <col min="4" max="34" width="17.28515625" style="1" customWidth="1" outlineLevel="1"/>
    <col min="35" max="36" width="17.28515625" style="1" customWidth="1"/>
    <col min="37" max="74" width="17.28515625" style="1" customWidth="1" outlineLevel="1"/>
    <col min="75" max="76" width="17.28515625" style="1" customWidth="1"/>
    <col min="77" max="113" width="17.28515625" style="1" customWidth="1" outlineLevel="1"/>
    <col min="114" max="115" width="17.28515625" style="1" customWidth="1"/>
    <col min="116" max="152" width="17.28515625" style="1" customWidth="1" outlineLevel="1"/>
    <col min="153" max="154" width="17.28515625" style="1" customWidth="1"/>
    <col min="155" max="191" width="17.28515625" style="1" customWidth="1" outlineLevel="1"/>
    <col min="192" max="193" width="17.28515625" style="1" customWidth="1"/>
    <col min="194" max="230" width="17.28515625" style="1" customWidth="1" outlineLevel="1"/>
    <col min="231" max="232" width="17.28515625" style="1" customWidth="1"/>
    <col min="233" max="233" width="9.140625" style="1"/>
    <col min="234" max="234" width="13.5703125" style="1" bestFit="1" customWidth="1"/>
    <col min="235" max="16384" width="9.140625" style="1"/>
  </cols>
  <sheetData>
    <row r="1" spans="1:235" customFormat="1" ht="15" x14ac:dyDescent="0.25">
      <c r="A1" s="272" t="s">
        <v>36</v>
      </c>
      <c r="B1" s="1"/>
      <c r="H1" s="64" t="s">
        <v>840</v>
      </c>
      <c r="I1" s="62"/>
      <c r="J1" s="1"/>
      <c r="N1" s="1"/>
      <c r="O1" s="64" t="s">
        <v>841</v>
      </c>
      <c r="P1" s="62"/>
      <c r="V1" s="64" t="s">
        <v>842</v>
      </c>
      <c r="W1" s="62"/>
      <c r="Y1" s="24"/>
      <c r="Z1" s="24"/>
      <c r="AA1" s="24"/>
      <c r="AB1" s="24"/>
      <c r="AC1" s="64" t="s">
        <v>843</v>
      </c>
      <c r="AD1" s="62"/>
      <c r="AE1" s="24"/>
      <c r="AF1" s="24"/>
      <c r="AG1" s="24"/>
      <c r="AH1" s="24"/>
      <c r="AI1" s="1"/>
      <c r="AJ1" s="64" t="s">
        <v>844</v>
      </c>
      <c r="AK1" s="62"/>
      <c r="AL1" s="24"/>
      <c r="AP1" s="24"/>
      <c r="AQ1" s="64" t="s">
        <v>845</v>
      </c>
      <c r="AR1" s="62"/>
      <c r="AS1" s="24"/>
      <c r="AT1" s="24"/>
      <c r="AU1" s="24"/>
      <c r="AV1" s="24"/>
      <c r="AW1" s="24"/>
      <c r="AX1" s="64" t="s">
        <v>846</v>
      </c>
      <c r="AY1" s="62"/>
      <c r="AZ1" s="24"/>
      <c r="BA1" s="24"/>
      <c r="BB1" s="24"/>
      <c r="BC1" s="24"/>
      <c r="BD1" s="24"/>
      <c r="BE1" s="64" t="s">
        <v>847</v>
      </c>
      <c r="BF1" s="62"/>
      <c r="BG1" s="24"/>
      <c r="BH1" s="24"/>
      <c r="BI1" s="24"/>
      <c r="BJ1" s="24"/>
      <c r="BK1" s="24"/>
      <c r="BL1" s="64" t="s">
        <v>848</v>
      </c>
      <c r="BM1" s="62"/>
      <c r="BN1" s="24"/>
      <c r="BO1" s="24"/>
      <c r="BP1" s="24"/>
      <c r="BQ1" s="24"/>
      <c r="BR1" s="24"/>
      <c r="BS1" s="64" t="s">
        <v>849</v>
      </c>
      <c r="BT1" s="62"/>
      <c r="BU1" s="24"/>
      <c r="BV1" s="24"/>
      <c r="BZ1" s="64" t="s">
        <v>850</v>
      </c>
      <c r="CA1" s="62"/>
      <c r="CB1" s="24"/>
      <c r="CC1" s="24"/>
      <c r="CD1" s="24"/>
      <c r="CE1" s="24"/>
      <c r="CF1" s="24"/>
      <c r="CG1" s="64" t="s">
        <v>851</v>
      </c>
      <c r="CH1" s="62"/>
      <c r="CI1" s="24"/>
      <c r="CJ1" s="24"/>
      <c r="CK1" s="24"/>
      <c r="CL1" s="24"/>
      <c r="CM1" s="24"/>
      <c r="CN1" s="64" t="s">
        <v>852</v>
      </c>
      <c r="CO1" s="62"/>
      <c r="CP1" s="24"/>
      <c r="CQ1" s="24"/>
      <c r="CR1" s="24"/>
      <c r="CS1" s="24"/>
      <c r="CT1" s="24"/>
      <c r="CU1" s="64" t="s">
        <v>853</v>
      </c>
      <c r="CV1" s="62"/>
      <c r="CW1" s="24"/>
      <c r="CX1" s="24"/>
      <c r="CY1" s="24"/>
      <c r="CZ1" s="24"/>
      <c r="DA1" s="24"/>
      <c r="DB1" s="64" t="s">
        <v>855</v>
      </c>
      <c r="DC1" s="62"/>
      <c r="DG1" s="24"/>
      <c r="DH1" s="24"/>
      <c r="DI1" s="64" t="s">
        <v>856</v>
      </c>
      <c r="DJ1" s="62"/>
      <c r="DM1" s="24"/>
      <c r="DN1" s="24"/>
      <c r="DO1" s="24"/>
      <c r="DP1" s="64" t="s">
        <v>857</v>
      </c>
      <c r="DQ1" s="62"/>
      <c r="DR1" s="24"/>
      <c r="DS1" s="24"/>
      <c r="DT1" s="24"/>
      <c r="DU1" s="24"/>
      <c r="DV1" s="24"/>
      <c r="DW1" s="64" t="s">
        <v>854</v>
      </c>
      <c r="DX1" s="62"/>
      <c r="DY1" s="24"/>
      <c r="DZ1" s="24"/>
      <c r="EA1" s="24"/>
      <c r="EB1" s="24"/>
      <c r="EC1" s="24"/>
      <c r="ED1" s="64" t="s">
        <v>858</v>
      </c>
      <c r="EE1" s="62"/>
      <c r="EF1" s="24"/>
      <c r="EG1" s="24"/>
      <c r="EH1" s="24"/>
      <c r="EI1" s="24"/>
      <c r="EJ1" s="24"/>
      <c r="EK1" s="64" t="s">
        <v>859</v>
      </c>
      <c r="EL1" s="62"/>
      <c r="EM1" s="24"/>
      <c r="EN1" s="24"/>
      <c r="EO1" s="24"/>
      <c r="EP1" s="24"/>
      <c r="EQ1" s="24"/>
      <c r="ER1" s="64" t="s">
        <v>860</v>
      </c>
      <c r="ES1" s="62"/>
      <c r="ET1" s="24"/>
      <c r="EU1" s="24"/>
      <c r="EY1" s="64" t="s">
        <v>861</v>
      </c>
      <c r="EZ1" s="62"/>
      <c r="FA1" s="24"/>
      <c r="FB1" s="24"/>
      <c r="FC1" s="24"/>
      <c r="FD1" s="24"/>
      <c r="FE1" s="24"/>
      <c r="FF1" s="64" t="s">
        <v>862</v>
      </c>
      <c r="FG1" s="62"/>
      <c r="FH1" s="24"/>
      <c r="FI1" s="24"/>
      <c r="FJ1" s="24"/>
      <c r="FK1" s="24"/>
      <c r="FL1" s="24"/>
      <c r="FM1" s="64" t="s">
        <v>863</v>
      </c>
      <c r="FN1" s="62"/>
      <c r="FO1" s="24"/>
      <c r="FP1" s="24"/>
      <c r="FQ1" s="24"/>
      <c r="FR1" s="24"/>
      <c r="FS1" s="24"/>
      <c r="FT1" s="64" t="s">
        <v>864</v>
      </c>
      <c r="FU1" s="62"/>
      <c r="FV1" s="24"/>
      <c r="FX1" s="24"/>
      <c r="FY1" s="24"/>
      <c r="FZ1" s="24"/>
      <c r="GA1" s="64" t="s">
        <v>865</v>
      </c>
      <c r="GB1" s="62"/>
      <c r="GH1" s="64" t="s">
        <v>866</v>
      </c>
      <c r="GI1" s="62"/>
      <c r="GM1" s="24"/>
      <c r="GN1" s="24"/>
      <c r="GO1" s="64" t="s">
        <v>867</v>
      </c>
      <c r="GP1" s="62"/>
      <c r="GQ1" s="24"/>
      <c r="GR1" s="24"/>
      <c r="GS1" s="24"/>
      <c r="GT1" s="24"/>
      <c r="GU1" s="24"/>
      <c r="GV1" s="64" t="s">
        <v>868</v>
      </c>
      <c r="GW1" s="62"/>
      <c r="GX1" s="24"/>
      <c r="GY1" s="24"/>
      <c r="GZ1" s="24"/>
      <c r="HA1" s="24"/>
      <c r="HB1" s="24"/>
      <c r="HC1" s="64" t="s">
        <v>869</v>
      </c>
      <c r="HD1" s="62"/>
      <c r="HE1" s="24"/>
      <c r="HF1" s="24"/>
      <c r="HG1" s="24"/>
      <c r="HH1" s="24"/>
      <c r="HI1" s="24"/>
      <c r="HJ1" s="64" t="s">
        <v>870</v>
      </c>
      <c r="HK1" s="62"/>
      <c r="HL1" s="24"/>
      <c r="HM1" s="24"/>
      <c r="HN1" s="24"/>
      <c r="HO1" s="24"/>
      <c r="HP1" s="24"/>
      <c r="HQ1" s="64" t="s">
        <v>871</v>
      </c>
      <c r="HR1" s="62"/>
      <c r="HS1" s="24"/>
      <c r="HT1" s="24"/>
      <c r="HU1" s="24"/>
      <c r="HV1" s="24"/>
      <c r="HW1" s="64" t="s">
        <v>872</v>
      </c>
      <c r="HX1" s="62"/>
    </row>
    <row r="2" spans="1:235" customFormat="1" ht="15" x14ac:dyDescent="0.25">
      <c r="A2" s="272" t="s">
        <v>37</v>
      </c>
      <c r="B2" s="1"/>
      <c r="C2" s="1"/>
      <c r="D2" s="1"/>
      <c r="E2" s="1"/>
      <c r="F2" s="1"/>
      <c r="G2" s="1"/>
      <c r="H2" s="1"/>
      <c r="I2" s="1"/>
    </row>
    <row r="3" spans="1:235" x14ac:dyDescent="0.2">
      <c r="A3" s="272" t="s">
        <v>38</v>
      </c>
      <c r="C3" s="272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  <c r="CT3" s="273"/>
      <c r="CU3" s="273"/>
      <c r="CV3" s="273"/>
      <c r="CW3" s="273"/>
      <c r="CX3" s="273"/>
      <c r="CY3" s="273"/>
      <c r="CZ3" s="273"/>
      <c r="DA3" s="273"/>
      <c r="DB3" s="273"/>
      <c r="DC3" s="273"/>
      <c r="DD3" s="273"/>
      <c r="DE3" s="273"/>
      <c r="DF3" s="273"/>
      <c r="DG3" s="273"/>
      <c r="DH3" s="273"/>
      <c r="DI3" s="273"/>
      <c r="DL3" s="273"/>
      <c r="DM3" s="273"/>
      <c r="DN3" s="273"/>
      <c r="DO3" s="273"/>
      <c r="DP3" s="273"/>
      <c r="DQ3" s="273"/>
      <c r="DR3" s="273"/>
      <c r="DS3" s="273"/>
      <c r="DT3" s="273"/>
      <c r="DU3" s="273"/>
      <c r="DV3" s="273"/>
      <c r="DW3" s="273"/>
      <c r="DX3" s="273"/>
      <c r="DY3" s="273"/>
      <c r="DZ3" s="273"/>
      <c r="EA3" s="273"/>
      <c r="EB3" s="273"/>
      <c r="EC3" s="273"/>
      <c r="ED3" s="273"/>
      <c r="EE3" s="273"/>
      <c r="EF3" s="273"/>
      <c r="EG3" s="273"/>
      <c r="EH3" s="273"/>
      <c r="EI3" s="273"/>
      <c r="EJ3" s="273"/>
      <c r="EK3" s="273"/>
      <c r="EL3" s="273"/>
      <c r="EM3" s="273"/>
      <c r="EN3" s="273"/>
      <c r="EO3" s="273"/>
      <c r="EP3" s="273"/>
      <c r="EQ3" s="273"/>
      <c r="ER3" s="273"/>
      <c r="ES3" s="273"/>
      <c r="ET3" s="273"/>
      <c r="EU3" s="273"/>
      <c r="EV3" s="273"/>
      <c r="EY3" s="273"/>
      <c r="EZ3" s="273"/>
      <c r="FA3" s="273"/>
      <c r="FB3" s="273"/>
      <c r="FC3" s="273"/>
      <c r="FD3" s="273"/>
      <c r="FE3" s="273"/>
      <c r="FF3" s="273"/>
      <c r="FG3" s="273"/>
      <c r="FH3" s="273"/>
      <c r="FI3" s="273"/>
      <c r="FJ3" s="273"/>
      <c r="FK3" s="273"/>
      <c r="FL3" s="273"/>
      <c r="FM3" s="273"/>
      <c r="FN3" s="273"/>
      <c r="FO3" s="273"/>
      <c r="FP3" s="273"/>
      <c r="FQ3" s="273"/>
      <c r="FR3" s="273"/>
      <c r="FS3" s="273"/>
      <c r="FT3" s="273"/>
      <c r="FU3" s="273"/>
      <c r="FV3" s="273"/>
      <c r="FW3" s="273"/>
      <c r="FX3" s="273"/>
      <c r="FY3" s="273"/>
      <c r="FZ3" s="273"/>
      <c r="GA3" s="273"/>
      <c r="GB3" s="273"/>
      <c r="GC3" s="273"/>
      <c r="GD3" s="273"/>
      <c r="GE3" s="273"/>
      <c r="GF3" s="273"/>
      <c r="GG3" s="273"/>
      <c r="GH3" s="273"/>
      <c r="GI3" s="273"/>
      <c r="GJ3" s="272"/>
      <c r="GL3" s="273"/>
      <c r="GM3" s="273"/>
      <c r="GN3" s="273"/>
      <c r="GO3" s="273"/>
      <c r="GP3" s="273"/>
      <c r="GQ3" s="273"/>
      <c r="GR3" s="273"/>
      <c r="GS3" s="273"/>
      <c r="GT3" s="273"/>
      <c r="GU3" s="273"/>
      <c r="GV3" s="273"/>
      <c r="GW3" s="273"/>
      <c r="GX3" s="273"/>
      <c r="GY3" s="273"/>
      <c r="GZ3" s="273"/>
      <c r="HA3" s="273"/>
      <c r="HB3" s="273"/>
      <c r="HC3" s="273"/>
      <c r="HD3" s="273"/>
      <c r="HE3" s="273"/>
      <c r="HF3" s="273"/>
      <c r="HG3" s="273"/>
      <c r="HH3" s="273"/>
      <c r="HI3" s="273"/>
      <c r="HJ3" s="273"/>
      <c r="HK3" s="273"/>
      <c r="HL3" s="273"/>
      <c r="HM3" s="273"/>
      <c r="HN3" s="273"/>
      <c r="HO3" s="273"/>
      <c r="HP3" s="273"/>
      <c r="HQ3" s="273"/>
      <c r="HR3" s="273"/>
      <c r="HS3" s="273"/>
      <c r="HT3" s="273"/>
      <c r="HU3" s="273"/>
      <c r="HV3" s="273"/>
      <c r="HW3" s="272"/>
      <c r="HZ3" s="260"/>
    </row>
    <row r="4" spans="1:235" x14ac:dyDescent="0.2">
      <c r="A4" s="272" t="s">
        <v>39</v>
      </c>
      <c r="C4" s="272"/>
      <c r="HZ4" s="260"/>
    </row>
    <row r="5" spans="1:235" x14ac:dyDescent="0.2">
      <c r="A5" s="272"/>
      <c r="B5" s="271"/>
      <c r="D5" s="270">
        <v>44348</v>
      </c>
      <c r="E5" s="270">
        <v>44348</v>
      </c>
      <c r="F5" s="270">
        <v>44348</v>
      </c>
      <c r="G5" s="270">
        <v>44348</v>
      </c>
      <c r="H5" s="270">
        <v>44348</v>
      </c>
      <c r="I5" s="270">
        <v>44348</v>
      </c>
      <c r="J5" s="270">
        <v>44348</v>
      </c>
      <c r="K5" s="270">
        <v>44348</v>
      </c>
      <c r="L5" s="270">
        <v>44348</v>
      </c>
      <c r="M5" s="270">
        <v>44348</v>
      </c>
      <c r="N5" s="270">
        <v>44348</v>
      </c>
      <c r="O5" s="270">
        <v>44348</v>
      </c>
      <c r="P5" s="270">
        <v>44348</v>
      </c>
      <c r="Q5" s="270">
        <v>44348</v>
      </c>
      <c r="R5" s="270">
        <v>44348</v>
      </c>
      <c r="S5" s="270">
        <v>44348</v>
      </c>
      <c r="T5" s="270">
        <v>44348</v>
      </c>
      <c r="U5" s="270">
        <v>44348</v>
      </c>
      <c r="V5" s="270">
        <v>44348</v>
      </c>
      <c r="W5" s="270">
        <v>44348</v>
      </c>
      <c r="X5" s="270">
        <v>44348</v>
      </c>
      <c r="Y5" s="270">
        <v>44348</v>
      </c>
      <c r="Z5" s="270">
        <v>44348</v>
      </c>
      <c r="AA5" s="270">
        <v>44348</v>
      </c>
      <c r="AB5" s="270">
        <v>44348</v>
      </c>
      <c r="AC5" s="270">
        <v>44348</v>
      </c>
      <c r="AD5" s="270">
        <v>44348</v>
      </c>
      <c r="AE5" s="270">
        <v>44348</v>
      </c>
      <c r="AF5" s="270">
        <v>44348</v>
      </c>
      <c r="AG5" s="270">
        <v>44348</v>
      </c>
      <c r="AH5" s="270">
        <v>44348</v>
      </c>
      <c r="AK5" s="270">
        <v>44531</v>
      </c>
      <c r="AL5" s="270">
        <v>44531</v>
      </c>
      <c r="AM5" s="270">
        <v>44531</v>
      </c>
      <c r="AN5" s="270">
        <v>44531</v>
      </c>
      <c r="AO5" s="270">
        <v>44531</v>
      </c>
      <c r="AP5" s="270">
        <v>44531</v>
      </c>
      <c r="AQ5" s="270">
        <v>44531</v>
      </c>
      <c r="AR5" s="270">
        <v>44531</v>
      </c>
      <c r="AS5" s="270">
        <v>44531</v>
      </c>
      <c r="AT5" s="270">
        <v>44531</v>
      </c>
      <c r="AU5" s="270">
        <v>44531</v>
      </c>
      <c r="AV5" s="270">
        <v>44531</v>
      </c>
      <c r="AW5" s="270">
        <v>44531</v>
      </c>
      <c r="AX5" s="270">
        <v>44531</v>
      </c>
      <c r="AY5" s="270">
        <v>44531</v>
      </c>
      <c r="AZ5" s="270">
        <v>44531</v>
      </c>
      <c r="BA5" s="270">
        <v>44531</v>
      </c>
      <c r="BB5" s="270">
        <v>44531</v>
      </c>
      <c r="BC5" s="270">
        <v>44531</v>
      </c>
      <c r="BD5" s="270">
        <v>44531</v>
      </c>
      <c r="BE5" s="270">
        <v>44531</v>
      </c>
      <c r="BF5" s="270">
        <v>44531</v>
      </c>
      <c r="BG5" s="270">
        <v>44531</v>
      </c>
      <c r="BH5" s="270">
        <v>44531</v>
      </c>
      <c r="BI5" s="270">
        <v>44531</v>
      </c>
      <c r="BJ5" s="270">
        <v>44531</v>
      </c>
      <c r="BK5" s="270">
        <v>44531</v>
      </c>
      <c r="BL5" s="270">
        <v>44531</v>
      </c>
      <c r="BM5" s="270">
        <v>44531</v>
      </c>
      <c r="BN5" s="270">
        <v>44531</v>
      </c>
      <c r="BO5" s="270">
        <v>44531</v>
      </c>
      <c r="BP5" s="270">
        <v>44531</v>
      </c>
      <c r="BQ5" s="270">
        <v>44531</v>
      </c>
      <c r="BR5" s="270">
        <v>44531</v>
      </c>
      <c r="BS5" s="270">
        <v>44531</v>
      </c>
      <c r="BT5" s="270">
        <v>44531</v>
      </c>
      <c r="BU5" s="270">
        <v>44531</v>
      </c>
      <c r="BV5" s="270">
        <v>44531</v>
      </c>
      <c r="BY5" s="270">
        <v>44896</v>
      </c>
      <c r="BZ5" s="270">
        <v>44896</v>
      </c>
      <c r="CA5" s="270">
        <v>44896</v>
      </c>
      <c r="CB5" s="270">
        <v>44896</v>
      </c>
      <c r="CC5" s="270">
        <v>44896</v>
      </c>
      <c r="CD5" s="270">
        <v>44896</v>
      </c>
      <c r="CE5" s="270">
        <v>44896</v>
      </c>
      <c r="CF5" s="270">
        <v>44896</v>
      </c>
      <c r="CG5" s="270">
        <v>44896</v>
      </c>
      <c r="CH5" s="270">
        <v>44896</v>
      </c>
      <c r="CI5" s="270">
        <v>44896</v>
      </c>
      <c r="CJ5" s="270">
        <v>44896</v>
      </c>
      <c r="CK5" s="270">
        <v>44896</v>
      </c>
      <c r="CL5" s="270">
        <v>44896</v>
      </c>
      <c r="CM5" s="270">
        <v>44896</v>
      </c>
      <c r="CN5" s="270">
        <v>44896</v>
      </c>
      <c r="CO5" s="270">
        <v>44896</v>
      </c>
      <c r="CP5" s="270">
        <v>44896</v>
      </c>
      <c r="CQ5" s="270">
        <v>44896</v>
      </c>
      <c r="CR5" s="270">
        <v>44896</v>
      </c>
      <c r="CS5" s="270">
        <v>44896</v>
      </c>
      <c r="CT5" s="270">
        <v>44896</v>
      </c>
      <c r="CU5" s="270">
        <v>44896</v>
      </c>
      <c r="CV5" s="270">
        <v>44896</v>
      </c>
      <c r="CW5" s="270">
        <v>44896</v>
      </c>
      <c r="CX5" s="270">
        <v>44896</v>
      </c>
      <c r="CY5" s="270">
        <v>44896</v>
      </c>
      <c r="CZ5" s="270">
        <v>44896</v>
      </c>
      <c r="DA5" s="270">
        <v>44896</v>
      </c>
      <c r="DB5" s="270">
        <v>44896</v>
      </c>
      <c r="DC5" s="270">
        <v>44896</v>
      </c>
      <c r="DD5" s="270">
        <v>44896</v>
      </c>
      <c r="DE5" s="270">
        <v>44896</v>
      </c>
      <c r="DF5" s="270">
        <v>44896</v>
      </c>
      <c r="DG5" s="270">
        <v>44896</v>
      </c>
      <c r="DH5" s="270">
        <v>44896</v>
      </c>
      <c r="DI5" s="270">
        <v>44896</v>
      </c>
      <c r="DL5" s="270">
        <v>45261</v>
      </c>
      <c r="DM5" s="270">
        <v>45261</v>
      </c>
      <c r="DN5" s="270">
        <v>45261</v>
      </c>
      <c r="DO5" s="270">
        <v>45261</v>
      </c>
      <c r="DP5" s="270">
        <v>45261</v>
      </c>
      <c r="DQ5" s="270">
        <v>45261</v>
      </c>
      <c r="DR5" s="270">
        <v>45261</v>
      </c>
      <c r="DS5" s="270">
        <v>45261</v>
      </c>
      <c r="DT5" s="270">
        <v>45261</v>
      </c>
      <c r="DU5" s="270">
        <v>45261</v>
      </c>
      <c r="DV5" s="270">
        <v>45261</v>
      </c>
      <c r="DW5" s="270">
        <v>45261</v>
      </c>
      <c r="DX5" s="270">
        <v>45261</v>
      </c>
      <c r="DY5" s="270">
        <v>45261</v>
      </c>
      <c r="DZ5" s="270">
        <v>45261</v>
      </c>
      <c r="EA5" s="270">
        <v>45261</v>
      </c>
      <c r="EB5" s="270">
        <v>45261</v>
      </c>
      <c r="EC5" s="270">
        <v>45261</v>
      </c>
      <c r="ED5" s="270">
        <v>45261</v>
      </c>
      <c r="EE5" s="270">
        <v>45261</v>
      </c>
      <c r="EF5" s="270">
        <v>45261</v>
      </c>
      <c r="EG5" s="270">
        <v>45261</v>
      </c>
      <c r="EH5" s="270">
        <v>45261</v>
      </c>
      <c r="EI5" s="270">
        <v>45261</v>
      </c>
      <c r="EJ5" s="270">
        <v>45261</v>
      </c>
      <c r="EK5" s="270">
        <v>45261</v>
      </c>
      <c r="EL5" s="270">
        <v>45261</v>
      </c>
      <c r="EM5" s="270">
        <v>45261</v>
      </c>
      <c r="EN5" s="270">
        <v>45261</v>
      </c>
      <c r="EO5" s="270">
        <v>45261</v>
      </c>
      <c r="EP5" s="270">
        <v>45261</v>
      </c>
      <c r="EQ5" s="270">
        <v>45261</v>
      </c>
      <c r="ER5" s="270">
        <v>45261</v>
      </c>
      <c r="ES5" s="270">
        <v>45261</v>
      </c>
      <c r="ET5" s="270">
        <v>45261</v>
      </c>
      <c r="EU5" s="270">
        <v>45261</v>
      </c>
      <c r="EV5" s="270">
        <v>45261</v>
      </c>
      <c r="EY5" s="270">
        <v>45627</v>
      </c>
      <c r="EZ5" s="270">
        <v>45627</v>
      </c>
      <c r="FA5" s="270">
        <v>45627</v>
      </c>
      <c r="FB5" s="270">
        <v>45627</v>
      </c>
      <c r="FC5" s="270">
        <v>45627</v>
      </c>
      <c r="FD5" s="270">
        <v>45627</v>
      </c>
      <c r="FE5" s="270">
        <v>45627</v>
      </c>
      <c r="FF5" s="270">
        <v>45627</v>
      </c>
      <c r="FG5" s="270">
        <v>45627</v>
      </c>
      <c r="FH5" s="270">
        <v>45627</v>
      </c>
      <c r="FI5" s="270">
        <v>45627</v>
      </c>
      <c r="FJ5" s="270">
        <v>45627</v>
      </c>
      <c r="FK5" s="270">
        <v>45627</v>
      </c>
      <c r="FL5" s="270">
        <v>45627</v>
      </c>
      <c r="FM5" s="270">
        <v>45627</v>
      </c>
      <c r="FN5" s="270">
        <v>45627</v>
      </c>
      <c r="FO5" s="270">
        <v>45627</v>
      </c>
      <c r="FP5" s="270">
        <v>45627</v>
      </c>
      <c r="FQ5" s="270">
        <v>45627</v>
      </c>
      <c r="FR5" s="270">
        <v>45627</v>
      </c>
      <c r="FS5" s="270">
        <v>45627</v>
      </c>
      <c r="FT5" s="270">
        <v>45627</v>
      </c>
      <c r="FU5" s="270">
        <v>45627</v>
      </c>
      <c r="FV5" s="270">
        <v>45627</v>
      </c>
      <c r="FW5" s="270">
        <v>45627</v>
      </c>
      <c r="FX5" s="270">
        <v>45627</v>
      </c>
      <c r="FY5" s="270">
        <v>45627</v>
      </c>
      <c r="FZ5" s="270">
        <v>45627</v>
      </c>
      <c r="GA5" s="270">
        <v>45627</v>
      </c>
      <c r="GB5" s="270">
        <v>45627</v>
      </c>
      <c r="GC5" s="270">
        <v>45627</v>
      </c>
      <c r="GD5" s="270">
        <v>45627</v>
      </c>
      <c r="GE5" s="270">
        <v>45627</v>
      </c>
      <c r="GF5" s="270">
        <v>45627</v>
      </c>
      <c r="GG5" s="270">
        <v>45627</v>
      </c>
      <c r="GH5" s="270">
        <v>45627</v>
      </c>
      <c r="GI5" s="270">
        <v>45627</v>
      </c>
      <c r="GL5" s="270">
        <v>45992</v>
      </c>
      <c r="GM5" s="270">
        <v>45992</v>
      </c>
      <c r="GN5" s="270">
        <v>45992</v>
      </c>
      <c r="GO5" s="270">
        <v>45992</v>
      </c>
      <c r="GP5" s="270">
        <v>45992</v>
      </c>
      <c r="GQ5" s="270">
        <v>45992</v>
      </c>
      <c r="GR5" s="270">
        <v>45992</v>
      </c>
      <c r="GS5" s="270">
        <v>45992</v>
      </c>
      <c r="GT5" s="270">
        <v>45992</v>
      </c>
      <c r="GU5" s="270">
        <v>45992</v>
      </c>
      <c r="GV5" s="270">
        <v>45992</v>
      </c>
      <c r="GW5" s="270">
        <v>45992</v>
      </c>
      <c r="GX5" s="270">
        <v>45992</v>
      </c>
      <c r="GY5" s="270">
        <v>45992</v>
      </c>
      <c r="GZ5" s="270">
        <v>45992</v>
      </c>
      <c r="HA5" s="270">
        <v>45992</v>
      </c>
      <c r="HB5" s="270">
        <v>45992</v>
      </c>
      <c r="HC5" s="270">
        <v>45992</v>
      </c>
      <c r="HD5" s="270">
        <v>45992</v>
      </c>
      <c r="HE5" s="270">
        <v>45992</v>
      </c>
      <c r="HF5" s="270">
        <v>45992</v>
      </c>
      <c r="HG5" s="270">
        <v>45992</v>
      </c>
      <c r="HH5" s="270">
        <v>45992</v>
      </c>
      <c r="HI5" s="270">
        <v>45992</v>
      </c>
      <c r="HJ5" s="270">
        <v>45992</v>
      </c>
      <c r="HK5" s="270">
        <v>45992</v>
      </c>
      <c r="HL5" s="270">
        <v>45992</v>
      </c>
      <c r="HM5" s="270">
        <v>45992</v>
      </c>
      <c r="HN5" s="270">
        <v>45992</v>
      </c>
      <c r="HO5" s="270">
        <v>45992</v>
      </c>
      <c r="HP5" s="270">
        <v>45992</v>
      </c>
      <c r="HQ5" s="270">
        <v>45992</v>
      </c>
      <c r="HR5" s="270">
        <v>45992</v>
      </c>
      <c r="HS5" s="270">
        <v>45992</v>
      </c>
      <c r="HT5" s="270">
        <v>45992</v>
      </c>
      <c r="HU5" s="270">
        <v>45992</v>
      </c>
      <c r="HV5" s="270">
        <v>45992</v>
      </c>
      <c r="HZ5" s="260"/>
    </row>
    <row r="6" spans="1:235" x14ac:dyDescent="0.2">
      <c r="B6" s="269"/>
      <c r="D6" s="268" t="s">
        <v>142</v>
      </c>
      <c r="E6" s="268" t="s">
        <v>142</v>
      </c>
      <c r="F6" s="268" t="s">
        <v>142</v>
      </c>
      <c r="G6" s="268" t="s">
        <v>142</v>
      </c>
      <c r="H6" s="268" t="s">
        <v>142</v>
      </c>
      <c r="I6" s="268" t="s">
        <v>142</v>
      </c>
      <c r="J6" s="268" t="s">
        <v>142</v>
      </c>
      <c r="K6" s="268" t="s">
        <v>142</v>
      </c>
      <c r="L6" s="268" t="s">
        <v>142</v>
      </c>
      <c r="M6" s="268" t="s">
        <v>142</v>
      </c>
      <c r="N6" s="268" t="s">
        <v>142</v>
      </c>
      <c r="O6" s="268" t="s">
        <v>142</v>
      </c>
      <c r="P6" s="268" t="s">
        <v>142</v>
      </c>
      <c r="Q6" s="268" t="s">
        <v>142</v>
      </c>
      <c r="R6" s="268" t="s">
        <v>142</v>
      </c>
      <c r="S6" s="268" t="s">
        <v>142</v>
      </c>
      <c r="T6" s="268" t="s">
        <v>142</v>
      </c>
      <c r="U6" s="268" t="s">
        <v>142</v>
      </c>
      <c r="V6" s="268" t="s">
        <v>142</v>
      </c>
      <c r="W6" s="268" t="s">
        <v>142</v>
      </c>
      <c r="X6" s="268" t="s">
        <v>142</v>
      </c>
      <c r="Y6" s="268" t="s">
        <v>142</v>
      </c>
      <c r="Z6" s="268" t="s">
        <v>142</v>
      </c>
      <c r="AA6" s="268" t="s">
        <v>142</v>
      </c>
      <c r="AB6" s="268" t="s">
        <v>142</v>
      </c>
      <c r="AC6" s="268" t="s">
        <v>142</v>
      </c>
      <c r="AD6" s="268" t="s">
        <v>142</v>
      </c>
      <c r="AE6" s="267" t="s">
        <v>141</v>
      </c>
      <c r="AF6" s="267" t="s">
        <v>141</v>
      </c>
      <c r="AG6" s="267" t="s">
        <v>141</v>
      </c>
      <c r="AH6" s="267" t="s">
        <v>141</v>
      </c>
      <c r="AK6" s="268" t="s">
        <v>142</v>
      </c>
      <c r="AL6" s="268" t="s">
        <v>142</v>
      </c>
      <c r="AM6" s="268" t="s">
        <v>142</v>
      </c>
      <c r="AN6" s="268" t="s">
        <v>142</v>
      </c>
      <c r="AO6" s="268" t="s">
        <v>142</v>
      </c>
      <c r="AP6" s="268" t="s">
        <v>142</v>
      </c>
      <c r="AQ6" s="268" t="s">
        <v>142</v>
      </c>
      <c r="AR6" s="268" t="s">
        <v>142</v>
      </c>
      <c r="AS6" s="268" t="s">
        <v>142</v>
      </c>
      <c r="AT6" s="268" t="s">
        <v>142</v>
      </c>
      <c r="AU6" s="268" t="s">
        <v>142</v>
      </c>
      <c r="AV6" s="268" t="s">
        <v>142</v>
      </c>
      <c r="AW6" s="268" t="s">
        <v>142</v>
      </c>
      <c r="AX6" s="268" t="s">
        <v>142</v>
      </c>
      <c r="AY6" s="268" t="s">
        <v>142</v>
      </c>
      <c r="AZ6" s="268" t="s">
        <v>142</v>
      </c>
      <c r="BA6" s="268" t="s">
        <v>142</v>
      </c>
      <c r="BB6" s="268" t="s">
        <v>142</v>
      </c>
      <c r="BC6" s="268" t="s">
        <v>142</v>
      </c>
      <c r="BD6" s="268" t="s">
        <v>142</v>
      </c>
      <c r="BE6" s="268" t="s">
        <v>142</v>
      </c>
      <c r="BF6" s="268" t="s">
        <v>142</v>
      </c>
      <c r="BG6" s="268" t="s">
        <v>142</v>
      </c>
      <c r="BH6" s="268" t="s">
        <v>142</v>
      </c>
      <c r="BI6" s="268" t="s">
        <v>142</v>
      </c>
      <c r="BJ6" s="268" t="s">
        <v>142</v>
      </c>
      <c r="BK6" s="268" t="s">
        <v>142</v>
      </c>
      <c r="BL6" s="268" t="s">
        <v>142</v>
      </c>
      <c r="BM6" s="268" t="s">
        <v>142</v>
      </c>
      <c r="BN6" s="268" t="s">
        <v>142</v>
      </c>
      <c r="BO6" s="268" t="s">
        <v>142</v>
      </c>
      <c r="BP6" s="268" t="s">
        <v>142</v>
      </c>
      <c r="BQ6" s="268" t="s">
        <v>142</v>
      </c>
      <c r="BR6" s="268" t="s">
        <v>142</v>
      </c>
      <c r="BS6" s="267" t="s">
        <v>141</v>
      </c>
      <c r="BT6" s="267" t="s">
        <v>141</v>
      </c>
      <c r="BU6" s="267" t="s">
        <v>141</v>
      </c>
      <c r="BV6" s="267" t="s">
        <v>141</v>
      </c>
      <c r="BW6" s="267"/>
      <c r="BY6" s="268" t="s">
        <v>142</v>
      </c>
      <c r="BZ6" s="268" t="s">
        <v>142</v>
      </c>
      <c r="CA6" s="268" t="s">
        <v>142</v>
      </c>
      <c r="CB6" s="268" t="s">
        <v>142</v>
      </c>
      <c r="CC6" s="268" t="s">
        <v>142</v>
      </c>
      <c r="CD6" s="268" t="s">
        <v>142</v>
      </c>
      <c r="CE6" s="268" t="s">
        <v>142</v>
      </c>
      <c r="CF6" s="268" t="s">
        <v>142</v>
      </c>
      <c r="CG6" s="268" t="s">
        <v>142</v>
      </c>
      <c r="CH6" s="268" t="s">
        <v>142</v>
      </c>
      <c r="CI6" s="268" t="s">
        <v>142</v>
      </c>
      <c r="CJ6" s="268" t="s">
        <v>142</v>
      </c>
      <c r="CK6" s="268" t="s">
        <v>142</v>
      </c>
      <c r="CL6" s="268" t="s">
        <v>142</v>
      </c>
      <c r="CM6" s="268" t="s">
        <v>142</v>
      </c>
      <c r="CN6" s="268" t="s">
        <v>142</v>
      </c>
      <c r="CO6" s="268" t="s">
        <v>142</v>
      </c>
      <c r="CP6" s="268" t="s">
        <v>142</v>
      </c>
      <c r="CQ6" s="268" t="s">
        <v>142</v>
      </c>
      <c r="CR6" s="268" t="s">
        <v>142</v>
      </c>
      <c r="CS6" s="268" t="s">
        <v>142</v>
      </c>
      <c r="CT6" s="268" t="s">
        <v>142</v>
      </c>
      <c r="CU6" s="268" t="s">
        <v>142</v>
      </c>
      <c r="CV6" s="268" t="s">
        <v>142</v>
      </c>
      <c r="CW6" s="268" t="s">
        <v>142</v>
      </c>
      <c r="CX6" s="268" t="s">
        <v>142</v>
      </c>
      <c r="CY6" s="268" t="s">
        <v>142</v>
      </c>
      <c r="CZ6" s="268" t="s">
        <v>142</v>
      </c>
      <c r="DA6" s="268" t="s">
        <v>142</v>
      </c>
      <c r="DB6" s="268" t="s">
        <v>142</v>
      </c>
      <c r="DC6" s="268" t="s">
        <v>142</v>
      </c>
      <c r="DD6" s="268" t="s">
        <v>142</v>
      </c>
      <c r="DE6" s="268" t="s">
        <v>142</v>
      </c>
      <c r="DF6" s="268" t="s">
        <v>142</v>
      </c>
      <c r="DG6" s="268" t="s">
        <v>141</v>
      </c>
      <c r="DH6" s="267" t="s">
        <v>141</v>
      </c>
      <c r="DI6" s="268" t="s">
        <v>141</v>
      </c>
      <c r="DL6" s="268" t="s">
        <v>142</v>
      </c>
      <c r="DM6" s="268" t="s">
        <v>142</v>
      </c>
      <c r="DN6" s="268" t="s">
        <v>142</v>
      </c>
      <c r="DO6" s="268" t="s">
        <v>142</v>
      </c>
      <c r="DP6" s="268" t="s">
        <v>142</v>
      </c>
      <c r="DQ6" s="268" t="s">
        <v>142</v>
      </c>
      <c r="DR6" s="268" t="s">
        <v>142</v>
      </c>
      <c r="DS6" s="268" t="s">
        <v>142</v>
      </c>
      <c r="DT6" s="268" t="s">
        <v>142</v>
      </c>
      <c r="DU6" s="268" t="s">
        <v>142</v>
      </c>
      <c r="DV6" s="268" t="s">
        <v>142</v>
      </c>
      <c r="DW6" s="268" t="s">
        <v>142</v>
      </c>
      <c r="DX6" s="268" t="s">
        <v>142</v>
      </c>
      <c r="DY6" s="268" t="s">
        <v>142</v>
      </c>
      <c r="DZ6" s="268" t="s">
        <v>142</v>
      </c>
      <c r="EA6" s="268" t="s">
        <v>142</v>
      </c>
      <c r="EB6" s="268" t="s">
        <v>142</v>
      </c>
      <c r="EC6" s="268" t="s">
        <v>142</v>
      </c>
      <c r="ED6" s="268" t="s">
        <v>142</v>
      </c>
      <c r="EE6" s="268" t="s">
        <v>142</v>
      </c>
      <c r="EF6" s="268" t="s">
        <v>142</v>
      </c>
      <c r="EG6" s="268" t="s">
        <v>142</v>
      </c>
      <c r="EH6" s="268" t="s">
        <v>142</v>
      </c>
      <c r="EI6" s="268" t="s">
        <v>142</v>
      </c>
      <c r="EJ6" s="268" t="s">
        <v>142</v>
      </c>
      <c r="EK6" s="268" t="s">
        <v>142</v>
      </c>
      <c r="EL6" s="268" t="s">
        <v>142</v>
      </c>
      <c r="EM6" s="268" t="s">
        <v>142</v>
      </c>
      <c r="EN6" s="268" t="s">
        <v>142</v>
      </c>
      <c r="EO6" s="268" t="s">
        <v>142</v>
      </c>
      <c r="EP6" s="268" t="s">
        <v>142</v>
      </c>
      <c r="EQ6" s="268" t="s">
        <v>142</v>
      </c>
      <c r="ER6" s="268" t="s">
        <v>142</v>
      </c>
      <c r="ES6" s="268" t="s">
        <v>142</v>
      </c>
      <c r="ET6" s="267" t="s">
        <v>141</v>
      </c>
      <c r="EU6" s="267" t="s">
        <v>141</v>
      </c>
      <c r="EV6" s="267" t="s">
        <v>141</v>
      </c>
      <c r="EY6" s="268" t="s">
        <v>142</v>
      </c>
      <c r="EZ6" s="268" t="s">
        <v>142</v>
      </c>
      <c r="FA6" s="268" t="s">
        <v>142</v>
      </c>
      <c r="FB6" s="268" t="s">
        <v>142</v>
      </c>
      <c r="FC6" s="268" t="s">
        <v>142</v>
      </c>
      <c r="FD6" s="268" t="s">
        <v>142</v>
      </c>
      <c r="FE6" s="268" t="s">
        <v>142</v>
      </c>
      <c r="FF6" s="268" t="s">
        <v>142</v>
      </c>
      <c r="FG6" s="268" t="s">
        <v>142</v>
      </c>
      <c r="FH6" s="268" t="s">
        <v>142</v>
      </c>
      <c r="FI6" s="268" t="s">
        <v>142</v>
      </c>
      <c r="FJ6" s="268" t="s">
        <v>142</v>
      </c>
      <c r="FK6" s="268" t="s">
        <v>142</v>
      </c>
      <c r="FL6" s="268" t="s">
        <v>142</v>
      </c>
      <c r="FM6" s="268" t="s">
        <v>142</v>
      </c>
      <c r="FN6" s="268" t="s">
        <v>142</v>
      </c>
      <c r="FO6" s="268" t="s">
        <v>142</v>
      </c>
      <c r="FP6" s="268" t="s">
        <v>142</v>
      </c>
      <c r="FQ6" s="268" t="s">
        <v>142</v>
      </c>
      <c r="FR6" s="268" t="s">
        <v>142</v>
      </c>
      <c r="FS6" s="268" t="s">
        <v>142</v>
      </c>
      <c r="FT6" s="268" t="s">
        <v>142</v>
      </c>
      <c r="FU6" s="268" t="s">
        <v>142</v>
      </c>
      <c r="FV6" s="268" t="s">
        <v>142</v>
      </c>
      <c r="FW6" s="268" t="s">
        <v>142</v>
      </c>
      <c r="FX6" s="268" t="s">
        <v>142</v>
      </c>
      <c r="FY6" s="268" t="s">
        <v>142</v>
      </c>
      <c r="FZ6" s="268" t="s">
        <v>142</v>
      </c>
      <c r="GA6" s="268" t="s">
        <v>142</v>
      </c>
      <c r="GB6" s="268" t="s">
        <v>142</v>
      </c>
      <c r="GC6" s="268" t="s">
        <v>142</v>
      </c>
      <c r="GD6" s="268" t="s">
        <v>142</v>
      </c>
      <c r="GE6" s="268" t="s">
        <v>142</v>
      </c>
      <c r="GF6" s="268" t="s">
        <v>142</v>
      </c>
      <c r="GG6" s="267" t="s">
        <v>141</v>
      </c>
      <c r="GH6" s="267" t="s">
        <v>141</v>
      </c>
      <c r="GI6" s="267" t="s">
        <v>141</v>
      </c>
      <c r="GL6" s="268" t="s">
        <v>142</v>
      </c>
      <c r="GM6" s="268" t="s">
        <v>142</v>
      </c>
      <c r="GN6" s="268" t="s">
        <v>142</v>
      </c>
      <c r="GO6" s="268" t="s">
        <v>142</v>
      </c>
      <c r="GP6" s="268" t="s">
        <v>142</v>
      </c>
      <c r="GQ6" s="268" t="s">
        <v>142</v>
      </c>
      <c r="GR6" s="268" t="s">
        <v>142</v>
      </c>
      <c r="GS6" s="268" t="s">
        <v>142</v>
      </c>
      <c r="GT6" s="268" t="s">
        <v>142</v>
      </c>
      <c r="GU6" s="268" t="s">
        <v>142</v>
      </c>
      <c r="GV6" s="268" t="s">
        <v>142</v>
      </c>
      <c r="GW6" s="268" t="s">
        <v>142</v>
      </c>
      <c r="GX6" s="268" t="s">
        <v>142</v>
      </c>
      <c r="GY6" s="268" t="s">
        <v>142</v>
      </c>
      <c r="GZ6" s="268" t="s">
        <v>142</v>
      </c>
      <c r="HA6" s="268" t="s">
        <v>142</v>
      </c>
      <c r="HB6" s="268" t="s">
        <v>142</v>
      </c>
      <c r="HC6" s="268" t="s">
        <v>142</v>
      </c>
      <c r="HD6" s="268" t="s">
        <v>142</v>
      </c>
      <c r="HE6" s="268" t="s">
        <v>142</v>
      </c>
      <c r="HF6" s="268" t="s">
        <v>142</v>
      </c>
      <c r="HG6" s="268" t="s">
        <v>142</v>
      </c>
      <c r="HH6" s="268" t="s">
        <v>142</v>
      </c>
      <c r="HI6" s="268" t="s">
        <v>142</v>
      </c>
      <c r="HJ6" s="268" t="s">
        <v>142</v>
      </c>
      <c r="HK6" s="268" t="s">
        <v>142</v>
      </c>
      <c r="HL6" s="268" t="s">
        <v>142</v>
      </c>
      <c r="HM6" s="268" t="s">
        <v>142</v>
      </c>
      <c r="HN6" s="268" t="s">
        <v>142</v>
      </c>
      <c r="HO6" s="268" t="s">
        <v>142</v>
      </c>
      <c r="HP6" s="268" t="s">
        <v>142</v>
      </c>
      <c r="HQ6" s="268" t="s">
        <v>142</v>
      </c>
      <c r="HR6" s="268" t="s">
        <v>142</v>
      </c>
      <c r="HS6" s="268" t="s">
        <v>142</v>
      </c>
      <c r="HT6" s="267" t="s">
        <v>141</v>
      </c>
      <c r="HU6" s="268" t="s">
        <v>141</v>
      </c>
      <c r="HV6" s="267" t="s">
        <v>141</v>
      </c>
      <c r="HZ6" s="260"/>
    </row>
    <row r="7" spans="1:235" x14ac:dyDescent="0.2">
      <c r="B7" s="266"/>
      <c r="D7" s="231" t="s">
        <v>59</v>
      </c>
      <c r="E7" s="231" t="s">
        <v>59</v>
      </c>
      <c r="F7" s="231" t="s">
        <v>59</v>
      </c>
      <c r="G7" s="231" t="s">
        <v>59</v>
      </c>
      <c r="H7" s="231" t="s">
        <v>59</v>
      </c>
      <c r="I7" s="231" t="s">
        <v>59</v>
      </c>
      <c r="J7" s="231" t="s">
        <v>59</v>
      </c>
      <c r="K7" s="231" t="s">
        <v>59</v>
      </c>
      <c r="L7" s="231" t="s">
        <v>59</v>
      </c>
      <c r="M7" s="231" t="s">
        <v>59</v>
      </c>
      <c r="N7" s="231" t="s">
        <v>59</v>
      </c>
      <c r="O7" s="231" t="s">
        <v>59</v>
      </c>
      <c r="P7" s="231" t="s">
        <v>59</v>
      </c>
      <c r="Q7" s="231" t="s">
        <v>59</v>
      </c>
      <c r="R7" s="231" t="s">
        <v>59</v>
      </c>
      <c r="S7" s="231" t="s">
        <v>59</v>
      </c>
      <c r="T7" s="231" t="s">
        <v>59</v>
      </c>
      <c r="U7" s="231" t="s">
        <v>59</v>
      </c>
      <c r="V7" s="231" t="s">
        <v>59</v>
      </c>
      <c r="W7" s="231" t="s">
        <v>59</v>
      </c>
      <c r="X7" s="231" t="s">
        <v>59</v>
      </c>
      <c r="Y7" s="231" t="s">
        <v>59</v>
      </c>
      <c r="Z7" s="231" t="s">
        <v>59</v>
      </c>
      <c r="AA7" s="231" t="s">
        <v>59</v>
      </c>
      <c r="AB7" s="231" t="s">
        <v>59</v>
      </c>
      <c r="AC7" s="231" t="s">
        <v>59</v>
      </c>
      <c r="AD7" s="231" t="s">
        <v>59</v>
      </c>
      <c r="AE7" s="231" t="s">
        <v>59</v>
      </c>
      <c r="AF7" s="231" t="s">
        <v>59</v>
      </c>
      <c r="AG7" s="231" t="s">
        <v>59</v>
      </c>
      <c r="AH7" s="231" t="s">
        <v>59</v>
      </c>
      <c r="AK7" s="231" t="s">
        <v>55</v>
      </c>
      <c r="AL7" s="231" t="s">
        <v>55</v>
      </c>
      <c r="AM7" s="231" t="s">
        <v>55</v>
      </c>
      <c r="AN7" s="231" t="s">
        <v>55</v>
      </c>
      <c r="AO7" s="231" t="s">
        <v>55</v>
      </c>
      <c r="AP7" s="231" t="s">
        <v>55</v>
      </c>
      <c r="AQ7" s="231" t="s">
        <v>55</v>
      </c>
      <c r="AR7" s="231" t="s">
        <v>55</v>
      </c>
      <c r="AS7" s="231" t="s">
        <v>55</v>
      </c>
      <c r="AT7" s="231" t="s">
        <v>55</v>
      </c>
      <c r="AU7" s="231" t="s">
        <v>55</v>
      </c>
      <c r="AV7" s="231" t="s">
        <v>55</v>
      </c>
      <c r="AW7" s="231" t="s">
        <v>55</v>
      </c>
      <c r="AX7" s="231" t="s">
        <v>55</v>
      </c>
      <c r="AY7" s="231" t="s">
        <v>55</v>
      </c>
      <c r="AZ7" s="231" t="s">
        <v>55</v>
      </c>
      <c r="BA7" s="231" t="s">
        <v>55</v>
      </c>
      <c r="BB7" s="231" t="s">
        <v>55</v>
      </c>
      <c r="BC7" s="231" t="s">
        <v>55</v>
      </c>
      <c r="BD7" s="231" t="s">
        <v>55</v>
      </c>
      <c r="BE7" s="231" t="s">
        <v>55</v>
      </c>
      <c r="BF7" s="231" t="s">
        <v>55</v>
      </c>
      <c r="BG7" s="231" t="s">
        <v>55</v>
      </c>
      <c r="BH7" s="231" t="s">
        <v>55</v>
      </c>
      <c r="BI7" s="231" t="s">
        <v>55</v>
      </c>
      <c r="BJ7" s="231" t="s">
        <v>55</v>
      </c>
      <c r="BK7" s="231" t="s">
        <v>55</v>
      </c>
      <c r="BL7" s="231" t="s">
        <v>55</v>
      </c>
      <c r="BM7" s="231" t="s">
        <v>55</v>
      </c>
      <c r="BN7" s="231" t="s">
        <v>55</v>
      </c>
      <c r="BO7" s="231" t="s">
        <v>55</v>
      </c>
      <c r="BP7" s="231" t="s">
        <v>55</v>
      </c>
      <c r="BQ7" s="231" t="s">
        <v>55</v>
      </c>
      <c r="BR7" s="231" t="s">
        <v>55</v>
      </c>
      <c r="BS7" s="231" t="s">
        <v>55</v>
      </c>
      <c r="BT7" s="231" t="s">
        <v>55</v>
      </c>
      <c r="BU7" s="231" t="s">
        <v>55</v>
      </c>
      <c r="BV7" s="231" t="s">
        <v>55</v>
      </c>
      <c r="BY7" s="231" t="s">
        <v>56</v>
      </c>
      <c r="BZ7" s="231" t="s">
        <v>56</v>
      </c>
      <c r="CA7" s="231" t="s">
        <v>56</v>
      </c>
      <c r="CB7" s="231" t="s">
        <v>56</v>
      </c>
      <c r="CC7" s="231" t="s">
        <v>56</v>
      </c>
      <c r="CD7" s="231" t="s">
        <v>56</v>
      </c>
      <c r="CE7" s="231" t="s">
        <v>56</v>
      </c>
      <c r="CF7" s="231" t="s">
        <v>56</v>
      </c>
      <c r="CG7" s="231" t="s">
        <v>56</v>
      </c>
      <c r="CH7" s="231" t="s">
        <v>56</v>
      </c>
      <c r="CI7" s="231" t="s">
        <v>56</v>
      </c>
      <c r="CJ7" s="231" t="s">
        <v>56</v>
      </c>
      <c r="CK7" s="231" t="s">
        <v>56</v>
      </c>
      <c r="CL7" s="231" t="s">
        <v>56</v>
      </c>
      <c r="CM7" s="231" t="s">
        <v>56</v>
      </c>
      <c r="CN7" s="231" t="s">
        <v>56</v>
      </c>
      <c r="CO7" s="231" t="s">
        <v>56</v>
      </c>
      <c r="CP7" s="231" t="s">
        <v>56</v>
      </c>
      <c r="CQ7" s="231" t="s">
        <v>56</v>
      </c>
      <c r="CR7" s="231" t="s">
        <v>56</v>
      </c>
      <c r="CS7" s="231" t="s">
        <v>56</v>
      </c>
      <c r="CT7" s="231" t="s">
        <v>56</v>
      </c>
      <c r="CU7" s="231" t="s">
        <v>56</v>
      </c>
      <c r="CV7" s="231" t="s">
        <v>56</v>
      </c>
      <c r="CW7" s="231" t="s">
        <v>56</v>
      </c>
      <c r="CX7" s="231" t="s">
        <v>56</v>
      </c>
      <c r="CY7" s="231" t="s">
        <v>56</v>
      </c>
      <c r="CZ7" s="231" t="s">
        <v>56</v>
      </c>
      <c r="DA7" s="231" t="s">
        <v>56</v>
      </c>
      <c r="DB7" s="231" t="s">
        <v>56</v>
      </c>
      <c r="DC7" s="231" t="s">
        <v>56</v>
      </c>
      <c r="DD7" s="231" t="s">
        <v>56</v>
      </c>
      <c r="DE7" s="231" t="s">
        <v>56</v>
      </c>
      <c r="DF7" s="231" t="s">
        <v>56</v>
      </c>
      <c r="DG7" s="231" t="s">
        <v>56</v>
      </c>
      <c r="DH7" s="231" t="s">
        <v>56</v>
      </c>
      <c r="DI7" s="231" t="s">
        <v>56</v>
      </c>
      <c r="DL7" s="231" t="s">
        <v>27</v>
      </c>
      <c r="DM7" s="231" t="s">
        <v>27</v>
      </c>
      <c r="DN7" s="231" t="s">
        <v>27</v>
      </c>
      <c r="DO7" s="231" t="s">
        <v>27</v>
      </c>
      <c r="DP7" s="231" t="s">
        <v>27</v>
      </c>
      <c r="DQ7" s="231" t="s">
        <v>27</v>
      </c>
      <c r="DR7" s="231" t="s">
        <v>27</v>
      </c>
      <c r="DS7" s="231" t="s">
        <v>27</v>
      </c>
      <c r="DT7" s="231" t="s">
        <v>27</v>
      </c>
      <c r="DU7" s="231" t="s">
        <v>27</v>
      </c>
      <c r="DV7" s="231" t="s">
        <v>27</v>
      </c>
      <c r="DW7" s="231" t="s">
        <v>27</v>
      </c>
      <c r="DX7" s="231" t="s">
        <v>27</v>
      </c>
      <c r="DY7" s="231" t="s">
        <v>27</v>
      </c>
      <c r="DZ7" s="231" t="s">
        <v>27</v>
      </c>
      <c r="EA7" s="231" t="s">
        <v>27</v>
      </c>
      <c r="EB7" s="231" t="s">
        <v>27</v>
      </c>
      <c r="EC7" s="231" t="s">
        <v>27</v>
      </c>
      <c r="ED7" s="231" t="s">
        <v>27</v>
      </c>
      <c r="EE7" s="231" t="s">
        <v>27</v>
      </c>
      <c r="EF7" s="231" t="s">
        <v>27</v>
      </c>
      <c r="EG7" s="231" t="s">
        <v>27</v>
      </c>
      <c r="EH7" s="231" t="s">
        <v>27</v>
      </c>
      <c r="EI7" s="231" t="s">
        <v>27</v>
      </c>
      <c r="EJ7" s="231" t="s">
        <v>27</v>
      </c>
      <c r="EK7" s="231" t="s">
        <v>27</v>
      </c>
      <c r="EL7" s="231" t="s">
        <v>27</v>
      </c>
      <c r="EM7" s="231" t="s">
        <v>27</v>
      </c>
      <c r="EN7" s="231" t="s">
        <v>27</v>
      </c>
      <c r="EO7" s="231" t="s">
        <v>27</v>
      </c>
      <c r="EP7" s="231" t="s">
        <v>27</v>
      </c>
      <c r="EQ7" s="231" t="s">
        <v>27</v>
      </c>
      <c r="ER7" s="231" t="s">
        <v>27</v>
      </c>
      <c r="ES7" s="231" t="s">
        <v>27</v>
      </c>
      <c r="ET7" s="231" t="s">
        <v>27</v>
      </c>
      <c r="EU7" s="231" t="s">
        <v>27</v>
      </c>
      <c r="EV7" s="231" t="s">
        <v>27</v>
      </c>
      <c r="EY7" s="231" t="s">
        <v>26</v>
      </c>
      <c r="EZ7" s="231" t="s">
        <v>26</v>
      </c>
      <c r="FA7" s="231" t="s">
        <v>26</v>
      </c>
      <c r="FB7" s="231" t="s">
        <v>26</v>
      </c>
      <c r="FC7" s="231" t="s">
        <v>26</v>
      </c>
      <c r="FD7" s="231" t="s">
        <v>26</v>
      </c>
      <c r="FE7" s="231" t="s">
        <v>26</v>
      </c>
      <c r="FF7" s="231" t="s">
        <v>26</v>
      </c>
      <c r="FG7" s="231" t="s">
        <v>26</v>
      </c>
      <c r="FH7" s="231" t="s">
        <v>26</v>
      </c>
      <c r="FI7" s="231" t="s">
        <v>26</v>
      </c>
      <c r="FJ7" s="231" t="s">
        <v>26</v>
      </c>
      <c r="FK7" s="231" t="s">
        <v>26</v>
      </c>
      <c r="FL7" s="231" t="s">
        <v>26</v>
      </c>
      <c r="FM7" s="231" t="s">
        <v>26</v>
      </c>
      <c r="FN7" s="231" t="s">
        <v>26</v>
      </c>
      <c r="FO7" s="231" t="s">
        <v>26</v>
      </c>
      <c r="FP7" s="231" t="s">
        <v>26</v>
      </c>
      <c r="FQ7" s="231" t="s">
        <v>26</v>
      </c>
      <c r="FR7" s="231" t="s">
        <v>26</v>
      </c>
      <c r="FS7" s="231" t="s">
        <v>26</v>
      </c>
      <c r="FT7" s="231" t="s">
        <v>26</v>
      </c>
      <c r="FU7" s="231" t="s">
        <v>26</v>
      </c>
      <c r="FV7" s="231" t="s">
        <v>26</v>
      </c>
      <c r="FW7" s="231" t="s">
        <v>26</v>
      </c>
      <c r="FX7" s="231" t="s">
        <v>26</v>
      </c>
      <c r="FY7" s="231" t="s">
        <v>26</v>
      </c>
      <c r="FZ7" s="231" t="s">
        <v>26</v>
      </c>
      <c r="GA7" s="231" t="s">
        <v>26</v>
      </c>
      <c r="GB7" s="231" t="s">
        <v>26</v>
      </c>
      <c r="GC7" s="231" t="s">
        <v>26</v>
      </c>
      <c r="GD7" s="231" t="s">
        <v>26</v>
      </c>
      <c r="GE7" s="231" t="s">
        <v>26</v>
      </c>
      <c r="GF7" s="231" t="s">
        <v>26</v>
      </c>
      <c r="GG7" s="231" t="s">
        <v>26</v>
      </c>
      <c r="GH7" s="231" t="s">
        <v>26</v>
      </c>
      <c r="GI7" s="231" t="s">
        <v>26</v>
      </c>
      <c r="GL7" s="231" t="s">
        <v>25</v>
      </c>
      <c r="GM7" s="231" t="s">
        <v>25</v>
      </c>
      <c r="GN7" s="231" t="s">
        <v>25</v>
      </c>
      <c r="GO7" s="231" t="s">
        <v>25</v>
      </c>
      <c r="GP7" s="231" t="s">
        <v>25</v>
      </c>
      <c r="GQ7" s="231" t="s">
        <v>25</v>
      </c>
      <c r="GR7" s="231" t="s">
        <v>25</v>
      </c>
      <c r="GS7" s="231" t="s">
        <v>25</v>
      </c>
      <c r="GT7" s="231" t="s">
        <v>25</v>
      </c>
      <c r="GU7" s="231" t="s">
        <v>25</v>
      </c>
      <c r="GV7" s="231" t="s">
        <v>25</v>
      </c>
      <c r="GW7" s="231" t="s">
        <v>25</v>
      </c>
      <c r="GX7" s="231" t="s">
        <v>25</v>
      </c>
      <c r="GY7" s="231" t="s">
        <v>25</v>
      </c>
      <c r="GZ7" s="231" t="s">
        <v>25</v>
      </c>
      <c r="HA7" s="231" t="s">
        <v>25</v>
      </c>
      <c r="HB7" s="231" t="s">
        <v>25</v>
      </c>
      <c r="HC7" s="231" t="s">
        <v>25</v>
      </c>
      <c r="HD7" s="231" t="s">
        <v>25</v>
      </c>
      <c r="HE7" s="231" t="s">
        <v>25</v>
      </c>
      <c r="HF7" s="231" t="s">
        <v>25</v>
      </c>
      <c r="HG7" s="231" t="s">
        <v>25</v>
      </c>
      <c r="HH7" s="231" t="s">
        <v>25</v>
      </c>
      <c r="HI7" s="231" t="s">
        <v>25</v>
      </c>
      <c r="HJ7" s="231" t="s">
        <v>25</v>
      </c>
      <c r="HK7" s="231" t="s">
        <v>25</v>
      </c>
      <c r="HL7" s="231" t="s">
        <v>25</v>
      </c>
      <c r="HM7" s="231" t="s">
        <v>25</v>
      </c>
      <c r="HN7" s="231" t="s">
        <v>25</v>
      </c>
      <c r="HO7" s="231" t="s">
        <v>25</v>
      </c>
      <c r="HP7" s="231" t="s">
        <v>25</v>
      </c>
      <c r="HQ7" s="231" t="s">
        <v>25</v>
      </c>
      <c r="HR7" s="231" t="s">
        <v>25</v>
      </c>
      <c r="HS7" s="231" t="s">
        <v>25</v>
      </c>
      <c r="HT7" s="231" t="s">
        <v>25</v>
      </c>
      <c r="HU7" s="231" t="s">
        <v>25</v>
      </c>
      <c r="HV7" s="231" t="s">
        <v>25</v>
      </c>
      <c r="HZ7" s="260"/>
    </row>
    <row r="8" spans="1:235" x14ac:dyDescent="0.2">
      <c r="B8" s="265"/>
      <c r="U8" s="56"/>
      <c r="AN8" s="231" t="s">
        <v>140</v>
      </c>
      <c r="AO8" s="231" t="s">
        <v>140</v>
      </c>
      <c r="CB8" s="231" t="s">
        <v>140</v>
      </c>
      <c r="CC8" s="231" t="s">
        <v>140</v>
      </c>
      <c r="DO8" s="231" t="s">
        <v>140</v>
      </c>
      <c r="DP8" s="231" t="s">
        <v>140</v>
      </c>
      <c r="FB8" s="231" t="s">
        <v>140</v>
      </c>
      <c r="FC8" s="231"/>
      <c r="GO8" s="231" t="s">
        <v>140</v>
      </c>
      <c r="GP8" s="231" t="s">
        <v>140</v>
      </c>
      <c r="HZ8" s="260"/>
    </row>
    <row r="9" spans="1:235" x14ac:dyDescent="0.2">
      <c r="C9" s="261"/>
      <c r="D9" s="264">
        <v>11.01</v>
      </c>
      <c r="E9" s="264">
        <v>11.02</v>
      </c>
      <c r="F9" s="264">
        <v>11.03</v>
      </c>
      <c r="G9" s="264">
        <v>11.04</v>
      </c>
      <c r="H9" s="264">
        <v>11.049999999999999</v>
      </c>
      <c r="I9" s="264">
        <v>11.059999999999999</v>
      </c>
      <c r="J9" s="264">
        <v>11.069999999999999</v>
      </c>
      <c r="K9" s="264">
        <v>11.079999999999998</v>
      </c>
      <c r="L9" s="264">
        <v>11.089999999999998</v>
      </c>
      <c r="M9" s="264">
        <v>11.099999999999998</v>
      </c>
      <c r="N9" s="264">
        <v>11.109999999999998</v>
      </c>
      <c r="O9" s="264">
        <v>11.119999999999997</v>
      </c>
      <c r="P9" s="264">
        <v>11.129999999999997</v>
      </c>
      <c r="Q9" s="264">
        <v>11.139999999999997</v>
      </c>
      <c r="R9" s="264">
        <v>11.149999999999997</v>
      </c>
      <c r="S9" s="264">
        <v>11.159999999999997</v>
      </c>
      <c r="T9" s="264">
        <v>11.169999999999996</v>
      </c>
      <c r="U9" s="264">
        <v>11.179999999999996</v>
      </c>
      <c r="V9" s="264">
        <v>11.189999999999996</v>
      </c>
      <c r="W9" s="264">
        <v>11.199999999999996</v>
      </c>
      <c r="X9" s="264">
        <v>11.209999999999996</v>
      </c>
      <c r="Y9" s="264">
        <v>11.219999999999995</v>
      </c>
      <c r="Z9" s="264">
        <v>11.229999999999995</v>
      </c>
      <c r="AA9" s="264">
        <v>11.239999999999995</v>
      </c>
      <c r="AB9" s="264">
        <v>11.249999999999995</v>
      </c>
      <c r="AC9" s="264">
        <v>11.259999999999994</v>
      </c>
      <c r="AD9" s="264">
        <v>11.269999999999994</v>
      </c>
      <c r="AE9" s="264">
        <v>11.45</v>
      </c>
      <c r="AF9" s="264">
        <v>11.479999999999999</v>
      </c>
      <c r="AG9" s="264">
        <v>11.489999999999998</v>
      </c>
      <c r="AH9" s="264">
        <v>11.499999999999998</v>
      </c>
      <c r="AI9" s="261"/>
      <c r="AJ9" s="261"/>
      <c r="AK9" s="262">
        <v>11.01</v>
      </c>
      <c r="AL9" s="262">
        <v>11.02</v>
      </c>
      <c r="AM9" s="262">
        <v>11.03</v>
      </c>
      <c r="AN9" s="262">
        <v>11.04</v>
      </c>
      <c r="AO9" s="262">
        <v>11.049999999999999</v>
      </c>
      <c r="AP9" s="262">
        <v>11.059999999999999</v>
      </c>
      <c r="AQ9" s="262">
        <v>11.069999999999999</v>
      </c>
      <c r="AR9" s="262">
        <v>11.079999999999998</v>
      </c>
      <c r="AS9" s="262">
        <v>11.089999999999998</v>
      </c>
      <c r="AT9" s="262">
        <v>11.099999999999998</v>
      </c>
      <c r="AU9" s="262">
        <v>11.109999999999998</v>
      </c>
      <c r="AV9" s="262">
        <v>11.119999999999997</v>
      </c>
      <c r="AW9" s="262">
        <v>11.129999999999997</v>
      </c>
      <c r="AX9" s="262">
        <v>11.139999999999997</v>
      </c>
      <c r="AY9" s="262">
        <v>11.149999999999997</v>
      </c>
      <c r="AZ9" s="262">
        <v>11.159999999999997</v>
      </c>
      <c r="BA9" s="262">
        <v>11.169999999999996</v>
      </c>
      <c r="BB9" s="262">
        <v>11.179999999999996</v>
      </c>
      <c r="BC9" s="262">
        <v>11.189999999999996</v>
      </c>
      <c r="BD9" s="262">
        <v>11.199999999999996</v>
      </c>
      <c r="BE9" s="262">
        <v>11.209999999999996</v>
      </c>
      <c r="BF9" s="262">
        <v>11.219999999999995</v>
      </c>
      <c r="BG9" s="787">
        <v>11.229999999999995</v>
      </c>
      <c r="BH9" s="262">
        <v>11.239999999999995</v>
      </c>
      <c r="BI9" s="262">
        <v>11.249999999999995</v>
      </c>
      <c r="BJ9" s="262">
        <v>11.259999999999994</v>
      </c>
      <c r="BK9" s="262">
        <v>11.269999999999994</v>
      </c>
      <c r="BL9" s="264">
        <v>11.279999999999994</v>
      </c>
      <c r="BM9" s="262">
        <v>11.289999999999994</v>
      </c>
      <c r="BN9" s="262">
        <v>11.299999999999994</v>
      </c>
      <c r="BO9" s="262">
        <v>11.309999999999993</v>
      </c>
      <c r="BP9" s="262">
        <v>11.319999999999993</v>
      </c>
      <c r="BQ9" s="262">
        <v>11.329999999999993</v>
      </c>
      <c r="BR9" s="262">
        <v>11.339999999999993</v>
      </c>
      <c r="BS9" s="262">
        <v>11.45</v>
      </c>
      <c r="BT9" s="262">
        <v>11.479999999999999</v>
      </c>
      <c r="BU9" s="262">
        <v>11.489999999999998</v>
      </c>
      <c r="BV9" s="262">
        <v>11.499999999999998</v>
      </c>
      <c r="BW9" s="261"/>
      <c r="BX9" s="263" t="s">
        <v>139</v>
      </c>
      <c r="BY9" s="262">
        <v>11.01</v>
      </c>
      <c r="BZ9" s="262">
        <v>11.02</v>
      </c>
      <c r="CA9" s="262">
        <v>11.03</v>
      </c>
      <c r="CB9" s="262">
        <v>11.04</v>
      </c>
      <c r="CC9" s="262">
        <v>11.049999999999999</v>
      </c>
      <c r="CD9" s="262">
        <v>11.059999999999999</v>
      </c>
      <c r="CE9" s="262">
        <v>11.069999999999999</v>
      </c>
      <c r="CF9" s="262">
        <v>11.079999999999998</v>
      </c>
      <c r="CG9" s="262">
        <v>11.089999999999998</v>
      </c>
      <c r="CH9" s="262">
        <v>11.099999999999998</v>
      </c>
      <c r="CI9" s="262">
        <v>11.109999999999998</v>
      </c>
      <c r="CJ9" s="262">
        <v>11.119999999999997</v>
      </c>
      <c r="CK9" s="262">
        <v>11.129999999999997</v>
      </c>
      <c r="CL9" s="262">
        <v>11.139999999999997</v>
      </c>
      <c r="CM9" s="262">
        <v>11.149999999999997</v>
      </c>
      <c r="CN9" s="262">
        <v>11.159999999999997</v>
      </c>
      <c r="CO9" s="262">
        <v>11.169999999999996</v>
      </c>
      <c r="CP9" s="262">
        <v>11.179999999999996</v>
      </c>
      <c r="CQ9" s="262">
        <v>11.189999999999996</v>
      </c>
      <c r="CR9" s="262">
        <v>11.199999999999996</v>
      </c>
      <c r="CS9" s="262">
        <v>11.209999999999996</v>
      </c>
      <c r="CT9" s="262">
        <v>11.219999999999995</v>
      </c>
      <c r="CU9" s="262">
        <v>11.229999999999995</v>
      </c>
      <c r="CV9" s="262">
        <v>11.239999999999995</v>
      </c>
      <c r="CW9" s="262">
        <v>11.249999999999995</v>
      </c>
      <c r="CX9" s="262">
        <v>11.259999999999994</v>
      </c>
      <c r="CY9" s="262">
        <v>11.269999999999994</v>
      </c>
      <c r="CZ9" s="262">
        <v>11.279999999999994</v>
      </c>
      <c r="DA9" s="262">
        <v>11.289999999999994</v>
      </c>
      <c r="DB9" s="262">
        <v>11.299999999999994</v>
      </c>
      <c r="DC9" s="262">
        <v>11.309999999999993</v>
      </c>
      <c r="DD9" s="262">
        <v>11.319999999999993</v>
      </c>
      <c r="DE9" s="262">
        <v>11.329999999999993</v>
      </c>
      <c r="DF9" s="262">
        <v>11.339999999999993</v>
      </c>
      <c r="DG9" s="262">
        <v>11.479999999999999</v>
      </c>
      <c r="DH9" s="262">
        <v>11.489999999999998</v>
      </c>
      <c r="DI9" s="262">
        <v>11.499999999999998</v>
      </c>
      <c r="DJ9" s="261">
        <v>2022</v>
      </c>
      <c r="DK9" s="261">
        <v>2022</v>
      </c>
      <c r="DL9" s="262">
        <v>11.01</v>
      </c>
      <c r="DM9" s="262">
        <v>11.02</v>
      </c>
      <c r="DN9" s="262">
        <v>11.03</v>
      </c>
      <c r="DO9" s="262">
        <v>11.04</v>
      </c>
      <c r="DP9" s="262">
        <v>11.049999999999999</v>
      </c>
      <c r="DQ9" s="262">
        <v>11.059999999999999</v>
      </c>
      <c r="DR9" s="262">
        <v>11.069999999999999</v>
      </c>
      <c r="DS9" s="262">
        <v>11.079999999999998</v>
      </c>
      <c r="DT9" s="262">
        <v>11.089999999999998</v>
      </c>
      <c r="DU9" s="262">
        <v>11.099999999999998</v>
      </c>
      <c r="DV9" s="262">
        <v>11.109999999999998</v>
      </c>
      <c r="DW9" s="262">
        <v>11.119999999999997</v>
      </c>
      <c r="DX9" s="262">
        <v>11.129999999999997</v>
      </c>
      <c r="DY9" s="262">
        <v>11.139999999999997</v>
      </c>
      <c r="DZ9" s="262">
        <v>11.149999999999997</v>
      </c>
      <c r="EA9" s="262">
        <v>11.159999999999997</v>
      </c>
      <c r="EB9" s="262">
        <v>11.169999999999996</v>
      </c>
      <c r="EC9" s="262">
        <v>11.179999999999996</v>
      </c>
      <c r="ED9" s="262">
        <v>11.189999999999996</v>
      </c>
      <c r="EE9" s="262">
        <v>11.199999999999996</v>
      </c>
      <c r="EF9" s="262">
        <v>11.209999999999996</v>
      </c>
      <c r="EG9" s="262">
        <v>11.219999999999995</v>
      </c>
      <c r="EH9" s="262">
        <v>11.229999999999995</v>
      </c>
      <c r="EI9" s="262">
        <v>11.239999999999995</v>
      </c>
      <c r="EJ9" s="262">
        <v>11.249999999999995</v>
      </c>
      <c r="EK9" s="262">
        <v>11.259999999999994</v>
      </c>
      <c r="EL9" s="262">
        <v>11.269999999999994</v>
      </c>
      <c r="EM9" s="262">
        <v>11.279999999999994</v>
      </c>
      <c r="EN9" s="262">
        <v>11.289999999999994</v>
      </c>
      <c r="EO9" s="262">
        <v>11.299999999999994</v>
      </c>
      <c r="EP9" s="262">
        <v>11.309999999999993</v>
      </c>
      <c r="EQ9" s="262">
        <v>11.319999999999993</v>
      </c>
      <c r="ER9" s="262">
        <v>11.329999999999993</v>
      </c>
      <c r="ES9" s="262">
        <v>11.339999999999993</v>
      </c>
      <c r="ET9" s="262">
        <v>11.479999999999999</v>
      </c>
      <c r="EU9" s="262">
        <v>11.489999999999998</v>
      </c>
      <c r="EV9" s="262">
        <v>11.499999999999998</v>
      </c>
      <c r="EW9" s="261">
        <v>2023</v>
      </c>
      <c r="EX9" s="261">
        <v>2023</v>
      </c>
      <c r="EY9" s="262">
        <v>11.01</v>
      </c>
      <c r="EZ9" s="262">
        <v>11.02</v>
      </c>
      <c r="FA9" s="262">
        <v>11.03</v>
      </c>
      <c r="FB9" s="262">
        <v>11.04</v>
      </c>
      <c r="FC9" s="262">
        <v>11.049999999999999</v>
      </c>
      <c r="FD9" s="262">
        <v>11.059999999999999</v>
      </c>
      <c r="FE9" s="262">
        <v>11.069999999999999</v>
      </c>
      <c r="FF9" s="262">
        <v>11.079999999999998</v>
      </c>
      <c r="FG9" s="262">
        <v>11.089999999999998</v>
      </c>
      <c r="FH9" s="262">
        <v>11.099999999999998</v>
      </c>
      <c r="FI9" s="262">
        <v>11.109999999999998</v>
      </c>
      <c r="FJ9" s="262">
        <v>11.119999999999997</v>
      </c>
      <c r="FK9" s="262">
        <v>11.129999999999997</v>
      </c>
      <c r="FL9" s="262">
        <v>11.139999999999997</v>
      </c>
      <c r="FM9" s="262">
        <v>11.149999999999997</v>
      </c>
      <c r="FN9" s="262">
        <v>11.159999999999997</v>
      </c>
      <c r="FO9" s="262">
        <v>11.169999999999996</v>
      </c>
      <c r="FP9" s="262">
        <v>11.179999999999996</v>
      </c>
      <c r="FQ9" s="262">
        <v>11.189999999999996</v>
      </c>
      <c r="FR9" s="262">
        <v>11.199999999999996</v>
      </c>
      <c r="FS9" s="262">
        <v>11.209999999999996</v>
      </c>
      <c r="FT9" s="262">
        <v>11.219999999999995</v>
      </c>
      <c r="FU9" s="262">
        <v>11.229999999999995</v>
      </c>
      <c r="FV9" s="262">
        <v>11.239999999999995</v>
      </c>
      <c r="FW9" s="262">
        <v>11.249999999999995</v>
      </c>
      <c r="FX9" s="262">
        <v>11.259999999999994</v>
      </c>
      <c r="FY9" s="262">
        <v>11.269999999999994</v>
      </c>
      <c r="FZ9" s="262">
        <v>11.279999999999994</v>
      </c>
      <c r="GA9" s="262">
        <v>11.289999999999994</v>
      </c>
      <c r="GB9" s="262">
        <v>11.299999999999994</v>
      </c>
      <c r="GC9" s="262">
        <v>11.309999999999993</v>
      </c>
      <c r="GD9" s="262">
        <v>11.319999999999993</v>
      </c>
      <c r="GE9" s="262">
        <v>11.329999999999993</v>
      </c>
      <c r="GF9" s="262">
        <v>11.339999999999993</v>
      </c>
      <c r="GG9" s="262">
        <v>11.479999999999999</v>
      </c>
      <c r="GH9" s="262">
        <v>11.489999999999998</v>
      </c>
      <c r="GI9" s="262">
        <v>11.499999999999998</v>
      </c>
      <c r="GJ9" s="261">
        <v>2024</v>
      </c>
      <c r="GK9" s="261">
        <v>2024</v>
      </c>
      <c r="GL9" s="262">
        <v>11.01</v>
      </c>
      <c r="GM9" s="262">
        <v>11.02</v>
      </c>
      <c r="GN9" s="262">
        <v>11.03</v>
      </c>
      <c r="GO9" s="262">
        <v>11.04</v>
      </c>
      <c r="GP9" s="262">
        <v>11.049999999999999</v>
      </c>
      <c r="GQ9" s="262">
        <v>11.059999999999999</v>
      </c>
      <c r="GR9" s="262">
        <v>11.069999999999999</v>
      </c>
      <c r="GS9" s="262">
        <v>11.079999999999998</v>
      </c>
      <c r="GT9" s="262">
        <v>11.089999999999998</v>
      </c>
      <c r="GU9" s="262">
        <v>11.099999999999998</v>
      </c>
      <c r="GV9" s="262">
        <v>11.109999999999998</v>
      </c>
      <c r="GW9" s="262">
        <v>11.119999999999997</v>
      </c>
      <c r="GX9" s="262">
        <v>11.129999999999997</v>
      </c>
      <c r="GY9" s="262">
        <v>11.139999999999997</v>
      </c>
      <c r="GZ9" s="262">
        <v>11.149999999999997</v>
      </c>
      <c r="HA9" s="262">
        <v>11.159999999999997</v>
      </c>
      <c r="HB9" s="262">
        <v>11.169999999999996</v>
      </c>
      <c r="HC9" s="262">
        <v>11.179999999999996</v>
      </c>
      <c r="HD9" s="262">
        <v>11.189999999999996</v>
      </c>
      <c r="HE9" s="262">
        <v>11.199999999999996</v>
      </c>
      <c r="HF9" s="262">
        <v>11.209999999999996</v>
      </c>
      <c r="HG9" s="262">
        <v>11.219999999999995</v>
      </c>
      <c r="HH9" s="262">
        <v>11.229999999999995</v>
      </c>
      <c r="HI9" s="262">
        <v>11.239999999999995</v>
      </c>
      <c r="HJ9" s="262">
        <v>11.249999999999995</v>
      </c>
      <c r="HK9" s="262">
        <v>11.259999999999994</v>
      </c>
      <c r="HL9" s="262">
        <v>11.269999999999994</v>
      </c>
      <c r="HM9" s="262">
        <v>11.279999999999994</v>
      </c>
      <c r="HN9" s="262">
        <v>11.289999999999994</v>
      </c>
      <c r="HO9" s="262">
        <v>11.299999999999994</v>
      </c>
      <c r="HP9" s="262">
        <v>11.309999999999993</v>
      </c>
      <c r="HQ9" s="262">
        <v>11.319999999999993</v>
      </c>
      <c r="HR9" s="262">
        <v>11.329999999999993</v>
      </c>
      <c r="HS9" s="262">
        <v>11.339999999999993</v>
      </c>
      <c r="HT9" s="262">
        <v>11.479999999999999</v>
      </c>
      <c r="HU9" s="262">
        <v>11.489999999999998</v>
      </c>
      <c r="HV9" s="262">
        <v>11.499999999999998</v>
      </c>
      <c r="HW9" s="261">
        <v>2025</v>
      </c>
      <c r="HX9" s="261">
        <v>2025</v>
      </c>
      <c r="HZ9" s="260"/>
    </row>
    <row r="10" spans="1:235" ht="63.75" x14ac:dyDescent="0.2">
      <c r="A10" s="56" t="s">
        <v>28</v>
      </c>
      <c r="B10" s="57" t="s">
        <v>21</v>
      </c>
      <c r="C10" s="255" t="s">
        <v>138</v>
      </c>
      <c r="D10" s="257" t="s">
        <v>712</v>
      </c>
      <c r="E10" s="257" t="s">
        <v>713</v>
      </c>
      <c r="F10" s="258" t="s">
        <v>714</v>
      </c>
      <c r="G10" s="257" t="s">
        <v>715</v>
      </c>
      <c r="H10" s="257" t="s">
        <v>716</v>
      </c>
      <c r="I10" s="257" t="s">
        <v>717</v>
      </c>
      <c r="J10" s="259" t="s">
        <v>718</v>
      </c>
      <c r="K10" s="257" t="s">
        <v>719</v>
      </c>
      <c r="L10" s="257" t="s">
        <v>720</v>
      </c>
      <c r="M10" s="257" t="s">
        <v>721</v>
      </c>
      <c r="N10" s="257" t="s">
        <v>722</v>
      </c>
      <c r="O10" s="257" t="s">
        <v>723</v>
      </c>
      <c r="P10" s="257" t="s">
        <v>724</v>
      </c>
      <c r="Q10" s="257" t="s">
        <v>725</v>
      </c>
      <c r="R10" s="257" t="s">
        <v>726</v>
      </c>
      <c r="S10" s="257" t="s">
        <v>727</v>
      </c>
      <c r="T10" s="257" t="s">
        <v>728</v>
      </c>
      <c r="U10" s="257" t="s">
        <v>729</v>
      </c>
      <c r="V10" s="257" t="s">
        <v>730</v>
      </c>
      <c r="W10" s="257" t="s">
        <v>731</v>
      </c>
      <c r="X10" s="256" t="s">
        <v>353</v>
      </c>
      <c r="Y10" s="257" t="s">
        <v>732</v>
      </c>
      <c r="Z10" s="257" t="s">
        <v>733</v>
      </c>
      <c r="AA10" s="257" t="s">
        <v>734</v>
      </c>
      <c r="AB10" s="257" t="s">
        <v>735</v>
      </c>
      <c r="AC10" s="257" t="s">
        <v>736</v>
      </c>
      <c r="AD10" s="256" t="s">
        <v>737</v>
      </c>
      <c r="AE10" s="256" t="s">
        <v>738</v>
      </c>
      <c r="AF10" s="256" t="s">
        <v>739</v>
      </c>
      <c r="AG10" s="256" t="s">
        <v>740</v>
      </c>
      <c r="AH10" s="256" t="s">
        <v>741</v>
      </c>
      <c r="AI10" s="255" t="s">
        <v>137</v>
      </c>
      <c r="AJ10" s="255" t="s">
        <v>136</v>
      </c>
      <c r="AK10" s="257" t="str">
        <f t="shared" ref="AK10:BD10" si="0">D10</f>
        <v>REVENUES AND EXPENSES</v>
      </c>
      <c r="AL10" s="257" t="str">
        <f t="shared" si="0"/>
        <v>PASS-THROUGH REVENUE &amp; EXPENSE</v>
      </c>
      <c r="AM10" s="258" t="str">
        <f t="shared" si="0"/>
        <v>TEMPERATURE NORMALIZATION</v>
      </c>
      <c r="AN10" s="257" t="str">
        <f t="shared" si="0"/>
        <v>FEDERAL INCOME TAX</v>
      </c>
      <c r="AO10" s="257" t="str">
        <f t="shared" si="0"/>
        <v>TAX BENEFIT OF INTEREST</v>
      </c>
      <c r="AP10" s="257" t="str">
        <f t="shared" si="0"/>
        <v>BAD DEBT EXPENSE</v>
      </c>
      <c r="AQ10" s="259" t="str">
        <f t="shared" si="0"/>
        <v>RATE CASE EXPENSE</v>
      </c>
      <c r="AR10" s="257" t="str">
        <f t="shared" si="0"/>
        <v xml:space="preserve">EXCISE TAX </v>
      </c>
      <c r="AS10" s="257" t="str">
        <f t="shared" si="0"/>
        <v>EMPLOYEE INSURANCE</v>
      </c>
      <c r="AT10" s="257" t="str">
        <f t="shared" si="0"/>
        <v>INJURIES &amp; DAMAGES</v>
      </c>
      <c r="AU10" s="257" t="str">
        <f t="shared" si="0"/>
        <v>INCENTIVE PAY</v>
      </c>
      <c r="AV10" s="257" t="str">
        <f t="shared" si="0"/>
        <v>INVESTMENT PLAN</v>
      </c>
      <c r="AW10" s="257" t="str">
        <f t="shared" si="0"/>
        <v>INTEREST ON  CUSTOMER DEPOSITS</v>
      </c>
      <c r="AX10" s="257" t="str">
        <f t="shared" si="0"/>
        <v>PROPERTY AND LIAB INSURANCE</v>
      </c>
      <c r="AY10" s="257" t="str">
        <f t="shared" si="0"/>
        <v>DEFERRED GAINS AND LOSSES ON PROPERTY SALES</v>
      </c>
      <c r="AZ10" s="257" t="str">
        <f t="shared" si="0"/>
        <v>D&amp;O INSURANCE</v>
      </c>
      <c r="BA10" s="257" t="str">
        <f t="shared" si="0"/>
        <v>PENSION PLAN</v>
      </c>
      <c r="BB10" s="257" t="str">
        <f t="shared" si="0"/>
        <v>WAGE INCREASE</v>
      </c>
      <c r="BC10" s="257" t="str">
        <f t="shared" si="0"/>
        <v>AMA TO EOP RATE BASE</v>
      </c>
      <c r="BD10" s="257" t="str">
        <f t="shared" si="0"/>
        <v>AMA TO EOP DEPRECIATION</v>
      </c>
      <c r="BE10" s="257" t="s">
        <v>353</v>
      </c>
      <c r="BF10" s="257" t="str">
        <f t="shared" ref="BF10:BK10" si="1">Y10</f>
        <v>PRO FORMA O&amp;M</v>
      </c>
      <c r="BG10" s="788" t="str">
        <f t="shared" si="1"/>
        <v>AMR REGULATORY ASSET</v>
      </c>
      <c r="BH10" s="257" t="str">
        <f t="shared" si="1"/>
        <v>AMI PLANT AND DEFERRAL</v>
      </c>
      <c r="BI10" s="257" t="str">
        <f t="shared" si="1"/>
        <v>GTZ DEFERRAL</v>
      </c>
      <c r="BJ10" s="257" t="str">
        <f t="shared" si="1"/>
        <v>ENVIRONMENTAL REMEDIATION</v>
      </c>
      <c r="BK10" s="256" t="str">
        <f t="shared" si="1"/>
        <v>COVID DEFERRAL</v>
      </c>
      <c r="BL10" s="256" t="s">
        <v>705</v>
      </c>
      <c r="BM10" s="256" t="s">
        <v>706</v>
      </c>
      <c r="BN10" s="256" t="s">
        <v>707</v>
      </c>
      <c r="BO10" s="256" t="s">
        <v>708</v>
      </c>
      <c r="BP10" s="256" t="s">
        <v>709</v>
      </c>
      <c r="BQ10" s="256" t="s">
        <v>710</v>
      </c>
      <c r="BR10" s="256" t="s">
        <v>711</v>
      </c>
      <c r="BS10" s="256" t="str">
        <f>AE10</f>
        <v>OPEN 1A</v>
      </c>
      <c r="BT10" s="256" t="str">
        <f>AF10</f>
        <v>TACOMA LNG UPGRADE PLANT AND DEFERRAL</v>
      </c>
      <c r="BU10" s="256" t="str">
        <f>AG10</f>
        <v>REGULATORY ASSETS &amp; LIAB</v>
      </c>
      <c r="BV10" s="256" t="str">
        <f>AH10</f>
        <v>TACOMA LNG PLANT DEFERRAL</v>
      </c>
      <c r="BW10" s="255" t="s">
        <v>135</v>
      </c>
      <c r="BX10" s="255" t="s">
        <v>134</v>
      </c>
      <c r="BY10" s="257" t="str">
        <f t="shared" ref="BY10:DF10" si="2">AK10</f>
        <v>REVENUES AND EXPENSES</v>
      </c>
      <c r="BZ10" s="257" t="str">
        <f t="shared" si="2"/>
        <v>PASS-THROUGH REVENUE &amp; EXPENSE</v>
      </c>
      <c r="CA10" s="258" t="str">
        <f t="shared" si="2"/>
        <v>TEMPERATURE NORMALIZATION</v>
      </c>
      <c r="CB10" s="257" t="str">
        <f t="shared" si="2"/>
        <v>FEDERAL INCOME TAX</v>
      </c>
      <c r="CC10" s="257" t="str">
        <f t="shared" si="2"/>
        <v>TAX BENEFIT OF INTEREST</v>
      </c>
      <c r="CD10" s="257" t="str">
        <f t="shared" si="2"/>
        <v>BAD DEBT EXPENSE</v>
      </c>
      <c r="CE10" s="257" t="str">
        <f t="shared" si="2"/>
        <v>RATE CASE EXPENSE</v>
      </c>
      <c r="CF10" s="257" t="str">
        <f t="shared" si="2"/>
        <v xml:space="preserve">EXCISE TAX </v>
      </c>
      <c r="CG10" s="257" t="str">
        <f t="shared" si="2"/>
        <v>EMPLOYEE INSURANCE</v>
      </c>
      <c r="CH10" s="257" t="str">
        <f t="shared" si="2"/>
        <v>INJURIES &amp; DAMAGES</v>
      </c>
      <c r="CI10" s="257" t="str">
        <f t="shared" si="2"/>
        <v>INCENTIVE PAY</v>
      </c>
      <c r="CJ10" s="257" t="str">
        <f t="shared" si="2"/>
        <v>INVESTMENT PLAN</v>
      </c>
      <c r="CK10" s="257" t="str">
        <f t="shared" si="2"/>
        <v>INTEREST ON  CUSTOMER DEPOSITS</v>
      </c>
      <c r="CL10" s="257" t="str">
        <f t="shared" si="2"/>
        <v>PROPERTY AND LIAB INSURANCE</v>
      </c>
      <c r="CM10" s="257" t="str">
        <f t="shared" si="2"/>
        <v>DEFERRED GAINS AND LOSSES ON PROPERTY SALES</v>
      </c>
      <c r="CN10" s="257" t="str">
        <f t="shared" si="2"/>
        <v>D&amp;O INSURANCE</v>
      </c>
      <c r="CO10" s="257" t="str">
        <f t="shared" si="2"/>
        <v>PENSION PLAN</v>
      </c>
      <c r="CP10" s="257" t="str">
        <f t="shared" si="2"/>
        <v>WAGE INCREASE</v>
      </c>
      <c r="CQ10" s="257" t="str">
        <f t="shared" si="2"/>
        <v>AMA TO EOP RATE BASE</v>
      </c>
      <c r="CR10" s="257" t="str">
        <f t="shared" si="2"/>
        <v>AMA TO EOP DEPRECIATION</v>
      </c>
      <c r="CS10" s="257" t="str">
        <f t="shared" si="2"/>
        <v>WUTC FILING FEE</v>
      </c>
      <c r="CT10" s="257" t="str">
        <f t="shared" si="2"/>
        <v>PRO FORMA O&amp;M</v>
      </c>
      <c r="CU10" s="257" t="str">
        <f t="shared" si="2"/>
        <v>AMR REGULATORY ASSET</v>
      </c>
      <c r="CV10" s="257" t="str">
        <f t="shared" si="2"/>
        <v>AMI PLANT AND DEFERRAL</v>
      </c>
      <c r="CW10" s="257" t="str">
        <f t="shared" si="2"/>
        <v>GTZ DEFERRAL</v>
      </c>
      <c r="CX10" s="257" t="str">
        <f t="shared" si="2"/>
        <v>ENVIRONMENTAL REMEDIATION</v>
      </c>
      <c r="CY10" s="256" t="str">
        <f t="shared" si="2"/>
        <v>COVID DEFERRAL</v>
      </c>
      <c r="CZ10" s="257" t="str">
        <f t="shared" si="2"/>
        <v>ESTIMATED PLANT RETIREMENTS RATE BASE</v>
      </c>
      <c r="DA10" s="256" t="str">
        <f t="shared" si="2"/>
        <v>TEST YEAR PLANT ROLL FORWARD</v>
      </c>
      <c r="DB10" s="256" t="str">
        <f t="shared" si="2"/>
        <v>PROVISIONAL PROFORMA RETIREMENTS DEPRECIATION</v>
      </c>
      <c r="DC10" s="256" t="str">
        <f t="shared" si="2"/>
        <v>PROGRAMMATIC PROVISIONAL PROFORMA</v>
      </c>
      <c r="DD10" s="256" t="str">
        <f t="shared" si="2"/>
        <v>CUSTOMER DRIVEN PROGRAMMATIC PROVISIONAL PROFORMA</v>
      </c>
      <c r="DE10" s="256" t="str">
        <f t="shared" si="2"/>
        <v>SPECIFIC PROVISIONAL PROFORMA</v>
      </c>
      <c r="DF10" s="256" t="str">
        <f t="shared" si="2"/>
        <v>PROJECTED PROVISIONAL PROFORMA</v>
      </c>
      <c r="DG10" s="257" t="str">
        <f>BT10</f>
        <v>TACOMA LNG UPGRADE PLANT AND DEFERRAL</v>
      </c>
      <c r="DH10" s="256" t="str">
        <f>BU10</f>
        <v>REGULATORY ASSETS &amp; LIAB</v>
      </c>
      <c r="DI10" s="257" t="str">
        <f>BV10</f>
        <v>TACOMA LNG PLANT DEFERRAL</v>
      </c>
      <c r="DJ10" s="255" t="s">
        <v>133</v>
      </c>
      <c r="DK10" s="255" t="s">
        <v>132</v>
      </c>
      <c r="DL10" s="257" t="str">
        <f t="shared" ref="DL10:EV10" si="3">BY10</f>
        <v>REVENUES AND EXPENSES</v>
      </c>
      <c r="DM10" s="257" t="str">
        <f t="shared" si="3"/>
        <v>PASS-THROUGH REVENUE &amp; EXPENSE</v>
      </c>
      <c r="DN10" s="257" t="str">
        <f t="shared" si="3"/>
        <v>TEMPERATURE NORMALIZATION</v>
      </c>
      <c r="DO10" s="257" t="str">
        <f t="shared" si="3"/>
        <v>FEDERAL INCOME TAX</v>
      </c>
      <c r="DP10" s="257" t="str">
        <f t="shared" si="3"/>
        <v>TAX BENEFIT OF INTEREST</v>
      </c>
      <c r="DQ10" s="257" t="str">
        <f t="shared" si="3"/>
        <v>BAD DEBT EXPENSE</v>
      </c>
      <c r="DR10" s="257" t="str">
        <f t="shared" si="3"/>
        <v>RATE CASE EXPENSE</v>
      </c>
      <c r="DS10" s="257" t="str">
        <f t="shared" si="3"/>
        <v xml:space="preserve">EXCISE TAX </v>
      </c>
      <c r="DT10" s="257" t="str">
        <f t="shared" si="3"/>
        <v>EMPLOYEE INSURANCE</v>
      </c>
      <c r="DU10" s="257" t="str">
        <f t="shared" si="3"/>
        <v>INJURIES &amp; DAMAGES</v>
      </c>
      <c r="DV10" s="257" t="str">
        <f t="shared" si="3"/>
        <v>INCENTIVE PAY</v>
      </c>
      <c r="DW10" s="257" t="str">
        <f t="shared" si="3"/>
        <v>INVESTMENT PLAN</v>
      </c>
      <c r="DX10" s="257" t="str">
        <f t="shared" si="3"/>
        <v>INTEREST ON  CUSTOMER DEPOSITS</v>
      </c>
      <c r="DY10" s="257" t="str">
        <f t="shared" si="3"/>
        <v>PROPERTY AND LIAB INSURANCE</v>
      </c>
      <c r="DZ10" s="257" t="str">
        <f t="shared" si="3"/>
        <v>DEFERRED GAINS AND LOSSES ON PROPERTY SALES</v>
      </c>
      <c r="EA10" s="257" t="str">
        <f t="shared" si="3"/>
        <v>D&amp;O INSURANCE</v>
      </c>
      <c r="EB10" s="257" t="str">
        <f t="shared" si="3"/>
        <v>PENSION PLAN</v>
      </c>
      <c r="EC10" s="257" t="str">
        <f t="shared" si="3"/>
        <v>WAGE INCREASE</v>
      </c>
      <c r="ED10" s="257" t="str">
        <f t="shared" si="3"/>
        <v>AMA TO EOP RATE BASE</v>
      </c>
      <c r="EE10" s="257" t="str">
        <f t="shared" si="3"/>
        <v>AMA TO EOP DEPRECIATION</v>
      </c>
      <c r="EF10" s="257" t="str">
        <f t="shared" si="3"/>
        <v>WUTC FILING FEE</v>
      </c>
      <c r="EG10" s="257" t="str">
        <f t="shared" si="3"/>
        <v>PRO FORMA O&amp;M</v>
      </c>
      <c r="EH10" s="257" t="str">
        <f t="shared" si="3"/>
        <v>AMR REGULATORY ASSET</v>
      </c>
      <c r="EI10" s="257" t="str">
        <f t="shared" si="3"/>
        <v>AMI PLANT AND DEFERRAL</v>
      </c>
      <c r="EJ10" s="257" t="str">
        <f t="shared" si="3"/>
        <v>GTZ DEFERRAL</v>
      </c>
      <c r="EK10" s="257" t="str">
        <f t="shared" si="3"/>
        <v>ENVIRONMENTAL REMEDIATION</v>
      </c>
      <c r="EL10" s="256" t="str">
        <f t="shared" si="3"/>
        <v>COVID DEFERRAL</v>
      </c>
      <c r="EM10" s="257" t="str">
        <f t="shared" si="3"/>
        <v>ESTIMATED PLANT RETIREMENTS RATE BASE</v>
      </c>
      <c r="EN10" s="256" t="str">
        <f t="shared" si="3"/>
        <v>TEST YEAR PLANT ROLL FORWARD</v>
      </c>
      <c r="EO10" s="256" t="str">
        <f t="shared" si="3"/>
        <v>PROVISIONAL PROFORMA RETIREMENTS DEPRECIATION</v>
      </c>
      <c r="EP10" s="256" t="str">
        <f t="shared" si="3"/>
        <v>PROGRAMMATIC PROVISIONAL PROFORMA</v>
      </c>
      <c r="EQ10" s="256" t="str">
        <f t="shared" si="3"/>
        <v>CUSTOMER DRIVEN PROGRAMMATIC PROVISIONAL PROFORMA</v>
      </c>
      <c r="ER10" s="256" t="str">
        <f t="shared" si="3"/>
        <v>SPECIFIC PROVISIONAL PROFORMA</v>
      </c>
      <c r="ES10" s="256" t="str">
        <f t="shared" si="3"/>
        <v>PROJECTED PROVISIONAL PROFORMA</v>
      </c>
      <c r="ET10" s="256" t="str">
        <f t="shared" si="3"/>
        <v>TACOMA LNG UPGRADE PLANT AND DEFERRAL</v>
      </c>
      <c r="EU10" s="256" t="str">
        <f t="shared" si="3"/>
        <v>REGULATORY ASSETS &amp; LIAB</v>
      </c>
      <c r="EV10" s="256" t="str">
        <f t="shared" si="3"/>
        <v>TACOMA LNG PLANT DEFERRAL</v>
      </c>
      <c r="EW10" s="255" t="s">
        <v>131</v>
      </c>
      <c r="EX10" s="255" t="s">
        <v>130</v>
      </c>
      <c r="EY10" s="257" t="str">
        <f t="shared" ref="EY10:GI10" si="4">DL10</f>
        <v>REVENUES AND EXPENSES</v>
      </c>
      <c r="EZ10" s="257" t="str">
        <f t="shared" si="4"/>
        <v>PASS-THROUGH REVENUE &amp; EXPENSE</v>
      </c>
      <c r="FA10" s="257" t="str">
        <f t="shared" si="4"/>
        <v>TEMPERATURE NORMALIZATION</v>
      </c>
      <c r="FB10" s="257" t="str">
        <f t="shared" si="4"/>
        <v>FEDERAL INCOME TAX</v>
      </c>
      <c r="FC10" s="257" t="str">
        <f t="shared" si="4"/>
        <v>TAX BENEFIT OF INTEREST</v>
      </c>
      <c r="FD10" s="257" t="str">
        <f t="shared" si="4"/>
        <v>BAD DEBT EXPENSE</v>
      </c>
      <c r="FE10" s="257" t="str">
        <f t="shared" si="4"/>
        <v>RATE CASE EXPENSE</v>
      </c>
      <c r="FF10" s="257" t="str">
        <f t="shared" si="4"/>
        <v xml:space="preserve">EXCISE TAX </v>
      </c>
      <c r="FG10" s="257" t="str">
        <f t="shared" si="4"/>
        <v>EMPLOYEE INSURANCE</v>
      </c>
      <c r="FH10" s="257" t="str">
        <f t="shared" si="4"/>
        <v>INJURIES &amp; DAMAGES</v>
      </c>
      <c r="FI10" s="257" t="str">
        <f t="shared" si="4"/>
        <v>INCENTIVE PAY</v>
      </c>
      <c r="FJ10" s="257" t="str">
        <f t="shared" si="4"/>
        <v>INVESTMENT PLAN</v>
      </c>
      <c r="FK10" s="257" t="str">
        <f t="shared" si="4"/>
        <v>INTEREST ON  CUSTOMER DEPOSITS</v>
      </c>
      <c r="FL10" s="257" t="str">
        <f t="shared" si="4"/>
        <v>PROPERTY AND LIAB INSURANCE</v>
      </c>
      <c r="FM10" s="257" t="str">
        <f t="shared" si="4"/>
        <v>DEFERRED GAINS AND LOSSES ON PROPERTY SALES</v>
      </c>
      <c r="FN10" s="257" t="str">
        <f t="shared" si="4"/>
        <v>D&amp;O INSURANCE</v>
      </c>
      <c r="FO10" s="257" t="str">
        <f t="shared" si="4"/>
        <v>PENSION PLAN</v>
      </c>
      <c r="FP10" s="257" t="str">
        <f t="shared" si="4"/>
        <v>WAGE INCREASE</v>
      </c>
      <c r="FQ10" s="257" t="str">
        <f t="shared" si="4"/>
        <v>AMA TO EOP RATE BASE</v>
      </c>
      <c r="FR10" s="257" t="str">
        <f t="shared" si="4"/>
        <v>AMA TO EOP DEPRECIATION</v>
      </c>
      <c r="FS10" s="257" t="str">
        <f t="shared" si="4"/>
        <v>WUTC FILING FEE</v>
      </c>
      <c r="FT10" s="257" t="str">
        <f t="shared" si="4"/>
        <v>PRO FORMA O&amp;M</v>
      </c>
      <c r="FU10" s="257" t="str">
        <f t="shared" si="4"/>
        <v>AMR REGULATORY ASSET</v>
      </c>
      <c r="FV10" s="257" t="str">
        <f t="shared" si="4"/>
        <v>AMI PLANT AND DEFERRAL</v>
      </c>
      <c r="FW10" s="257" t="str">
        <f t="shared" si="4"/>
        <v>GTZ DEFERRAL</v>
      </c>
      <c r="FX10" s="257" t="str">
        <f t="shared" si="4"/>
        <v>ENVIRONMENTAL REMEDIATION</v>
      </c>
      <c r="FY10" s="256" t="str">
        <f t="shared" si="4"/>
        <v>COVID DEFERRAL</v>
      </c>
      <c r="FZ10" s="257" t="str">
        <f t="shared" si="4"/>
        <v>ESTIMATED PLANT RETIREMENTS RATE BASE</v>
      </c>
      <c r="GA10" s="256" t="str">
        <f t="shared" si="4"/>
        <v>TEST YEAR PLANT ROLL FORWARD</v>
      </c>
      <c r="GB10" s="256" t="str">
        <f t="shared" si="4"/>
        <v>PROVISIONAL PROFORMA RETIREMENTS DEPRECIATION</v>
      </c>
      <c r="GC10" s="256" t="str">
        <f t="shared" si="4"/>
        <v>PROGRAMMATIC PROVISIONAL PROFORMA</v>
      </c>
      <c r="GD10" s="256" t="str">
        <f t="shared" si="4"/>
        <v>CUSTOMER DRIVEN PROGRAMMATIC PROVISIONAL PROFORMA</v>
      </c>
      <c r="GE10" s="256" t="str">
        <f t="shared" si="4"/>
        <v>SPECIFIC PROVISIONAL PROFORMA</v>
      </c>
      <c r="GF10" s="256" t="str">
        <f t="shared" si="4"/>
        <v>PROJECTED PROVISIONAL PROFORMA</v>
      </c>
      <c r="GG10" s="256" t="str">
        <f t="shared" si="4"/>
        <v>TACOMA LNG UPGRADE PLANT AND DEFERRAL</v>
      </c>
      <c r="GH10" s="256" t="str">
        <f t="shared" si="4"/>
        <v>REGULATORY ASSETS &amp; LIAB</v>
      </c>
      <c r="GI10" s="256" t="str">
        <f t="shared" si="4"/>
        <v>TACOMA LNG PLANT DEFERRAL</v>
      </c>
      <c r="GJ10" s="255" t="s">
        <v>129</v>
      </c>
      <c r="GK10" s="255" t="s">
        <v>128</v>
      </c>
      <c r="GL10" s="257" t="str">
        <f t="shared" ref="GL10:HV10" si="5">EY10</f>
        <v>REVENUES AND EXPENSES</v>
      </c>
      <c r="GM10" s="257" t="str">
        <f t="shared" si="5"/>
        <v>PASS-THROUGH REVENUE &amp; EXPENSE</v>
      </c>
      <c r="GN10" s="257" t="str">
        <f t="shared" si="5"/>
        <v>TEMPERATURE NORMALIZATION</v>
      </c>
      <c r="GO10" s="257" t="str">
        <f t="shared" si="5"/>
        <v>FEDERAL INCOME TAX</v>
      </c>
      <c r="GP10" s="257" t="str">
        <f t="shared" si="5"/>
        <v>TAX BENEFIT OF INTEREST</v>
      </c>
      <c r="GQ10" s="257" t="str">
        <f t="shared" si="5"/>
        <v>BAD DEBT EXPENSE</v>
      </c>
      <c r="GR10" s="257" t="str">
        <f t="shared" si="5"/>
        <v>RATE CASE EXPENSE</v>
      </c>
      <c r="GS10" s="257" t="str">
        <f t="shared" si="5"/>
        <v xml:space="preserve">EXCISE TAX </v>
      </c>
      <c r="GT10" s="257" t="str">
        <f t="shared" si="5"/>
        <v>EMPLOYEE INSURANCE</v>
      </c>
      <c r="GU10" s="257" t="str">
        <f t="shared" si="5"/>
        <v>INJURIES &amp; DAMAGES</v>
      </c>
      <c r="GV10" s="257" t="str">
        <f t="shared" si="5"/>
        <v>INCENTIVE PAY</v>
      </c>
      <c r="GW10" s="257" t="str">
        <f t="shared" si="5"/>
        <v>INVESTMENT PLAN</v>
      </c>
      <c r="GX10" s="257" t="str">
        <f t="shared" si="5"/>
        <v>INTEREST ON  CUSTOMER DEPOSITS</v>
      </c>
      <c r="GY10" s="257" t="str">
        <f t="shared" si="5"/>
        <v>PROPERTY AND LIAB INSURANCE</v>
      </c>
      <c r="GZ10" s="257" t="str">
        <f t="shared" si="5"/>
        <v>DEFERRED GAINS AND LOSSES ON PROPERTY SALES</v>
      </c>
      <c r="HA10" s="257" t="str">
        <f t="shared" si="5"/>
        <v>D&amp;O INSURANCE</v>
      </c>
      <c r="HB10" s="257" t="str">
        <f t="shared" si="5"/>
        <v>PENSION PLAN</v>
      </c>
      <c r="HC10" s="257" t="str">
        <f t="shared" si="5"/>
        <v>WAGE INCREASE</v>
      </c>
      <c r="HD10" s="257" t="str">
        <f t="shared" si="5"/>
        <v>AMA TO EOP RATE BASE</v>
      </c>
      <c r="HE10" s="257" t="str">
        <f t="shared" si="5"/>
        <v>AMA TO EOP DEPRECIATION</v>
      </c>
      <c r="HF10" s="257" t="str">
        <f t="shared" si="5"/>
        <v>WUTC FILING FEE</v>
      </c>
      <c r="HG10" s="257" t="str">
        <f t="shared" si="5"/>
        <v>PRO FORMA O&amp;M</v>
      </c>
      <c r="HH10" s="257" t="str">
        <f t="shared" si="5"/>
        <v>AMR REGULATORY ASSET</v>
      </c>
      <c r="HI10" s="257" t="str">
        <f t="shared" si="5"/>
        <v>AMI PLANT AND DEFERRAL</v>
      </c>
      <c r="HJ10" s="257" t="str">
        <f t="shared" si="5"/>
        <v>GTZ DEFERRAL</v>
      </c>
      <c r="HK10" s="257" t="str">
        <f t="shared" si="5"/>
        <v>ENVIRONMENTAL REMEDIATION</v>
      </c>
      <c r="HL10" s="256" t="str">
        <f t="shared" si="5"/>
        <v>COVID DEFERRAL</v>
      </c>
      <c r="HM10" s="257" t="str">
        <f t="shared" si="5"/>
        <v>ESTIMATED PLANT RETIREMENTS RATE BASE</v>
      </c>
      <c r="HN10" s="256" t="str">
        <f t="shared" si="5"/>
        <v>TEST YEAR PLANT ROLL FORWARD</v>
      </c>
      <c r="HO10" s="256" t="str">
        <f t="shared" si="5"/>
        <v>PROVISIONAL PROFORMA RETIREMENTS DEPRECIATION</v>
      </c>
      <c r="HP10" s="256" t="str">
        <f t="shared" si="5"/>
        <v>PROGRAMMATIC PROVISIONAL PROFORMA</v>
      </c>
      <c r="HQ10" s="256" t="str">
        <f t="shared" si="5"/>
        <v>CUSTOMER DRIVEN PROGRAMMATIC PROVISIONAL PROFORMA</v>
      </c>
      <c r="HR10" s="256" t="str">
        <f t="shared" si="5"/>
        <v>SPECIFIC PROVISIONAL PROFORMA</v>
      </c>
      <c r="HS10" s="256" t="str">
        <f t="shared" si="5"/>
        <v>PROJECTED PROVISIONAL PROFORMA</v>
      </c>
      <c r="HT10" s="256" t="str">
        <f t="shared" si="5"/>
        <v>TACOMA LNG UPGRADE PLANT AND DEFERRAL</v>
      </c>
      <c r="HU10" s="257" t="str">
        <f t="shared" si="5"/>
        <v>REGULATORY ASSETS &amp; LIAB</v>
      </c>
      <c r="HV10" s="256" t="str">
        <f t="shared" si="5"/>
        <v>TACOMA LNG PLANT DEFERRAL</v>
      </c>
      <c r="HW10" s="255" t="s">
        <v>127</v>
      </c>
      <c r="HX10" s="255" t="s">
        <v>126</v>
      </c>
    </row>
    <row r="11" spans="1:235" x14ac:dyDescent="0.2">
      <c r="C11" s="254" t="s">
        <v>478</v>
      </c>
      <c r="D11" s="231" t="s">
        <v>401</v>
      </c>
      <c r="E11" s="231" t="s">
        <v>482</v>
      </c>
      <c r="F11" s="231" t="s">
        <v>399</v>
      </c>
      <c r="G11" s="231" t="s">
        <v>483</v>
      </c>
      <c r="H11" s="231" t="s">
        <v>397</v>
      </c>
      <c r="I11" s="231" t="s">
        <v>484</v>
      </c>
      <c r="J11" s="231" t="s">
        <v>395</v>
      </c>
      <c r="K11" s="231" t="s">
        <v>485</v>
      </c>
      <c r="L11" s="231" t="s">
        <v>393</v>
      </c>
      <c r="M11" s="231" t="s">
        <v>486</v>
      </c>
      <c r="N11" s="231" t="s">
        <v>479</v>
      </c>
      <c r="O11" s="231" t="s">
        <v>487</v>
      </c>
      <c r="P11" s="231" t="s">
        <v>488</v>
      </c>
      <c r="Q11" s="231" t="s">
        <v>489</v>
      </c>
      <c r="R11" s="231" t="s">
        <v>490</v>
      </c>
      <c r="S11" s="231" t="s">
        <v>491</v>
      </c>
      <c r="T11" s="231" t="s">
        <v>492</v>
      </c>
      <c r="U11" s="231" t="s">
        <v>493</v>
      </c>
      <c r="V11" s="231" t="s">
        <v>494</v>
      </c>
      <c r="W11" s="231" t="s">
        <v>495</v>
      </c>
      <c r="X11" s="231" t="s">
        <v>496</v>
      </c>
      <c r="Y11" s="231" t="s">
        <v>497</v>
      </c>
      <c r="Z11" s="231" t="s">
        <v>498</v>
      </c>
      <c r="AA11" s="231" t="s">
        <v>499</v>
      </c>
      <c r="AB11" s="231" t="s">
        <v>500</v>
      </c>
      <c r="AC11" s="231" t="s">
        <v>501</v>
      </c>
      <c r="AD11" s="231" t="s">
        <v>502</v>
      </c>
      <c r="AE11" s="231" t="s">
        <v>503</v>
      </c>
      <c r="AF11" s="231" t="s">
        <v>504</v>
      </c>
      <c r="AG11" s="231" t="s">
        <v>505</v>
      </c>
      <c r="AH11" s="231" t="s">
        <v>506</v>
      </c>
      <c r="AI11" s="254" t="s">
        <v>507</v>
      </c>
      <c r="AJ11" s="254" t="s">
        <v>508</v>
      </c>
      <c r="AK11" s="231" t="s">
        <v>509</v>
      </c>
      <c r="AL11" s="231" t="s">
        <v>510</v>
      </c>
      <c r="AM11" s="231" t="s">
        <v>511</v>
      </c>
      <c r="AN11" s="231" t="s">
        <v>512</v>
      </c>
      <c r="AO11" s="231" t="s">
        <v>513</v>
      </c>
      <c r="AP11" s="231" t="s">
        <v>514</v>
      </c>
      <c r="AQ11" s="231" t="s">
        <v>515</v>
      </c>
      <c r="AR11" s="231" t="s">
        <v>516</v>
      </c>
      <c r="AS11" s="231" t="s">
        <v>517</v>
      </c>
      <c r="AT11" s="231" t="s">
        <v>518</v>
      </c>
      <c r="AU11" s="231" t="s">
        <v>519</v>
      </c>
      <c r="AV11" s="231" t="s">
        <v>520</v>
      </c>
      <c r="AW11" s="231" t="s">
        <v>521</v>
      </c>
      <c r="AX11" s="231" t="s">
        <v>522</v>
      </c>
      <c r="AY11" s="231" t="s">
        <v>523</v>
      </c>
      <c r="AZ11" s="231" t="s">
        <v>524</v>
      </c>
      <c r="BA11" s="231" t="s">
        <v>525</v>
      </c>
      <c r="BB11" s="231" t="s">
        <v>526</v>
      </c>
      <c r="BC11" s="231" t="s">
        <v>527</v>
      </c>
      <c r="BD11" s="231" t="s">
        <v>528</v>
      </c>
      <c r="BE11" s="231" t="s">
        <v>529</v>
      </c>
      <c r="BF11" s="231" t="s">
        <v>530</v>
      </c>
      <c r="BG11" s="231" t="s">
        <v>531</v>
      </c>
      <c r="BH11" s="231" t="s">
        <v>532</v>
      </c>
      <c r="BI11" s="231" t="s">
        <v>533</v>
      </c>
      <c r="BJ11" s="231" t="s">
        <v>534</v>
      </c>
      <c r="BK11" s="231" t="s">
        <v>535</v>
      </c>
      <c r="BL11" s="231" t="s">
        <v>536</v>
      </c>
      <c r="BM11" s="231" t="s">
        <v>537</v>
      </c>
      <c r="BN11" s="231" t="s">
        <v>538</v>
      </c>
      <c r="BO11" s="231" t="s">
        <v>539</v>
      </c>
      <c r="BP11" s="231" t="s">
        <v>540</v>
      </c>
      <c r="BQ11" s="231" t="s">
        <v>541</v>
      </c>
      <c r="BR11" s="231" t="s">
        <v>542</v>
      </c>
      <c r="BS11" s="231" t="s">
        <v>543</v>
      </c>
      <c r="BT11" s="231" t="s">
        <v>544</v>
      </c>
      <c r="BU11" s="231" t="s">
        <v>545</v>
      </c>
      <c r="BV11" s="231" t="s">
        <v>546</v>
      </c>
      <c r="BW11" s="254" t="s">
        <v>547</v>
      </c>
      <c r="BX11" s="254" t="s">
        <v>548</v>
      </c>
      <c r="BY11" s="231" t="s">
        <v>549</v>
      </c>
      <c r="BZ11" s="231" t="s">
        <v>550</v>
      </c>
      <c r="CA11" s="231" t="s">
        <v>551</v>
      </c>
      <c r="CB11" s="231" t="s">
        <v>552</v>
      </c>
      <c r="CC11" s="231" t="s">
        <v>553</v>
      </c>
      <c r="CD11" s="231" t="s">
        <v>554</v>
      </c>
      <c r="CE11" s="231" t="s">
        <v>555</v>
      </c>
      <c r="CF11" s="231" t="s">
        <v>556</v>
      </c>
      <c r="CG11" s="231" t="s">
        <v>557</v>
      </c>
      <c r="CH11" s="231" t="s">
        <v>558</v>
      </c>
      <c r="CI11" s="231" t="s">
        <v>559</v>
      </c>
      <c r="CJ11" s="231" t="s">
        <v>560</v>
      </c>
      <c r="CK11" s="231" t="s">
        <v>561</v>
      </c>
      <c r="CL11" s="231" t="s">
        <v>562</v>
      </c>
      <c r="CM11" s="231" t="s">
        <v>563</v>
      </c>
      <c r="CN11" s="231" t="s">
        <v>564</v>
      </c>
      <c r="CO11" s="231" t="s">
        <v>565</v>
      </c>
      <c r="CP11" s="231" t="s">
        <v>566</v>
      </c>
      <c r="CQ11" s="231" t="s">
        <v>567</v>
      </c>
      <c r="CR11" s="231" t="s">
        <v>568</v>
      </c>
      <c r="CS11" s="231" t="s">
        <v>569</v>
      </c>
      <c r="CT11" s="231" t="s">
        <v>570</v>
      </c>
      <c r="CU11" s="231" t="s">
        <v>571</v>
      </c>
      <c r="CV11" s="231" t="s">
        <v>572</v>
      </c>
      <c r="CW11" s="231" t="s">
        <v>573</v>
      </c>
      <c r="CX11" s="231" t="s">
        <v>574</v>
      </c>
      <c r="CY11" s="231" t="s">
        <v>575</v>
      </c>
      <c r="CZ11" s="231" t="s">
        <v>576</v>
      </c>
      <c r="DA11" s="231" t="s">
        <v>577</v>
      </c>
      <c r="DB11" s="231" t="s">
        <v>578</v>
      </c>
      <c r="DC11" s="231" t="s">
        <v>579</v>
      </c>
      <c r="DD11" s="231" t="s">
        <v>580</v>
      </c>
      <c r="DE11" s="231" t="s">
        <v>581</v>
      </c>
      <c r="DF11" s="231" t="s">
        <v>582</v>
      </c>
      <c r="DG11" s="231" t="s">
        <v>583</v>
      </c>
      <c r="DH11" s="231" t="s">
        <v>584</v>
      </c>
      <c r="DI11" s="231" t="s">
        <v>585</v>
      </c>
      <c r="DJ11" s="254" t="s">
        <v>586</v>
      </c>
      <c r="DK11" s="254" t="s">
        <v>587</v>
      </c>
      <c r="DL11" s="231" t="s">
        <v>588</v>
      </c>
      <c r="DM11" s="231" t="s">
        <v>589</v>
      </c>
      <c r="DN11" s="231" t="s">
        <v>590</v>
      </c>
      <c r="DO11" s="231" t="s">
        <v>591</v>
      </c>
      <c r="DP11" s="231" t="s">
        <v>592</v>
      </c>
      <c r="DQ11" s="231" t="s">
        <v>593</v>
      </c>
      <c r="DR11" s="231" t="s">
        <v>594</v>
      </c>
      <c r="DS11" s="231" t="s">
        <v>595</v>
      </c>
      <c r="DT11" s="231" t="s">
        <v>596</v>
      </c>
      <c r="DU11" s="231" t="s">
        <v>597</v>
      </c>
      <c r="DV11" s="231" t="s">
        <v>598</v>
      </c>
      <c r="DW11" s="231" t="s">
        <v>599</v>
      </c>
      <c r="DX11" s="231" t="s">
        <v>600</v>
      </c>
      <c r="DY11" s="231" t="s">
        <v>601</v>
      </c>
      <c r="DZ11" s="231" t="s">
        <v>602</v>
      </c>
      <c r="EA11" s="231" t="s">
        <v>603</v>
      </c>
      <c r="EB11" s="231" t="s">
        <v>604</v>
      </c>
      <c r="EC11" s="231" t="s">
        <v>605</v>
      </c>
      <c r="ED11" s="231" t="s">
        <v>606</v>
      </c>
      <c r="EE11" s="231" t="s">
        <v>607</v>
      </c>
      <c r="EF11" s="231" t="s">
        <v>608</v>
      </c>
      <c r="EG11" s="231" t="s">
        <v>609</v>
      </c>
      <c r="EH11" s="231" t="s">
        <v>610</v>
      </c>
      <c r="EI11" s="231" t="s">
        <v>611</v>
      </c>
      <c r="EJ11" s="231" t="s">
        <v>612</v>
      </c>
      <c r="EK11" s="231" t="s">
        <v>613</v>
      </c>
      <c r="EL11" s="231" t="s">
        <v>614</v>
      </c>
      <c r="EM11" s="231" t="s">
        <v>615</v>
      </c>
      <c r="EN11" s="231" t="s">
        <v>616</v>
      </c>
      <c r="EO11" s="231" t="s">
        <v>617</v>
      </c>
      <c r="EP11" s="231" t="s">
        <v>618</v>
      </c>
      <c r="EQ11" s="231" t="s">
        <v>619</v>
      </c>
      <c r="ER11" s="231" t="s">
        <v>620</v>
      </c>
      <c r="ES11" s="231" t="s">
        <v>621</v>
      </c>
      <c r="ET11" s="231" t="s">
        <v>622</v>
      </c>
      <c r="EU11" s="231" t="s">
        <v>623</v>
      </c>
      <c r="EV11" s="231" t="s">
        <v>624</v>
      </c>
      <c r="EW11" s="254" t="s">
        <v>625</v>
      </c>
      <c r="EX11" s="254" t="s">
        <v>626</v>
      </c>
      <c r="EY11" s="231" t="s">
        <v>627</v>
      </c>
      <c r="EZ11" s="231" t="s">
        <v>628</v>
      </c>
      <c r="FA11" s="231" t="s">
        <v>629</v>
      </c>
      <c r="FB11" s="231" t="s">
        <v>630</v>
      </c>
      <c r="FC11" s="231" t="s">
        <v>631</v>
      </c>
      <c r="FD11" s="231" t="s">
        <v>632</v>
      </c>
      <c r="FE11" s="231" t="s">
        <v>633</v>
      </c>
      <c r="FF11" s="231" t="s">
        <v>634</v>
      </c>
      <c r="FG11" s="231" t="s">
        <v>635</v>
      </c>
      <c r="FH11" s="231" t="s">
        <v>636</v>
      </c>
      <c r="FI11" s="231" t="s">
        <v>637</v>
      </c>
      <c r="FJ11" s="231" t="s">
        <v>638</v>
      </c>
      <c r="FK11" s="231" t="s">
        <v>639</v>
      </c>
      <c r="FL11" s="231" t="s">
        <v>640</v>
      </c>
      <c r="FM11" s="231" t="s">
        <v>641</v>
      </c>
      <c r="FN11" s="231" t="s">
        <v>642</v>
      </c>
      <c r="FO11" s="231" t="s">
        <v>643</v>
      </c>
      <c r="FP11" s="231" t="s">
        <v>644</v>
      </c>
      <c r="FQ11" s="231" t="s">
        <v>645</v>
      </c>
      <c r="FR11" s="231" t="s">
        <v>646</v>
      </c>
      <c r="FS11" s="231" t="s">
        <v>647</v>
      </c>
      <c r="FT11" s="231" t="s">
        <v>648</v>
      </c>
      <c r="FU11" s="231" t="s">
        <v>649</v>
      </c>
      <c r="FV11" s="231" t="s">
        <v>650</v>
      </c>
      <c r="FW11" s="231" t="s">
        <v>651</v>
      </c>
      <c r="FX11" s="231" t="s">
        <v>652</v>
      </c>
      <c r="FY11" s="231" t="s">
        <v>653</v>
      </c>
      <c r="FZ11" s="231" t="s">
        <v>654</v>
      </c>
      <c r="GA11" s="231" t="s">
        <v>655</v>
      </c>
      <c r="GB11" s="231" t="s">
        <v>656</v>
      </c>
      <c r="GC11" s="231" t="s">
        <v>657</v>
      </c>
      <c r="GD11" s="231" t="s">
        <v>658</v>
      </c>
      <c r="GE11" s="231" t="s">
        <v>659</v>
      </c>
      <c r="GF11" s="231" t="s">
        <v>660</v>
      </c>
      <c r="GG11" s="231" t="s">
        <v>661</v>
      </c>
      <c r="GH11" s="231" t="s">
        <v>662</v>
      </c>
      <c r="GI11" s="231" t="s">
        <v>663</v>
      </c>
      <c r="GJ11" s="254" t="s">
        <v>664</v>
      </c>
      <c r="GK11" s="254" t="s">
        <v>665</v>
      </c>
      <c r="GL11" s="231" t="s">
        <v>666</v>
      </c>
      <c r="GM11" s="231" t="s">
        <v>667</v>
      </c>
      <c r="GN11" s="231" t="s">
        <v>668</v>
      </c>
      <c r="GO11" s="231" t="s">
        <v>669</v>
      </c>
      <c r="GP11" s="231" t="s">
        <v>670</v>
      </c>
      <c r="GQ11" s="231" t="s">
        <v>671</v>
      </c>
      <c r="GR11" s="231" t="s">
        <v>672</v>
      </c>
      <c r="GS11" s="231" t="s">
        <v>673</v>
      </c>
      <c r="GT11" s="231" t="s">
        <v>674</v>
      </c>
      <c r="GU11" s="231" t="s">
        <v>675</v>
      </c>
      <c r="GV11" s="231" t="s">
        <v>676</v>
      </c>
      <c r="GW11" s="231" t="s">
        <v>677</v>
      </c>
      <c r="GX11" s="231" t="s">
        <v>678</v>
      </c>
      <c r="GY11" s="231" t="s">
        <v>679</v>
      </c>
      <c r="GZ11" s="231" t="s">
        <v>680</v>
      </c>
      <c r="HA11" s="231" t="s">
        <v>681</v>
      </c>
      <c r="HB11" s="231" t="s">
        <v>682</v>
      </c>
      <c r="HC11" s="231" t="s">
        <v>683</v>
      </c>
      <c r="HD11" s="231" t="s">
        <v>684</v>
      </c>
      <c r="HE11" s="231" t="s">
        <v>685</v>
      </c>
      <c r="HF11" s="231" t="s">
        <v>686</v>
      </c>
      <c r="HG11" s="231" t="s">
        <v>687</v>
      </c>
      <c r="HH11" s="231" t="s">
        <v>688</v>
      </c>
      <c r="HI11" s="231" t="s">
        <v>689</v>
      </c>
      <c r="HJ11" s="231" t="s">
        <v>690</v>
      </c>
      <c r="HK11" s="231" t="s">
        <v>691</v>
      </c>
      <c r="HL11" s="231" t="s">
        <v>692</v>
      </c>
      <c r="HM11" s="231" t="s">
        <v>693</v>
      </c>
      <c r="HN11" s="231" t="s">
        <v>694</v>
      </c>
      <c r="HO11" s="231" t="s">
        <v>695</v>
      </c>
      <c r="HP11" s="231" t="s">
        <v>696</v>
      </c>
      <c r="HQ11" s="231" t="s">
        <v>697</v>
      </c>
      <c r="HR11" s="231" t="s">
        <v>698</v>
      </c>
      <c r="HS11" s="231" t="s">
        <v>699</v>
      </c>
      <c r="HT11" s="231" t="s">
        <v>700</v>
      </c>
      <c r="HU11" s="231" t="s">
        <v>701</v>
      </c>
      <c r="HV11" s="231" t="s">
        <v>702</v>
      </c>
      <c r="HW11" s="254" t="s">
        <v>703</v>
      </c>
      <c r="HX11" s="254" t="s">
        <v>704</v>
      </c>
    </row>
    <row r="12" spans="1:235" x14ac:dyDescent="0.2">
      <c r="A12" s="5">
        <f>ROW()</f>
        <v>12</v>
      </c>
      <c r="B12" s="21" t="s">
        <v>68</v>
      </c>
      <c r="C12" s="230"/>
      <c r="AI12" s="230"/>
      <c r="AJ12" s="230"/>
      <c r="BW12" s="230"/>
      <c r="BX12" s="230"/>
      <c r="DJ12" s="230"/>
      <c r="DK12" s="230"/>
      <c r="EW12" s="230"/>
      <c r="EX12" s="230"/>
      <c r="GJ12" s="230"/>
      <c r="GK12" s="230"/>
      <c r="HW12" s="230"/>
      <c r="HX12" s="230"/>
      <c r="HZ12" s="3"/>
      <c r="IA12" s="3"/>
    </row>
    <row r="13" spans="1:235" x14ac:dyDescent="0.2">
      <c r="A13" s="5">
        <f>ROW()</f>
        <v>13</v>
      </c>
      <c r="B13" s="21" t="s">
        <v>69</v>
      </c>
      <c r="C13" s="238">
        <v>989598359.40999997</v>
      </c>
      <c r="D13" s="248">
        <f>'SEF-11.1'!E28</f>
        <v>9517873.9146679379</v>
      </c>
      <c r="E13" s="248">
        <f>'SEF-11.1'!U54</f>
        <v>-476057839.91554326</v>
      </c>
      <c r="F13" s="248">
        <f>'SEF-11.1'!AK20</f>
        <v>48442.102737191832</v>
      </c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53">
        <f>SUM(D13:AH13)</f>
        <v>-466491523.89813811</v>
      </c>
      <c r="AJ13" s="253">
        <f>+AI13+C13</f>
        <v>523106835.51186186</v>
      </c>
      <c r="AK13" s="248">
        <f>'SEF-11.1'!G28</f>
        <v>-15520170.580995444</v>
      </c>
      <c r="AL13" s="248"/>
      <c r="AM13" s="248">
        <f>'SEF-11.1'!AM20</f>
        <v>13001482.406718556</v>
      </c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53">
        <f>SUM(AK13:BV13)</f>
        <v>-2518688.1742768884</v>
      </c>
      <c r="BX13" s="253">
        <f>+BW13+AJ13</f>
        <v>520588147.33758497</v>
      </c>
      <c r="BY13" s="248">
        <f>'SEF-11.1'!I28</f>
        <v>15012199.290499585</v>
      </c>
      <c r="BZ13" s="248"/>
      <c r="CA13" s="248"/>
      <c r="CB13" s="248"/>
      <c r="CC13" s="248"/>
      <c r="CD13" s="248"/>
      <c r="CE13" s="248"/>
      <c r="CF13" s="248"/>
      <c r="CG13" s="248"/>
      <c r="CH13" s="248"/>
      <c r="CI13" s="248"/>
      <c r="CJ13" s="248"/>
      <c r="CK13" s="248"/>
      <c r="CL13" s="248"/>
      <c r="CM13" s="248"/>
      <c r="CN13" s="248"/>
      <c r="CO13" s="248"/>
      <c r="CP13" s="248"/>
      <c r="CQ13" s="248"/>
      <c r="CR13" s="248"/>
      <c r="CS13" s="248"/>
      <c r="CT13" s="248"/>
      <c r="CU13" s="248"/>
      <c r="CV13" s="248"/>
      <c r="CW13" s="248"/>
      <c r="CX13" s="248"/>
      <c r="CY13" s="248"/>
      <c r="CZ13" s="248"/>
      <c r="DA13" s="248"/>
      <c r="DB13" s="248"/>
      <c r="DC13" s="248"/>
      <c r="DD13" s="248"/>
      <c r="DE13" s="248"/>
      <c r="DF13" s="248"/>
      <c r="DG13" s="248"/>
      <c r="DH13" s="248"/>
      <c r="DI13" s="248"/>
      <c r="DJ13" s="253">
        <f>SUM(BY13:DI13)</f>
        <v>15012199.290499585</v>
      </c>
      <c r="DK13" s="253">
        <f>+DJ13+BX13</f>
        <v>535600346.62808454</v>
      </c>
      <c r="DL13" s="248">
        <f>'SEF-11.1'!K28</f>
        <v>3182640.6072111833</v>
      </c>
      <c r="DM13" s="248"/>
      <c r="DN13" s="248"/>
      <c r="DO13" s="248"/>
      <c r="DP13" s="248"/>
      <c r="DQ13" s="248"/>
      <c r="DR13" s="248"/>
      <c r="DS13" s="248"/>
      <c r="DT13" s="248"/>
      <c r="DU13" s="248"/>
      <c r="DV13" s="248"/>
      <c r="DW13" s="248"/>
      <c r="DX13" s="248"/>
      <c r="DY13" s="248"/>
      <c r="DZ13" s="248"/>
      <c r="EA13" s="248"/>
      <c r="EB13" s="248"/>
      <c r="EC13" s="248"/>
      <c r="ED13" s="248"/>
      <c r="EE13" s="248"/>
      <c r="EF13" s="248"/>
      <c r="EG13" s="248"/>
      <c r="EH13" s="248"/>
      <c r="EI13" s="248"/>
      <c r="EJ13" s="248"/>
      <c r="EK13" s="248"/>
      <c r="EL13" s="248"/>
      <c r="EM13" s="248"/>
      <c r="EN13" s="248"/>
      <c r="EO13" s="248"/>
      <c r="EP13" s="248"/>
      <c r="EQ13" s="248"/>
      <c r="ER13" s="248"/>
      <c r="ES13" s="248"/>
      <c r="ET13" s="248"/>
      <c r="EU13" s="248"/>
      <c r="EV13" s="248"/>
      <c r="EW13" s="253">
        <f>SUM(DL13:EV13)</f>
        <v>3182640.6072111833</v>
      </c>
      <c r="EX13" s="253">
        <f>+EW13+DK13</f>
        <v>538782987.23529577</v>
      </c>
      <c r="EY13" s="248">
        <f>'SEF-11.1'!M28</f>
        <v>4088503.6398947756</v>
      </c>
      <c r="EZ13" s="248"/>
      <c r="FA13" s="248"/>
      <c r="FB13" s="248"/>
      <c r="FC13" s="248"/>
      <c r="FD13" s="248"/>
      <c r="FE13" s="248"/>
      <c r="FF13" s="248"/>
      <c r="FG13" s="248"/>
      <c r="FH13" s="248"/>
      <c r="FI13" s="248"/>
      <c r="FJ13" s="248"/>
      <c r="FK13" s="248"/>
      <c r="FL13" s="248"/>
      <c r="FM13" s="248"/>
      <c r="FN13" s="248"/>
      <c r="FO13" s="248"/>
      <c r="FP13" s="248"/>
      <c r="FQ13" s="248"/>
      <c r="FR13" s="248"/>
      <c r="FS13" s="248"/>
      <c r="FT13" s="248"/>
      <c r="FU13" s="248"/>
      <c r="FV13" s="248"/>
      <c r="FW13" s="248"/>
      <c r="FX13" s="248"/>
      <c r="FY13" s="248"/>
      <c r="FZ13" s="248"/>
      <c r="GA13" s="248"/>
      <c r="GB13" s="248"/>
      <c r="GC13" s="248"/>
      <c r="GD13" s="248"/>
      <c r="GE13" s="248"/>
      <c r="GF13" s="248"/>
      <c r="GG13" s="248"/>
      <c r="GH13" s="248"/>
      <c r="GI13" s="248"/>
      <c r="GJ13" s="253">
        <f>SUM(EY13:GI13)</f>
        <v>4088503.6398947756</v>
      </c>
      <c r="GK13" s="253">
        <f>+GJ13+EX13</f>
        <v>542871490.8751905</v>
      </c>
      <c r="GL13" s="248">
        <f>'SEF-11.1'!O28</f>
        <v>854215.47975359601</v>
      </c>
      <c r="GM13" s="248"/>
      <c r="GN13" s="248"/>
      <c r="GO13" s="248"/>
      <c r="GP13" s="248"/>
      <c r="GQ13" s="248"/>
      <c r="GR13" s="248"/>
      <c r="GS13" s="248"/>
      <c r="GT13" s="248"/>
      <c r="GU13" s="248"/>
      <c r="GV13" s="248"/>
      <c r="GW13" s="248"/>
      <c r="GX13" s="248"/>
      <c r="GY13" s="248"/>
      <c r="GZ13" s="248"/>
      <c r="HA13" s="248"/>
      <c r="HB13" s="248"/>
      <c r="HC13" s="248"/>
      <c r="HD13" s="248"/>
      <c r="HE13" s="248"/>
      <c r="HF13" s="248"/>
      <c r="HG13" s="248"/>
      <c r="HH13" s="248"/>
      <c r="HI13" s="248"/>
      <c r="HJ13" s="248"/>
      <c r="HK13" s="248"/>
      <c r="HL13" s="248"/>
      <c r="HM13" s="248"/>
      <c r="HN13" s="248"/>
      <c r="HO13" s="248"/>
      <c r="HP13" s="248"/>
      <c r="HQ13" s="248"/>
      <c r="HR13" s="248"/>
      <c r="HS13" s="248"/>
      <c r="HT13" s="248"/>
      <c r="HU13" s="248"/>
      <c r="HV13" s="248"/>
      <c r="HW13" s="253">
        <f>SUM(GL13:HV13)</f>
        <v>854215.47975359601</v>
      </c>
      <c r="HX13" s="253">
        <f>+HW13+GK13</f>
        <v>543725706.35494411</v>
      </c>
      <c r="HZ13" s="3"/>
    </row>
    <row r="14" spans="1:235" x14ac:dyDescent="0.2">
      <c r="A14" s="5">
        <f>ROW()</f>
        <v>14</v>
      </c>
      <c r="B14" s="21" t="s">
        <v>70</v>
      </c>
      <c r="C14" s="229">
        <v>0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29">
        <f>SUM(D14:AH14)</f>
        <v>0</v>
      </c>
      <c r="AJ14" s="229">
        <f>+AI14+C14</f>
        <v>0</v>
      </c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29">
        <f>SUM(AK14:BV14)</f>
        <v>0</v>
      </c>
      <c r="BX14" s="229">
        <f>+BW14+AJ14</f>
        <v>0</v>
      </c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29">
        <f>SUM(BY14:DI14)</f>
        <v>0</v>
      </c>
      <c r="DK14" s="229">
        <f>+DJ14+BX14</f>
        <v>0</v>
      </c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29">
        <f>SUM(DL14:EV14)</f>
        <v>0</v>
      </c>
      <c r="EX14" s="229">
        <f>+EW14+DK14</f>
        <v>0</v>
      </c>
      <c r="EY14" s="234"/>
      <c r="EZ14" s="234"/>
      <c r="FA14" s="234"/>
      <c r="FB14" s="234"/>
      <c r="FC14" s="234"/>
      <c r="FD14" s="234"/>
      <c r="FE14" s="234"/>
      <c r="FF14" s="234"/>
      <c r="FG14" s="234"/>
      <c r="FH14" s="234"/>
      <c r="FI14" s="234"/>
      <c r="FJ14" s="234"/>
      <c r="FK14" s="234"/>
      <c r="FL14" s="234"/>
      <c r="FM14" s="234"/>
      <c r="FN14" s="234"/>
      <c r="FO14" s="234"/>
      <c r="FP14" s="234"/>
      <c r="FQ14" s="234"/>
      <c r="FR14" s="234"/>
      <c r="FS14" s="234"/>
      <c r="FT14" s="234"/>
      <c r="FU14" s="234"/>
      <c r="FV14" s="234"/>
      <c r="FW14" s="234"/>
      <c r="FX14" s="234"/>
      <c r="FY14" s="234"/>
      <c r="FZ14" s="234"/>
      <c r="GA14" s="234"/>
      <c r="GB14" s="234"/>
      <c r="GC14" s="234"/>
      <c r="GD14" s="234"/>
      <c r="GE14" s="234"/>
      <c r="GF14" s="234"/>
      <c r="GG14" s="234"/>
      <c r="GH14" s="234"/>
      <c r="GI14" s="234"/>
      <c r="GJ14" s="229">
        <f>SUM(EY14:GI14)</f>
        <v>0</v>
      </c>
      <c r="GK14" s="229">
        <f>+GJ14+EX14</f>
        <v>0</v>
      </c>
      <c r="GL14" s="234"/>
      <c r="GM14" s="234"/>
      <c r="GN14" s="234"/>
      <c r="GO14" s="234"/>
      <c r="GP14" s="234"/>
      <c r="GQ14" s="234"/>
      <c r="GR14" s="234"/>
      <c r="GS14" s="234"/>
      <c r="GT14" s="234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4"/>
      <c r="HQ14" s="234"/>
      <c r="HR14" s="234"/>
      <c r="HS14" s="234"/>
      <c r="HT14" s="234"/>
      <c r="HU14" s="234"/>
      <c r="HV14" s="234"/>
      <c r="HW14" s="229">
        <f>SUM(GL14:HV14)</f>
        <v>0</v>
      </c>
      <c r="HX14" s="229">
        <f>+HW14+GK14</f>
        <v>0</v>
      </c>
      <c r="HZ14" s="252"/>
    </row>
    <row r="15" spans="1:235" x14ac:dyDescent="0.2">
      <c r="A15" s="5">
        <f>ROW()</f>
        <v>15</v>
      </c>
      <c r="B15" s="21" t="s">
        <v>71</v>
      </c>
      <c r="C15" s="229">
        <v>0</v>
      </c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29">
        <f>SUM(D15:AH15)</f>
        <v>0</v>
      </c>
      <c r="AJ15" s="229">
        <f>+AI15+C15</f>
        <v>0</v>
      </c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29">
        <f>SUM(AK15:BV15)</f>
        <v>0</v>
      </c>
      <c r="BX15" s="229">
        <f>+BW15+AJ15</f>
        <v>0</v>
      </c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4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29">
        <f>SUM(BY15:DI15)</f>
        <v>0</v>
      </c>
      <c r="DK15" s="229">
        <f>+DJ15+BX15</f>
        <v>0</v>
      </c>
      <c r="DL15" s="234"/>
      <c r="DM15" s="234"/>
      <c r="DN15" s="234"/>
      <c r="DO15" s="234"/>
      <c r="DP15" s="234"/>
      <c r="DQ15" s="234"/>
      <c r="DR15" s="234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29">
        <f>SUM(DL15:EV15)</f>
        <v>0</v>
      </c>
      <c r="EX15" s="229">
        <f>+EW15+DK15</f>
        <v>0</v>
      </c>
      <c r="EY15" s="234"/>
      <c r="EZ15" s="234"/>
      <c r="FA15" s="234"/>
      <c r="FB15" s="234"/>
      <c r="FC15" s="234"/>
      <c r="FD15" s="234"/>
      <c r="FE15" s="234"/>
      <c r="FF15" s="234"/>
      <c r="FG15" s="234"/>
      <c r="FH15" s="234"/>
      <c r="FI15" s="234"/>
      <c r="FJ15" s="234"/>
      <c r="FK15" s="234"/>
      <c r="FL15" s="234"/>
      <c r="FM15" s="234"/>
      <c r="FN15" s="234"/>
      <c r="FO15" s="234"/>
      <c r="FP15" s="234"/>
      <c r="FQ15" s="234"/>
      <c r="FR15" s="234"/>
      <c r="FS15" s="234"/>
      <c r="FT15" s="234"/>
      <c r="FU15" s="234"/>
      <c r="FV15" s="234"/>
      <c r="FW15" s="234"/>
      <c r="FX15" s="234"/>
      <c r="FY15" s="234"/>
      <c r="FZ15" s="234"/>
      <c r="GA15" s="234"/>
      <c r="GB15" s="234"/>
      <c r="GC15" s="234"/>
      <c r="GD15" s="234"/>
      <c r="GE15" s="234"/>
      <c r="GF15" s="234"/>
      <c r="GG15" s="234"/>
      <c r="GH15" s="234"/>
      <c r="GI15" s="234"/>
      <c r="GJ15" s="229">
        <f>SUM(EY15:GI15)</f>
        <v>0</v>
      </c>
      <c r="GK15" s="229">
        <f>+GJ15+EX15</f>
        <v>0</v>
      </c>
      <c r="GL15" s="234"/>
      <c r="GM15" s="234"/>
      <c r="GN15" s="234"/>
      <c r="GO15" s="234"/>
      <c r="GP15" s="234"/>
      <c r="GQ15" s="234"/>
      <c r="GR15" s="234"/>
      <c r="GS15" s="234"/>
      <c r="GT15" s="234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4"/>
      <c r="HQ15" s="234"/>
      <c r="HR15" s="234"/>
      <c r="HS15" s="234"/>
      <c r="HT15" s="234"/>
      <c r="HU15" s="234"/>
      <c r="HV15" s="234"/>
      <c r="HW15" s="229">
        <f>SUM(GL15:HV15)</f>
        <v>0</v>
      </c>
      <c r="HX15" s="229">
        <f>+HW15+GK15</f>
        <v>0</v>
      </c>
      <c r="HZ15" s="3"/>
    </row>
    <row r="16" spans="1:235" x14ac:dyDescent="0.2">
      <c r="A16" s="5">
        <f>ROW()</f>
        <v>16</v>
      </c>
      <c r="B16" s="21" t="s">
        <v>72</v>
      </c>
      <c r="C16" s="229">
        <v>30704362.150000002</v>
      </c>
      <c r="D16" s="234">
        <f>'SEF-11.1'!E45</f>
        <v>-5603540.5800000001</v>
      </c>
      <c r="E16" s="234">
        <f>'SEF-11.1'!U55</f>
        <v>5477236.2699999996</v>
      </c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29">
        <f>SUM(D16:AH16)</f>
        <v>-126304.31000000052</v>
      </c>
      <c r="AJ16" s="229">
        <f>+AI16+C16</f>
        <v>30578057.840000004</v>
      </c>
      <c r="AK16" s="234">
        <f>'SEF-11.1'!G45</f>
        <v>-23790349.489999998</v>
      </c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>
        <f>'SEF-11.1'!NK39</f>
        <v>-2737438.2</v>
      </c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29">
        <f>SUM(AK16:BV16)</f>
        <v>-26527787.689999998</v>
      </c>
      <c r="BX16" s="229">
        <f>+BW16+AJ16</f>
        <v>4050270.150000006</v>
      </c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29">
        <f>SUM(BY16:DI16)</f>
        <v>0</v>
      </c>
      <c r="DK16" s="229">
        <f>+DJ16+BX16</f>
        <v>4050270.150000006</v>
      </c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>
        <f>'SEF-11.1'!NO43</f>
        <v>-3499802.4110317589</v>
      </c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>
        <f>-'SEF-11.2'!BG38</f>
        <v>-1563101.9793985982</v>
      </c>
      <c r="EU16" s="234"/>
      <c r="EV16" s="234">
        <f>-'SEF-11.2'!CM40</f>
        <v>-5076346.4882102935</v>
      </c>
      <c r="EW16" s="229">
        <f>SUM(DL16:EV16)</f>
        <v>-10139250.878640652</v>
      </c>
      <c r="EX16" s="229">
        <f>+EW16+DK16</f>
        <v>-6088980.7286406457</v>
      </c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  <c r="FP16" s="234"/>
      <c r="FQ16" s="234"/>
      <c r="FR16" s="234"/>
      <c r="FS16" s="234"/>
      <c r="FT16" s="234"/>
      <c r="FU16" s="234"/>
      <c r="FV16" s="234">
        <f>-'SEF-11.1'!NQ41</f>
        <v>0</v>
      </c>
      <c r="FW16" s="234"/>
      <c r="FX16" s="234"/>
      <c r="FY16" s="234"/>
      <c r="FZ16" s="234"/>
      <c r="GA16" s="234"/>
      <c r="GB16" s="234"/>
      <c r="GC16" s="234"/>
      <c r="GD16" s="234"/>
      <c r="GE16" s="234"/>
      <c r="GF16" s="234"/>
      <c r="GG16" s="234"/>
      <c r="GH16" s="234"/>
      <c r="GI16" s="234"/>
      <c r="GJ16" s="229">
        <f>SUM(EY16:GI16)</f>
        <v>0</v>
      </c>
      <c r="GK16" s="229">
        <f>+GJ16+EX16</f>
        <v>-6088980.7286406457</v>
      </c>
      <c r="GL16" s="234"/>
      <c r="GM16" s="234"/>
      <c r="GN16" s="234"/>
      <c r="GO16" s="234"/>
      <c r="GP16" s="234"/>
      <c r="GQ16" s="234"/>
      <c r="GR16" s="234"/>
      <c r="GS16" s="234"/>
      <c r="GT16" s="234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>
        <f>'SEF-11.1'!NS43</f>
        <v>0</v>
      </c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  <c r="HW16" s="229">
        <f>SUM(GL16:HV16)</f>
        <v>0</v>
      </c>
      <c r="HX16" s="229">
        <f>+HW16+GK16</f>
        <v>-6088980.7286406457</v>
      </c>
      <c r="HZ16" s="3"/>
    </row>
    <row r="17" spans="1:234" x14ac:dyDescent="0.2">
      <c r="A17" s="5">
        <f>ROW()</f>
        <v>17</v>
      </c>
      <c r="B17" s="21" t="s">
        <v>73</v>
      </c>
      <c r="C17" s="245">
        <f t="shared" ref="C17:BN17" si="6">SUM(C13:C16)</f>
        <v>1020302721.5599999</v>
      </c>
      <c r="D17" s="13">
        <f t="shared" si="6"/>
        <v>3914333.3346679378</v>
      </c>
      <c r="E17" s="13">
        <f t="shared" si="6"/>
        <v>-470580603.64554328</v>
      </c>
      <c r="F17" s="13">
        <f t="shared" si="6"/>
        <v>48442.102737191832</v>
      </c>
      <c r="G17" s="13">
        <f t="shared" si="6"/>
        <v>0</v>
      </c>
      <c r="H17" s="13">
        <f t="shared" si="6"/>
        <v>0</v>
      </c>
      <c r="I17" s="13">
        <f t="shared" si="6"/>
        <v>0</v>
      </c>
      <c r="J17" s="13">
        <f t="shared" si="6"/>
        <v>0</v>
      </c>
      <c r="K17" s="13">
        <f t="shared" si="6"/>
        <v>0</v>
      </c>
      <c r="L17" s="13">
        <f t="shared" si="6"/>
        <v>0</v>
      </c>
      <c r="M17" s="13">
        <f t="shared" si="6"/>
        <v>0</v>
      </c>
      <c r="N17" s="13">
        <f t="shared" si="6"/>
        <v>0</v>
      </c>
      <c r="O17" s="13">
        <f t="shared" si="6"/>
        <v>0</v>
      </c>
      <c r="P17" s="13">
        <f t="shared" si="6"/>
        <v>0</v>
      </c>
      <c r="Q17" s="13">
        <f t="shared" si="6"/>
        <v>0</v>
      </c>
      <c r="R17" s="13">
        <f t="shared" si="6"/>
        <v>0</v>
      </c>
      <c r="S17" s="13">
        <f t="shared" si="6"/>
        <v>0</v>
      </c>
      <c r="T17" s="13">
        <f t="shared" si="6"/>
        <v>0</v>
      </c>
      <c r="U17" s="13">
        <f t="shared" si="6"/>
        <v>0</v>
      </c>
      <c r="V17" s="13">
        <f t="shared" si="6"/>
        <v>0</v>
      </c>
      <c r="W17" s="13">
        <f t="shared" si="6"/>
        <v>0</v>
      </c>
      <c r="X17" s="13">
        <f t="shared" si="6"/>
        <v>0</v>
      </c>
      <c r="Y17" s="13">
        <f t="shared" si="6"/>
        <v>0</v>
      </c>
      <c r="Z17" s="13">
        <f t="shared" si="6"/>
        <v>0</v>
      </c>
      <c r="AA17" s="13">
        <f t="shared" si="6"/>
        <v>0</v>
      </c>
      <c r="AB17" s="13">
        <f t="shared" si="6"/>
        <v>0</v>
      </c>
      <c r="AC17" s="13">
        <f t="shared" si="6"/>
        <v>0</v>
      </c>
      <c r="AD17" s="13">
        <f t="shared" si="6"/>
        <v>0</v>
      </c>
      <c r="AE17" s="13">
        <f t="shared" si="6"/>
        <v>0</v>
      </c>
      <c r="AF17" s="13">
        <f t="shared" si="6"/>
        <v>0</v>
      </c>
      <c r="AG17" s="13">
        <f t="shared" si="6"/>
        <v>0</v>
      </c>
      <c r="AH17" s="13">
        <f t="shared" si="6"/>
        <v>0</v>
      </c>
      <c r="AI17" s="251">
        <f t="shared" si="6"/>
        <v>-466617828.20813811</v>
      </c>
      <c r="AJ17" s="251">
        <f t="shared" si="6"/>
        <v>553684893.35186183</v>
      </c>
      <c r="AK17" s="13">
        <f t="shared" si="6"/>
        <v>-39310520.070995443</v>
      </c>
      <c r="AL17" s="13">
        <f t="shared" si="6"/>
        <v>0</v>
      </c>
      <c r="AM17" s="13">
        <f t="shared" si="6"/>
        <v>13001482.406718556</v>
      </c>
      <c r="AN17" s="13">
        <f t="shared" si="6"/>
        <v>0</v>
      </c>
      <c r="AO17" s="13">
        <f t="shared" si="6"/>
        <v>0</v>
      </c>
      <c r="AP17" s="13">
        <f t="shared" si="6"/>
        <v>0</v>
      </c>
      <c r="AQ17" s="13">
        <f t="shared" si="6"/>
        <v>0</v>
      </c>
      <c r="AR17" s="13">
        <f t="shared" si="6"/>
        <v>0</v>
      </c>
      <c r="AS17" s="13">
        <f t="shared" si="6"/>
        <v>0</v>
      </c>
      <c r="AT17" s="13">
        <f t="shared" si="6"/>
        <v>0</v>
      </c>
      <c r="AU17" s="13">
        <f t="shared" si="6"/>
        <v>0</v>
      </c>
      <c r="AV17" s="13">
        <f t="shared" si="6"/>
        <v>0</v>
      </c>
      <c r="AW17" s="13">
        <f t="shared" si="6"/>
        <v>0</v>
      </c>
      <c r="AX17" s="13">
        <f t="shared" si="6"/>
        <v>0</v>
      </c>
      <c r="AY17" s="13">
        <f t="shared" si="6"/>
        <v>0</v>
      </c>
      <c r="AZ17" s="13">
        <f t="shared" si="6"/>
        <v>0</v>
      </c>
      <c r="BA17" s="13">
        <f t="shared" si="6"/>
        <v>0</v>
      </c>
      <c r="BB17" s="13">
        <f t="shared" si="6"/>
        <v>0</v>
      </c>
      <c r="BC17" s="13">
        <f t="shared" si="6"/>
        <v>0</v>
      </c>
      <c r="BD17" s="13">
        <f t="shared" si="6"/>
        <v>0</v>
      </c>
      <c r="BE17" s="13">
        <f t="shared" si="6"/>
        <v>0</v>
      </c>
      <c r="BF17" s="13">
        <f t="shared" si="6"/>
        <v>0</v>
      </c>
      <c r="BG17" s="13">
        <f t="shared" si="6"/>
        <v>0</v>
      </c>
      <c r="BH17" s="13">
        <f t="shared" si="6"/>
        <v>-2737438.2</v>
      </c>
      <c r="BI17" s="13">
        <f t="shared" si="6"/>
        <v>0</v>
      </c>
      <c r="BJ17" s="13">
        <f t="shared" si="6"/>
        <v>0</v>
      </c>
      <c r="BK17" s="13">
        <f t="shared" si="6"/>
        <v>0</v>
      </c>
      <c r="BL17" s="13">
        <f t="shared" si="6"/>
        <v>0</v>
      </c>
      <c r="BM17" s="13">
        <f t="shared" si="6"/>
        <v>0</v>
      </c>
      <c r="BN17" s="13">
        <f t="shared" si="6"/>
        <v>0</v>
      </c>
      <c r="BO17" s="13">
        <f t="shared" ref="BO17:DZ17" si="7">SUM(BO13:BO16)</f>
        <v>0</v>
      </c>
      <c r="BP17" s="13">
        <f t="shared" si="7"/>
        <v>0</v>
      </c>
      <c r="BQ17" s="13">
        <f t="shared" si="7"/>
        <v>0</v>
      </c>
      <c r="BR17" s="13">
        <f t="shared" si="7"/>
        <v>0</v>
      </c>
      <c r="BS17" s="13">
        <f t="shared" si="7"/>
        <v>0</v>
      </c>
      <c r="BT17" s="13">
        <f t="shared" si="7"/>
        <v>0</v>
      </c>
      <c r="BU17" s="13">
        <f t="shared" si="7"/>
        <v>0</v>
      </c>
      <c r="BV17" s="13">
        <f t="shared" si="7"/>
        <v>0</v>
      </c>
      <c r="BW17" s="251">
        <f t="shared" si="7"/>
        <v>-29046475.864276886</v>
      </c>
      <c r="BX17" s="251">
        <f t="shared" si="7"/>
        <v>524638417.48758495</v>
      </c>
      <c r="BY17" s="13">
        <f t="shared" si="7"/>
        <v>15012199.290499585</v>
      </c>
      <c r="BZ17" s="13">
        <f t="shared" si="7"/>
        <v>0</v>
      </c>
      <c r="CA17" s="13">
        <f t="shared" si="7"/>
        <v>0</v>
      </c>
      <c r="CB17" s="13">
        <f t="shared" si="7"/>
        <v>0</v>
      </c>
      <c r="CC17" s="13">
        <f t="shared" si="7"/>
        <v>0</v>
      </c>
      <c r="CD17" s="13">
        <f t="shared" si="7"/>
        <v>0</v>
      </c>
      <c r="CE17" s="13">
        <f t="shared" si="7"/>
        <v>0</v>
      </c>
      <c r="CF17" s="13">
        <f t="shared" si="7"/>
        <v>0</v>
      </c>
      <c r="CG17" s="13">
        <f t="shared" si="7"/>
        <v>0</v>
      </c>
      <c r="CH17" s="13">
        <f t="shared" si="7"/>
        <v>0</v>
      </c>
      <c r="CI17" s="13">
        <f t="shared" si="7"/>
        <v>0</v>
      </c>
      <c r="CJ17" s="13">
        <f t="shared" si="7"/>
        <v>0</v>
      </c>
      <c r="CK17" s="13">
        <f t="shared" si="7"/>
        <v>0</v>
      </c>
      <c r="CL17" s="13">
        <f t="shared" si="7"/>
        <v>0</v>
      </c>
      <c r="CM17" s="13">
        <f t="shared" si="7"/>
        <v>0</v>
      </c>
      <c r="CN17" s="13">
        <f t="shared" si="7"/>
        <v>0</v>
      </c>
      <c r="CO17" s="13">
        <f t="shared" si="7"/>
        <v>0</v>
      </c>
      <c r="CP17" s="13">
        <f t="shared" si="7"/>
        <v>0</v>
      </c>
      <c r="CQ17" s="13">
        <f t="shared" si="7"/>
        <v>0</v>
      </c>
      <c r="CR17" s="13">
        <f t="shared" si="7"/>
        <v>0</v>
      </c>
      <c r="CS17" s="13">
        <f t="shared" si="7"/>
        <v>0</v>
      </c>
      <c r="CT17" s="13">
        <f t="shared" si="7"/>
        <v>0</v>
      </c>
      <c r="CU17" s="13">
        <f t="shared" si="7"/>
        <v>0</v>
      </c>
      <c r="CV17" s="13">
        <f t="shared" si="7"/>
        <v>0</v>
      </c>
      <c r="CW17" s="13">
        <f t="shared" si="7"/>
        <v>0</v>
      </c>
      <c r="CX17" s="13">
        <f t="shared" si="7"/>
        <v>0</v>
      </c>
      <c r="CY17" s="13">
        <f t="shared" si="7"/>
        <v>0</v>
      </c>
      <c r="CZ17" s="13">
        <f t="shared" si="7"/>
        <v>0</v>
      </c>
      <c r="DA17" s="13">
        <f t="shared" si="7"/>
        <v>0</v>
      </c>
      <c r="DB17" s="13">
        <f t="shared" si="7"/>
        <v>0</v>
      </c>
      <c r="DC17" s="13">
        <f t="shared" si="7"/>
        <v>0</v>
      </c>
      <c r="DD17" s="13">
        <f t="shared" si="7"/>
        <v>0</v>
      </c>
      <c r="DE17" s="13">
        <f t="shared" si="7"/>
        <v>0</v>
      </c>
      <c r="DF17" s="13">
        <f t="shared" si="7"/>
        <v>0</v>
      </c>
      <c r="DG17" s="13">
        <f t="shared" si="7"/>
        <v>0</v>
      </c>
      <c r="DH17" s="13">
        <f t="shared" si="7"/>
        <v>0</v>
      </c>
      <c r="DI17" s="13">
        <f t="shared" si="7"/>
        <v>0</v>
      </c>
      <c r="DJ17" s="251">
        <f t="shared" si="7"/>
        <v>15012199.290499585</v>
      </c>
      <c r="DK17" s="251">
        <f t="shared" si="7"/>
        <v>539650616.77808452</v>
      </c>
      <c r="DL17" s="13">
        <f t="shared" si="7"/>
        <v>3182640.6072111833</v>
      </c>
      <c r="DM17" s="13">
        <f t="shared" si="7"/>
        <v>0</v>
      </c>
      <c r="DN17" s="13">
        <f t="shared" si="7"/>
        <v>0</v>
      </c>
      <c r="DO17" s="13">
        <f t="shared" si="7"/>
        <v>0</v>
      </c>
      <c r="DP17" s="13">
        <f t="shared" si="7"/>
        <v>0</v>
      </c>
      <c r="DQ17" s="13">
        <f t="shared" si="7"/>
        <v>0</v>
      </c>
      <c r="DR17" s="13">
        <f t="shared" si="7"/>
        <v>0</v>
      </c>
      <c r="DS17" s="13">
        <f t="shared" si="7"/>
        <v>0</v>
      </c>
      <c r="DT17" s="13">
        <f t="shared" si="7"/>
        <v>0</v>
      </c>
      <c r="DU17" s="13">
        <f t="shared" si="7"/>
        <v>0</v>
      </c>
      <c r="DV17" s="13">
        <f t="shared" si="7"/>
        <v>0</v>
      </c>
      <c r="DW17" s="13">
        <f t="shared" si="7"/>
        <v>0</v>
      </c>
      <c r="DX17" s="13">
        <f t="shared" si="7"/>
        <v>0</v>
      </c>
      <c r="DY17" s="13">
        <f t="shared" si="7"/>
        <v>0</v>
      </c>
      <c r="DZ17" s="13">
        <f t="shared" si="7"/>
        <v>0</v>
      </c>
      <c r="EA17" s="13">
        <f t="shared" ref="EA17:GL17" si="8">SUM(EA13:EA16)</f>
        <v>0</v>
      </c>
      <c r="EB17" s="13">
        <f t="shared" si="8"/>
        <v>0</v>
      </c>
      <c r="EC17" s="13">
        <f t="shared" si="8"/>
        <v>0</v>
      </c>
      <c r="ED17" s="13">
        <f t="shared" si="8"/>
        <v>0</v>
      </c>
      <c r="EE17" s="13">
        <f t="shared" si="8"/>
        <v>0</v>
      </c>
      <c r="EF17" s="13">
        <f t="shared" si="8"/>
        <v>0</v>
      </c>
      <c r="EG17" s="13">
        <f t="shared" si="8"/>
        <v>0</v>
      </c>
      <c r="EH17" s="13">
        <f t="shared" si="8"/>
        <v>0</v>
      </c>
      <c r="EI17" s="13">
        <f t="shared" si="8"/>
        <v>-3499802.4110317589</v>
      </c>
      <c r="EJ17" s="13">
        <f t="shared" si="8"/>
        <v>0</v>
      </c>
      <c r="EK17" s="13">
        <f t="shared" si="8"/>
        <v>0</v>
      </c>
      <c r="EL17" s="13">
        <f t="shared" si="8"/>
        <v>0</v>
      </c>
      <c r="EM17" s="13">
        <f t="shared" si="8"/>
        <v>0</v>
      </c>
      <c r="EN17" s="13">
        <f t="shared" si="8"/>
        <v>0</v>
      </c>
      <c r="EO17" s="13">
        <f t="shared" si="8"/>
        <v>0</v>
      </c>
      <c r="EP17" s="13">
        <f t="shared" si="8"/>
        <v>0</v>
      </c>
      <c r="EQ17" s="13">
        <f t="shared" si="8"/>
        <v>0</v>
      </c>
      <c r="ER17" s="13">
        <f t="shared" si="8"/>
        <v>0</v>
      </c>
      <c r="ES17" s="13">
        <f t="shared" si="8"/>
        <v>0</v>
      </c>
      <c r="ET17" s="13">
        <f t="shared" si="8"/>
        <v>-1563101.9793985982</v>
      </c>
      <c r="EU17" s="13">
        <f t="shared" si="8"/>
        <v>0</v>
      </c>
      <c r="EV17" s="13">
        <f t="shared" si="8"/>
        <v>-5076346.4882102935</v>
      </c>
      <c r="EW17" s="251">
        <f t="shared" si="8"/>
        <v>-6956610.2714294679</v>
      </c>
      <c r="EX17" s="251">
        <f t="shared" si="8"/>
        <v>532694006.5066551</v>
      </c>
      <c r="EY17" s="13">
        <f t="shared" si="8"/>
        <v>4088503.6398947756</v>
      </c>
      <c r="EZ17" s="13">
        <f t="shared" si="8"/>
        <v>0</v>
      </c>
      <c r="FA17" s="13">
        <f t="shared" si="8"/>
        <v>0</v>
      </c>
      <c r="FB17" s="13">
        <f t="shared" si="8"/>
        <v>0</v>
      </c>
      <c r="FC17" s="13">
        <f t="shared" si="8"/>
        <v>0</v>
      </c>
      <c r="FD17" s="13">
        <f t="shared" si="8"/>
        <v>0</v>
      </c>
      <c r="FE17" s="13">
        <f t="shared" si="8"/>
        <v>0</v>
      </c>
      <c r="FF17" s="13">
        <f t="shared" si="8"/>
        <v>0</v>
      </c>
      <c r="FG17" s="13">
        <f t="shared" si="8"/>
        <v>0</v>
      </c>
      <c r="FH17" s="13">
        <f t="shared" si="8"/>
        <v>0</v>
      </c>
      <c r="FI17" s="13">
        <f t="shared" si="8"/>
        <v>0</v>
      </c>
      <c r="FJ17" s="13">
        <f t="shared" si="8"/>
        <v>0</v>
      </c>
      <c r="FK17" s="13">
        <f t="shared" si="8"/>
        <v>0</v>
      </c>
      <c r="FL17" s="13">
        <f t="shared" si="8"/>
        <v>0</v>
      </c>
      <c r="FM17" s="13">
        <f t="shared" si="8"/>
        <v>0</v>
      </c>
      <c r="FN17" s="13">
        <f t="shared" si="8"/>
        <v>0</v>
      </c>
      <c r="FO17" s="13">
        <f t="shared" si="8"/>
        <v>0</v>
      </c>
      <c r="FP17" s="13">
        <f t="shared" si="8"/>
        <v>0</v>
      </c>
      <c r="FQ17" s="13">
        <f t="shared" si="8"/>
        <v>0</v>
      </c>
      <c r="FR17" s="13">
        <f t="shared" si="8"/>
        <v>0</v>
      </c>
      <c r="FS17" s="13">
        <f t="shared" si="8"/>
        <v>0</v>
      </c>
      <c r="FT17" s="13">
        <f t="shared" si="8"/>
        <v>0</v>
      </c>
      <c r="FU17" s="13">
        <f t="shared" si="8"/>
        <v>0</v>
      </c>
      <c r="FV17" s="13">
        <f t="shared" si="8"/>
        <v>0</v>
      </c>
      <c r="FW17" s="13">
        <f t="shared" si="8"/>
        <v>0</v>
      </c>
      <c r="FX17" s="13">
        <f t="shared" si="8"/>
        <v>0</v>
      </c>
      <c r="FY17" s="13">
        <f t="shared" si="8"/>
        <v>0</v>
      </c>
      <c r="FZ17" s="13">
        <f t="shared" si="8"/>
        <v>0</v>
      </c>
      <c r="GA17" s="13">
        <f t="shared" si="8"/>
        <v>0</v>
      </c>
      <c r="GB17" s="13">
        <f t="shared" si="8"/>
        <v>0</v>
      </c>
      <c r="GC17" s="13">
        <f t="shared" si="8"/>
        <v>0</v>
      </c>
      <c r="GD17" s="13">
        <f t="shared" si="8"/>
        <v>0</v>
      </c>
      <c r="GE17" s="13">
        <f t="shared" si="8"/>
        <v>0</v>
      </c>
      <c r="GF17" s="13">
        <f t="shared" si="8"/>
        <v>0</v>
      </c>
      <c r="GG17" s="13">
        <f t="shared" si="8"/>
        <v>0</v>
      </c>
      <c r="GH17" s="13">
        <f t="shared" si="8"/>
        <v>0</v>
      </c>
      <c r="GI17" s="13">
        <f t="shared" si="8"/>
        <v>0</v>
      </c>
      <c r="GJ17" s="251">
        <f t="shared" si="8"/>
        <v>4088503.6398947756</v>
      </c>
      <c r="GK17" s="251">
        <f t="shared" si="8"/>
        <v>536782510.14654982</v>
      </c>
      <c r="GL17" s="13">
        <f t="shared" si="8"/>
        <v>854215.47975359601</v>
      </c>
      <c r="GM17" s="13">
        <f t="shared" ref="GM17:HX17" si="9">SUM(GM13:GM16)</f>
        <v>0</v>
      </c>
      <c r="GN17" s="13">
        <f t="shared" si="9"/>
        <v>0</v>
      </c>
      <c r="GO17" s="13">
        <f t="shared" si="9"/>
        <v>0</v>
      </c>
      <c r="GP17" s="13">
        <f t="shared" si="9"/>
        <v>0</v>
      </c>
      <c r="GQ17" s="13">
        <f t="shared" si="9"/>
        <v>0</v>
      </c>
      <c r="GR17" s="13">
        <f t="shared" si="9"/>
        <v>0</v>
      </c>
      <c r="GS17" s="13">
        <f t="shared" si="9"/>
        <v>0</v>
      </c>
      <c r="GT17" s="13">
        <f t="shared" si="9"/>
        <v>0</v>
      </c>
      <c r="GU17" s="13">
        <f t="shared" si="9"/>
        <v>0</v>
      </c>
      <c r="GV17" s="13">
        <f t="shared" si="9"/>
        <v>0</v>
      </c>
      <c r="GW17" s="13">
        <f t="shared" si="9"/>
        <v>0</v>
      </c>
      <c r="GX17" s="13">
        <f t="shared" si="9"/>
        <v>0</v>
      </c>
      <c r="GY17" s="13">
        <f t="shared" si="9"/>
        <v>0</v>
      </c>
      <c r="GZ17" s="13">
        <f t="shared" si="9"/>
        <v>0</v>
      </c>
      <c r="HA17" s="13">
        <f t="shared" si="9"/>
        <v>0</v>
      </c>
      <c r="HB17" s="13">
        <f t="shared" si="9"/>
        <v>0</v>
      </c>
      <c r="HC17" s="13">
        <f t="shared" si="9"/>
        <v>0</v>
      </c>
      <c r="HD17" s="13">
        <f t="shared" si="9"/>
        <v>0</v>
      </c>
      <c r="HE17" s="13">
        <f t="shared" si="9"/>
        <v>0</v>
      </c>
      <c r="HF17" s="13">
        <f t="shared" si="9"/>
        <v>0</v>
      </c>
      <c r="HG17" s="13">
        <f t="shared" si="9"/>
        <v>0</v>
      </c>
      <c r="HH17" s="13">
        <f t="shared" si="9"/>
        <v>0</v>
      </c>
      <c r="HI17" s="13">
        <f t="shared" si="9"/>
        <v>0</v>
      </c>
      <c r="HJ17" s="13">
        <f t="shared" si="9"/>
        <v>0</v>
      </c>
      <c r="HK17" s="13">
        <f t="shared" si="9"/>
        <v>0</v>
      </c>
      <c r="HL17" s="13">
        <f t="shared" si="9"/>
        <v>0</v>
      </c>
      <c r="HM17" s="13">
        <f t="shared" si="9"/>
        <v>0</v>
      </c>
      <c r="HN17" s="13">
        <f t="shared" si="9"/>
        <v>0</v>
      </c>
      <c r="HO17" s="13">
        <f t="shared" si="9"/>
        <v>0</v>
      </c>
      <c r="HP17" s="13">
        <f t="shared" si="9"/>
        <v>0</v>
      </c>
      <c r="HQ17" s="13">
        <f t="shared" si="9"/>
        <v>0</v>
      </c>
      <c r="HR17" s="13">
        <f t="shared" si="9"/>
        <v>0</v>
      </c>
      <c r="HS17" s="13">
        <f t="shared" si="9"/>
        <v>0</v>
      </c>
      <c r="HT17" s="13">
        <f t="shared" si="9"/>
        <v>0</v>
      </c>
      <c r="HU17" s="13">
        <f t="shared" si="9"/>
        <v>0</v>
      </c>
      <c r="HV17" s="13">
        <f t="shared" si="9"/>
        <v>0</v>
      </c>
      <c r="HW17" s="251">
        <f t="shared" si="9"/>
        <v>854215.47975359601</v>
      </c>
      <c r="HX17" s="251">
        <f t="shared" si="9"/>
        <v>537636725.62630343</v>
      </c>
      <c r="HZ17" s="3"/>
    </row>
    <row r="18" spans="1:234" s="249" customFormat="1" x14ac:dyDescent="0.2">
      <c r="A18" s="5">
        <f>ROW()</f>
        <v>18</v>
      </c>
      <c r="B18" s="250"/>
      <c r="C18" s="229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29"/>
      <c r="AJ18" s="229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34"/>
      <c r="BV18" s="234"/>
      <c r="BW18" s="229"/>
      <c r="BX18" s="229"/>
      <c r="BY18" s="234"/>
      <c r="BZ18" s="234"/>
      <c r="CA18" s="234"/>
      <c r="CB18" s="234"/>
      <c r="CC18" s="234"/>
      <c r="CD18" s="234"/>
      <c r="CE18" s="234"/>
      <c r="CF18" s="234"/>
      <c r="CG18" s="234"/>
      <c r="CH18" s="234"/>
      <c r="CI18" s="234"/>
      <c r="CJ18" s="234"/>
      <c r="CK18" s="234"/>
      <c r="CL18" s="234"/>
      <c r="CM18" s="234"/>
      <c r="CN18" s="234"/>
      <c r="CO18" s="234"/>
      <c r="CP18" s="234"/>
      <c r="CQ18" s="234"/>
      <c r="CR18" s="234"/>
      <c r="CS18" s="234"/>
      <c r="CT18" s="234"/>
      <c r="CU18" s="234"/>
      <c r="CV18" s="234"/>
      <c r="CW18" s="234"/>
      <c r="CX18" s="234"/>
      <c r="CY18" s="234"/>
      <c r="CZ18" s="234"/>
      <c r="DA18" s="234"/>
      <c r="DB18" s="234"/>
      <c r="DC18" s="234"/>
      <c r="DD18" s="234"/>
      <c r="DE18" s="234"/>
      <c r="DF18" s="234"/>
      <c r="DG18" s="234"/>
      <c r="DH18" s="234"/>
      <c r="DI18" s="234"/>
      <c r="DJ18" s="229"/>
      <c r="DK18" s="229"/>
      <c r="DL18" s="234"/>
      <c r="DM18" s="234"/>
      <c r="DN18" s="234"/>
      <c r="DO18" s="234"/>
      <c r="DP18" s="234"/>
      <c r="DQ18" s="234"/>
      <c r="DR18" s="234"/>
      <c r="DS18" s="234"/>
      <c r="DT18" s="234"/>
      <c r="DU18" s="234"/>
      <c r="DV18" s="234"/>
      <c r="DW18" s="234"/>
      <c r="DX18" s="234"/>
      <c r="DY18" s="234"/>
      <c r="DZ18" s="234"/>
      <c r="EA18" s="234"/>
      <c r="EB18" s="234"/>
      <c r="EC18" s="234"/>
      <c r="ED18" s="234"/>
      <c r="EE18" s="234"/>
      <c r="EF18" s="234"/>
      <c r="EG18" s="234"/>
      <c r="EH18" s="234"/>
      <c r="EI18" s="234"/>
      <c r="EJ18" s="234"/>
      <c r="EK18" s="234"/>
      <c r="EL18" s="234"/>
      <c r="EM18" s="234"/>
      <c r="EN18" s="234"/>
      <c r="EO18" s="234"/>
      <c r="EP18" s="234"/>
      <c r="EQ18" s="234"/>
      <c r="ER18" s="234"/>
      <c r="ES18" s="234"/>
      <c r="ET18" s="234"/>
      <c r="EU18" s="234"/>
      <c r="EV18" s="234"/>
      <c r="EW18" s="229"/>
      <c r="EX18" s="229"/>
      <c r="EY18" s="234"/>
      <c r="EZ18" s="234"/>
      <c r="FA18" s="234"/>
      <c r="FB18" s="234"/>
      <c r="FC18" s="234"/>
      <c r="FD18" s="234"/>
      <c r="FE18" s="234"/>
      <c r="FF18" s="234"/>
      <c r="FG18" s="234"/>
      <c r="FH18" s="234"/>
      <c r="FI18" s="234"/>
      <c r="FJ18" s="234"/>
      <c r="FK18" s="234"/>
      <c r="FL18" s="234"/>
      <c r="FM18" s="234"/>
      <c r="FN18" s="234"/>
      <c r="FO18" s="234"/>
      <c r="FP18" s="234"/>
      <c r="FQ18" s="234"/>
      <c r="FR18" s="234"/>
      <c r="FS18" s="234"/>
      <c r="FT18" s="234"/>
      <c r="FU18" s="234"/>
      <c r="FV18" s="234"/>
      <c r="FW18" s="234"/>
      <c r="FX18" s="234"/>
      <c r="FY18" s="234"/>
      <c r="FZ18" s="234"/>
      <c r="GA18" s="234"/>
      <c r="GB18" s="234"/>
      <c r="GC18" s="234"/>
      <c r="GD18" s="234"/>
      <c r="GE18" s="234"/>
      <c r="GF18" s="234"/>
      <c r="GG18" s="234"/>
      <c r="GH18" s="234"/>
      <c r="GI18" s="234"/>
      <c r="GJ18" s="229"/>
      <c r="GK18" s="229"/>
      <c r="GL18" s="234"/>
      <c r="GM18" s="234"/>
      <c r="GN18" s="234"/>
      <c r="GO18" s="234"/>
      <c r="GP18" s="234"/>
      <c r="GQ18" s="234"/>
      <c r="GR18" s="234"/>
      <c r="GS18" s="234"/>
      <c r="GT18" s="234"/>
      <c r="GU18" s="234"/>
      <c r="GV18" s="234"/>
      <c r="GW18" s="234"/>
      <c r="GX18" s="234"/>
      <c r="GY18" s="234"/>
      <c r="GZ18" s="234"/>
      <c r="HA18" s="234"/>
      <c r="HB18" s="234"/>
      <c r="HC18" s="234"/>
      <c r="HD18" s="234"/>
      <c r="HE18" s="234"/>
      <c r="HF18" s="234"/>
      <c r="HG18" s="234"/>
      <c r="HH18" s="234"/>
      <c r="HI18" s="234"/>
      <c r="HJ18" s="234"/>
      <c r="HK18" s="234"/>
      <c r="HL18" s="234"/>
      <c r="HM18" s="234"/>
      <c r="HN18" s="234"/>
      <c r="HO18" s="234"/>
      <c r="HP18" s="234"/>
      <c r="HQ18" s="234"/>
      <c r="HR18" s="234"/>
      <c r="HS18" s="234"/>
      <c r="HT18" s="234"/>
      <c r="HU18" s="234"/>
      <c r="HV18" s="234"/>
      <c r="HW18" s="229"/>
      <c r="HX18" s="229"/>
      <c r="HZ18" s="3"/>
    </row>
    <row r="19" spans="1:234" x14ac:dyDescent="0.2">
      <c r="A19" s="5">
        <f>ROW()</f>
        <v>19</v>
      </c>
      <c r="B19" s="21" t="s">
        <v>74</v>
      </c>
      <c r="C19" s="230"/>
      <c r="AI19" s="230"/>
      <c r="AJ19" s="230"/>
      <c r="BW19" s="230"/>
      <c r="BX19" s="230"/>
      <c r="DJ19" s="230"/>
      <c r="DK19" s="230"/>
      <c r="EW19" s="230"/>
      <c r="EX19" s="230"/>
      <c r="GJ19" s="230"/>
      <c r="GK19" s="230"/>
      <c r="HW19" s="230"/>
      <c r="HX19" s="230"/>
      <c r="HZ19" s="249"/>
    </row>
    <row r="20" spans="1:234" x14ac:dyDescent="0.2">
      <c r="A20" s="5">
        <f>ROW()</f>
        <v>20</v>
      </c>
      <c r="B20" s="19"/>
      <c r="C20" s="230"/>
      <c r="AI20" s="230"/>
      <c r="AJ20" s="230"/>
      <c r="BW20" s="230"/>
      <c r="BX20" s="230"/>
      <c r="DJ20" s="230"/>
      <c r="DK20" s="230"/>
      <c r="EW20" s="230"/>
      <c r="EX20" s="230"/>
      <c r="GJ20" s="230"/>
      <c r="GK20" s="230"/>
      <c r="HW20" s="230"/>
      <c r="HX20" s="230"/>
    </row>
    <row r="21" spans="1:234" x14ac:dyDescent="0.2">
      <c r="A21" s="5">
        <f>ROW()</f>
        <v>21</v>
      </c>
      <c r="B21" s="21" t="s">
        <v>75</v>
      </c>
      <c r="C21" s="230"/>
      <c r="AI21" s="230"/>
      <c r="AJ21" s="230"/>
      <c r="BW21" s="230"/>
      <c r="BX21" s="230"/>
      <c r="DJ21" s="230"/>
      <c r="DK21" s="230"/>
      <c r="EW21" s="230"/>
      <c r="EX21" s="230"/>
      <c r="GJ21" s="230"/>
      <c r="GK21" s="230"/>
      <c r="HW21" s="230"/>
      <c r="HX21" s="230"/>
    </row>
    <row r="22" spans="1:234" x14ac:dyDescent="0.2">
      <c r="A22" s="5">
        <f>ROW()</f>
        <v>22</v>
      </c>
      <c r="B22" s="21" t="s">
        <v>76</v>
      </c>
      <c r="C22" s="238">
        <v>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238">
        <f>SUM(D22:AH22)</f>
        <v>0</v>
      </c>
      <c r="AJ22" s="238">
        <f>+AI22+C22</f>
        <v>0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238">
        <f>SUM(AK22:BV22)</f>
        <v>0</v>
      </c>
      <c r="BX22" s="238">
        <f>+BW22+AJ22</f>
        <v>0</v>
      </c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238">
        <f>SUM(BY22:DI22)</f>
        <v>0</v>
      </c>
      <c r="DK22" s="238">
        <f>+DJ22+BX22</f>
        <v>0</v>
      </c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238">
        <f>SUM(DL22:EV22)</f>
        <v>0</v>
      </c>
      <c r="EX22" s="238">
        <f>+EW22+DK22</f>
        <v>0</v>
      </c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238">
        <f>SUM(EY22:GI22)</f>
        <v>0</v>
      </c>
      <c r="GK22" s="238">
        <f>+GJ22+EX22</f>
        <v>0</v>
      </c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238">
        <f>SUM(GL22:HV22)</f>
        <v>0</v>
      </c>
      <c r="HX22" s="238">
        <f>+HW22+GK22</f>
        <v>0</v>
      </c>
    </row>
    <row r="23" spans="1:234" x14ac:dyDescent="0.2">
      <c r="A23" s="5">
        <f>ROW()</f>
        <v>23</v>
      </c>
      <c r="B23" s="21" t="s">
        <v>77</v>
      </c>
      <c r="C23" s="229">
        <v>364582892.41000003</v>
      </c>
      <c r="D23" s="234">
        <f>'SEF-11.1'!E53</f>
        <v>-1662725.49</v>
      </c>
      <c r="E23" s="234">
        <f>'SEF-11.1'!U58</f>
        <v>-362845944.65999997</v>
      </c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29">
        <f>SUM(D23:AH23)</f>
        <v>-364508670.14999998</v>
      </c>
      <c r="AJ23" s="229">
        <f>+AI23+C23</f>
        <v>74222.260000050068</v>
      </c>
      <c r="AK23" s="248">
        <f>'SEF-11.1'!G53</f>
        <v>-74222.259999999995</v>
      </c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34"/>
      <c r="BR23" s="234"/>
      <c r="BS23" s="234"/>
      <c r="BT23" s="234"/>
      <c r="BU23" s="234"/>
      <c r="BV23" s="234"/>
      <c r="BW23" s="229">
        <f>SUM(AK23:BV23)</f>
        <v>-74222.259999999995</v>
      </c>
      <c r="BX23" s="229">
        <f>+BW23+AJ23</f>
        <v>5.0073140300810337E-8</v>
      </c>
      <c r="BY23" s="234"/>
      <c r="BZ23" s="234"/>
      <c r="CA23" s="234"/>
      <c r="CB23" s="234"/>
      <c r="CC23" s="234"/>
      <c r="CD23" s="234"/>
      <c r="CE23" s="234"/>
      <c r="CF23" s="234"/>
      <c r="CG23" s="234"/>
      <c r="CH23" s="234"/>
      <c r="CI23" s="234"/>
      <c r="CJ23" s="234"/>
      <c r="CK23" s="234"/>
      <c r="CL23" s="234"/>
      <c r="CM23" s="234"/>
      <c r="CN23" s="234"/>
      <c r="CO23" s="234"/>
      <c r="CP23" s="234"/>
      <c r="CQ23" s="234"/>
      <c r="CR23" s="234"/>
      <c r="CS23" s="234"/>
      <c r="CT23" s="234"/>
      <c r="CU23" s="234"/>
      <c r="CV23" s="234"/>
      <c r="CW23" s="234"/>
      <c r="CX23" s="234"/>
      <c r="CY23" s="234"/>
      <c r="CZ23" s="234"/>
      <c r="DA23" s="234"/>
      <c r="DB23" s="234"/>
      <c r="DC23" s="234"/>
      <c r="DD23" s="234"/>
      <c r="DE23" s="234"/>
      <c r="DF23" s="234"/>
      <c r="DG23" s="234"/>
      <c r="DH23" s="234"/>
      <c r="DI23" s="234"/>
      <c r="DJ23" s="229">
        <f>SUM(BY23:DI23)</f>
        <v>0</v>
      </c>
      <c r="DK23" s="229">
        <f>+DJ23+BX23</f>
        <v>5.0073140300810337E-8</v>
      </c>
      <c r="DL23" s="234"/>
      <c r="DM23" s="234"/>
      <c r="DN23" s="234"/>
      <c r="DO23" s="234"/>
      <c r="DP23" s="234"/>
      <c r="DQ23" s="234"/>
      <c r="DR23" s="234"/>
      <c r="DS23" s="234"/>
      <c r="DT23" s="234"/>
      <c r="DU23" s="234"/>
      <c r="DV23" s="234"/>
      <c r="DW23" s="234"/>
      <c r="DX23" s="234"/>
      <c r="DY23" s="234"/>
      <c r="DZ23" s="234"/>
      <c r="EA23" s="234"/>
      <c r="EB23" s="234"/>
      <c r="EC23" s="234"/>
      <c r="ED23" s="234"/>
      <c r="EE23" s="234"/>
      <c r="EF23" s="234"/>
      <c r="EG23" s="234"/>
      <c r="EH23" s="234"/>
      <c r="EI23" s="234"/>
      <c r="EJ23" s="234"/>
      <c r="EK23" s="234"/>
      <c r="EL23" s="234"/>
      <c r="EM23" s="234"/>
      <c r="EN23" s="234"/>
      <c r="EO23" s="234"/>
      <c r="EP23" s="234"/>
      <c r="EQ23" s="234"/>
      <c r="ER23" s="234"/>
      <c r="ES23" s="234"/>
      <c r="ET23" s="234"/>
      <c r="EU23" s="234"/>
      <c r="EV23" s="234"/>
      <c r="EW23" s="229">
        <f>SUM(DL23:EV23)</f>
        <v>0</v>
      </c>
      <c r="EX23" s="229">
        <f>+EW23+DK23</f>
        <v>5.0073140300810337E-8</v>
      </c>
      <c r="EY23" s="234"/>
      <c r="EZ23" s="234"/>
      <c r="FA23" s="234"/>
      <c r="FB23" s="234"/>
      <c r="FC23" s="234"/>
      <c r="FD23" s="234"/>
      <c r="FE23" s="234"/>
      <c r="FF23" s="234"/>
      <c r="FG23" s="234"/>
      <c r="FH23" s="234"/>
      <c r="FI23" s="234"/>
      <c r="FJ23" s="234"/>
      <c r="FK23" s="234"/>
      <c r="FL23" s="234"/>
      <c r="FM23" s="234"/>
      <c r="FN23" s="234"/>
      <c r="FO23" s="234"/>
      <c r="FP23" s="234"/>
      <c r="FQ23" s="234"/>
      <c r="FR23" s="234"/>
      <c r="FS23" s="234"/>
      <c r="FT23" s="234"/>
      <c r="FU23" s="234"/>
      <c r="FV23" s="234"/>
      <c r="FW23" s="234"/>
      <c r="FX23" s="234"/>
      <c r="FY23" s="234"/>
      <c r="FZ23" s="234"/>
      <c r="GA23" s="234"/>
      <c r="GB23" s="234"/>
      <c r="GC23" s="234"/>
      <c r="GD23" s="234"/>
      <c r="GE23" s="234"/>
      <c r="GF23" s="234"/>
      <c r="GG23" s="234"/>
      <c r="GH23" s="234"/>
      <c r="GI23" s="234"/>
      <c r="GJ23" s="229">
        <f>SUM(EY23:GI23)</f>
        <v>0</v>
      </c>
      <c r="GK23" s="229">
        <f>+GJ23+EX23</f>
        <v>5.0073140300810337E-8</v>
      </c>
      <c r="GL23" s="234"/>
      <c r="GM23" s="234"/>
      <c r="GN23" s="234"/>
      <c r="GO23" s="234"/>
      <c r="GP23" s="234"/>
      <c r="GQ23" s="234"/>
      <c r="GR23" s="234"/>
      <c r="GS23" s="234"/>
      <c r="GT23" s="234"/>
      <c r="GU23" s="234"/>
      <c r="GV23" s="234"/>
      <c r="GW23" s="234"/>
      <c r="GX23" s="234"/>
      <c r="GY23" s="234"/>
      <c r="GZ23" s="234"/>
      <c r="HA23" s="234"/>
      <c r="HB23" s="234"/>
      <c r="HC23" s="234"/>
      <c r="HD23" s="234"/>
      <c r="HE23" s="234"/>
      <c r="HF23" s="234"/>
      <c r="HG23" s="234"/>
      <c r="HH23" s="234"/>
      <c r="HI23" s="234"/>
      <c r="HJ23" s="234"/>
      <c r="HK23" s="234"/>
      <c r="HL23" s="234"/>
      <c r="HM23" s="234"/>
      <c r="HN23" s="234"/>
      <c r="HO23" s="234"/>
      <c r="HP23" s="234"/>
      <c r="HQ23" s="234"/>
      <c r="HR23" s="234"/>
      <c r="HS23" s="234"/>
      <c r="HT23" s="234"/>
      <c r="HU23" s="234"/>
      <c r="HV23" s="234"/>
      <c r="HW23" s="229">
        <f>SUM(GL23:HV23)</f>
        <v>0</v>
      </c>
      <c r="HX23" s="229">
        <f>+HW23+GK23</f>
        <v>5.0073140300810337E-8</v>
      </c>
    </row>
    <row r="24" spans="1:234" x14ac:dyDescent="0.2">
      <c r="A24" s="5">
        <f>ROW()</f>
        <v>24</v>
      </c>
      <c r="B24" s="21" t="s">
        <v>78</v>
      </c>
      <c r="C24" s="229">
        <v>0</v>
      </c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29">
        <f>SUM(D24:AH24)</f>
        <v>0</v>
      </c>
      <c r="AJ24" s="229">
        <f>+AI24+C24</f>
        <v>0</v>
      </c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4"/>
      <c r="BT24" s="234"/>
      <c r="BU24" s="234"/>
      <c r="BV24" s="234"/>
      <c r="BW24" s="229">
        <f>SUM(AK24:BV24)</f>
        <v>0</v>
      </c>
      <c r="BX24" s="229">
        <f>+BW24+AJ24</f>
        <v>0</v>
      </c>
      <c r="BY24" s="234"/>
      <c r="BZ24" s="234"/>
      <c r="CA24" s="234"/>
      <c r="CB24" s="234"/>
      <c r="CC24" s="234"/>
      <c r="CD24" s="234"/>
      <c r="CE24" s="234"/>
      <c r="CF24" s="234"/>
      <c r="CG24" s="234"/>
      <c r="CH24" s="234"/>
      <c r="CI24" s="234"/>
      <c r="CJ24" s="234"/>
      <c r="CK24" s="234"/>
      <c r="CL24" s="234"/>
      <c r="CM24" s="234"/>
      <c r="CN24" s="234"/>
      <c r="CO24" s="234"/>
      <c r="CP24" s="234"/>
      <c r="CQ24" s="234"/>
      <c r="CR24" s="234"/>
      <c r="CS24" s="234"/>
      <c r="CT24" s="234"/>
      <c r="CU24" s="234"/>
      <c r="CV24" s="234"/>
      <c r="CW24" s="234"/>
      <c r="CX24" s="234"/>
      <c r="CY24" s="234"/>
      <c r="CZ24" s="234"/>
      <c r="DA24" s="234"/>
      <c r="DB24" s="234"/>
      <c r="DC24" s="234"/>
      <c r="DD24" s="234"/>
      <c r="DE24" s="234"/>
      <c r="DF24" s="234"/>
      <c r="DG24" s="234"/>
      <c r="DH24" s="234"/>
      <c r="DI24" s="234"/>
      <c r="DJ24" s="229">
        <f>SUM(BY24:DI24)</f>
        <v>0</v>
      </c>
      <c r="DK24" s="229">
        <f>+DJ24+BX24</f>
        <v>0</v>
      </c>
      <c r="DL24" s="234"/>
      <c r="DM24" s="234"/>
      <c r="DN24" s="234"/>
      <c r="DO24" s="234"/>
      <c r="DP24" s="234"/>
      <c r="DQ24" s="234"/>
      <c r="DR24" s="234"/>
      <c r="DS24" s="234"/>
      <c r="DT24" s="234"/>
      <c r="DU24" s="234"/>
      <c r="DV24" s="234"/>
      <c r="DW24" s="234"/>
      <c r="DX24" s="234"/>
      <c r="DY24" s="234"/>
      <c r="DZ24" s="234"/>
      <c r="EA24" s="234"/>
      <c r="EB24" s="234"/>
      <c r="EC24" s="234"/>
      <c r="ED24" s="234"/>
      <c r="EE24" s="234"/>
      <c r="EF24" s="234"/>
      <c r="EG24" s="234"/>
      <c r="EH24" s="234"/>
      <c r="EI24" s="234"/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34"/>
      <c r="EU24" s="234"/>
      <c r="EV24" s="234"/>
      <c r="EW24" s="229">
        <f>SUM(DL24:EV24)</f>
        <v>0</v>
      </c>
      <c r="EX24" s="229">
        <f>+EW24+DK24</f>
        <v>0</v>
      </c>
      <c r="EY24" s="234"/>
      <c r="EZ24" s="234"/>
      <c r="FA24" s="234"/>
      <c r="FB24" s="234"/>
      <c r="FC24" s="234"/>
      <c r="FD24" s="234"/>
      <c r="FE24" s="234"/>
      <c r="FF24" s="234"/>
      <c r="FG24" s="234"/>
      <c r="FH24" s="234"/>
      <c r="FI24" s="234"/>
      <c r="FJ24" s="234"/>
      <c r="FK24" s="234"/>
      <c r="FL24" s="234"/>
      <c r="FM24" s="234"/>
      <c r="FN24" s="234"/>
      <c r="FO24" s="234"/>
      <c r="FP24" s="234"/>
      <c r="FQ24" s="234"/>
      <c r="FR24" s="234"/>
      <c r="FS24" s="234"/>
      <c r="FT24" s="234"/>
      <c r="FU24" s="234"/>
      <c r="FV24" s="234"/>
      <c r="FW24" s="234"/>
      <c r="FX24" s="234"/>
      <c r="FY24" s="234"/>
      <c r="FZ24" s="234"/>
      <c r="GA24" s="234"/>
      <c r="GB24" s="234"/>
      <c r="GC24" s="234"/>
      <c r="GD24" s="234"/>
      <c r="GE24" s="234"/>
      <c r="GF24" s="234"/>
      <c r="GG24" s="234"/>
      <c r="GH24" s="234"/>
      <c r="GI24" s="234"/>
      <c r="GJ24" s="229">
        <f>SUM(EY24:GI24)</f>
        <v>0</v>
      </c>
      <c r="GK24" s="229">
        <f>+GJ24+EX24</f>
        <v>0</v>
      </c>
      <c r="GL24" s="234"/>
      <c r="GM24" s="234"/>
      <c r="GN24" s="234"/>
      <c r="GO24" s="234"/>
      <c r="GP24" s="234"/>
      <c r="GQ24" s="234"/>
      <c r="GR24" s="234"/>
      <c r="GS24" s="234"/>
      <c r="GT24" s="234"/>
      <c r="GU24" s="234"/>
      <c r="GV24" s="234"/>
      <c r="GW24" s="234"/>
      <c r="GX24" s="234"/>
      <c r="GY24" s="234"/>
      <c r="GZ24" s="234"/>
      <c r="HA24" s="234"/>
      <c r="HB24" s="234"/>
      <c r="HC24" s="234"/>
      <c r="HD24" s="234"/>
      <c r="HE24" s="234"/>
      <c r="HF24" s="234"/>
      <c r="HG24" s="234"/>
      <c r="HH24" s="234"/>
      <c r="HI24" s="234"/>
      <c r="HJ24" s="234"/>
      <c r="HK24" s="234"/>
      <c r="HL24" s="234"/>
      <c r="HM24" s="234"/>
      <c r="HN24" s="234"/>
      <c r="HO24" s="234"/>
      <c r="HP24" s="234"/>
      <c r="HQ24" s="234"/>
      <c r="HR24" s="234"/>
      <c r="HS24" s="234"/>
      <c r="HT24" s="234"/>
      <c r="HU24" s="234"/>
      <c r="HV24" s="234"/>
      <c r="HW24" s="229">
        <f>SUM(GL24:HV24)</f>
        <v>0</v>
      </c>
      <c r="HX24" s="229">
        <f>+HW24+GK24</f>
        <v>0</v>
      </c>
    </row>
    <row r="25" spans="1:234" x14ac:dyDescent="0.2">
      <c r="A25" s="5">
        <f>ROW()</f>
        <v>25</v>
      </c>
      <c r="B25" s="19" t="s">
        <v>79</v>
      </c>
      <c r="C25" s="229">
        <v>0</v>
      </c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29">
        <f>SUM(D25:AH25)</f>
        <v>0</v>
      </c>
      <c r="AJ25" s="229">
        <f>+AI25+C25</f>
        <v>0</v>
      </c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29">
        <f>SUM(AK25:BV25)</f>
        <v>0</v>
      </c>
      <c r="BX25" s="229">
        <f>+BW25+AJ25</f>
        <v>0</v>
      </c>
      <c r="BY25" s="234"/>
      <c r="BZ25" s="234"/>
      <c r="CA25" s="234"/>
      <c r="CB25" s="234"/>
      <c r="CC25" s="234"/>
      <c r="CD25" s="234"/>
      <c r="CE25" s="234"/>
      <c r="CF25" s="234"/>
      <c r="CG25" s="234"/>
      <c r="CH25" s="234"/>
      <c r="CI25" s="234"/>
      <c r="CJ25" s="234"/>
      <c r="CK25" s="234"/>
      <c r="CL25" s="234"/>
      <c r="CM25" s="234"/>
      <c r="CN25" s="234"/>
      <c r="CO25" s="234"/>
      <c r="CP25" s="234"/>
      <c r="CQ25" s="234"/>
      <c r="CR25" s="234"/>
      <c r="CS25" s="234"/>
      <c r="CT25" s="234"/>
      <c r="CU25" s="234"/>
      <c r="CV25" s="234"/>
      <c r="CW25" s="234"/>
      <c r="CX25" s="234"/>
      <c r="CY25" s="234"/>
      <c r="CZ25" s="234"/>
      <c r="DA25" s="234"/>
      <c r="DB25" s="234"/>
      <c r="DC25" s="234"/>
      <c r="DD25" s="234"/>
      <c r="DE25" s="234"/>
      <c r="DF25" s="234"/>
      <c r="DG25" s="234"/>
      <c r="DH25" s="234"/>
      <c r="DI25" s="234"/>
      <c r="DJ25" s="229">
        <f>SUM(BY25:DI25)</f>
        <v>0</v>
      </c>
      <c r="DK25" s="229">
        <f>+DJ25+BX25</f>
        <v>0</v>
      </c>
      <c r="DL25" s="234"/>
      <c r="DM25" s="234"/>
      <c r="DN25" s="234"/>
      <c r="DO25" s="234"/>
      <c r="DP25" s="234"/>
      <c r="DQ25" s="234"/>
      <c r="DR25" s="234"/>
      <c r="DS25" s="234"/>
      <c r="DT25" s="234"/>
      <c r="DU25" s="234"/>
      <c r="DV25" s="234"/>
      <c r="DW25" s="234"/>
      <c r="DX25" s="234"/>
      <c r="DY25" s="234"/>
      <c r="DZ25" s="234"/>
      <c r="EA25" s="234"/>
      <c r="EB25" s="234"/>
      <c r="EC25" s="234"/>
      <c r="ED25" s="234"/>
      <c r="EE25" s="234"/>
      <c r="EF25" s="234"/>
      <c r="EG25" s="234"/>
      <c r="EH25" s="234"/>
      <c r="EI25" s="234"/>
      <c r="EJ25" s="234"/>
      <c r="EK25" s="234"/>
      <c r="EL25" s="234"/>
      <c r="EM25" s="234"/>
      <c r="EN25" s="234"/>
      <c r="EO25" s="234"/>
      <c r="EP25" s="234"/>
      <c r="EQ25" s="234"/>
      <c r="ER25" s="234"/>
      <c r="ES25" s="234"/>
      <c r="ET25" s="234"/>
      <c r="EU25" s="234"/>
      <c r="EV25" s="234"/>
      <c r="EW25" s="229">
        <f>SUM(DL25:EV25)</f>
        <v>0</v>
      </c>
      <c r="EX25" s="229">
        <f>+EW25+DK25</f>
        <v>0</v>
      </c>
      <c r="EY25" s="234"/>
      <c r="EZ25" s="234"/>
      <c r="FA25" s="234"/>
      <c r="FB25" s="234"/>
      <c r="FC25" s="234"/>
      <c r="FD25" s="234"/>
      <c r="FE25" s="234"/>
      <c r="FF25" s="234"/>
      <c r="FG25" s="234"/>
      <c r="FH25" s="234"/>
      <c r="FI25" s="234"/>
      <c r="FJ25" s="234"/>
      <c r="FK25" s="234"/>
      <c r="FL25" s="234"/>
      <c r="FM25" s="234"/>
      <c r="FN25" s="234"/>
      <c r="FO25" s="234"/>
      <c r="FP25" s="234"/>
      <c r="FQ25" s="234"/>
      <c r="FR25" s="234"/>
      <c r="FS25" s="234"/>
      <c r="FT25" s="234"/>
      <c r="FU25" s="234"/>
      <c r="FV25" s="234"/>
      <c r="FW25" s="234"/>
      <c r="FX25" s="234"/>
      <c r="FY25" s="234"/>
      <c r="FZ25" s="234"/>
      <c r="GA25" s="234"/>
      <c r="GB25" s="234"/>
      <c r="GC25" s="234"/>
      <c r="GD25" s="234"/>
      <c r="GE25" s="234"/>
      <c r="GF25" s="234"/>
      <c r="GG25" s="234"/>
      <c r="GH25" s="234"/>
      <c r="GI25" s="234"/>
      <c r="GJ25" s="229">
        <f>SUM(EY25:GI25)</f>
        <v>0</v>
      </c>
      <c r="GK25" s="229">
        <f>+GJ25+EX25</f>
        <v>0</v>
      </c>
      <c r="GL25" s="234"/>
      <c r="GM25" s="234"/>
      <c r="GN25" s="234"/>
      <c r="GO25" s="234"/>
      <c r="GP25" s="234"/>
      <c r="GQ25" s="234"/>
      <c r="GR25" s="234"/>
      <c r="GS25" s="234"/>
      <c r="GT25" s="234"/>
      <c r="GU25" s="234"/>
      <c r="GV25" s="234"/>
      <c r="GW25" s="234"/>
      <c r="GX25" s="234"/>
      <c r="GY25" s="234"/>
      <c r="GZ25" s="234"/>
      <c r="HA25" s="234"/>
      <c r="HB25" s="234"/>
      <c r="HC25" s="234"/>
      <c r="HD25" s="234"/>
      <c r="HE25" s="234"/>
      <c r="HF25" s="234"/>
      <c r="HG25" s="234"/>
      <c r="HH25" s="234"/>
      <c r="HI25" s="234"/>
      <c r="HJ25" s="234"/>
      <c r="HK25" s="234"/>
      <c r="HL25" s="234"/>
      <c r="HM25" s="234"/>
      <c r="HN25" s="234"/>
      <c r="HO25" s="234"/>
      <c r="HP25" s="234"/>
      <c r="HQ25" s="234"/>
      <c r="HR25" s="234"/>
      <c r="HS25" s="234"/>
      <c r="HT25" s="234"/>
      <c r="HU25" s="234"/>
      <c r="HV25" s="234"/>
      <c r="HW25" s="229">
        <f>SUM(GL25:HV25)</f>
        <v>0</v>
      </c>
      <c r="HX25" s="229">
        <f>+HW25+GK25</f>
        <v>0</v>
      </c>
    </row>
    <row r="26" spans="1:234" x14ac:dyDescent="0.2">
      <c r="A26" s="5">
        <f>ROW()</f>
        <v>26</v>
      </c>
      <c r="B26" s="21" t="s">
        <v>80</v>
      </c>
      <c r="C26" s="245">
        <f t="shared" ref="C26:BN26" si="10">SUM(C21:C25)</f>
        <v>364582892.41000003</v>
      </c>
      <c r="D26" s="246">
        <f t="shared" si="10"/>
        <v>-1662725.49</v>
      </c>
      <c r="E26" s="246">
        <f t="shared" si="10"/>
        <v>-362845944.65999997</v>
      </c>
      <c r="F26" s="246">
        <f t="shared" si="10"/>
        <v>0</v>
      </c>
      <c r="G26" s="246">
        <f t="shared" si="10"/>
        <v>0</v>
      </c>
      <c r="H26" s="246">
        <f t="shared" si="10"/>
        <v>0</v>
      </c>
      <c r="I26" s="246">
        <f t="shared" si="10"/>
        <v>0</v>
      </c>
      <c r="J26" s="246">
        <f t="shared" si="10"/>
        <v>0</v>
      </c>
      <c r="K26" s="246">
        <f t="shared" si="10"/>
        <v>0</v>
      </c>
      <c r="L26" s="246">
        <f t="shared" si="10"/>
        <v>0</v>
      </c>
      <c r="M26" s="246">
        <f t="shared" si="10"/>
        <v>0</v>
      </c>
      <c r="N26" s="246">
        <f t="shared" si="10"/>
        <v>0</v>
      </c>
      <c r="O26" s="246">
        <f t="shared" si="10"/>
        <v>0</v>
      </c>
      <c r="P26" s="246">
        <f t="shared" si="10"/>
        <v>0</v>
      </c>
      <c r="Q26" s="246">
        <f t="shared" si="10"/>
        <v>0</v>
      </c>
      <c r="R26" s="246">
        <f t="shared" si="10"/>
        <v>0</v>
      </c>
      <c r="S26" s="246">
        <f t="shared" si="10"/>
        <v>0</v>
      </c>
      <c r="T26" s="246">
        <f t="shared" si="10"/>
        <v>0</v>
      </c>
      <c r="U26" s="246">
        <f t="shared" si="10"/>
        <v>0</v>
      </c>
      <c r="V26" s="246">
        <f t="shared" si="10"/>
        <v>0</v>
      </c>
      <c r="W26" s="246">
        <f t="shared" si="10"/>
        <v>0</v>
      </c>
      <c r="X26" s="246">
        <f t="shared" si="10"/>
        <v>0</v>
      </c>
      <c r="Y26" s="246">
        <f t="shared" si="10"/>
        <v>0</v>
      </c>
      <c r="Z26" s="246">
        <f t="shared" si="10"/>
        <v>0</v>
      </c>
      <c r="AA26" s="246">
        <f t="shared" si="10"/>
        <v>0</v>
      </c>
      <c r="AB26" s="246">
        <f t="shared" si="10"/>
        <v>0</v>
      </c>
      <c r="AC26" s="246">
        <f t="shared" si="10"/>
        <v>0</v>
      </c>
      <c r="AD26" s="246">
        <f t="shared" si="10"/>
        <v>0</v>
      </c>
      <c r="AE26" s="246">
        <f t="shared" si="10"/>
        <v>0</v>
      </c>
      <c r="AF26" s="246">
        <f t="shared" si="10"/>
        <v>0</v>
      </c>
      <c r="AG26" s="246">
        <f t="shared" si="10"/>
        <v>0</v>
      </c>
      <c r="AH26" s="246">
        <f t="shared" si="10"/>
        <v>0</v>
      </c>
      <c r="AI26" s="245">
        <f t="shared" si="10"/>
        <v>-364508670.14999998</v>
      </c>
      <c r="AJ26" s="245">
        <f t="shared" si="10"/>
        <v>74222.260000050068</v>
      </c>
      <c r="AK26" s="246">
        <f t="shared" si="10"/>
        <v>-74222.259999999995</v>
      </c>
      <c r="AL26" s="246">
        <f t="shared" si="10"/>
        <v>0</v>
      </c>
      <c r="AM26" s="246">
        <f t="shared" si="10"/>
        <v>0</v>
      </c>
      <c r="AN26" s="246">
        <f t="shared" si="10"/>
        <v>0</v>
      </c>
      <c r="AO26" s="246">
        <f t="shared" si="10"/>
        <v>0</v>
      </c>
      <c r="AP26" s="246">
        <f t="shared" si="10"/>
        <v>0</v>
      </c>
      <c r="AQ26" s="246">
        <f t="shared" si="10"/>
        <v>0</v>
      </c>
      <c r="AR26" s="246">
        <f t="shared" si="10"/>
        <v>0</v>
      </c>
      <c r="AS26" s="246">
        <f t="shared" si="10"/>
        <v>0</v>
      </c>
      <c r="AT26" s="246">
        <f t="shared" si="10"/>
        <v>0</v>
      </c>
      <c r="AU26" s="246">
        <f t="shared" si="10"/>
        <v>0</v>
      </c>
      <c r="AV26" s="246">
        <f t="shared" si="10"/>
        <v>0</v>
      </c>
      <c r="AW26" s="246">
        <f t="shared" si="10"/>
        <v>0</v>
      </c>
      <c r="AX26" s="246">
        <f t="shared" si="10"/>
        <v>0</v>
      </c>
      <c r="AY26" s="246">
        <f t="shared" si="10"/>
        <v>0</v>
      </c>
      <c r="AZ26" s="246">
        <f t="shared" si="10"/>
        <v>0</v>
      </c>
      <c r="BA26" s="246">
        <f t="shared" si="10"/>
        <v>0</v>
      </c>
      <c r="BB26" s="246">
        <f t="shared" si="10"/>
        <v>0</v>
      </c>
      <c r="BC26" s="246">
        <f t="shared" si="10"/>
        <v>0</v>
      </c>
      <c r="BD26" s="246">
        <f t="shared" si="10"/>
        <v>0</v>
      </c>
      <c r="BE26" s="246">
        <f t="shared" si="10"/>
        <v>0</v>
      </c>
      <c r="BF26" s="246">
        <f t="shared" si="10"/>
        <v>0</v>
      </c>
      <c r="BG26" s="246">
        <f t="shared" si="10"/>
        <v>0</v>
      </c>
      <c r="BH26" s="246">
        <f t="shared" si="10"/>
        <v>0</v>
      </c>
      <c r="BI26" s="246">
        <f t="shared" si="10"/>
        <v>0</v>
      </c>
      <c r="BJ26" s="246">
        <f t="shared" si="10"/>
        <v>0</v>
      </c>
      <c r="BK26" s="246">
        <f t="shared" si="10"/>
        <v>0</v>
      </c>
      <c r="BL26" s="246">
        <f t="shared" si="10"/>
        <v>0</v>
      </c>
      <c r="BM26" s="246">
        <f t="shared" si="10"/>
        <v>0</v>
      </c>
      <c r="BN26" s="246">
        <f t="shared" si="10"/>
        <v>0</v>
      </c>
      <c r="BO26" s="246">
        <f t="shared" ref="BO26:DZ26" si="11">SUM(BO21:BO25)</f>
        <v>0</v>
      </c>
      <c r="BP26" s="246">
        <f t="shared" si="11"/>
        <v>0</v>
      </c>
      <c r="BQ26" s="246">
        <f t="shared" si="11"/>
        <v>0</v>
      </c>
      <c r="BR26" s="246">
        <f t="shared" si="11"/>
        <v>0</v>
      </c>
      <c r="BS26" s="246">
        <f t="shared" si="11"/>
        <v>0</v>
      </c>
      <c r="BT26" s="246">
        <f t="shared" si="11"/>
        <v>0</v>
      </c>
      <c r="BU26" s="246">
        <f t="shared" si="11"/>
        <v>0</v>
      </c>
      <c r="BV26" s="246">
        <f t="shared" si="11"/>
        <v>0</v>
      </c>
      <c r="BW26" s="245">
        <f t="shared" si="11"/>
        <v>-74222.259999999995</v>
      </c>
      <c r="BX26" s="245">
        <f t="shared" si="11"/>
        <v>5.0073140300810337E-8</v>
      </c>
      <c r="BY26" s="246">
        <f t="shared" si="11"/>
        <v>0</v>
      </c>
      <c r="BZ26" s="246">
        <f t="shared" si="11"/>
        <v>0</v>
      </c>
      <c r="CA26" s="246">
        <f t="shared" si="11"/>
        <v>0</v>
      </c>
      <c r="CB26" s="246">
        <f t="shared" si="11"/>
        <v>0</v>
      </c>
      <c r="CC26" s="246">
        <f t="shared" si="11"/>
        <v>0</v>
      </c>
      <c r="CD26" s="246">
        <f t="shared" si="11"/>
        <v>0</v>
      </c>
      <c r="CE26" s="246">
        <f t="shared" si="11"/>
        <v>0</v>
      </c>
      <c r="CF26" s="246">
        <f t="shared" si="11"/>
        <v>0</v>
      </c>
      <c r="CG26" s="246">
        <f t="shared" si="11"/>
        <v>0</v>
      </c>
      <c r="CH26" s="246">
        <f t="shared" si="11"/>
        <v>0</v>
      </c>
      <c r="CI26" s="246">
        <f t="shared" si="11"/>
        <v>0</v>
      </c>
      <c r="CJ26" s="246">
        <f t="shared" si="11"/>
        <v>0</v>
      </c>
      <c r="CK26" s="246">
        <f t="shared" si="11"/>
        <v>0</v>
      </c>
      <c r="CL26" s="246">
        <f t="shared" si="11"/>
        <v>0</v>
      </c>
      <c r="CM26" s="246">
        <f t="shared" si="11"/>
        <v>0</v>
      </c>
      <c r="CN26" s="246">
        <f t="shared" si="11"/>
        <v>0</v>
      </c>
      <c r="CO26" s="246">
        <f t="shared" si="11"/>
        <v>0</v>
      </c>
      <c r="CP26" s="246">
        <f t="shared" si="11"/>
        <v>0</v>
      </c>
      <c r="CQ26" s="246">
        <f t="shared" si="11"/>
        <v>0</v>
      </c>
      <c r="CR26" s="246">
        <f t="shared" si="11"/>
        <v>0</v>
      </c>
      <c r="CS26" s="246">
        <f t="shared" si="11"/>
        <v>0</v>
      </c>
      <c r="CT26" s="246">
        <f t="shared" si="11"/>
        <v>0</v>
      </c>
      <c r="CU26" s="246">
        <f t="shared" si="11"/>
        <v>0</v>
      </c>
      <c r="CV26" s="246">
        <f t="shared" si="11"/>
        <v>0</v>
      </c>
      <c r="CW26" s="246">
        <f t="shared" si="11"/>
        <v>0</v>
      </c>
      <c r="CX26" s="246">
        <f t="shared" si="11"/>
        <v>0</v>
      </c>
      <c r="CY26" s="246">
        <f t="shared" si="11"/>
        <v>0</v>
      </c>
      <c r="CZ26" s="246">
        <f t="shared" si="11"/>
        <v>0</v>
      </c>
      <c r="DA26" s="246">
        <f t="shared" si="11"/>
        <v>0</v>
      </c>
      <c r="DB26" s="246">
        <f t="shared" si="11"/>
        <v>0</v>
      </c>
      <c r="DC26" s="246">
        <f t="shared" si="11"/>
        <v>0</v>
      </c>
      <c r="DD26" s="246">
        <f t="shared" si="11"/>
        <v>0</v>
      </c>
      <c r="DE26" s="246">
        <f t="shared" si="11"/>
        <v>0</v>
      </c>
      <c r="DF26" s="246">
        <f t="shared" si="11"/>
        <v>0</v>
      </c>
      <c r="DG26" s="246">
        <f t="shared" si="11"/>
        <v>0</v>
      </c>
      <c r="DH26" s="246">
        <f t="shared" si="11"/>
        <v>0</v>
      </c>
      <c r="DI26" s="246">
        <f t="shared" si="11"/>
        <v>0</v>
      </c>
      <c r="DJ26" s="245">
        <f t="shared" si="11"/>
        <v>0</v>
      </c>
      <c r="DK26" s="245">
        <f t="shared" si="11"/>
        <v>5.0073140300810337E-8</v>
      </c>
      <c r="DL26" s="246">
        <f t="shared" si="11"/>
        <v>0</v>
      </c>
      <c r="DM26" s="246">
        <f t="shared" si="11"/>
        <v>0</v>
      </c>
      <c r="DN26" s="246">
        <f t="shared" si="11"/>
        <v>0</v>
      </c>
      <c r="DO26" s="246">
        <f t="shared" si="11"/>
        <v>0</v>
      </c>
      <c r="DP26" s="246">
        <f t="shared" si="11"/>
        <v>0</v>
      </c>
      <c r="DQ26" s="246">
        <f t="shared" si="11"/>
        <v>0</v>
      </c>
      <c r="DR26" s="246">
        <f t="shared" si="11"/>
        <v>0</v>
      </c>
      <c r="DS26" s="246">
        <f t="shared" si="11"/>
        <v>0</v>
      </c>
      <c r="DT26" s="246">
        <f t="shared" si="11"/>
        <v>0</v>
      </c>
      <c r="DU26" s="246">
        <f t="shared" si="11"/>
        <v>0</v>
      </c>
      <c r="DV26" s="246">
        <f t="shared" si="11"/>
        <v>0</v>
      </c>
      <c r="DW26" s="246">
        <f t="shared" si="11"/>
        <v>0</v>
      </c>
      <c r="DX26" s="246">
        <f t="shared" si="11"/>
        <v>0</v>
      </c>
      <c r="DY26" s="246">
        <f t="shared" si="11"/>
        <v>0</v>
      </c>
      <c r="DZ26" s="246">
        <f t="shared" si="11"/>
        <v>0</v>
      </c>
      <c r="EA26" s="246">
        <f t="shared" ref="EA26:GL26" si="12">SUM(EA21:EA25)</f>
        <v>0</v>
      </c>
      <c r="EB26" s="246">
        <f t="shared" si="12"/>
        <v>0</v>
      </c>
      <c r="EC26" s="246">
        <f t="shared" si="12"/>
        <v>0</v>
      </c>
      <c r="ED26" s="246">
        <f t="shared" si="12"/>
        <v>0</v>
      </c>
      <c r="EE26" s="246">
        <f t="shared" si="12"/>
        <v>0</v>
      </c>
      <c r="EF26" s="246">
        <f t="shared" si="12"/>
        <v>0</v>
      </c>
      <c r="EG26" s="246">
        <f t="shared" si="12"/>
        <v>0</v>
      </c>
      <c r="EH26" s="246">
        <f t="shared" si="12"/>
        <v>0</v>
      </c>
      <c r="EI26" s="246">
        <f t="shared" si="12"/>
        <v>0</v>
      </c>
      <c r="EJ26" s="246">
        <f t="shared" si="12"/>
        <v>0</v>
      </c>
      <c r="EK26" s="246">
        <f t="shared" si="12"/>
        <v>0</v>
      </c>
      <c r="EL26" s="246">
        <f t="shared" si="12"/>
        <v>0</v>
      </c>
      <c r="EM26" s="246">
        <f t="shared" si="12"/>
        <v>0</v>
      </c>
      <c r="EN26" s="246">
        <f t="shared" si="12"/>
        <v>0</v>
      </c>
      <c r="EO26" s="246">
        <f t="shared" si="12"/>
        <v>0</v>
      </c>
      <c r="EP26" s="246">
        <f t="shared" si="12"/>
        <v>0</v>
      </c>
      <c r="EQ26" s="246">
        <f t="shared" si="12"/>
        <v>0</v>
      </c>
      <c r="ER26" s="246">
        <f t="shared" si="12"/>
        <v>0</v>
      </c>
      <c r="ES26" s="246">
        <f t="shared" si="12"/>
        <v>0</v>
      </c>
      <c r="ET26" s="246">
        <f t="shared" si="12"/>
        <v>0</v>
      </c>
      <c r="EU26" s="246">
        <f t="shared" si="12"/>
        <v>0</v>
      </c>
      <c r="EV26" s="246">
        <f t="shared" si="12"/>
        <v>0</v>
      </c>
      <c r="EW26" s="245">
        <f t="shared" si="12"/>
        <v>0</v>
      </c>
      <c r="EX26" s="245">
        <f t="shared" si="12"/>
        <v>5.0073140300810337E-8</v>
      </c>
      <c r="EY26" s="246">
        <f t="shared" si="12"/>
        <v>0</v>
      </c>
      <c r="EZ26" s="246">
        <f t="shared" si="12"/>
        <v>0</v>
      </c>
      <c r="FA26" s="246">
        <f t="shared" si="12"/>
        <v>0</v>
      </c>
      <c r="FB26" s="246">
        <f t="shared" si="12"/>
        <v>0</v>
      </c>
      <c r="FC26" s="246">
        <f t="shared" si="12"/>
        <v>0</v>
      </c>
      <c r="FD26" s="246">
        <f t="shared" si="12"/>
        <v>0</v>
      </c>
      <c r="FE26" s="246">
        <f t="shared" si="12"/>
        <v>0</v>
      </c>
      <c r="FF26" s="246">
        <f t="shared" si="12"/>
        <v>0</v>
      </c>
      <c r="FG26" s="246">
        <f t="shared" si="12"/>
        <v>0</v>
      </c>
      <c r="FH26" s="246">
        <f t="shared" si="12"/>
        <v>0</v>
      </c>
      <c r="FI26" s="246">
        <f t="shared" si="12"/>
        <v>0</v>
      </c>
      <c r="FJ26" s="246">
        <f t="shared" si="12"/>
        <v>0</v>
      </c>
      <c r="FK26" s="246">
        <f t="shared" si="12"/>
        <v>0</v>
      </c>
      <c r="FL26" s="246">
        <f t="shared" si="12"/>
        <v>0</v>
      </c>
      <c r="FM26" s="246">
        <f t="shared" si="12"/>
        <v>0</v>
      </c>
      <c r="FN26" s="246">
        <f t="shared" si="12"/>
        <v>0</v>
      </c>
      <c r="FO26" s="246">
        <f t="shared" si="12"/>
        <v>0</v>
      </c>
      <c r="FP26" s="246">
        <f t="shared" si="12"/>
        <v>0</v>
      </c>
      <c r="FQ26" s="246">
        <f t="shared" si="12"/>
        <v>0</v>
      </c>
      <c r="FR26" s="246">
        <f t="shared" si="12"/>
        <v>0</v>
      </c>
      <c r="FS26" s="246">
        <f t="shared" si="12"/>
        <v>0</v>
      </c>
      <c r="FT26" s="246">
        <f t="shared" si="12"/>
        <v>0</v>
      </c>
      <c r="FU26" s="246">
        <f t="shared" si="12"/>
        <v>0</v>
      </c>
      <c r="FV26" s="246">
        <f t="shared" si="12"/>
        <v>0</v>
      </c>
      <c r="FW26" s="246">
        <f t="shared" si="12"/>
        <v>0</v>
      </c>
      <c r="FX26" s="246">
        <f t="shared" si="12"/>
        <v>0</v>
      </c>
      <c r="FY26" s="246">
        <f t="shared" si="12"/>
        <v>0</v>
      </c>
      <c r="FZ26" s="246">
        <f t="shared" si="12"/>
        <v>0</v>
      </c>
      <c r="GA26" s="246">
        <f t="shared" si="12"/>
        <v>0</v>
      </c>
      <c r="GB26" s="246">
        <f t="shared" si="12"/>
        <v>0</v>
      </c>
      <c r="GC26" s="246">
        <f t="shared" si="12"/>
        <v>0</v>
      </c>
      <c r="GD26" s="246">
        <f t="shared" si="12"/>
        <v>0</v>
      </c>
      <c r="GE26" s="246">
        <f t="shared" si="12"/>
        <v>0</v>
      </c>
      <c r="GF26" s="246">
        <f t="shared" si="12"/>
        <v>0</v>
      </c>
      <c r="GG26" s="246">
        <f t="shared" si="12"/>
        <v>0</v>
      </c>
      <c r="GH26" s="246">
        <f t="shared" si="12"/>
        <v>0</v>
      </c>
      <c r="GI26" s="246">
        <f t="shared" si="12"/>
        <v>0</v>
      </c>
      <c r="GJ26" s="245">
        <f t="shared" si="12"/>
        <v>0</v>
      </c>
      <c r="GK26" s="245">
        <f t="shared" si="12"/>
        <v>5.0073140300810337E-8</v>
      </c>
      <c r="GL26" s="246">
        <f t="shared" si="12"/>
        <v>0</v>
      </c>
      <c r="GM26" s="246">
        <f t="shared" ref="GM26:HX26" si="13">SUM(GM21:GM25)</f>
        <v>0</v>
      </c>
      <c r="GN26" s="246">
        <f t="shared" si="13"/>
        <v>0</v>
      </c>
      <c r="GO26" s="246">
        <f t="shared" si="13"/>
        <v>0</v>
      </c>
      <c r="GP26" s="246">
        <f t="shared" si="13"/>
        <v>0</v>
      </c>
      <c r="GQ26" s="246">
        <f t="shared" si="13"/>
        <v>0</v>
      </c>
      <c r="GR26" s="246">
        <f t="shared" si="13"/>
        <v>0</v>
      </c>
      <c r="GS26" s="246">
        <f t="shared" si="13"/>
        <v>0</v>
      </c>
      <c r="GT26" s="246">
        <f t="shared" si="13"/>
        <v>0</v>
      </c>
      <c r="GU26" s="246">
        <f t="shared" si="13"/>
        <v>0</v>
      </c>
      <c r="GV26" s="246">
        <f t="shared" si="13"/>
        <v>0</v>
      </c>
      <c r="GW26" s="246">
        <f t="shared" si="13"/>
        <v>0</v>
      </c>
      <c r="GX26" s="246">
        <f t="shared" si="13"/>
        <v>0</v>
      </c>
      <c r="GY26" s="246">
        <f t="shared" si="13"/>
        <v>0</v>
      </c>
      <c r="GZ26" s="246">
        <f t="shared" si="13"/>
        <v>0</v>
      </c>
      <c r="HA26" s="246">
        <f t="shared" si="13"/>
        <v>0</v>
      </c>
      <c r="HB26" s="246">
        <f t="shared" si="13"/>
        <v>0</v>
      </c>
      <c r="HC26" s="246">
        <f t="shared" si="13"/>
        <v>0</v>
      </c>
      <c r="HD26" s="246">
        <f t="shared" si="13"/>
        <v>0</v>
      </c>
      <c r="HE26" s="246">
        <f t="shared" si="13"/>
        <v>0</v>
      </c>
      <c r="HF26" s="246">
        <f t="shared" si="13"/>
        <v>0</v>
      </c>
      <c r="HG26" s="246">
        <f t="shared" si="13"/>
        <v>0</v>
      </c>
      <c r="HH26" s="246">
        <f t="shared" si="13"/>
        <v>0</v>
      </c>
      <c r="HI26" s="246">
        <f t="shared" si="13"/>
        <v>0</v>
      </c>
      <c r="HJ26" s="246">
        <f t="shared" si="13"/>
        <v>0</v>
      </c>
      <c r="HK26" s="246">
        <f t="shared" si="13"/>
        <v>0</v>
      </c>
      <c r="HL26" s="246">
        <f t="shared" si="13"/>
        <v>0</v>
      </c>
      <c r="HM26" s="246">
        <f t="shared" si="13"/>
        <v>0</v>
      </c>
      <c r="HN26" s="246">
        <f t="shared" si="13"/>
        <v>0</v>
      </c>
      <c r="HO26" s="246">
        <f t="shared" si="13"/>
        <v>0</v>
      </c>
      <c r="HP26" s="246">
        <f t="shared" si="13"/>
        <v>0</v>
      </c>
      <c r="HQ26" s="246">
        <f t="shared" si="13"/>
        <v>0</v>
      </c>
      <c r="HR26" s="246">
        <f t="shared" si="13"/>
        <v>0</v>
      </c>
      <c r="HS26" s="246">
        <f t="shared" si="13"/>
        <v>0</v>
      </c>
      <c r="HT26" s="246">
        <f t="shared" si="13"/>
        <v>0</v>
      </c>
      <c r="HU26" s="246">
        <f t="shared" si="13"/>
        <v>0</v>
      </c>
      <c r="HV26" s="246">
        <f t="shared" si="13"/>
        <v>0</v>
      </c>
      <c r="HW26" s="245">
        <f t="shared" si="13"/>
        <v>0</v>
      </c>
      <c r="HX26" s="245">
        <f t="shared" si="13"/>
        <v>5.0073140300810337E-8</v>
      </c>
    </row>
    <row r="27" spans="1:234" x14ac:dyDescent="0.2">
      <c r="A27" s="5">
        <f>ROW()</f>
        <v>27</v>
      </c>
      <c r="B27" s="21"/>
      <c r="C27" s="23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238"/>
      <c r="AJ27" s="238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238"/>
      <c r="BX27" s="238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238"/>
      <c r="DK27" s="238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238"/>
      <c r="EX27" s="238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238"/>
      <c r="GK27" s="238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238"/>
      <c r="HX27" s="238"/>
    </row>
    <row r="28" spans="1:234" x14ac:dyDescent="0.2">
      <c r="A28" s="5">
        <f>ROW()</f>
        <v>28</v>
      </c>
      <c r="B28" s="247" t="s">
        <v>81</v>
      </c>
      <c r="C28" s="229">
        <v>6729370.9799999995</v>
      </c>
      <c r="D28" s="3"/>
      <c r="E28" s="3"/>
      <c r="F28" s="3"/>
      <c r="G28" s="3"/>
      <c r="H28" s="3"/>
      <c r="I28" s="3"/>
      <c r="J28" s="3"/>
      <c r="K28" s="234"/>
      <c r="L28" s="3"/>
      <c r="M28" s="3"/>
      <c r="N28" s="234">
        <f>'SEF-11.1'!FI18+'SEF-11.1'!FI19+'SEF-11.1'!FI17</f>
        <v>173022.3027876078</v>
      </c>
      <c r="O28" s="3"/>
      <c r="P28" s="3"/>
      <c r="Q28" s="3"/>
      <c r="R28" s="234"/>
      <c r="S28" s="3"/>
      <c r="T28" s="3"/>
      <c r="U28" s="234">
        <f>+'SEF-11.1'!JQ17+'SEF-11.1'!JQ18+'SEF-11.1'!JQ19</f>
        <v>61668.426544097907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229">
        <f t="shared" ref="AI28:AI41" si="14">SUM(D28:AH28)</f>
        <v>234690.72933170572</v>
      </c>
      <c r="AJ28" s="238">
        <f t="shared" ref="AJ28:AJ41" si="15">+AI28+C28</f>
        <v>6964061.7093317052</v>
      </c>
      <c r="AK28" s="3"/>
      <c r="AL28" s="3"/>
      <c r="AM28" s="3"/>
      <c r="AN28" s="3"/>
      <c r="AO28" s="3"/>
      <c r="AP28" s="3"/>
      <c r="AQ28" s="234"/>
      <c r="AR28" s="3"/>
      <c r="AS28" s="3"/>
      <c r="AT28" s="3"/>
      <c r="AU28" s="234">
        <f>'SEF-11.1'!FK17+'SEF-11.1'!FK18+'SEF-11.1'!FK19</f>
        <v>-71768.190266558202</v>
      </c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229">
        <f t="shared" ref="BW28:BW37" si="16">SUM(AK28:BV28)</f>
        <v>-71768.190266558202</v>
      </c>
      <c r="BX28" s="238">
        <f t="shared" ref="BX28:BX41" si="17">+BW28+AJ28</f>
        <v>6892293.5190651473</v>
      </c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>
        <f>'SEF-11.1'!FM17+'SEF-11.1'!FM18+'SEF-11.1'!FM19</f>
        <v>2653.2615301917995</v>
      </c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229">
        <f t="shared" ref="DJ28:DJ41" si="18">SUM(BY28:DI28)</f>
        <v>2653.2615301917995</v>
      </c>
      <c r="DK28" s="238">
        <f t="shared" ref="DK28:DK41" si="19">+DJ28+BX28</f>
        <v>6894946.7805953389</v>
      </c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>
        <f>'SEF-11.1'!FO17+'SEF-11.1'!FO18+'SEF-11.1'!FO19</f>
        <v>13343.881610638717</v>
      </c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234">
        <f>'SEF-11.1'!MI16</f>
        <v>5135279.7442095671</v>
      </c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229">
        <f t="shared" ref="EW28:EW41" si="20">SUM(DL28:EV28)</f>
        <v>5148623.6258202055</v>
      </c>
      <c r="EX28" s="238">
        <f t="shared" ref="EX28:EX41" si="21">+EW28+DK28</f>
        <v>12043570.406415544</v>
      </c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>
        <f>'SEF-11.1'!FQ17+'SEF-11.1'!FQ18+'SEF-11.1'!FQ19</f>
        <v>40974.828567651137</v>
      </c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234">
        <f>'SEF-11.1'!MK16</f>
        <v>290972.11108704656</v>
      </c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229">
        <f t="shared" ref="GJ28:GJ41" si="22">SUM(EY28:GI28)</f>
        <v>331946.93965469772</v>
      </c>
      <c r="GK28" s="238">
        <f t="shared" ref="GK28:GK41" si="23">+GJ28+EX28</f>
        <v>12375517.346070243</v>
      </c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>
        <f>'SEF-11.1'!FS17+'SEF-11.1'!FS18+'SEF-11.1'!FS19</f>
        <v>61883.721766120718</v>
      </c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234">
        <f>'SEF-11.1'!MM16</f>
        <v>299122.24961788394</v>
      </c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229">
        <f t="shared" ref="HW28:HW41" si="24">SUM(GL28:HV28)</f>
        <v>361005.97138400463</v>
      </c>
      <c r="HX28" s="238">
        <f t="shared" ref="HX28:HX41" si="25">+HW28+GK28</f>
        <v>12736523.317454247</v>
      </c>
    </row>
    <row r="29" spans="1:234" x14ac:dyDescent="0.2">
      <c r="A29" s="5">
        <f>ROW()</f>
        <v>29</v>
      </c>
      <c r="B29" s="21" t="s">
        <v>82</v>
      </c>
      <c r="C29" s="229">
        <v>0</v>
      </c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>
        <f>'SEF-11.1'!FI20</f>
        <v>0</v>
      </c>
      <c r="O29" s="234"/>
      <c r="P29" s="234"/>
      <c r="Q29" s="234"/>
      <c r="R29" s="234"/>
      <c r="S29" s="234"/>
      <c r="T29" s="234"/>
      <c r="U29" s="234">
        <f>'SEF-11.1'!JQ20</f>
        <v>0</v>
      </c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29">
        <f t="shared" si="14"/>
        <v>0</v>
      </c>
      <c r="AJ29" s="229">
        <f t="shared" si="15"/>
        <v>0</v>
      </c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>
        <f>'SEF-11.1'!FK20</f>
        <v>0</v>
      </c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34"/>
      <c r="BR29" s="234"/>
      <c r="BS29" s="234"/>
      <c r="BT29" s="234"/>
      <c r="BU29" s="234"/>
      <c r="BV29" s="234"/>
      <c r="BW29" s="229">
        <f t="shared" si="16"/>
        <v>0</v>
      </c>
      <c r="BX29" s="229">
        <f t="shared" si="17"/>
        <v>0</v>
      </c>
      <c r="BY29" s="234"/>
      <c r="BZ29" s="234"/>
      <c r="CA29" s="234"/>
      <c r="CB29" s="234"/>
      <c r="CC29" s="234"/>
      <c r="CD29" s="234"/>
      <c r="CE29" s="234"/>
      <c r="CF29" s="234"/>
      <c r="CG29" s="234"/>
      <c r="CH29" s="234"/>
      <c r="CI29" s="234"/>
      <c r="CJ29" s="234"/>
      <c r="CK29" s="234"/>
      <c r="CL29" s="234"/>
      <c r="CM29" s="234"/>
      <c r="CN29" s="234"/>
      <c r="CO29" s="234"/>
      <c r="CP29" s="234"/>
      <c r="CQ29" s="234"/>
      <c r="CR29" s="234"/>
      <c r="CS29" s="234"/>
      <c r="CT29" s="234"/>
      <c r="CU29" s="234"/>
      <c r="CV29" s="234"/>
      <c r="CW29" s="234"/>
      <c r="CX29" s="234"/>
      <c r="CY29" s="234"/>
      <c r="CZ29" s="234"/>
      <c r="DA29" s="234"/>
      <c r="DB29" s="234"/>
      <c r="DC29" s="234"/>
      <c r="DD29" s="234"/>
      <c r="DE29" s="234"/>
      <c r="DF29" s="234"/>
      <c r="DG29" s="234"/>
      <c r="DH29" s="234"/>
      <c r="DI29" s="234"/>
      <c r="DJ29" s="229">
        <f t="shared" si="18"/>
        <v>0</v>
      </c>
      <c r="DK29" s="229">
        <f t="shared" si="19"/>
        <v>0</v>
      </c>
      <c r="DL29" s="234"/>
      <c r="DM29" s="234"/>
      <c r="DN29" s="234"/>
      <c r="DO29" s="234"/>
      <c r="DP29" s="234"/>
      <c r="DQ29" s="234"/>
      <c r="DR29" s="234"/>
      <c r="DS29" s="234"/>
      <c r="DT29" s="234"/>
      <c r="DU29" s="234"/>
      <c r="DV29" s="234"/>
      <c r="DW29" s="234"/>
      <c r="DX29" s="234"/>
      <c r="DY29" s="234"/>
      <c r="DZ29" s="234"/>
      <c r="EA29" s="234"/>
      <c r="EB29" s="234"/>
      <c r="EC29" s="234"/>
      <c r="ED29" s="234"/>
      <c r="EE29" s="234"/>
      <c r="EF29" s="234"/>
      <c r="EG29" s="234">
        <f>'SEF-11.1'!MI17</f>
        <v>0</v>
      </c>
      <c r="EH29" s="234"/>
      <c r="EI29" s="234"/>
      <c r="EJ29" s="234"/>
      <c r="EK29" s="234"/>
      <c r="EL29" s="234"/>
      <c r="EM29" s="234"/>
      <c r="EN29" s="234"/>
      <c r="EO29" s="234"/>
      <c r="EP29" s="234"/>
      <c r="EQ29" s="234"/>
      <c r="ER29" s="234"/>
      <c r="ES29" s="234"/>
      <c r="ET29" s="234"/>
      <c r="EU29" s="234"/>
      <c r="EV29" s="234"/>
      <c r="EW29" s="229">
        <f t="shared" si="20"/>
        <v>0</v>
      </c>
      <c r="EX29" s="229">
        <f t="shared" si="21"/>
        <v>0</v>
      </c>
      <c r="EY29" s="234"/>
      <c r="EZ29" s="234"/>
      <c r="FA29" s="234"/>
      <c r="FB29" s="234"/>
      <c r="FC29" s="234"/>
      <c r="FD29" s="234"/>
      <c r="FE29" s="234"/>
      <c r="FF29" s="234"/>
      <c r="FG29" s="234"/>
      <c r="FH29" s="234"/>
      <c r="FI29" s="234"/>
      <c r="FJ29" s="234"/>
      <c r="FK29" s="234"/>
      <c r="FL29" s="234"/>
      <c r="FM29" s="234"/>
      <c r="FN29" s="234"/>
      <c r="FO29" s="234"/>
      <c r="FP29" s="234"/>
      <c r="FQ29" s="234"/>
      <c r="FR29" s="234"/>
      <c r="FS29" s="234"/>
      <c r="FT29" s="234">
        <f>'SEF-11.1'!MK17</f>
        <v>0</v>
      </c>
      <c r="FU29" s="234"/>
      <c r="FV29" s="234"/>
      <c r="FW29" s="234"/>
      <c r="FX29" s="234"/>
      <c r="FY29" s="234"/>
      <c r="FZ29" s="234"/>
      <c r="GA29" s="234"/>
      <c r="GB29" s="234"/>
      <c r="GC29" s="234"/>
      <c r="GD29" s="234"/>
      <c r="GE29" s="234"/>
      <c r="GF29" s="234"/>
      <c r="GG29" s="234"/>
      <c r="GH29" s="234"/>
      <c r="GI29" s="234"/>
      <c r="GJ29" s="229">
        <f t="shared" si="22"/>
        <v>0</v>
      </c>
      <c r="GK29" s="229">
        <f t="shared" si="23"/>
        <v>0</v>
      </c>
      <c r="GL29" s="234"/>
      <c r="GM29" s="234"/>
      <c r="GN29" s="234"/>
      <c r="GO29" s="234"/>
      <c r="GP29" s="234"/>
      <c r="GQ29" s="234"/>
      <c r="GR29" s="234"/>
      <c r="GS29" s="234"/>
      <c r="GT29" s="234"/>
      <c r="GU29" s="234"/>
      <c r="GV29" s="234"/>
      <c r="GW29" s="234"/>
      <c r="GX29" s="234"/>
      <c r="GY29" s="234"/>
      <c r="GZ29" s="234"/>
      <c r="HA29" s="234"/>
      <c r="HB29" s="234"/>
      <c r="HC29" s="234"/>
      <c r="HD29" s="234"/>
      <c r="HE29" s="234"/>
      <c r="HF29" s="234"/>
      <c r="HG29" s="234">
        <f>'SEF-11.1'!MM17</f>
        <v>0</v>
      </c>
      <c r="HH29" s="234"/>
      <c r="HI29" s="234"/>
      <c r="HJ29" s="234"/>
      <c r="HK29" s="234"/>
      <c r="HL29" s="234"/>
      <c r="HM29" s="234"/>
      <c r="HN29" s="234"/>
      <c r="HO29" s="234"/>
      <c r="HP29" s="234"/>
      <c r="HQ29" s="234"/>
      <c r="HR29" s="234"/>
      <c r="HS29" s="234"/>
      <c r="HT29" s="234"/>
      <c r="HU29" s="234"/>
      <c r="HV29" s="234"/>
      <c r="HW29" s="229">
        <f t="shared" si="24"/>
        <v>0</v>
      </c>
      <c r="HX29" s="229">
        <f t="shared" si="25"/>
        <v>0</v>
      </c>
    </row>
    <row r="30" spans="1:234" x14ac:dyDescent="0.2">
      <c r="A30" s="5">
        <f>ROW()</f>
        <v>30</v>
      </c>
      <c r="B30" s="21" t="s">
        <v>83</v>
      </c>
      <c r="C30" s="229">
        <v>60208848.769999996</v>
      </c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>
        <f>'SEF-11.1'!FI21</f>
        <v>1292050.5307426432</v>
      </c>
      <c r="O30" s="234"/>
      <c r="P30" s="234"/>
      <c r="Q30" s="234"/>
      <c r="R30" s="234"/>
      <c r="S30" s="234"/>
      <c r="T30" s="234"/>
      <c r="U30" s="234">
        <f>'SEF-11.1'!JQ21</f>
        <v>353121.62726614997</v>
      </c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29">
        <f t="shared" si="14"/>
        <v>1645172.1580087931</v>
      </c>
      <c r="AJ30" s="229">
        <f t="shared" si="15"/>
        <v>61854020.928008787</v>
      </c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>
        <f>'SEF-11.1'!FK21</f>
        <v>-536750.33257821831</v>
      </c>
      <c r="AV30" s="234"/>
      <c r="AW30" s="234"/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  <c r="BP30" s="234"/>
      <c r="BQ30" s="234"/>
      <c r="BR30" s="234"/>
      <c r="BS30" s="234"/>
      <c r="BT30" s="234"/>
      <c r="BU30" s="234"/>
      <c r="BV30" s="234"/>
      <c r="BW30" s="229">
        <f t="shared" si="16"/>
        <v>-536750.33257821831</v>
      </c>
      <c r="BX30" s="229">
        <f t="shared" si="17"/>
        <v>61317270.595430568</v>
      </c>
      <c r="BY30" s="234"/>
      <c r="BZ30" s="234"/>
      <c r="CA30" s="234"/>
      <c r="CB30" s="234"/>
      <c r="CC30" s="234"/>
      <c r="CD30" s="234"/>
      <c r="CE30" s="234"/>
      <c r="CF30" s="234"/>
      <c r="CG30" s="234"/>
      <c r="CH30" s="234"/>
      <c r="CI30" s="234">
        <f>'SEF-11.1'!FM21</f>
        <v>19843.596493905876</v>
      </c>
      <c r="CJ30" s="234"/>
      <c r="CK30" s="234"/>
      <c r="CL30" s="234"/>
      <c r="CM30" s="234"/>
      <c r="CN30" s="234"/>
      <c r="CO30" s="234"/>
      <c r="CP30" s="234"/>
      <c r="CQ30" s="234"/>
      <c r="CR30" s="234"/>
      <c r="CS30" s="234"/>
      <c r="CT30" s="234"/>
      <c r="CU30" s="234"/>
      <c r="CV30" s="234"/>
      <c r="CW30" s="234"/>
      <c r="CX30" s="234"/>
      <c r="CY30" s="234"/>
      <c r="CZ30" s="234"/>
      <c r="DA30" s="234"/>
      <c r="DB30" s="234"/>
      <c r="DC30" s="234"/>
      <c r="DD30" s="234"/>
      <c r="DE30" s="234"/>
      <c r="DF30" s="234"/>
      <c r="DG30" s="234"/>
      <c r="DH30" s="234"/>
      <c r="DI30" s="234"/>
      <c r="DJ30" s="229">
        <f t="shared" si="18"/>
        <v>19843.596493905876</v>
      </c>
      <c r="DK30" s="229">
        <f t="shared" si="19"/>
        <v>61337114.191924475</v>
      </c>
      <c r="DL30" s="234"/>
      <c r="DM30" s="234"/>
      <c r="DN30" s="234"/>
      <c r="DO30" s="234"/>
      <c r="DP30" s="234"/>
      <c r="DQ30" s="234"/>
      <c r="DR30" s="234"/>
      <c r="DS30" s="234"/>
      <c r="DT30" s="234"/>
      <c r="DU30" s="234"/>
      <c r="DV30" s="234">
        <f>'SEF-11.1'!FO21</f>
        <v>99798.153831003467</v>
      </c>
      <c r="DW30" s="234"/>
      <c r="DX30" s="234"/>
      <c r="DY30" s="234"/>
      <c r="DZ30" s="234"/>
      <c r="EA30" s="234"/>
      <c r="EB30" s="234"/>
      <c r="EC30" s="234"/>
      <c r="ED30" s="234"/>
      <c r="EE30" s="234"/>
      <c r="EF30" s="234"/>
      <c r="EG30" s="234">
        <f>'SEF-11.1'!MI18</f>
        <v>8956387.4752904847</v>
      </c>
      <c r="EH30" s="234"/>
      <c r="EI30" s="234"/>
      <c r="EJ30" s="234"/>
      <c r="EK30" s="234"/>
      <c r="EL30" s="234"/>
      <c r="EM30" s="234"/>
      <c r="EN30" s="234"/>
      <c r="EO30" s="234"/>
      <c r="EP30" s="234"/>
      <c r="EQ30" s="234"/>
      <c r="ER30" s="234"/>
      <c r="ES30" s="234"/>
      <c r="ET30" s="234"/>
      <c r="EU30" s="234"/>
      <c r="EV30" s="234"/>
      <c r="EW30" s="229">
        <f t="shared" si="20"/>
        <v>9056185.629121488</v>
      </c>
      <c r="EX30" s="229">
        <f t="shared" si="21"/>
        <v>70393299.821045965</v>
      </c>
      <c r="EY30" s="234"/>
      <c r="EZ30" s="234"/>
      <c r="FA30" s="234"/>
      <c r="FB30" s="234"/>
      <c r="FC30" s="234"/>
      <c r="FD30" s="234"/>
      <c r="FE30" s="234"/>
      <c r="FF30" s="234"/>
      <c r="FG30" s="234"/>
      <c r="FH30" s="234"/>
      <c r="FI30" s="234">
        <f>'SEF-11.1'!FQ21</f>
        <v>306448.48057803698</v>
      </c>
      <c r="FJ30" s="234"/>
      <c r="FK30" s="234"/>
      <c r="FL30" s="234"/>
      <c r="FM30" s="234"/>
      <c r="FN30" s="234"/>
      <c r="FO30" s="234"/>
      <c r="FP30" s="234"/>
      <c r="FQ30" s="234"/>
      <c r="FR30" s="234"/>
      <c r="FS30" s="234"/>
      <c r="FT30" s="234">
        <f>'SEF-11.1'!MK18</f>
        <v>1870984.2708556354</v>
      </c>
      <c r="FU30" s="234"/>
      <c r="FV30" s="234"/>
      <c r="FW30" s="234"/>
      <c r="FX30" s="234"/>
      <c r="FY30" s="234"/>
      <c r="FZ30" s="234"/>
      <c r="GA30" s="234"/>
      <c r="GB30" s="234"/>
      <c r="GC30" s="234"/>
      <c r="GD30" s="234"/>
      <c r="GE30" s="234"/>
      <c r="GF30" s="234"/>
      <c r="GG30" s="234"/>
      <c r="GH30" s="234"/>
      <c r="GI30" s="234"/>
      <c r="GJ30" s="229">
        <f t="shared" si="22"/>
        <v>2177432.7514336724</v>
      </c>
      <c r="GK30" s="229">
        <f t="shared" si="23"/>
        <v>72570732.572479635</v>
      </c>
      <c r="GL30" s="234"/>
      <c r="GM30" s="234"/>
      <c r="GN30" s="234"/>
      <c r="GO30" s="234"/>
      <c r="GP30" s="234"/>
      <c r="GQ30" s="234"/>
      <c r="GR30" s="234"/>
      <c r="GS30" s="234"/>
      <c r="GT30" s="234"/>
      <c r="GU30" s="234"/>
      <c r="GV30" s="234">
        <f>'SEF-11.1'!FS21</f>
        <v>462824.93839921872</v>
      </c>
      <c r="GW30" s="234"/>
      <c r="GX30" s="234"/>
      <c r="GY30" s="234"/>
      <c r="GZ30" s="234"/>
      <c r="HA30" s="234"/>
      <c r="HB30" s="234"/>
      <c r="HC30" s="234"/>
      <c r="HD30" s="234"/>
      <c r="HE30" s="234"/>
      <c r="HF30" s="234"/>
      <c r="HG30" s="234">
        <f>'SEF-11.1'!MM18</f>
        <v>2507637.8110260665</v>
      </c>
      <c r="HH30" s="234"/>
      <c r="HI30" s="234"/>
      <c r="HJ30" s="234"/>
      <c r="HK30" s="234"/>
      <c r="HL30" s="234"/>
      <c r="HM30" s="234"/>
      <c r="HN30" s="234"/>
      <c r="HO30" s="234"/>
      <c r="HP30" s="234"/>
      <c r="HQ30" s="234"/>
      <c r="HR30" s="234"/>
      <c r="HS30" s="234"/>
      <c r="HT30" s="234"/>
      <c r="HU30" s="234"/>
      <c r="HV30" s="234"/>
      <c r="HW30" s="229">
        <f t="shared" si="24"/>
        <v>2970462.7494252855</v>
      </c>
      <c r="HX30" s="229">
        <f t="shared" si="25"/>
        <v>75541195.321904927</v>
      </c>
    </row>
    <row r="31" spans="1:234" x14ac:dyDescent="0.2">
      <c r="A31" s="5">
        <f>ROW()</f>
        <v>31</v>
      </c>
      <c r="B31" s="21" t="s">
        <v>84</v>
      </c>
      <c r="C31" s="229">
        <v>26440965.699999996</v>
      </c>
      <c r="D31" s="234">
        <f>'SEF-11.1'!E55</f>
        <v>16432.371338936005</v>
      </c>
      <c r="E31" s="234">
        <f>'SEF-11.1'!U59</f>
        <v>-1971345.6284835225</v>
      </c>
      <c r="F31" s="234">
        <f>'SEF-11.1'!AK22</f>
        <v>203.35994729073133</v>
      </c>
      <c r="G31" s="234"/>
      <c r="H31" s="234"/>
      <c r="I31" s="234">
        <f>'SEF-11.1'!CG17</f>
        <v>-420667.37425281992</v>
      </c>
      <c r="J31" s="234"/>
      <c r="K31" s="234"/>
      <c r="L31" s="234"/>
      <c r="M31" s="234"/>
      <c r="N31" s="234">
        <f>'SEF-11.1'!FI22</f>
        <v>280510.87981648277</v>
      </c>
      <c r="O31" s="234"/>
      <c r="P31" s="234">
        <f>'SEF-11.1'!GO16</f>
        <v>3870.6276671299306</v>
      </c>
      <c r="Q31" s="234"/>
      <c r="R31" s="234"/>
      <c r="S31" s="234"/>
      <c r="T31" s="234"/>
      <c r="U31" s="234">
        <f>'SEF-11.1'!JQ22</f>
        <v>96868.154709194787</v>
      </c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29">
        <f t="shared" si="14"/>
        <v>-1994127.6092573078</v>
      </c>
      <c r="AJ31" s="229">
        <f t="shared" si="15"/>
        <v>24446838.090742689</v>
      </c>
      <c r="AK31" s="234">
        <f>'SEF-11.1'!G55</f>
        <v>-165025.56325803889</v>
      </c>
      <c r="AL31" s="234"/>
      <c r="AM31" s="234">
        <f>'SEF-11.1'!AM22</f>
        <v>54580.223143404502</v>
      </c>
      <c r="AN31" s="234"/>
      <c r="AO31" s="234"/>
      <c r="AP31" s="234"/>
      <c r="AQ31" s="234"/>
      <c r="AR31" s="234"/>
      <c r="AS31" s="234"/>
      <c r="AT31" s="234"/>
      <c r="AU31" s="234">
        <f>'SEF-11.1'!FK22</f>
        <v>-116375.05795685516</v>
      </c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29">
        <f t="shared" si="16"/>
        <v>-226820.39807148956</v>
      </c>
      <c r="BX31" s="229">
        <f t="shared" si="17"/>
        <v>24220017.692671198</v>
      </c>
      <c r="BY31" s="234">
        <f>'SEF-11.1'!I55</f>
        <v>63021.212621517261</v>
      </c>
      <c r="BZ31" s="234"/>
      <c r="CA31" s="234"/>
      <c r="CB31" s="234"/>
      <c r="CC31" s="234"/>
      <c r="CD31" s="234"/>
      <c r="CE31" s="234"/>
      <c r="CF31" s="234"/>
      <c r="CG31" s="234"/>
      <c r="CH31" s="234"/>
      <c r="CI31" s="234">
        <f>'SEF-11.1'!FM22</f>
        <v>4302.3721680027666</v>
      </c>
      <c r="CJ31" s="234"/>
      <c r="CK31" s="234"/>
      <c r="CL31" s="234"/>
      <c r="CM31" s="234"/>
      <c r="CN31" s="234"/>
      <c r="CO31" s="234"/>
      <c r="CP31" s="234"/>
      <c r="CQ31" s="234"/>
      <c r="CR31" s="234"/>
      <c r="CS31" s="234"/>
      <c r="CT31" s="234"/>
      <c r="CU31" s="234"/>
      <c r="CV31" s="234"/>
      <c r="CW31" s="234"/>
      <c r="CX31" s="234"/>
      <c r="CY31" s="234"/>
      <c r="CZ31" s="234"/>
      <c r="DA31" s="234"/>
      <c r="DB31" s="234"/>
      <c r="DC31" s="234"/>
      <c r="DD31" s="234"/>
      <c r="DE31" s="234"/>
      <c r="DF31" s="234"/>
      <c r="DG31" s="234"/>
      <c r="DH31" s="234"/>
      <c r="DI31" s="234"/>
      <c r="DJ31" s="229">
        <f t="shared" si="18"/>
        <v>67323.584789520028</v>
      </c>
      <c r="DK31" s="229">
        <f t="shared" si="19"/>
        <v>24287341.277460717</v>
      </c>
      <c r="DL31" s="234">
        <f>'SEF-11.1'!K55</f>
        <v>13360.725269072549</v>
      </c>
      <c r="DM31" s="234"/>
      <c r="DN31" s="234"/>
      <c r="DO31" s="234"/>
      <c r="DP31" s="234"/>
      <c r="DQ31" s="234"/>
      <c r="DR31" s="234"/>
      <c r="DS31" s="234"/>
      <c r="DT31" s="234"/>
      <c r="DU31" s="234"/>
      <c r="DV31" s="234">
        <f>'SEF-11.1'!FO22</f>
        <v>21637.650190701475</v>
      </c>
      <c r="DW31" s="234"/>
      <c r="DX31" s="234"/>
      <c r="DY31" s="234"/>
      <c r="DZ31" s="234"/>
      <c r="EA31" s="234"/>
      <c r="EB31" s="234"/>
      <c r="EC31" s="234"/>
      <c r="ED31" s="234"/>
      <c r="EE31" s="234"/>
      <c r="EF31" s="234"/>
      <c r="EG31" s="234">
        <f>'SEF-11.1'!MI19</f>
        <v>2935097.1528624669</v>
      </c>
      <c r="EH31" s="234"/>
      <c r="EI31" s="234"/>
      <c r="EJ31" s="234"/>
      <c r="EK31" s="234"/>
      <c r="EL31" s="234"/>
      <c r="EM31" s="234"/>
      <c r="EN31" s="234"/>
      <c r="EO31" s="234"/>
      <c r="EP31" s="234"/>
      <c r="EQ31" s="234"/>
      <c r="ER31" s="234"/>
      <c r="ES31" s="234"/>
      <c r="ET31" s="234"/>
      <c r="EU31" s="234"/>
      <c r="EV31" s="234"/>
      <c r="EW31" s="229">
        <f t="shared" si="20"/>
        <v>2970095.5283222408</v>
      </c>
      <c r="EX31" s="229">
        <f t="shared" si="21"/>
        <v>27257436.805782959</v>
      </c>
      <c r="EY31" s="234">
        <f>'SEF-11.1'!M55</f>
        <v>17163.53828027827</v>
      </c>
      <c r="EZ31" s="234"/>
      <c r="FA31" s="234"/>
      <c r="FB31" s="234"/>
      <c r="FC31" s="234"/>
      <c r="FD31" s="234"/>
      <c r="FE31" s="234"/>
      <c r="FF31" s="234"/>
      <c r="FG31" s="234"/>
      <c r="FH31" s="234"/>
      <c r="FI31" s="234">
        <f>'SEF-11.1'!FQ22</f>
        <v>66442.361603683326</v>
      </c>
      <c r="FJ31" s="234"/>
      <c r="FK31" s="234"/>
      <c r="FL31" s="234"/>
      <c r="FM31" s="234"/>
      <c r="FN31" s="234"/>
      <c r="FO31" s="234"/>
      <c r="FP31" s="234"/>
      <c r="FQ31" s="234"/>
      <c r="FR31" s="234"/>
      <c r="FS31" s="234"/>
      <c r="FT31" s="234">
        <f>'SEF-11.1'!MK19</f>
        <v>644212.87870557234</v>
      </c>
      <c r="FU31" s="234"/>
      <c r="FV31" s="234"/>
      <c r="FW31" s="234"/>
      <c r="FX31" s="234"/>
      <c r="FY31" s="234"/>
      <c r="FZ31" s="234"/>
      <c r="GA31" s="234"/>
      <c r="GB31" s="234"/>
      <c r="GC31" s="234"/>
      <c r="GD31" s="234"/>
      <c r="GE31" s="234"/>
      <c r="GF31" s="234"/>
      <c r="GG31" s="234"/>
      <c r="GH31" s="234"/>
      <c r="GI31" s="234"/>
      <c r="GJ31" s="229">
        <f t="shared" si="22"/>
        <v>727818.77858953387</v>
      </c>
      <c r="GK31" s="229">
        <f t="shared" si="23"/>
        <v>27985255.584372494</v>
      </c>
      <c r="GL31" s="234">
        <f>'SEF-11.1'!O55</f>
        <v>3585.9965840055966</v>
      </c>
      <c r="GM31" s="234"/>
      <c r="GN31" s="234"/>
      <c r="GO31" s="234"/>
      <c r="GP31" s="234"/>
      <c r="GQ31" s="234"/>
      <c r="GR31" s="234"/>
      <c r="GS31" s="234"/>
      <c r="GT31" s="234"/>
      <c r="GU31" s="234"/>
      <c r="GV31" s="234">
        <f>'SEF-11.1'!FS22</f>
        <v>100346.98771656188</v>
      </c>
      <c r="GW31" s="234"/>
      <c r="GX31" s="234"/>
      <c r="GY31" s="234"/>
      <c r="GZ31" s="234"/>
      <c r="HA31" s="234"/>
      <c r="HB31" s="234"/>
      <c r="HC31" s="234"/>
      <c r="HD31" s="234"/>
      <c r="HE31" s="234"/>
      <c r="HF31" s="234"/>
      <c r="HG31" s="234">
        <f>'SEF-11.1'!MM19</f>
        <v>344089.42727303877</v>
      </c>
      <c r="HH31" s="234"/>
      <c r="HI31" s="234"/>
      <c r="HJ31" s="234"/>
      <c r="HK31" s="234"/>
      <c r="HL31" s="234"/>
      <c r="HM31" s="234"/>
      <c r="HN31" s="234"/>
      <c r="HO31" s="234"/>
      <c r="HP31" s="234"/>
      <c r="HQ31" s="234"/>
      <c r="HR31" s="234"/>
      <c r="HS31" s="234"/>
      <c r="HT31" s="234"/>
      <c r="HU31" s="234"/>
      <c r="HV31" s="234"/>
      <c r="HW31" s="229">
        <f t="shared" si="24"/>
        <v>448022.41157360625</v>
      </c>
      <c r="HX31" s="229">
        <f t="shared" si="25"/>
        <v>28433277.995946102</v>
      </c>
    </row>
    <row r="32" spans="1:234" x14ac:dyDescent="0.2">
      <c r="A32" s="5">
        <f>ROW()</f>
        <v>32</v>
      </c>
      <c r="B32" s="21" t="s">
        <v>85</v>
      </c>
      <c r="C32" s="229">
        <v>8116949.3900000006</v>
      </c>
      <c r="D32" s="234"/>
      <c r="E32" s="234">
        <f>'SEF-11.1'!U60</f>
        <v>-5563889.8099999996</v>
      </c>
      <c r="F32" s="234"/>
      <c r="G32" s="234"/>
      <c r="H32" s="234"/>
      <c r="I32" s="234"/>
      <c r="J32" s="234"/>
      <c r="K32" s="234"/>
      <c r="L32" s="234"/>
      <c r="M32" s="234"/>
      <c r="N32" s="234">
        <f>'SEF-11.1'!FI23+'SEF-11.1'!FI24</f>
        <v>67500.808070868632</v>
      </c>
      <c r="O32" s="234"/>
      <c r="P32" s="234"/>
      <c r="Q32" s="234"/>
      <c r="R32" s="234"/>
      <c r="S32" s="234"/>
      <c r="T32" s="234"/>
      <c r="U32" s="234">
        <f>'SEF-11.1'!JQ23+'SEF-11.1'!JQ24</f>
        <v>27971.804763096516</v>
      </c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29">
        <f t="shared" si="14"/>
        <v>-5468417.197166035</v>
      </c>
      <c r="AJ32" s="229">
        <f t="shared" si="15"/>
        <v>2648532.1928339656</v>
      </c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>
        <f>'SEF-11.1'!FK23</f>
        <v>-29017.276993831445</v>
      </c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29">
        <f t="shared" si="16"/>
        <v>-29017.276993831445</v>
      </c>
      <c r="BX32" s="229">
        <f t="shared" si="17"/>
        <v>2619514.915840134</v>
      </c>
      <c r="BY32" s="234"/>
      <c r="BZ32" s="234"/>
      <c r="CA32" s="234"/>
      <c r="CB32" s="234"/>
      <c r="CC32" s="234"/>
      <c r="CD32" s="234"/>
      <c r="CE32" s="234"/>
      <c r="CF32" s="234"/>
      <c r="CG32" s="234"/>
      <c r="CH32" s="234"/>
      <c r="CI32" s="234">
        <f>'SEF-11.1'!FM23+'SEF-11.1'!FM24</f>
        <v>1034.02437157646</v>
      </c>
      <c r="CJ32" s="234"/>
      <c r="CK32" s="234"/>
      <c r="CL32" s="234"/>
      <c r="CM32" s="234"/>
      <c r="CN32" s="234"/>
      <c r="CO32" s="234"/>
      <c r="CP32" s="234"/>
      <c r="CQ32" s="234"/>
      <c r="CR32" s="234"/>
      <c r="CS32" s="234"/>
      <c r="CT32" s="234"/>
      <c r="CU32" s="234"/>
      <c r="CV32" s="234"/>
      <c r="CW32" s="234"/>
      <c r="CX32" s="234"/>
      <c r="CY32" s="234"/>
      <c r="CZ32" s="234"/>
      <c r="DA32" s="234"/>
      <c r="DB32" s="234"/>
      <c r="DC32" s="234"/>
      <c r="DD32" s="234"/>
      <c r="DE32" s="234"/>
      <c r="DF32" s="234"/>
      <c r="DG32" s="234"/>
      <c r="DH32" s="234"/>
      <c r="DI32" s="234"/>
      <c r="DJ32" s="229">
        <f t="shared" si="18"/>
        <v>1034.02437157646</v>
      </c>
      <c r="DK32" s="229">
        <f t="shared" si="19"/>
        <v>2620548.9402117105</v>
      </c>
      <c r="DL32" s="234"/>
      <c r="DM32" s="234"/>
      <c r="DN32" s="234"/>
      <c r="DO32" s="234"/>
      <c r="DP32" s="234"/>
      <c r="DQ32" s="234"/>
      <c r="DR32" s="234"/>
      <c r="DS32" s="234"/>
      <c r="DT32" s="234"/>
      <c r="DU32" s="234"/>
      <c r="DV32" s="234">
        <f>'SEF-11.1'!FO23+'SEF-11.1'!FO24</f>
        <v>5200.3538436838453</v>
      </c>
      <c r="DW32" s="234"/>
      <c r="DX32" s="234"/>
      <c r="DY32" s="234"/>
      <c r="DZ32" s="234"/>
      <c r="EA32" s="234"/>
      <c r="EB32" s="234"/>
      <c r="EC32" s="234"/>
      <c r="ED32" s="234"/>
      <c r="EE32" s="234"/>
      <c r="EF32" s="234"/>
      <c r="EG32" s="234">
        <f>'SEF-11.1'!MI20</f>
        <v>-151953.17898263969</v>
      </c>
      <c r="EH32" s="234"/>
      <c r="EI32" s="234"/>
      <c r="EJ32" s="234"/>
      <c r="EK32" s="234"/>
      <c r="EL32" s="234"/>
      <c r="EM32" s="234"/>
      <c r="EN32" s="234"/>
      <c r="EO32" s="234"/>
      <c r="EP32" s="234"/>
      <c r="EQ32" s="234"/>
      <c r="ER32" s="234"/>
      <c r="ES32" s="234"/>
      <c r="ET32" s="234"/>
      <c r="EU32" s="234"/>
      <c r="EV32" s="234"/>
      <c r="EW32" s="229">
        <f t="shared" si="20"/>
        <v>-146752.82513895584</v>
      </c>
      <c r="EX32" s="229">
        <f t="shared" si="21"/>
        <v>2473796.1150727547</v>
      </c>
      <c r="EY32" s="234"/>
      <c r="EZ32" s="234"/>
      <c r="FA32" s="234"/>
      <c r="FB32" s="234"/>
      <c r="FC32" s="234"/>
      <c r="FD32" s="234"/>
      <c r="FE32" s="234"/>
      <c r="FF32" s="234"/>
      <c r="FG32" s="234"/>
      <c r="FH32" s="234"/>
      <c r="FI32" s="234">
        <f>'SEF-11.1'!FQ23+'SEF-11.1'!FQ24</f>
        <v>15968.637421527012</v>
      </c>
      <c r="FJ32" s="234"/>
      <c r="FK32" s="234"/>
      <c r="FL32" s="234"/>
      <c r="FM32" s="234"/>
      <c r="FN32" s="234"/>
      <c r="FO32" s="234"/>
      <c r="FP32" s="234"/>
      <c r="FQ32" s="234"/>
      <c r="FR32" s="234"/>
      <c r="FS32" s="234"/>
      <c r="FT32" s="234">
        <f>'SEF-11.1'!MK20</f>
        <v>33567.171348283999</v>
      </c>
      <c r="FU32" s="234"/>
      <c r="FV32" s="234"/>
      <c r="FW32" s="234"/>
      <c r="FX32" s="234"/>
      <c r="FY32" s="234"/>
      <c r="FZ32" s="234"/>
      <c r="GA32" s="234"/>
      <c r="GB32" s="234"/>
      <c r="GC32" s="234"/>
      <c r="GD32" s="234"/>
      <c r="GE32" s="234"/>
      <c r="GF32" s="234"/>
      <c r="GG32" s="234"/>
      <c r="GH32" s="234"/>
      <c r="GI32" s="234"/>
      <c r="GJ32" s="229">
        <f t="shared" si="22"/>
        <v>49535.80876981101</v>
      </c>
      <c r="GK32" s="229">
        <f t="shared" si="23"/>
        <v>2523331.9238425656</v>
      </c>
      <c r="GL32" s="234"/>
      <c r="GM32" s="234"/>
      <c r="GN32" s="234"/>
      <c r="GO32" s="234"/>
      <c r="GP32" s="234"/>
      <c r="GQ32" s="234"/>
      <c r="GR32" s="234"/>
      <c r="GS32" s="234"/>
      <c r="GT32" s="234"/>
      <c r="GU32" s="234"/>
      <c r="GV32" s="234">
        <f>'SEF-11.1'!FS23+'SEF-11.1'!FS24</f>
        <v>24117.214146394392</v>
      </c>
      <c r="GW32" s="234"/>
      <c r="GX32" s="234"/>
      <c r="GY32" s="234"/>
      <c r="GZ32" s="234"/>
      <c r="HA32" s="234"/>
      <c r="HB32" s="234"/>
      <c r="HC32" s="234"/>
      <c r="HD32" s="234"/>
      <c r="HE32" s="234"/>
      <c r="HF32" s="234"/>
      <c r="HG32" s="234">
        <f>'SEF-11.1'!MM20</f>
        <v>21645.812135066371</v>
      </c>
      <c r="HH32" s="234"/>
      <c r="HI32" s="234"/>
      <c r="HJ32" s="234"/>
      <c r="HK32" s="234"/>
      <c r="HL32" s="234"/>
      <c r="HM32" s="234"/>
      <c r="HN32" s="234"/>
      <c r="HO32" s="234"/>
      <c r="HP32" s="234"/>
      <c r="HQ32" s="234"/>
      <c r="HR32" s="234"/>
      <c r="HS32" s="234"/>
      <c r="HT32" s="234"/>
      <c r="HU32" s="234"/>
      <c r="HV32" s="234"/>
      <c r="HW32" s="229">
        <f t="shared" si="24"/>
        <v>45763.026281460763</v>
      </c>
      <c r="HX32" s="229">
        <f t="shared" si="25"/>
        <v>2569094.9501240263</v>
      </c>
    </row>
    <row r="33" spans="1:232" x14ac:dyDescent="0.2">
      <c r="A33" s="5">
        <f>ROW()</f>
        <v>33</v>
      </c>
      <c r="B33" s="21" t="s">
        <v>86</v>
      </c>
      <c r="C33" s="229">
        <v>18854358.350000001</v>
      </c>
      <c r="D33" s="234"/>
      <c r="E33" s="234">
        <f>'SEF-11.1'!U61</f>
        <v>-18854358.350000001</v>
      </c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29">
        <f t="shared" si="14"/>
        <v>-18854358.350000001</v>
      </c>
      <c r="AJ33" s="229">
        <f t="shared" si="15"/>
        <v>0</v>
      </c>
      <c r="AK33" s="234"/>
      <c r="AL33" s="234"/>
      <c r="AM33" s="234"/>
      <c r="AN33" s="234"/>
      <c r="AO33" s="234"/>
      <c r="AP33" s="234"/>
      <c r="AQ33" s="3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4"/>
      <c r="BM33" s="234"/>
      <c r="BN33" s="234"/>
      <c r="BO33" s="234"/>
      <c r="BP33" s="234"/>
      <c r="BQ33" s="234"/>
      <c r="BR33" s="234"/>
      <c r="BS33" s="234"/>
      <c r="BT33" s="234"/>
      <c r="BU33" s="234"/>
      <c r="BV33" s="234"/>
      <c r="BW33" s="229">
        <f t="shared" si="16"/>
        <v>0</v>
      </c>
      <c r="BX33" s="229">
        <f t="shared" si="17"/>
        <v>0</v>
      </c>
      <c r="BY33" s="234"/>
      <c r="BZ33" s="234"/>
      <c r="CA33" s="234"/>
      <c r="CB33" s="234"/>
      <c r="CC33" s="234"/>
      <c r="CD33" s="234"/>
      <c r="CE33" s="234"/>
      <c r="CF33" s="234"/>
      <c r="CG33" s="234"/>
      <c r="CH33" s="234"/>
      <c r="CI33" s="234"/>
      <c r="CJ33" s="234"/>
      <c r="CK33" s="234"/>
      <c r="CL33" s="234"/>
      <c r="CM33" s="234"/>
      <c r="CN33" s="234"/>
      <c r="CO33" s="234"/>
      <c r="CP33" s="234"/>
      <c r="CQ33" s="234"/>
      <c r="CR33" s="234"/>
      <c r="CS33" s="234"/>
      <c r="CT33" s="234"/>
      <c r="CU33" s="234"/>
      <c r="CV33" s="234"/>
      <c r="CW33" s="234"/>
      <c r="CX33" s="234"/>
      <c r="CY33" s="234"/>
      <c r="CZ33" s="234"/>
      <c r="DA33" s="234"/>
      <c r="DB33" s="234"/>
      <c r="DC33" s="234"/>
      <c r="DD33" s="234"/>
      <c r="DE33" s="234"/>
      <c r="DF33" s="234"/>
      <c r="DG33" s="234"/>
      <c r="DH33" s="234"/>
      <c r="DI33" s="234"/>
      <c r="DJ33" s="229">
        <f t="shared" si="18"/>
        <v>0</v>
      </c>
      <c r="DK33" s="229">
        <f t="shared" si="19"/>
        <v>0</v>
      </c>
      <c r="DL33" s="234"/>
      <c r="DM33" s="234"/>
      <c r="DN33" s="234"/>
      <c r="DO33" s="234"/>
      <c r="DP33" s="234"/>
      <c r="DQ33" s="234"/>
      <c r="DR33" s="234"/>
      <c r="DS33" s="234"/>
      <c r="DT33" s="234"/>
      <c r="DU33" s="234"/>
      <c r="DV33" s="234"/>
      <c r="DW33" s="234"/>
      <c r="DX33" s="234"/>
      <c r="DY33" s="234"/>
      <c r="DZ33" s="234"/>
      <c r="EA33" s="234"/>
      <c r="EB33" s="234"/>
      <c r="EC33" s="234"/>
      <c r="ED33" s="234"/>
      <c r="EE33" s="234"/>
      <c r="EF33" s="234"/>
      <c r="EG33" s="234">
        <f>'SEF-11.1'!MI21</f>
        <v>0</v>
      </c>
      <c r="EH33" s="234"/>
      <c r="EI33" s="234"/>
      <c r="EJ33" s="234"/>
      <c r="EK33" s="234"/>
      <c r="EL33" s="234"/>
      <c r="EM33" s="234"/>
      <c r="EN33" s="234"/>
      <c r="EO33" s="234"/>
      <c r="EP33" s="234"/>
      <c r="EQ33" s="234"/>
      <c r="ER33" s="234"/>
      <c r="ES33" s="234"/>
      <c r="ET33" s="234"/>
      <c r="EU33" s="234"/>
      <c r="EV33" s="234"/>
      <c r="EW33" s="229">
        <f t="shared" si="20"/>
        <v>0</v>
      </c>
      <c r="EX33" s="229">
        <f t="shared" si="21"/>
        <v>0</v>
      </c>
      <c r="EY33" s="234"/>
      <c r="EZ33" s="234"/>
      <c r="FA33" s="234"/>
      <c r="FB33" s="234"/>
      <c r="FC33" s="234"/>
      <c r="FD33" s="234"/>
      <c r="FE33" s="234"/>
      <c r="FF33" s="234"/>
      <c r="FG33" s="234"/>
      <c r="FH33" s="234"/>
      <c r="FI33" s="234"/>
      <c r="FJ33" s="234"/>
      <c r="FK33" s="234"/>
      <c r="FL33" s="234"/>
      <c r="FM33" s="234"/>
      <c r="FN33" s="234"/>
      <c r="FO33" s="234"/>
      <c r="FP33" s="234"/>
      <c r="FQ33" s="234"/>
      <c r="FR33" s="234"/>
      <c r="FS33" s="234"/>
      <c r="FT33" s="234">
        <f>'SEF-11.1'!MK21</f>
        <v>0</v>
      </c>
      <c r="FU33" s="234"/>
      <c r="FV33" s="234"/>
      <c r="FW33" s="234"/>
      <c r="FX33" s="234"/>
      <c r="FY33" s="234"/>
      <c r="FZ33" s="234"/>
      <c r="GA33" s="234"/>
      <c r="GB33" s="234"/>
      <c r="GC33" s="234"/>
      <c r="GD33" s="234"/>
      <c r="GE33" s="234"/>
      <c r="GF33" s="234"/>
      <c r="GG33" s="234"/>
      <c r="GH33" s="234"/>
      <c r="GI33" s="234"/>
      <c r="GJ33" s="229">
        <f t="shared" si="22"/>
        <v>0</v>
      </c>
      <c r="GK33" s="229">
        <f t="shared" si="23"/>
        <v>0</v>
      </c>
      <c r="GL33" s="234"/>
      <c r="GM33" s="234"/>
      <c r="GN33" s="234"/>
      <c r="GO33" s="234"/>
      <c r="GP33" s="234"/>
      <c r="GQ33" s="234"/>
      <c r="GR33" s="234"/>
      <c r="GS33" s="234"/>
      <c r="GT33" s="234"/>
      <c r="GU33" s="234"/>
      <c r="GV33" s="234"/>
      <c r="GW33" s="234"/>
      <c r="GX33" s="234"/>
      <c r="GY33" s="234"/>
      <c r="GZ33" s="234"/>
      <c r="HA33" s="234"/>
      <c r="HB33" s="234"/>
      <c r="HC33" s="234"/>
      <c r="HD33" s="234"/>
      <c r="HE33" s="234"/>
      <c r="HF33" s="234"/>
      <c r="HG33" s="234">
        <f>'SEF-11.1'!MM21</f>
        <v>0</v>
      </c>
      <c r="HH33" s="234"/>
      <c r="HI33" s="234"/>
      <c r="HJ33" s="234"/>
      <c r="HK33" s="234"/>
      <c r="HL33" s="234"/>
      <c r="HM33" s="234"/>
      <c r="HN33" s="234"/>
      <c r="HO33" s="234"/>
      <c r="HP33" s="234"/>
      <c r="HQ33" s="234"/>
      <c r="HR33" s="234"/>
      <c r="HS33" s="234"/>
      <c r="HT33" s="234"/>
      <c r="HU33" s="234"/>
      <c r="HV33" s="234"/>
      <c r="HW33" s="229">
        <f t="shared" si="24"/>
        <v>0</v>
      </c>
      <c r="HX33" s="229">
        <f t="shared" si="25"/>
        <v>0</v>
      </c>
    </row>
    <row r="34" spans="1:232" x14ac:dyDescent="0.2">
      <c r="A34" s="5">
        <f>ROW()</f>
        <v>34</v>
      </c>
      <c r="B34" s="21" t="s">
        <v>87</v>
      </c>
      <c r="C34" s="229">
        <v>59502157.68999999</v>
      </c>
      <c r="D34" s="234">
        <f>'SEF-11.1'!E56</f>
        <v>7828.6666693358757</v>
      </c>
      <c r="E34" s="234">
        <f>'SEF-11.1'!U62</f>
        <v>-939183.24367961998</v>
      </c>
      <c r="F34" s="234">
        <f>'SEF-11.1'!AK23</f>
        <v>96.884205474383663</v>
      </c>
      <c r="G34" s="234"/>
      <c r="H34" s="234"/>
      <c r="I34" s="234"/>
      <c r="J34" s="234">
        <f>'SEF-11.1'!CW19</f>
        <v>38757.344293999951</v>
      </c>
      <c r="K34" s="234"/>
      <c r="L34" s="234">
        <f>'SEF-11.1'!EC23</f>
        <v>-17426.848169658333</v>
      </c>
      <c r="M34" s="234">
        <f>'SEF-11.1'!ES20</f>
        <v>-838323.23312883906</v>
      </c>
      <c r="N34" s="234">
        <f>'SEF-11.1'!FI25</f>
        <v>760046.82790958113</v>
      </c>
      <c r="O34" s="234">
        <f>+'SEF-11.1'!FY32</f>
        <v>62123.506799474359</v>
      </c>
      <c r="P34" s="234"/>
      <c r="Q34" s="234">
        <f>'SEF-11.1'!HE18</f>
        <v>301776.81181456894</v>
      </c>
      <c r="R34" s="234"/>
      <c r="S34" s="234">
        <f>'SEF-11.1'!IK20</f>
        <v>-60189.774001547892</v>
      </c>
      <c r="T34" s="234">
        <f>'SEF-11.1'!JA16</f>
        <v>-797229.46419286658</v>
      </c>
      <c r="U34" s="234">
        <f>'SEF-11.1'!JQ25</f>
        <v>538362.60718443245</v>
      </c>
      <c r="V34" s="234"/>
      <c r="W34" s="234"/>
      <c r="X34" s="234">
        <f>'SEF-11.1'!$LM$20</f>
        <v>-8210.2111799998675</v>
      </c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29">
        <f t="shared" si="14"/>
        <v>-951570.12547566462</v>
      </c>
      <c r="AJ34" s="229">
        <f t="shared" si="15"/>
        <v>58550587.564524323</v>
      </c>
      <c r="AK34" s="234">
        <f>'SEF-11.1'!G56</f>
        <v>-78621.040141990889</v>
      </c>
      <c r="AL34" s="234"/>
      <c r="AM34" s="234">
        <f>'SEF-11.1'!AM23</f>
        <v>26002.964813437113</v>
      </c>
      <c r="AN34" s="234"/>
      <c r="AO34" s="234"/>
      <c r="AP34" s="234"/>
      <c r="AQ34" s="234"/>
      <c r="AR34" s="234"/>
      <c r="AS34" s="234">
        <f>'SEF-11.1'!EE23</f>
        <v>44739.367113616318</v>
      </c>
      <c r="AT34" s="234"/>
      <c r="AU34" s="234">
        <f>'SEF-11.1'!FK24+'SEF-11.1'!FK25</f>
        <v>-312079.6126895253</v>
      </c>
      <c r="AV34" s="234"/>
      <c r="AW34" s="234"/>
      <c r="AX34" s="234">
        <f>'SEF-11.1'!HG18</f>
        <v>564220.72294059698</v>
      </c>
      <c r="AY34" s="234"/>
      <c r="AZ34" s="234"/>
      <c r="BA34" s="234">
        <f>'SEF-11.1'!JC16</f>
        <v>619367.91771937651</v>
      </c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234"/>
      <c r="BT34" s="234"/>
      <c r="BU34" s="234"/>
      <c r="BV34" s="234"/>
      <c r="BW34" s="229">
        <f t="shared" si="16"/>
        <v>863630.31975551066</v>
      </c>
      <c r="BX34" s="229">
        <f t="shared" si="17"/>
        <v>59414217.884279832</v>
      </c>
      <c r="BY34" s="234">
        <f>'SEF-11.1'!I56</f>
        <v>30024.398580999172</v>
      </c>
      <c r="BZ34" s="234"/>
      <c r="CA34" s="234"/>
      <c r="CB34" s="234"/>
      <c r="CC34" s="234"/>
      <c r="CD34" s="234"/>
      <c r="CE34" s="234"/>
      <c r="CF34" s="234"/>
      <c r="CG34" s="234"/>
      <c r="CH34" s="234"/>
      <c r="CI34" s="234">
        <f>+'SEF-11.1'!FM25</f>
        <v>11578.06196718337</v>
      </c>
      <c r="CJ34" s="234"/>
      <c r="CK34" s="234"/>
      <c r="CL34" s="234"/>
      <c r="CM34" s="234"/>
      <c r="CN34" s="234"/>
      <c r="CO34" s="234"/>
      <c r="CP34" s="234"/>
      <c r="CQ34" s="234"/>
      <c r="CR34" s="234"/>
      <c r="CS34" s="234"/>
      <c r="CT34" s="234"/>
      <c r="CU34" s="234"/>
      <c r="CV34" s="234"/>
      <c r="CW34" s="234"/>
      <c r="CX34" s="234"/>
      <c r="CY34" s="234"/>
      <c r="CZ34" s="234"/>
      <c r="DA34" s="234"/>
      <c r="DB34" s="234"/>
      <c r="DC34" s="234"/>
      <c r="DD34" s="234"/>
      <c r="DE34" s="234"/>
      <c r="DF34" s="234"/>
      <c r="DG34" s="234"/>
      <c r="DH34" s="234"/>
      <c r="DI34" s="234"/>
      <c r="DJ34" s="229">
        <f t="shared" si="18"/>
        <v>41602.460548182542</v>
      </c>
      <c r="DK34" s="229">
        <f t="shared" si="19"/>
        <v>59455820.344828017</v>
      </c>
      <c r="DL34" s="234">
        <f>'SEF-11.1'!K56</f>
        <v>6365.2812144223672</v>
      </c>
      <c r="DM34" s="234"/>
      <c r="DN34" s="234"/>
      <c r="DO34" s="234"/>
      <c r="DP34" s="234"/>
      <c r="DQ34" s="234"/>
      <c r="DR34" s="234"/>
      <c r="DS34" s="234"/>
      <c r="DT34" s="234"/>
      <c r="DU34" s="234"/>
      <c r="DV34" s="234">
        <f>+'SEF-11.1'!FO25</f>
        <v>58228.820043821936</v>
      </c>
      <c r="DW34" s="234"/>
      <c r="DX34" s="234"/>
      <c r="DY34" s="234"/>
      <c r="DZ34" s="234"/>
      <c r="EA34" s="234"/>
      <c r="EB34" s="234"/>
      <c r="EC34" s="234"/>
      <c r="ED34" s="234"/>
      <c r="EE34" s="234"/>
      <c r="EF34" s="234"/>
      <c r="EG34" s="234">
        <f>'SEF-11.1'!MI22</f>
        <v>18590112.245958604</v>
      </c>
      <c r="EH34" s="234"/>
      <c r="EI34" s="234"/>
      <c r="EJ34" s="234"/>
      <c r="EK34" s="234"/>
      <c r="EL34" s="234"/>
      <c r="EM34" s="234"/>
      <c r="EN34" s="234"/>
      <c r="EO34" s="234"/>
      <c r="EP34" s="234"/>
      <c r="EQ34" s="234"/>
      <c r="ER34" s="234"/>
      <c r="ES34" s="234"/>
      <c r="ET34" s="234"/>
      <c r="EU34" s="234"/>
      <c r="EV34" s="234"/>
      <c r="EW34" s="229">
        <f t="shared" si="20"/>
        <v>18654706.347216848</v>
      </c>
      <c r="EX34" s="229">
        <f t="shared" si="21"/>
        <v>78110526.692044869</v>
      </c>
      <c r="EY34" s="234">
        <f>'SEF-11.1'!M56</f>
        <v>8177.0072797895509</v>
      </c>
      <c r="EZ34" s="234"/>
      <c r="FA34" s="234"/>
      <c r="FB34" s="234"/>
      <c r="FC34" s="234"/>
      <c r="FD34" s="234"/>
      <c r="FE34" s="234"/>
      <c r="FF34" s="234"/>
      <c r="FG34" s="234"/>
      <c r="FH34" s="234"/>
      <c r="FI34" s="234">
        <f>+'SEF-11.1'!FQ25</f>
        <v>178802.23975383467</v>
      </c>
      <c r="FJ34" s="234"/>
      <c r="FK34" s="234"/>
      <c r="FL34" s="234"/>
      <c r="FM34" s="234"/>
      <c r="FN34" s="234"/>
      <c r="FO34" s="234"/>
      <c r="FP34" s="234"/>
      <c r="FQ34" s="234"/>
      <c r="FR34" s="234"/>
      <c r="FS34" s="234"/>
      <c r="FT34" s="234">
        <f>'SEF-11.1'!MK22</f>
        <v>2556997.4442254156</v>
      </c>
      <c r="FU34" s="234"/>
      <c r="FV34" s="234"/>
      <c r="FW34" s="234"/>
      <c r="FX34" s="234"/>
      <c r="FY34" s="234"/>
      <c r="FZ34" s="234"/>
      <c r="GA34" s="234"/>
      <c r="GB34" s="234"/>
      <c r="GC34" s="234"/>
      <c r="GD34" s="234"/>
      <c r="GE34" s="234"/>
      <c r="GF34" s="234"/>
      <c r="GG34" s="234"/>
      <c r="GH34" s="234"/>
      <c r="GI34" s="234"/>
      <c r="GJ34" s="229">
        <f t="shared" si="22"/>
        <v>2743976.6912590396</v>
      </c>
      <c r="GK34" s="229">
        <f t="shared" si="23"/>
        <v>80854503.38330391</v>
      </c>
      <c r="GL34" s="234">
        <f>'SEF-11.1'!O56</f>
        <v>1708.430959507192</v>
      </c>
      <c r="GM34" s="234"/>
      <c r="GN34" s="234"/>
      <c r="GO34" s="234"/>
      <c r="GP34" s="234"/>
      <c r="GQ34" s="234"/>
      <c r="GR34" s="234"/>
      <c r="GS34" s="234"/>
      <c r="GT34" s="234"/>
      <c r="GU34" s="234"/>
      <c r="GV34" s="234">
        <f>+'SEF-11.1'!FS25</f>
        <v>270042.57108280098</v>
      </c>
      <c r="GW34" s="234"/>
      <c r="GX34" s="234"/>
      <c r="GY34" s="234"/>
      <c r="GZ34" s="234"/>
      <c r="HA34" s="234"/>
      <c r="HB34" s="234"/>
      <c r="HC34" s="234"/>
      <c r="HD34" s="234"/>
      <c r="HE34" s="234"/>
      <c r="HF34" s="234"/>
      <c r="HG34" s="234">
        <f>'SEF-11.1'!MM22</f>
        <v>1552472.1504183114</v>
      </c>
      <c r="HH34" s="234"/>
      <c r="HI34" s="234"/>
      <c r="HJ34" s="234"/>
      <c r="HK34" s="234"/>
      <c r="HL34" s="234"/>
      <c r="HM34" s="234"/>
      <c r="HN34" s="234"/>
      <c r="HO34" s="234"/>
      <c r="HP34" s="234"/>
      <c r="HQ34" s="234"/>
      <c r="HR34" s="234"/>
      <c r="HS34" s="234"/>
      <c r="HT34" s="234"/>
      <c r="HU34" s="234"/>
      <c r="HV34" s="234"/>
      <c r="HW34" s="229">
        <f t="shared" si="24"/>
        <v>1824223.1524606196</v>
      </c>
      <c r="HX34" s="229">
        <f t="shared" si="25"/>
        <v>82678726.53576453</v>
      </c>
    </row>
    <row r="35" spans="1:232" x14ac:dyDescent="0.2">
      <c r="A35" s="5">
        <f>ROW()</f>
        <v>35</v>
      </c>
      <c r="B35" s="21" t="s">
        <v>88</v>
      </c>
      <c r="C35" s="229">
        <v>136291383.96000001</v>
      </c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>
        <f>SUM('SEF-11.1'!KW16:KW17,'SEF-11.1'!KW21:KW22)</f>
        <v>2663313.4357930301</v>
      </c>
      <c r="X35" s="3"/>
      <c r="Y35" s="234"/>
      <c r="Z35" s="234"/>
      <c r="AA35" s="234"/>
      <c r="AB35" s="234"/>
      <c r="AC35" s="234"/>
      <c r="AD35" s="3"/>
      <c r="AE35" s="3"/>
      <c r="AF35" s="3"/>
      <c r="AG35" s="3"/>
      <c r="AH35" s="3"/>
      <c r="AI35" s="229">
        <f t="shared" si="14"/>
        <v>2663313.4357930301</v>
      </c>
      <c r="AJ35" s="229">
        <f t="shared" si="15"/>
        <v>138954697.39579305</v>
      </c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Y35" s="234"/>
      <c r="AZ35" s="234"/>
      <c r="BA35" s="234"/>
      <c r="BB35" s="234"/>
      <c r="BD35" s="234"/>
      <c r="BE35" s="234"/>
      <c r="BF35" s="234"/>
      <c r="BG35" s="234"/>
      <c r="BH35" s="234"/>
      <c r="BI35" s="234"/>
      <c r="BM35" s="14">
        <f>'SEF-11.1'!QN17+'SEF-11.1'!QN18+'SEF-11.1'!QN22+'SEF-11.1'!QN23</f>
        <v>-146202.61966685951</v>
      </c>
      <c r="BN35" s="14">
        <f>'SEF-11.1'!$RD$16+'SEF-11.1'!$RD$17</f>
        <v>-201938.05620600007</v>
      </c>
      <c r="BO35" s="14">
        <f>'SEF-11.1'!$RT$16+'SEF-11.1'!$RT$17</f>
        <v>286937.30799400009</v>
      </c>
      <c r="BP35" s="14">
        <f>'SEF-11.1'!$RT$34+'SEF-11.1'!$RT$35</f>
        <v>389990.21</v>
      </c>
      <c r="BQ35" s="14">
        <f>'SEF-11.1'!$RT$52+'SEF-11.1'!$RT$53</f>
        <v>23.565967999999998</v>
      </c>
      <c r="BR35" s="14">
        <f>'SEF-11.1'!$RT$70+'SEF-11.1'!$RT$71</f>
        <v>176625.51832800003</v>
      </c>
      <c r="BT35" s="6"/>
      <c r="BW35" s="229">
        <f t="shared" si="16"/>
        <v>505435.92641714058</v>
      </c>
      <c r="BX35" s="229">
        <f t="shared" si="17"/>
        <v>139460133.32221019</v>
      </c>
      <c r="DA35" s="234">
        <f>'SEF-11.1'!$QP$17+'SEF-11.1'!$QP$18+'SEF-11.1'!QP22+'SEF-11.1'!QP23</f>
        <v>-146127.67466614954</v>
      </c>
      <c r="DB35" s="43">
        <f>'SEF-11.1'!$RF$16+'SEF-11.1'!$RF$17</f>
        <v>-1316868.1218219968</v>
      </c>
      <c r="DC35" s="43">
        <f>'SEF-11.1'!$RV$16+'SEF-11.1'!$RV$17</f>
        <v>3403550.1680640001</v>
      </c>
      <c r="DD35" s="43">
        <f>'SEF-11.1'!$RV$34+'SEF-11.1'!$RV$35</f>
        <v>2595454.9499999997</v>
      </c>
      <c r="DE35" s="43">
        <f>'SEF-11.1'!$RV$52+'SEF-11.1'!$RV$53</f>
        <v>5820946.1019360004</v>
      </c>
      <c r="DF35" s="43">
        <f>'SEF-11.1'!$RV$70+'SEF-11.1'!$RV$71</f>
        <v>669821.58016399993</v>
      </c>
      <c r="DJ35" s="229">
        <f t="shared" si="18"/>
        <v>11026777.003675856</v>
      </c>
      <c r="DK35" s="229">
        <f t="shared" si="19"/>
        <v>150486910.32588604</v>
      </c>
      <c r="EG35" s="234"/>
      <c r="EN35" s="234">
        <f>'SEF-11.1'!$QR$17+'SEF-11.1'!$QR$18+'SEF-11.1'!QR22+'SEF-11.1'!QR23</f>
        <v>17017589.11212999</v>
      </c>
      <c r="EO35" s="14">
        <f>'SEF-11.1'!$RH$16+'SEF-11.1'!$RH$17</f>
        <v>-1446296.1124260013</v>
      </c>
      <c r="EP35" s="14">
        <f>'SEF-11.1'!$RX$16+'SEF-11.1'!$RX$17</f>
        <v>5089924.9030239992</v>
      </c>
      <c r="EQ35" s="14">
        <f>'SEF-11.1'!$RX$34+'SEF-11.1'!$RX$35</f>
        <v>3622750.6599999988</v>
      </c>
      <c r="ER35" s="14">
        <f>'SEF-11.1'!$RX$52+'SEF-11.1'!$RX$53</f>
        <v>-688646.96</v>
      </c>
      <c r="ES35" s="14">
        <f>'SEF-11.1'!$RX$70+'SEF-11.1'!$RX$71</f>
        <v>841803.14719400008</v>
      </c>
      <c r="ET35" s="6"/>
      <c r="EW35" s="229">
        <f t="shared" si="20"/>
        <v>24437124.749921989</v>
      </c>
      <c r="EX35" s="229">
        <f t="shared" si="21"/>
        <v>174924035.07580802</v>
      </c>
      <c r="FT35" s="234"/>
      <c r="GA35" s="234">
        <f>'SEF-11.1'!$QT$17+'SEF-11.1'!$QT$18+'SEF-11.1'!QT22+'SEF-11.1'!QT23</f>
        <v>-4652212.2972340118</v>
      </c>
      <c r="GB35" s="14">
        <f>'SEF-11.1'!$RJ$16+'SEF-11.1'!$RJ$17</f>
        <v>-593219.48881600192</v>
      </c>
      <c r="GC35" s="14">
        <f>'SEF-11.1'!$RZ$16+'SEF-11.1'!$RZ$17</f>
        <v>10412129.460973997</v>
      </c>
      <c r="GD35" s="14">
        <f>'SEF-11.1'!$RZ$34+'SEF-11.1'!$RZ$35</f>
        <v>2581569.0600000191</v>
      </c>
      <c r="GE35" s="14">
        <f>'SEF-11.1'!$RZ$52+'SEF-11.1'!$RZ$53</f>
        <v>4269.8603739999999</v>
      </c>
      <c r="GF35" s="14">
        <f>'SEF-11.1'!$RZ$70+'SEF-11.1'!$RZ$71</f>
        <v>748479.1033379999</v>
      </c>
      <c r="GJ35" s="229">
        <f t="shared" si="22"/>
        <v>8501015.698636001</v>
      </c>
      <c r="GK35" s="229">
        <f t="shared" si="23"/>
        <v>183425050.77444401</v>
      </c>
      <c r="HG35" s="234"/>
      <c r="HL35" s="14"/>
      <c r="HN35" s="14">
        <f>'SEF-11.1'!$QV$17+'SEF-11.1'!$QV$18+'SEF-11.1'!QV22+'SEF-11.1'!QV23</f>
        <v>-8256.4799999892712</v>
      </c>
      <c r="HO35" s="14">
        <f>'SEF-11.1'!$RL$16+'SEF-11.1'!$RL$17</f>
        <v>-445267.7588159992</v>
      </c>
      <c r="HP35" s="14">
        <f>'SEF-11.1'!$SB$16+'SEF-11.1'!$SB$17</f>
        <v>5579374.4999999907</v>
      </c>
      <c r="HQ35" s="14">
        <f>'SEF-11.1'!$SB$34+'SEF-11.1'!$SB$35</f>
        <v>2325963.2900000233</v>
      </c>
      <c r="HR35" s="14">
        <f>'SEF-11.1'!$SB$52+'SEF-11.1'!$SB$53</f>
        <v>262000.40866599994</v>
      </c>
      <c r="HS35" s="14">
        <f>'SEF-11.1'!$SB$70+'SEF-11.1'!$SB$71</f>
        <v>863579.75341199979</v>
      </c>
      <c r="HW35" s="229">
        <f t="shared" si="24"/>
        <v>8577393.7132620253</v>
      </c>
      <c r="HX35" s="229">
        <f t="shared" si="25"/>
        <v>192002444.48770604</v>
      </c>
    </row>
    <row r="36" spans="1:232" x14ac:dyDescent="0.2">
      <c r="A36" s="5">
        <f>ROW()</f>
        <v>36</v>
      </c>
      <c r="B36" s="21" t="s">
        <v>89</v>
      </c>
      <c r="C36" s="229">
        <v>42880221.939999998</v>
      </c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>
        <f>SUM('SEF-11.1'!KW18:KW19,'SEF-11.1'!KW23)</f>
        <v>-2929263.4209680017</v>
      </c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29">
        <f t="shared" si="14"/>
        <v>-2929263.4209680017</v>
      </c>
      <c r="AJ36" s="229">
        <f t="shared" si="15"/>
        <v>39950958.519031994</v>
      </c>
      <c r="AK36" s="234"/>
      <c r="AL36" s="234"/>
      <c r="AM36" s="234"/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J36" s="234"/>
      <c r="BK36" s="234"/>
      <c r="BL36" s="234"/>
      <c r="BM36" s="234">
        <f>'SEF-11.1'!QN19+'SEF-11.1'!QN20</f>
        <v>-1947669.2631360022</v>
      </c>
      <c r="BN36" s="234">
        <f>'SEF-11.1'!$RD$18+'SEF-11.1'!$RD$19</f>
        <v>0</v>
      </c>
      <c r="BO36" s="234">
        <f>'SEF-11.1'!$RT$18+'SEF-11.1'!$RT$19</f>
        <v>87221.909211999999</v>
      </c>
      <c r="BP36" s="234">
        <f>'SEF-11.1'!$RT$36+'SEF-11.1'!$RT$37</f>
        <v>0</v>
      </c>
      <c r="BQ36" s="234">
        <f>'SEF-11.1'!$RT$54+'SEF-11.1'!$RT$55</f>
        <v>2.9734380000000002</v>
      </c>
      <c r="BR36" s="234">
        <f>'SEF-11.1'!$RT$72+'SEF-11.1'!$RT$73</f>
        <v>322398.39959199994</v>
      </c>
      <c r="BS36" s="234"/>
      <c r="BT36" s="234"/>
      <c r="BU36" s="234"/>
      <c r="BV36" s="234"/>
      <c r="BW36" s="229">
        <f t="shared" si="16"/>
        <v>-1538045.9808940021</v>
      </c>
      <c r="BX36" s="229">
        <f t="shared" si="17"/>
        <v>38412912.538137995</v>
      </c>
      <c r="BY36" s="234"/>
      <c r="BZ36" s="234"/>
      <c r="CA36" s="234"/>
      <c r="CB36" s="234"/>
      <c r="CC36" s="234"/>
      <c r="CD36" s="234"/>
      <c r="CE36" s="234"/>
      <c r="CF36" s="234"/>
      <c r="CG36" s="234"/>
      <c r="CH36" s="234"/>
      <c r="CI36" s="234"/>
      <c r="CJ36" s="234"/>
      <c r="CK36" s="234"/>
      <c r="CL36" s="234"/>
      <c r="CM36" s="234"/>
      <c r="CN36" s="234"/>
      <c r="CO36" s="234"/>
      <c r="CP36" s="234"/>
      <c r="CQ36" s="234"/>
      <c r="CR36" s="234"/>
      <c r="CS36" s="234"/>
      <c r="CT36" s="234"/>
      <c r="CU36" s="234"/>
      <c r="CV36" s="234"/>
      <c r="CW36" s="234"/>
      <c r="CX36" s="234"/>
      <c r="CY36" s="234"/>
      <c r="CZ36" s="234"/>
      <c r="DA36" s="234">
        <f>'SEF-11.1'!$QP$19+'SEF-11.1'!$QP$20</f>
        <v>-9712935.6336860023</v>
      </c>
      <c r="DB36" s="234">
        <f>'SEF-11.1'!$RF$18+'SEF-11.1'!$RF$19</f>
        <v>-1634.158424</v>
      </c>
      <c r="DC36" s="234">
        <f>'SEF-11.1'!$RV$18+'SEF-11.1'!$RV$19</f>
        <v>1697581.885796</v>
      </c>
      <c r="DD36" s="234">
        <f>'SEF-11.1'!$RV$36+'SEF-11.1'!$RV$37</f>
        <v>0</v>
      </c>
      <c r="DE36" s="234">
        <f>'SEF-11.1'!$RV$54+'SEF-11.1'!$RV$55</f>
        <v>5.9366580000000013</v>
      </c>
      <c r="DF36" s="234">
        <f>'SEF-11.1'!$RV$72+'SEF-11.1'!$RV$73</f>
        <v>2880313.8212180003</v>
      </c>
      <c r="DG36" s="234"/>
      <c r="DH36" s="234"/>
      <c r="DI36" s="234"/>
      <c r="DJ36" s="229">
        <f t="shared" si="18"/>
        <v>-5136668.1484380011</v>
      </c>
      <c r="DK36" s="229">
        <f t="shared" si="19"/>
        <v>33276244.389699996</v>
      </c>
      <c r="DL36" s="234"/>
      <c r="DM36" s="234"/>
      <c r="DN36" s="234"/>
      <c r="DO36" s="234"/>
      <c r="DP36" s="234"/>
      <c r="DQ36" s="234"/>
      <c r="DR36" s="234"/>
      <c r="DS36" s="234"/>
      <c r="DT36" s="234"/>
      <c r="DU36" s="234"/>
      <c r="DV36" s="234"/>
      <c r="DW36" s="234"/>
      <c r="DX36" s="234"/>
      <c r="DY36" s="234"/>
      <c r="DZ36" s="234"/>
      <c r="EA36" s="234"/>
      <c r="EB36" s="234"/>
      <c r="EC36" s="234"/>
      <c r="ED36" s="234"/>
      <c r="EE36" s="234"/>
      <c r="EF36" s="234"/>
      <c r="EG36" s="234"/>
      <c r="EH36" s="234"/>
      <c r="EI36" s="234"/>
      <c r="EJ36" s="234"/>
      <c r="EK36" s="234"/>
      <c r="EL36" s="234"/>
      <c r="EM36" s="234"/>
      <c r="EN36" s="234">
        <f>'SEF-11.1'!$QR$19+'SEF-11.1'!$QR$20</f>
        <v>-8854120.5235819984</v>
      </c>
      <c r="EO36" s="234">
        <f>'SEF-11.1'!$RH$18+'SEF-11.1'!$RH$19</f>
        <v>-1826.7774479999998</v>
      </c>
      <c r="EP36" s="234">
        <f>'SEF-11.1'!$RX$18+'SEF-11.1'!$RX$19</f>
        <v>1984763.2040259999</v>
      </c>
      <c r="EQ36" s="234">
        <f>'SEF-11.1'!$RX$36+'SEF-11.1'!$RX$37</f>
        <v>0</v>
      </c>
      <c r="ER36" s="234">
        <f>'SEF-11.1'!$RX$54+'SEF-11.1'!$RX$55</f>
        <v>0</v>
      </c>
      <c r="ES36" s="234">
        <f>'SEF-11.1'!$RX$72+'SEF-11.1'!$RX$73</f>
        <v>3911512.2736100005</v>
      </c>
      <c r="ET36" s="234"/>
      <c r="EU36" s="234"/>
      <c r="EV36" s="234"/>
      <c r="EW36" s="229">
        <f t="shared" si="20"/>
        <v>-2959671.8233939987</v>
      </c>
      <c r="EX36" s="229">
        <f t="shared" si="21"/>
        <v>30316572.566305995</v>
      </c>
      <c r="EY36" s="234"/>
      <c r="EZ36" s="234"/>
      <c r="FA36" s="234"/>
      <c r="FB36" s="234"/>
      <c r="FC36" s="234"/>
      <c r="FD36" s="234"/>
      <c r="FE36" s="234"/>
      <c r="FF36" s="234"/>
      <c r="FG36" s="234"/>
      <c r="FH36" s="234"/>
      <c r="FI36" s="234"/>
      <c r="FJ36" s="234"/>
      <c r="FK36" s="234"/>
      <c r="FL36" s="234"/>
      <c r="FM36" s="234"/>
      <c r="FN36" s="234"/>
      <c r="FO36" s="234"/>
      <c r="FP36" s="234"/>
      <c r="FQ36" s="234"/>
      <c r="FR36" s="234"/>
      <c r="FS36" s="234"/>
      <c r="FT36" s="234"/>
      <c r="FU36" s="234"/>
      <c r="FV36" s="234"/>
      <c r="FW36" s="234"/>
      <c r="FX36" s="234"/>
      <c r="FY36" s="234"/>
      <c r="FZ36" s="234"/>
      <c r="GA36" s="234">
        <f>'SEF-11.1'!$QT$19+'SEF-11.1'!$QT$20</f>
        <v>-3473612.2279520039</v>
      </c>
      <c r="GB36" s="234">
        <f>'SEF-11.1'!$RJ$18+'SEF-11.1'!$RJ$19</f>
        <v>-1826.7774479999998</v>
      </c>
      <c r="GC36" s="234">
        <f>'SEF-11.1'!$RZ$18+'SEF-11.1'!$RZ$19</f>
        <v>2232823.3056200012</v>
      </c>
      <c r="GD36" s="234">
        <f>'SEF-11.1'!$RZ$36+'SEF-11.1'!$RZ$37</f>
        <v>0</v>
      </c>
      <c r="GE36" s="234">
        <f>'SEF-11.1'!$RZ$54+'SEF-11.1'!$RZ$55</f>
        <v>198825.049046</v>
      </c>
      <c r="GF36" s="234">
        <f>'SEF-11.1'!$RZ$72+'SEF-11.1'!$RZ$73</f>
        <v>5421906.3400599994</v>
      </c>
      <c r="GG36" s="234"/>
      <c r="GH36" s="234"/>
      <c r="GI36" s="234"/>
      <c r="GJ36" s="229">
        <f t="shared" si="22"/>
        <v>4378115.6893259967</v>
      </c>
      <c r="GK36" s="229">
        <f t="shared" si="23"/>
        <v>34694688.255631991</v>
      </c>
      <c r="GL36" s="234"/>
      <c r="GM36" s="234"/>
      <c r="GN36" s="234"/>
      <c r="GO36" s="234"/>
      <c r="GP36" s="234"/>
      <c r="GQ36" s="234"/>
      <c r="GR36" s="234"/>
      <c r="GS36" s="234"/>
      <c r="GT36" s="234"/>
      <c r="GU36" s="234"/>
      <c r="GV36" s="234"/>
      <c r="GW36" s="234"/>
      <c r="GX36" s="234"/>
      <c r="GY36" s="234"/>
      <c r="GZ36" s="234"/>
      <c r="HA36" s="234"/>
      <c r="HB36" s="234"/>
      <c r="HC36" s="234"/>
      <c r="HD36" s="234"/>
      <c r="HE36" s="234"/>
      <c r="HF36" s="234"/>
      <c r="HG36" s="234"/>
      <c r="HH36" s="234"/>
      <c r="HI36" s="234"/>
      <c r="HJ36" s="234"/>
      <c r="HK36" s="234"/>
      <c r="HL36" s="14"/>
      <c r="HM36" s="234"/>
      <c r="HN36" s="14">
        <f>'SEF-11.1'!$QV$19+'SEF-11.1'!$QV$20</f>
        <v>-3052846.811263999</v>
      </c>
      <c r="HO36" s="234">
        <f>'SEF-11.1'!$RL$18+'SEF-11.1'!$RL$19</f>
        <v>-1826.77744799999</v>
      </c>
      <c r="HP36" s="234">
        <f>'SEF-11.1'!$SB$18+'SEF-11.1'!$SB$19</f>
        <v>2291394.7824759991</v>
      </c>
      <c r="HQ36" s="234">
        <f>'SEF-11.1'!$SB$36+'SEF-11.1'!$SB$37</f>
        <v>0</v>
      </c>
      <c r="HR36" s="234">
        <f>'SEF-11.1'!$SB$54+'SEF-11.1'!$SB$55</f>
        <v>1068637.026574</v>
      </c>
      <c r="HS36" s="234">
        <f>'SEF-11.1'!$SB$72+'SEF-11.1'!$SB$73</f>
        <v>2546112.9428140055</v>
      </c>
      <c r="HT36" s="234"/>
      <c r="HU36" s="234"/>
      <c r="HV36" s="234"/>
      <c r="HW36" s="229">
        <f t="shared" si="24"/>
        <v>2851471.1631520055</v>
      </c>
      <c r="HX36" s="229">
        <f t="shared" si="25"/>
        <v>37546159.418783993</v>
      </c>
    </row>
    <row r="37" spans="1:232" x14ac:dyDescent="0.2">
      <c r="A37" s="5">
        <f>ROW()</f>
        <v>37</v>
      </c>
      <c r="B37" s="247" t="s">
        <v>90</v>
      </c>
      <c r="C37" s="229">
        <v>0</v>
      </c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29">
        <f t="shared" si="14"/>
        <v>0</v>
      </c>
      <c r="AJ37" s="229">
        <f t="shared" si="15"/>
        <v>0</v>
      </c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234"/>
      <c r="BR37" s="234"/>
      <c r="BS37" s="234"/>
      <c r="BT37" s="234"/>
      <c r="BU37" s="234"/>
      <c r="BV37" s="234"/>
      <c r="BW37" s="229">
        <f t="shared" si="16"/>
        <v>0</v>
      </c>
      <c r="BX37" s="229">
        <f t="shared" si="17"/>
        <v>0</v>
      </c>
      <c r="BY37" s="234"/>
      <c r="BZ37" s="234"/>
      <c r="CA37" s="234"/>
      <c r="CB37" s="234"/>
      <c r="CC37" s="234"/>
      <c r="CD37" s="234"/>
      <c r="CE37" s="234"/>
      <c r="CF37" s="234"/>
      <c r="CG37" s="234"/>
      <c r="CH37" s="234"/>
      <c r="CI37" s="234"/>
      <c r="CJ37" s="234"/>
      <c r="CK37" s="234"/>
      <c r="CL37" s="234"/>
      <c r="CM37" s="234"/>
      <c r="CN37" s="234"/>
      <c r="CO37" s="234"/>
      <c r="CP37" s="234"/>
      <c r="CQ37" s="234"/>
      <c r="CR37" s="234"/>
      <c r="CS37" s="234"/>
      <c r="CT37" s="234"/>
      <c r="CU37" s="234"/>
      <c r="CV37" s="234"/>
      <c r="CW37" s="234"/>
      <c r="CX37" s="234"/>
      <c r="CY37" s="234"/>
      <c r="CZ37" s="234"/>
      <c r="DA37" s="234"/>
      <c r="DB37" s="234"/>
      <c r="DG37" s="234"/>
      <c r="DH37" s="234">
        <f>'SEF-11.2'!BU29</f>
        <v>0</v>
      </c>
      <c r="DI37" s="234"/>
      <c r="DJ37" s="229">
        <f t="shared" si="18"/>
        <v>0</v>
      </c>
      <c r="DK37" s="229">
        <f t="shared" si="19"/>
        <v>0</v>
      </c>
      <c r="DL37" s="234"/>
      <c r="DM37" s="234"/>
      <c r="DN37" s="234"/>
      <c r="DO37" s="234"/>
      <c r="DP37" s="234"/>
      <c r="DQ37" s="234"/>
      <c r="DR37" s="234"/>
      <c r="DS37" s="234"/>
      <c r="DT37" s="234"/>
      <c r="DU37" s="234"/>
      <c r="DV37" s="234"/>
      <c r="DW37" s="234"/>
      <c r="DX37" s="234"/>
      <c r="DY37" s="234"/>
      <c r="DZ37" s="234"/>
      <c r="EA37" s="234"/>
      <c r="EB37" s="234"/>
      <c r="EC37" s="234"/>
      <c r="ED37" s="234"/>
      <c r="EE37" s="234"/>
      <c r="EF37" s="234"/>
      <c r="EG37" s="234"/>
      <c r="EH37" s="234">
        <f>'SEF-11.1'!MY37</f>
        <v>154804.66349126305</v>
      </c>
      <c r="EI37" s="234"/>
      <c r="EJ37" s="234"/>
      <c r="EK37" s="234"/>
      <c r="EL37" s="234"/>
      <c r="EM37" s="234"/>
      <c r="EN37" s="234"/>
      <c r="EO37" s="234"/>
      <c r="EP37" s="234"/>
      <c r="EQ37" s="234"/>
      <c r="ER37" s="234"/>
      <c r="ES37" s="234"/>
      <c r="ET37" s="234"/>
      <c r="EU37" s="234"/>
      <c r="EV37" s="234"/>
      <c r="EW37" s="229">
        <f t="shared" si="20"/>
        <v>154804.66349126305</v>
      </c>
      <c r="EX37" s="229">
        <f t="shared" si="21"/>
        <v>154804.66349126305</v>
      </c>
      <c r="EY37" s="234"/>
      <c r="EZ37" s="234"/>
      <c r="FA37" s="234"/>
      <c r="FB37" s="234"/>
      <c r="FC37" s="234"/>
      <c r="FD37" s="234"/>
      <c r="FE37" s="234"/>
      <c r="FF37" s="234"/>
      <c r="FG37" s="234"/>
      <c r="FH37" s="234"/>
      <c r="FI37" s="234"/>
      <c r="FJ37" s="234"/>
      <c r="FK37" s="234"/>
      <c r="FL37" s="234"/>
      <c r="FM37" s="234"/>
      <c r="FN37" s="234"/>
      <c r="FO37" s="234"/>
      <c r="FP37" s="234"/>
      <c r="FQ37" s="234"/>
      <c r="FR37" s="234"/>
      <c r="FS37" s="234"/>
      <c r="FT37" s="234"/>
      <c r="FU37" s="234">
        <f>'SEF-11.1'!NA37</f>
        <v>1702851.2984038936</v>
      </c>
      <c r="FV37" s="234"/>
      <c r="FW37" s="234"/>
      <c r="FX37" s="234"/>
      <c r="FY37" s="234"/>
      <c r="FZ37" s="234"/>
      <c r="GA37" s="234"/>
      <c r="GB37" s="234"/>
      <c r="GC37" s="234"/>
      <c r="GD37" s="234"/>
      <c r="GE37" s="234"/>
      <c r="GF37" s="234"/>
      <c r="GG37" s="234"/>
      <c r="GH37" s="234"/>
      <c r="GI37" s="234"/>
      <c r="GJ37" s="229">
        <f t="shared" si="22"/>
        <v>1702851.2984038936</v>
      </c>
      <c r="GK37" s="229">
        <f t="shared" si="23"/>
        <v>1857655.9618951567</v>
      </c>
      <c r="GL37" s="234"/>
      <c r="GM37" s="234"/>
      <c r="GN37" s="234"/>
      <c r="GO37" s="234"/>
      <c r="GP37" s="234"/>
      <c r="GQ37" s="234"/>
      <c r="GR37" s="234"/>
      <c r="GS37" s="234"/>
      <c r="GT37" s="234"/>
      <c r="GU37" s="234"/>
      <c r="GV37" s="234"/>
      <c r="GW37" s="234"/>
      <c r="GX37" s="234"/>
      <c r="GY37" s="234"/>
      <c r="GZ37" s="234"/>
      <c r="HA37" s="234"/>
      <c r="HB37" s="234"/>
      <c r="HC37" s="234"/>
      <c r="HD37" s="234"/>
      <c r="HE37" s="234"/>
      <c r="HF37" s="234"/>
      <c r="HG37" s="234"/>
      <c r="HH37" s="234">
        <f>'SEF-11.1'!NC37</f>
        <v>0</v>
      </c>
      <c r="HI37" s="234"/>
      <c r="HJ37" s="234"/>
      <c r="HK37" s="234"/>
      <c r="HL37" s="234"/>
      <c r="HM37" s="234"/>
      <c r="HN37" s="234"/>
      <c r="HO37" s="234"/>
      <c r="HP37" s="234"/>
      <c r="HQ37" s="234"/>
      <c r="HR37" s="234"/>
      <c r="HS37" s="234"/>
      <c r="HT37" s="234"/>
      <c r="HU37" s="234"/>
      <c r="HV37" s="234"/>
      <c r="HW37" s="229">
        <f t="shared" si="24"/>
        <v>0</v>
      </c>
      <c r="HX37" s="229">
        <f t="shared" si="25"/>
        <v>1857655.9618951567</v>
      </c>
    </row>
    <row r="38" spans="1:232" x14ac:dyDescent="0.2">
      <c r="A38" s="5">
        <f>ROW()</f>
        <v>38</v>
      </c>
      <c r="B38" s="21" t="s">
        <v>91</v>
      </c>
      <c r="C38" s="229">
        <v>5027874.79</v>
      </c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>
        <f>'SEF-11.1'!HU19</f>
        <v>-22852.439999999995</v>
      </c>
      <c r="S38" s="234"/>
      <c r="T38" s="234"/>
      <c r="U38" s="234"/>
      <c r="V38" s="234"/>
      <c r="W38" s="234"/>
      <c r="X38" s="234"/>
      <c r="Y38" s="234"/>
      <c r="Z38" s="234"/>
      <c r="AA38" s="234">
        <f>+'SEF-11.1'!NI36</f>
        <v>0</v>
      </c>
      <c r="AB38" s="234"/>
      <c r="AC38" s="234">
        <f>'SEF-11.1'!OO17</f>
        <v>-883359.94052478392</v>
      </c>
      <c r="AD38" s="234"/>
      <c r="AE38" s="234"/>
      <c r="AF38" s="234"/>
      <c r="AG38" s="234">
        <f>'SEF-11.2'!BQ29</f>
        <v>0</v>
      </c>
      <c r="AH38" s="234"/>
      <c r="AI38" s="229">
        <f t="shared" si="14"/>
        <v>-906212.38052478386</v>
      </c>
      <c r="AJ38" s="229">
        <f t="shared" si="15"/>
        <v>4121662.4094752162</v>
      </c>
      <c r="AK38" s="234"/>
      <c r="AL38" s="234"/>
      <c r="AM38" s="234"/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>
        <f>'SEF-11.1'!HW19</f>
        <v>-24347.969999999976</v>
      </c>
      <c r="AZ38" s="234"/>
      <c r="BA38" s="234"/>
      <c r="BB38" s="234"/>
      <c r="BC38" s="234"/>
      <c r="BD38" s="234"/>
      <c r="BE38" s="234"/>
      <c r="BF38" s="234"/>
      <c r="BG38" s="234"/>
      <c r="BH38" s="234"/>
      <c r="BI38" s="234">
        <f>+'SEF-11.1'!OA39</f>
        <v>5849175.2306000004</v>
      </c>
      <c r="BJ38" s="234"/>
      <c r="BK38" s="234"/>
      <c r="BL38" s="234"/>
      <c r="BM38" s="234"/>
      <c r="BN38" s="234"/>
      <c r="BO38" s="234"/>
      <c r="BP38" s="234"/>
      <c r="BQ38" s="234"/>
      <c r="BR38" s="234"/>
      <c r="BS38" s="234"/>
      <c r="BT38" s="234">
        <f>'SEF-11.2'!BC36</f>
        <v>536571.3999112501</v>
      </c>
      <c r="BU38" s="234">
        <f>'SEF-11.2'!BS29</f>
        <v>424716.20982690901</v>
      </c>
      <c r="BW38" s="229">
        <f>SUM(AK38:BU38)</f>
        <v>6786114.8703381596</v>
      </c>
      <c r="BX38" s="229">
        <f t="shared" si="17"/>
        <v>10907777.279813375</v>
      </c>
      <c r="BY38" s="234"/>
      <c r="BZ38" s="234"/>
      <c r="CA38" s="234"/>
      <c r="CB38" s="234"/>
      <c r="CC38" s="234"/>
      <c r="CD38" s="234"/>
      <c r="CE38" s="234"/>
      <c r="CF38" s="234"/>
      <c r="CG38" s="234"/>
      <c r="CH38" s="234"/>
      <c r="CI38" s="234"/>
      <c r="CJ38" s="234"/>
      <c r="CK38" s="234"/>
      <c r="CL38" s="234"/>
      <c r="CM38" s="234"/>
      <c r="CN38" s="234"/>
      <c r="CO38" s="234"/>
      <c r="CP38" s="234"/>
      <c r="CQ38" s="234"/>
      <c r="CR38" s="234"/>
      <c r="CS38" s="234"/>
      <c r="CT38" s="234"/>
      <c r="CU38" s="234"/>
      <c r="CV38" s="234"/>
      <c r="CW38" s="234"/>
      <c r="CX38" s="234"/>
      <c r="CY38" s="234"/>
      <c r="CZ38" s="234"/>
      <c r="DA38" s="234"/>
      <c r="DB38" s="234"/>
      <c r="DC38" s="234"/>
      <c r="DD38" s="234"/>
      <c r="DE38" s="234"/>
      <c r="DF38" s="234"/>
      <c r="DG38" s="234"/>
      <c r="DH38" s="234"/>
      <c r="DI38" s="234"/>
      <c r="DJ38" s="229">
        <f t="shared" si="18"/>
        <v>0</v>
      </c>
      <c r="DK38" s="229">
        <f t="shared" si="19"/>
        <v>10907777.279813375</v>
      </c>
      <c r="DL38" s="234"/>
      <c r="DM38" s="234"/>
      <c r="DN38" s="234"/>
      <c r="DO38" s="234"/>
      <c r="DP38" s="234"/>
      <c r="DQ38" s="234"/>
      <c r="DR38" s="234"/>
      <c r="DS38" s="234"/>
      <c r="DT38" s="234"/>
      <c r="DU38" s="234"/>
      <c r="DV38" s="234"/>
      <c r="DW38" s="234"/>
      <c r="DX38" s="234"/>
      <c r="DY38" s="234"/>
      <c r="DZ38" s="234">
        <f>'SEF-11.1'!IA19</f>
        <v>1908181.2366666668</v>
      </c>
      <c r="EA38" s="234"/>
      <c r="EB38" s="234"/>
      <c r="EC38" s="234"/>
      <c r="ED38" s="234"/>
      <c r="EE38" s="234"/>
      <c r="EF38" s="234"/>
      <c r="EG38" s="234"/>
      <c r="EH38" s="234"/>
      <c r="EI38" s="234"/>
      <c r="EJ38" s="234">
        <f>+'SEF-11.1'!OE40+'SEF-11.1'!OE42+'SEF-11.1'!OE41+'SEF-11.1'!OE43</f>
        <v>4667402.7807480572</v>
      </c>
      <c r="EK38" s="234">
        <f>'SEF-11.1'!OU17</f>
        <v>656555.35457370523</v>
      </c>
      <c r="EL38" s="234">
        <f>'SEF-11.1'!PK28</f>
        <v>316314.27103536751</v>
      </c>
      <c r="EM38" s="234"/>
      <c r="EN38" s="234"/>
      <c r="EO38" s="234"/>
      <c r="EP38" s="234"/>
      <c r="EQ38" s="234"/>
      <c r="ER38" s="234"/>
      <c r="ES38" s="234"/>
      <c r="ET38" s="234">
        <f>'SEF-11.2'!BG37</f>
        <v>536569.3999112501</v>
      </c>
      <c r="EU38" s="234">
        <f>'SEF-11.2'!BW29</f>
        <v>-1459485.6823269089</v>
      </c>
      <c r="EV38" s="234">
        <f>'SEF-11.2'!CM39+'SEF-11.2'!CM41</f>
        <v>2653221.6718409956</v>
      </c>
      <c r="EW38" s="229">
        <f t="shared" si="20"/>
        <v>9278759.0324491337</v>
      </c>
      <c r="EX38" s="229">
        <f t="shared" si="21"/>
        <v>20186536.312262509</v>
      </c>
      <c r="EY38" s="234"/>
      <c r="EZ38" s="234"/>
      <c r="FA38" s="234"/>
      <c r="FB38" s="234"/>
      <c r="FC38" s="234"/>
      <c r="FD38" s="234"/>
      <c r="FE38" s="234"/>
      <c r="FF38" s="234"/>
      <c r="FG38" s="234"/>
      <c r="FH38" s="234"/>
      <c r="FI38" s="234"/>
      <c r="FJ38" s="234"/>
      <c r="FK38" s="234"/>
      <c r="FL38" s="234"/>
      <c r="FM38" s="234"/>
      <c r="FN38" s="234"/>
      <c r="FO38" s="234"/>
      <c r="FP38" s="234"/>
      <c r="FQ38" s="234"/>
      <c r="FR38" s="234"/>
      <c r="FS38" s="234"/>
      <c r="FT38" s="234"/>
      <c r="FU38" s="234"/>
      <c r="FV38" s="234"/>
      <c r="FW38" s="234"/>
      <c r="FX38" s="234"/>
      <c r="FY38" s="234">
        <f>'SEF-11.1'!PM28</f>
        <v>0</v>
      </c>
      <c r="FZ38" s="234"/>
      <c r="GA38" s="234"/>
      <c r="GB38" s="234"/>
      <c r="GC38" s="234"/>
      <c r="GD38" s="234"/>
      <c r="GE38" s="234"/>
      <c r="GF38" s="234"/>
      <c r="GG38" s="234"/>
      <c r="GH38" s="234">
        <f>'SEF-11.2'!BY29</f>
        <v>-4378457.0469807265</v>
      </c>
      <c r="GI38" s="234"/>
      <c r="GJ38" s="229">
        <f t="shared" si="22"/>
        <v>-4378457.0469807265</v>
      </c>
      <c r="GK38" s="229">
        <f t="shared" si="23"/>
        <v>15808079.265281782</v>
      </c>
      <c r="GL38" s="234"/>
      <c r="GM38" s="234"/>
      <c r="GN38" s="234"/>
      <c r="GO38" s="234"/>
      <c r="GP38" s="234"/>
      <c r="GQ38" s="234"/>
      <c r="GR38" s="234"/>
      <c r="GS38" s="234"/>
      <c r="GT38" s="234"/>
      <c r="GU38" s="234"/>
      <c r="GV38" s="234"/>
      <c r="GW38" s="234"/>
      <c r="GX38" s="234"/>
      <c r="GY38" s="234"/>
      <c r="GZ38" s="234">
        <f>'SEF-11.1'!IE19</f>
        <v>0</v>
      </c>
      <c r="HA38" s="234"/>
      <c r="HB38" s="234"/>
      <c r="HC38" s="234"/>
      <c r="HD38" s="234"/>
      <c r="HE38" s="234"/>
      <c r="HF38" s="234"/>
      <c r="HG38" s="234"/>
      <c r="HH38" s="234"/>
      <c r="HI38" s="234"/>
      <c r="HJ38" s="234"/>
      <c r="HK38" s="234">
        <f>'SEF-11.1'!OY17</f>
        <v>-3275461.9699998335</v>
      </c>
      <c r="HL38" s="234">
        <f>'SEF-11.1'!PO28</f>
        <v>-316314.27103536751</v>
      </c>
      <c r="HM38" s="234"/>
      <c r="HN38" s="234"/>
      <c r="HO38" s="234"/>
      <c r="HP38" s="234"/>
      <c r="HQ38" s="234"/>
      <c r="HR38" s="234"/>
      <c r="HS38" s="234"/>
      <c r="HT38" s="234"/>
      <c r="HU38" s="234"/>
      <c r="HV38" s="234"/>
      <c r="HW38" s="229">
        <f t="shared" si="24"/>
        <v>-3591776.2410352011</v>
      </c>
      <c r="HX38" s="229">
        <f t="shared" si="25"/>
        <v>12216303.024246581</v>
      </c>
    </row>
    <row r="39" spans="1:232" x14ac:dyDescent="0.2">
      <c r="A39" s="5">
        <f>ROW()</f>
        <v>39</v>
      </c>
      <c r="B39" s="21" t="s">
        <v>92</v>
      </c>
      <c r="C39" s="229">
        <v>104064825.77000001</v>
      </c>
      <c r="D39" s="234">
        <f>'SEF-11.1'!E57</f>
        <v>150145.99805119279</v>
      </c>
      <c r="E39" s="234">
        <f>'SEF-11.1'!U63</f>
        <v>-79631403.360531434</v>
      </c>
      <c r="F39" s="234">
        <f>'SEF-11.1'!AK24</f>
        <v>1858.1421767932045</v>
      </c>
      <c r="G39" s="234"/>
      <c r="H39" s="234"/>
      <c r="I39" s="234"/>
      <c r="J39" s="234"/>
      <c r="K39" s="234">
        <f>'SEF-11.1'!DM19</f>
        <v>-1203.5147619992495</v>
      </c>
      <c r="L39" s="234"/>
      <c r="M39" s="234"/>
      <c r="N39" s="234">
        <f>'SEF-11.1'!FI28</f>
        <v>233897.63965384098</v>
      </c>
      <c r="O39" s="234"/>
      <c r="P39" s="234"/>
      <c r="Q39" s="234"/>
      <c r="R39" s="234"/>
      <c r="S39" s="234"/>
      <c r="T39" s="234"/>
      <c r="U39" s="234">
        <f>'SEF-11.1'!JQ28</f>
        <v>111366.06360937754</v>
      </c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29">
        <f t="shared" si="14"/>
        <v>-79135339.031802222</v>
      </c>
      <c r="AJ39" s="229">
        <f t="shared" si="15"/>
        <v>24929486.738197789</v>
      </c>
      <c r="AK39" s="234">
        <f>'SEF-11.1'!G57</f>
        <v>-1507872.9288832434</v>
      </c>
      <c r="AL39" s="234"/>
      <c r="AM39" s="234">
        <f>'SEF-11.1'!AM24</f>
        <v>498710.86215691041</v>
      </c>
      <c r="AN39" s="234"/>
      <c r="AO39" s="234"/>
      <c r="AP39" s="234"/>
      <c r="AQ39" s="234"/>
      <c r="AR39" s="234"/>
      <c r="AS39" s="234"/>
      <c r="AT39" s="234"/>
      <c r="AU39" s="234">
        <f>'SEF-11.1'!FK28</f>
        <v>-96898.533767085464</v>
      </c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4"/>
      <c r="BQ39" s="234"/>
      <c r="BR39" s="234"/>
      <c r="BS39" s="234"/>
      <c r="BT39" s="234"/>
      <c r="BU39" s="234"/>
      <c r="BV39" s="234"/>
      <c r="BW39" s="229">
        <f>SUM(AK39:BV39)</f>
        <v>-1106060.6004934185</v>
      </c>
      <c r="BX39" s="229">
        <f t="shared" si="17"/>
        <v>23823426.137704369</v>
      </c>
      <c r="BY39" s="234">
        <f>'SEF-11.1'!I57</f>
        <v>575837.94038498309</v>
      </c>
      <c r="BZ39" s="234"/>
      <c r="CA39" s="234"/>
      <c r="CB39" s="234"/>
      <c r="CC39" s="234"/>
      <c r="CD39" s="234"/>
      <c r="CE39" s="234"/>
      <c r="CF39" s="234"/>
      <c r="CG39" s="234"/>
      <c r="CH39" s="234"/>
      <c r="CI39" s="234">
        <f>'SEF-11.1'!FM28</f>
        <v>3582.4886726551986</v>
      </c>
      <c r="CJ39" s="234"/>
      <c r="CK39" s="234"/>
      <c r="CL39" s="234"/>
      <c r="CM39" s="234"/>
      <c r="CN39" s="234"/>
      <c r="CO39" s="234"/>
      <c r="CP39" s="234"/>
      <c r="CQ39" s="234"/>
      <c r="CR39" s="234"/>
      <c r="CS39" s="234"/>
      <c r="CT39" s="234"/>
      <c r="CU39" s="234"/>
      <c r="CV39" s="234"/>
      <c r="CW39" s="234"/>
      <c r="CX39" s="234"/>
      <c r="CY39" s="234"/>
      <c r="CZ39" s="234"/>
      <c r="DA39" s="234"/>
      <c r="DB39" s="234"/>
      <c r="DC39" s="234"/>
      <c r="DD39" s="234"/>
      <c r="DE39" s="234"/>
      <c r="DF39" s="234"/>
      <c r="DG39" s="234"/>
      <c r="DH39" s="234"/>
      <c r="DI39" s="234"/>
      <c r="DJ39" s="229">
        <f t="shared" si="18"/>
        <v>579420.42905763828</v>
      </c>
      <c r="DK39" s="229">
        <f t="shared" si="19"/>
        <v>24402846.566762008</v>
      </c>
      <c r="DL39" s="234">
        <f>'SEF-11.1'!K57</f>
        <v>122079.72841140658</v>
      </c>
      <c r="DM39" s="234"/>
      <c r="DN39" s="234"/>
      <c r="DO39" s="234"/>
      <c r="DP39" s="234"/>
      <c r="DQ39" s="234"/>
      <c r="DR39" s="234"/>
      <c r="DS39" s="234"/>
      <c r="DT39" s="234"/>
      <c r="DU39" s="234"/>
      <c r="DV39" s="234">
        <f>'SEF-11.1'!FO28</f>
        <v>18017.185330354314</v>
      </c>
      <c r="DW39" s="234"/>
      <c r="DX39" s="234"/>
      <c r="DY39" s="234"/>
      <c r="DZ39" s="234"/>
      <c r="EA39" s="234"/>
      <c r="EB39" s="234"/>
      <c r="EC39" s="234"/>
      <c r="ED39" s="234"/>
      <c r="EE39" s="234"/>
      <c r="EF39" s="234"/>
      <c r="EG39" s="234">
        <f>'SEF-11.1'!MI23</f>
        <v>717291.78090297058</v>
      </c>
      <c r="EH39" s="234"/>
      <c r="EI39" s="234"/>
      <c r="EJ39" s="234"/>
      <c r="EK39" s="234"/>
      <c r="EL39" s="234"/>
      <c r="EM39" s="234"/>
      <c r="EN39" s="234"/>
      <c r="EO39" s="234"/>
      <c r="EP39" s="234"/>
      <c r="EQ39" s="234"/>
      <c r="ER39" s="234"/>
      <c r="ES39" s="234"/>
      <c r="ET39" s="234"/>
      <c r="EU39" s="234"/>
      <c r="EV39" s="234"/>
      <c r="EW39" s="229">
        <f t="shared" si="20"/>
        <v>857388.69464473147</v>
      </c>
      <c r="EX39" s="229">
        <f t="shared" si="21"/>
        <v>25260235.261406738</v>
      </c>
      <c r="EY39" s="234">
        <f>'SEF-11.1'!M57</f>
        <v>156826.8226190838</v>
      </c>
      <c r="EZ39" s="234"/>
      <c r="FA39" s="234"/>
      <c r="FB39" s="234"/>
      <c r="FC39" s="234"/>
      <c r="FD39" s="234"/>
      <c r="FE39" s="234"/>
      <c r="FF39" s="234"/>
      <c r="FG39" s="234"/>
      <c r="FH39" s="234"/>
      <c r="FI39" s="234">
        <f>'SEF-11.1'!FQ28</f>
        <v>55325.062206358234</v>
      </c>
      <c r="FJ39" s="234"/>
      <c r="FK39" s="234"/>
      <c r="FL39" s="234"/>
      <c r="FM39" s="234"/>
      <c r="FN39" s="234"/>
      <c r="FO39" s="234"/>
      <c r="FP39" s="234"/>
      <c r="FQ39" s="234"/>
      <c r="FR39" s="234"/>
      <c r="FS39" s="234"/>
      <c r="FT39" s="234">
        <f>'SEF-11.1'!MK23</f>
        <v>164934.15280500427</v>
      </c>
      <c r="FU39" s="234"/>
      <c r="FV39" s="234"/>
      <c r="FW39" s="234"/>
      <c r="FX39" s="234"/>
      <c r="FY39" s="234"/>
      <c r="FZ39" s="234"/>
      <c r="GA39" s="234"/>
      <c r="GB39" s="234"/>
      <c r="GC39" s="234"/>
      <c r="GD39" s="234"/>
      <c r="GE39" s="234"/>
      <c r="GF39" s="234"/>
      <c r="GG39" s="234"/>
      <c r="GH39" s="234"/>
      <c r="GI39" s="234"/>
      <c r="GJ39" s="229">
        <f t="shared" si="22"/>
        <v>377086.03763044631</v>
      </c>
      <c r="GK39" s="229">
        <f t="shared" si="23"/>
        <v>25637321.299037185</v>
      </c>
      <c r="GL39" s="234">
        <f>'SEF-11.1'!O57</f>
        <v>32765.99737238844</v>
      </c>
      <c r="GM39" s="234"/>
      <c r="GN39" s="234"/>
      <c r="GO39" s="234"/>
      <c r="GP39" s="234"/>
      <c r="GQ39" s="234"/>
      <c r="GR39" s="234"/>
      <c r="GS39" s="234"/>
      <c r="GT39" s="234"/>
      <c r="GU39" s="234"/>
      <c r="GV39" s="234">
        <f>'SEF-11.1'!FS28</f>
        <v>83556.682869798678</v>
      </c>
      <c r="GW39" s="234"/>
      <c r="GX39" s="234"/>
      <c r="GY39" s="234"/>
      <c r="GZ39" s="234"/>
      <c r="HA39" s="234"/>
      <c r="HB39" s="234"/>
      <c r="HC39" s="234"/>
      <c r="HD39" s="234"/>
      <c r="HE39" s="234"/>
      <c r="HF39" s="234"/>
      <c r="HG39" s="234">
        <f>'SEF-11.1'!MM23</f>
        <v>170000.20881224982</v>
      </c>
      <c r="HH39" s="234"/>
      <c r="HI39" s="234"/>
      <c r="HJ39" s="234"/>
      <c r="HK39" s="234"/>
      <c r="HL39" s="14"/>
      <c r="HM39" s="234"/>
      <c r="HN39" s="14"/>
      <c r="HO39" s="234"/>
      <c r="HP39" s="234"/>
      <c r="HQ39" s="234"/>
      <c r="HR39" s="234"/>
      <c r="HS39" s="234"/>
      <c r="HT39" s="234"/>
      <c r="HU39" s="234"/>
      <c r="HV39" s="234"/>
      <c r="HW39" s="229">
        <f t="shared" si="24"/>
        <v>286322.88905443694</v>
      </c>
      <c r="HX39" s="229">
        <f t="shared" si="25"/>
        <v>25923644.188091621</v>
      </c>
    </row>
    <row r="40" spans="1:232" x14ac:dyDescent="0.2">
      <c r="A40" s="5">
        <f>ROW()</f>
        <v>40</v>
      </c>
      <c r="B40" s="21" t="s">
        <v>93</v>
      </c>
      <c r="C40" s="229">
        <v>30995873.329999998</v>
      </c>
      <c r="D40" s="234">
        <f>'SEF-11.1'!E61</f>
        <v>1134556.8756077795</v>
      </c>
      <c r="E40" s="234">
        <f>'SEF-11.1'!U64</f>
        <v>-162640.50449823082</v>
      </c>
      <c r="F40" s="234">
        <f>'SEF-11.1'!AK29</f>
        <v>9719.5804456030364</v>
      </c>
      <c r="G40" s="234">
        <f>+'SEF-11.1'!BA16</f>
        <v>4130432.299621895</v>
      </c>
      <c r="H40" s="234">
        <f>+'SEF-11.1'!BR23</f>
        <v>-13470187.035978962</v>
      </c>
      <c r="I40" s="234">
        <f>'SEF-11.1'!CG19</f>
        <v>88340.148593092177</v>
      </c>
      <c r="J40" s="234">
        <f>'SEF-11.1'!CW21</f>
        <v>-8139.0423017399899</v>
      </c>
      <c r="K40" s="234">
        <f>'SEF-11.1'!DM20</f>
        <v>252.73810001984236</v>
      </c>
      <c r="L40" s="234">
        <f>'SEF-11.1'!EC25</f>
        <v>3659.63811562825</v>
      </c>
      <c r="M40" s="234">
        <f>'SEF-11.1'!ES21</f>
        <v>176047.87895705621</v>
      </c>
      <c r="N40" s="234">
        <f>'SEF-11.1'!FI31</f>
        <v>-589476.08768601506</v>
      </c>
      <c r="O40" s="234">
        <f>'SEF-11.1'!FY34</f>
        <v>-13045.936427889616</v>
      </c>
      <c r="P40" s="234"/>
      <c r="Q40" s="234">
        <f>'SEF-11.1'!HE20</f>
        <v>-63373.130481059474</v>
      </c>
      <c r="R40" s="234">
        <f>'SEF-11.1'!HU21</f>
        <v>4799.0123999999987</v>
      </c>
      <c r="S40" s="234">
        <f>'SEF-11.1'!IK22</f>
        <v>12639.852540325057</v>
      </c>
      <c r="T40" s="234">
        <f>'SEF-11.1'!JA19</f>
        <v>167418.18748050198</v>
      </c>
      <c r="U40" s="234">
        <f>'SEF-11.1'!JQ32</f>
        <v>-249765.32365603335</v>
      </c>
      <c r="V40" s="234"/>
      <c r="W40" s="234">
        <f>'SEF-11.1'!KW28</f>
        <v>55849.496886744077</v>
      </c>
      <c r="X40" s="234">
        <f>'SEF-11.1'!LM21</f>
        <v>1724.1443477999721</v>
      </c>
      <c r="Y40" s="234"/>
      <c r="Z40" s="234"/>
      <c r="AA40" s="234">
        <f>+'SEF-11.1'!NI38</f>
        <v>0</v>
      </c>
      <c r="AB40" s="234"/>
      <c r="AC40" s="234">
        <f>'SEF-11.1'!OO20</f>
        <v>185505.58751020461</v>
      </c>
      <c r="AD40" s="6"/>
      <c r="AE40" s="6"/>
      <c r="AF40" s="6"/>
      <c r="AG40" s="6">
        <f>'SEF-11.2'!BQ31</f>
        <v>0</v>
      </c>
      <c r="AH40" s="6"/>
      <c r="AI40" s="229">
        <f t="shared" si="14"/>
        <v>-8585681.6204232797</v>
      </c>
      <c r="AJ40" s="229">
        <f t="shared" si="15"/>
        <v>22410191.709576719</v>
      </c>
      <c r="AK40" s="234">
        <f>'SEF-11.1'!G61</f>
        <v>-7871803.4385295548</v>
      </c>
      <c r="AL40" s="234"/>
      <c r="AM40" s="234">
        <f>'SEF-11.1'!AM29</f>
        <v>2608659.5548870084</v>
      </c>
      <c r="AN40" s="234">
        <f>+'SEF-11.1'!BC16</f>
        <v>0</v>
      </c>
      <c r="AO40" s="234">
        <f>+'SEF-11.1'!BS23</f>
        <v>-678363.06193641061</v>
      </c>
      <c r="AP40" s="234"/>
      <c r="AQ40" s="234"/>
      <c r="AR40" s="234"/>
      <c r="AS40" s="234">
        <f>'SEF-11.1'!EE25</f>
        <v>-9395.2670938594256</v>
      </c>
      <c r="AT40" s="234"/>
      <c r="AU40" s="234">
        <f>'SEF-11.1'!FK31</f>
        <v>244206.69089293556</v>
      </c>
      <c r="AV40" s="234"/>
      <c r="AW40" s="234"/>
      <c r="AX40" s="234">
        <f>'SEF-11.1'!HG20</f>
        <v>-118486.35181752536</v>
      </c>
      <c r="AY40" s="234">
        <f>'SEF-11.1'!HW21</f>
        <v>5113.0736999999945</v>
      </c>
      <c r="AZ40" s="234"/>
      <c r="BA40" s="234">
        <f>'SEF-11.1'!JC19</f>
        <v>-130067.26272106906</v>
      </c>
      <c r="BB40" s="234"/>
      <c r="BC40" s="234"/>
      <c r="BD40" s="234"/>
      <c r="BE40" s="234"/>
      <c r="BF40" s="234"/>
      <c r="BG40" s="234"/>
      <c r="BH40" s="234">
        <f>'SEF-11.1'!NK45</f>
        <v>-574862.022</v>
      </c>
      <c r="BI40" s="234">
        <f>+'SEF-11.1'!OA48</f>
        <v>-1228326.7984259999</v>
      </c>
      <c r="BJ40" s="234"/>
      <c r="BK40" s="234"/>
      <c r="BL40" s="234"/>
      <c r="BM40" s="234">
        <f>'SEF-11.1'!QN29</f>
        <v>439713.09538860095</v>
      </c>
      <c r="BN40" s="234">
        <f>'SEF-11.1'!$RD$28</f>
        <v>42406.991803260011</v>
      </c>
      <c r="BO40" s="234">
        <f>'SEF-11.1'!$RT$24</f>
        <v>-78573.435613260022</v>
      </c>
      <c r="BP40" s="234">
        <f>'SEF-11.1'!$RT$42</f>
        <v>-81897.944100000008</v>
      </c>
      <c r="BQ40" s="234">
        <f>'SEF-11.1'!$RT$60</f>
        <v>-5.57327526</v>
      </c>
      <c r="BR40" s="234">
        <f>'SEF-11.1'!$RT$78</f>
        <v>-104795.0227632</v>
      </c>
      <c r="BS40" s="234"/>
      <c r="BT40" s="234">
        <f>'SEF-11.2'!BC43</f>
        <v>-112679.99398136252</v>
      </c>
      <c r="BU40" s="234">
        <f>'SEF-11.2'!BS31</f>
        <v>-89190.404063650887</v>
      </c>
      <c r="BV40" s="234"/>
      <c r="BW40" s="229">
        <f>SUM(AK40:BV40)</f>
        <v>-7738347.1696493486</v>
      </c>
      <c r="BX40" s="229">
        <f t="shared" si="17"/>
        <v>14671844.539927371</v>
      </c>
      <c r="BY40" s="234">
        <f>'SEF-11.1'!I61</f>
        <v>3012096.3051715377</v>
      </c>
      <c r="BZ40" s="234"/>
      <c r="CA40" s="234"/>
      <c r="CB40" s="234">
        <f>+'SEF-11.1'!BE16</f>
        <v>0</v>
      </c>
      <c r="CC40" s="234">
        <f>+'SEF-11.1'!BU23</f>
        <v>-1849639.0504073494</v>
      </c>
      <c r="CD40" s="234"/>
      <c r="CE40" s="234"/>
      <c r="CF40" s="234"/>
      <c r="CG40" s="234"/>
      <c r="CH40" s="234"/>
      <c r="CI40" s="234">
        <f>'SEF-11.1'!FM31</f>
        <v>-9028.6990927382485</v>
      </c>
      <c r="CJ40" s="234"/>
      <c r="CK40" s="234"/>
      <c r="CL40" s="234"/>
      <c r="CM40" s="234"/>
      <c r="CN40" s="234"/>
      <c r="CO40" s="234"/>
      <c r="CP40" s="234"/>
      <c r="CQ40" s="234"/>
      <c r="CR40" s="234"/>
      <c r="CS40" s="234"/>
      <c r="CT40" s="234"/>
      <c r="CU40" s="234"/>
      <c r="CV40" s="234"/>
      <c r="CW40" s="234"/>
      <c r="CX40" s="234"/>
      <c r="CY40" s="234"/>
      <c r="CZ40" s="234"/>
      <c r="DA40" s="234">
        <f>'SEF-11.1'!$QP$29</f>
        <v>2070403.2947539522</v>
      </c>
      <c r="DB40" s="234">
        <f>'SEF-11.1'!$RF$28</f>
        <v>276885.47885165934</v>
      </c>
      <c r="DC40" s="234">
        <f>'SEF-11.1'!$RV$24</f>
        <v>-1071237.7313105999</v>
      </c>
      <c r="DD40" s="234">
        <f>'SEF-11.1'!$RV$42</f>
        <v>-545045.53949999996</v>
      </c>
      <c r="DE40" s="234">
        <f>'SEF-11.1'!$RV$60</f>
        <v>-1222399.9281047399</v>
      </c>
      <c r="DF40" s="234">
        <f>'SEF-11.1'!$RV$78</f>
        <v>-745528.43429022003</v>
      </c>
      <c r="DG40" s="234"/>
      <c r="DH40" s="234"/>
      <c r="DI40" s="234"/>
      <c r="DJ40" s="229">
        <f t="shared" si="18"/>
        <v>-83494.303928498412</v>
      </c>
      <c r="DK40" s="229">
        <f t="shared" si="19"/>
        <v>14588350.235998873</v>
      </c>
      <c r="DL40" s="234">
        <f>'SEF-11.1'!K61</f>
        <v>638575.32318641921</v>
      </c>
      <c r="DM40" s="234"/>
      <c r="DN40" s="234"/>
      <c r="DO40" s="234">
        <f>+'SEF-11.1'!BG16</f>
        <v>0</v>
      </c>
      <c r="DP40" s="234">
        <f>+'SEF-11.1'!BW23</f>
        <v>190003.80148794292</v>
      </c>
      <c r="DQ40" s="234"/>
      <c r="DR40" s="234"/>
      <c r="DS40" s="234"/>
      <c r="DT40" s="234"/>
      <c r="DU40" s="234"/>
      <c r="DV40" s="234">
        <f>'SEF-11.1'!FO31</f>
        <v>-45407.469418542787</v>
      </c>
      <c r="DW40" s="234"/>
      <c r="DX40" s="234"/>
      <c r="DY40" s="234"/>
      <c r="DZ40" s="234">
        <f>'SEF-11.1'!IA21</f>
        <v>-400718.05970000004</v>
      </c>
      <c r="EA40" s="234"/>
      <c r="EB40" s="234"/>
      <c r="EC40" s="234"/>
      <c r="ED40" s="234"/>
      <c r="EE40" s="234"/>
      <c r="EF40" s="234"/>
      <c r="EG40" s="234">
        <f>'SEF-11.1'!MI30</f>
        <v>-7598265.196250706</v>
      </c>
      <c r="EH40" s="234">
        <f>'SEF-11.1'!MY39</f>
        <v>-32508.97933316524</v>
      </c>
      <c r="EI40" s="234">
        <f>'SEF-11.1'!NO45</f>
        <v>-734958.50631666929</v>
      </c>
      <c r="EJ40" s="234">
        <f>+'SEF-11.1'!OE48</f>
        <v>-980154.58395709179</v>
      </c>
      <c r="EK40" s="234">
        <f>'SEF-11.1'!OU20</f>
        <v>-137876.62446047808</v>
      </c>
      <c r="EL40" s="234">
        <f>'SEF-11.1'!PK30</f>
        <v>-66425.996917427168</v>
      </c>
      <c r="EM40" s="234"/>
      <c r="EN40" s="234">
        <f>'SEF-11.1'!$QR$29</f>
        <v>-1714328.4035950783</v>
      </c>
      <c r="EO40" s="234">
        <f>'SEF-11.1'!$RH$28</f>
        <v>304105.80687354028</v>
      </c>
      <c r="EP40" s="234">
        <f>'SEF-11.1'!$RX$24</f>
        <v>-1485684.5024804999</v>
      </c>
      <c r="EQ40" s="234">
        <f>'SEF-11.1'!$RX$42</f>
        <v>-760777.63859999971</v>
      </c>
      <c r="ER40" s="234">
        <f>'SEF-11.1'!$RX$60</f>
        <v>144615.86159999997</v>
      </c>
      <c r="ES40" s="234">
        <f>'SEF-11.1'!$RX$78</f>
        <v>-998196.23836884007</v>
      </c>
      <c r="ET40" s="234">
        <f>'SEF-11.2'!BG43</f>
        <v>-440930.98965506814</v>
      </c>
      <c r="EU40" s="234">
        <f>'SEF-11.2'!BW31</f>
        <v>306491.99328865088</v>
      </c>
      <c r="EV40" s="234">
        <f>'SEF-11.2'!CM46</f>
        <v>-1623209.3136107707</v>
      </c>
      <c r="EW40" s="229">
        <f t="shared" si="20"/>
        <v>-15435649.716227781</v>
      </c>
      <c r="EX40" s="229">
        <f t="shared" si="21"/>
        <v>-847299.48022890836</v>
      </c>
      <c r="EY40" s="234">
        <f>'SEF-11.1'!M61</f>
        <v>820330.61706028099</v>
      </c>
      <c r="EZ40" s="234"/>
      <c r="FA40" s="234"/>
      <c r="FB40" s="234">
        <f>+'SEF-11.1'!BI16</f>
        <v>0</v>
      </c>
      <c r="FC40" s="234">
        <f>+'SEF-11.1'!BY23</f>
        <v>-904672.36444030167</v>
      </c>
      <c r="FD40" s="234"/>
      <c r="FE40" s="234"/>
      <c r="FF40" s="234"/>
      <c r="FG40" s="234"/>
      <c r="FH40" s="234"/>
      <c r="FI40" s="234">
        <f>'SEF-11.1'!FQ31</f>
        <v>-139431.93812752917</v>
      </c>
      <c r="FJ40" s="234"/>
      <c r="FK40" s="234"/>
      <c r="FL40" s="234"/>
      <c r="FM40" s="234"/>
      <c r="FN40" s="234"/>
      <c r="FO40" s="234"/>
      <c r="FP40" s="234"/>
      <c r="FQ40" s="234"/>
      <c r="FR40" s="234"/>
      <c r="FS40" s="234"/>
      <c r="FT40" s="234">
        <f>'SEF-11.1'!MK30</f>
        <v>-1167950.2860956611</v>
      </c>
      <c r="FU40" s="234">
        <f>'SEF-11.1'!NA39</f>
        <v>-357598.77266481763</v>
      </c>
      <c r="FV40" s="234">
        <f>'SEF-11.1'!NQ45</f>
        <v>0</v>
      </c>
      <c r="FW40" s="234"/>
      <c r="FX40" s="234"/>
      <c r="FY40" s="234">
        <f>'SEF-11.1'!PM30</f>
        <v>0</v>
      </c>
      <c r="FZ40" s="234"/>
      <c r="GA40" s="234">
        <f>'SEF-11.1'!$QT$29</f>
        <v>1706423.1502890631</v>
      </c>
      <c r="GB40" s="234">
        <f>'SEF-11.1'!$RJ$28</f>
        <v>124959.71591544038</v>
      </c>
      <c r="GC40" s="234">
        <f>'SEF-11.1'!$RZ$24</f>
        <v>-2655440.0809847396</v>
      </c>
      <c r="GD40" s="234">
        <f>'SEF-11.1'!$RZ$42</f>
        <v>-542129.50260000397</v>
      </c>
      <c r="GE40" s="234">
        <f>'SEF-11.1'!$RZ$60</f>
        <v>-42649.930978199998</v>
      </c>
      <c r="GF40" s="234">
        <f>'SEF-11.1'!$RZ$78</f>
        <v>-1295780.9431135796</v>
      </c>
      <c r="GG40" s="234"/>
      <c r="GH40" s="234">
        <f>'SEF-11.2'!BY31</f>
        <v>919475.97986595251</v>
      </c>
      <c r="GI40" s="234"/>
      <c r="GJ40" s="229">
        <f t="shared" si="22"/>
        <v>-3534464.355874096</v>
      </c>
      <c r="GK40" s="229">
        <f t="shared" si="23"/>
        <v>-4381763.8361030044</v>
      </c>
      <c r="GL40" s="234">
        <f>'SEF-11.1'!O61</f>
        <v>171392.56151591588</v>
      </c>
      <c r="GM40" s="234"/>
      <c r="GN40" s="234"/>
      <c r="GO40" s="234">
        <f>+'SEF-11.1'!BK16</f>
        <v>0</v>
      </c>
      <c r="GP40" s="234">
        <f>+'SEF-11.1'!CA23</f>
        <v>-500745.82573861192</v>
      </c>
      <c r="GQ40" s="234"/>
      <c r="GR40" s="234"/>
      <c r="GS40" s="234"/>
      <c r="GT40" s="234"/>
      <c r="GU40" s="234"/>
      <c r="GV40" s="234">
        <f>'SEF-11.1'!FS31</f>
        <v>-210582.14435598804</v>
      </c>
      <c r="GW40" s="234"/>
      <c r="GX40" s="234"/>
      <c r="GY40" s="234"/>
      <c r="GZ40" s="234">
        <f>'SEF-11.1'!IE21</f>
        <v>0</v>
      </c>
      <c r="HA40" s="234"/>
      <c r="HB40" s="234"/>
      <c r="HC40" s="234"/>
      <c r="HD40" s="234"/>
      <c r="HE40" s="234"/>
      <c r="HF40" s="234"/>
      <c r="HG40" s="234">
        <f>'SEF-11.1'!MM30</f>
        <v>-1027943.2084493496</v>
      </c>
      <c r="HH40" s="234">
        <f>'SEF-11.1'!NC39</f>
        <v>0</v>
      </c>
      <c r="HI40" s="234">
        <f>'SEF-11.1'!NS45</f>
        <v>0</v>
      </c>
      <c r="HJ40" s="234"/>
      <c r="HK40" s="234">
        <f>'SEF-11.1'!OY20</f>
        <v>687847.01369996497</v>
      </c>
      <c r="HL40" s="14">
        <f>'SEF-11.1'!PO30</f>
        <v>66425.996917427168</v>
      </c>
      <c r="HM40" s="234"/>
      <c r="HN40" s="14">
        <f>'SEF-11.1'!$QV$29</f>
        <v>642831.69116543746</v>
      </c>
      <c r="HO40" s="234">
        <f>'SEF-11.1'!$RL$28</f>
        <v>93889.852615439828</v>
      </c>
      <c r="HP40" s="234">
        <f>'SEF-11.1'!$SB$24</f>
        <v>-1652861.5493199578</v>
      </c>
      <c r="HQ40" s="234">
        <f>'SEF-11.1'!$SB$42</f>
        <v>-488452.29090000485</v>
      </c>
      <c r="HR40" s="234">
        <f>'SEF-11.1'!$SB$60</f>
        <v>-279433.8614004</v>
      </c>
      <c r="HS40" s="234">
        <f>'SEF-11.1'!$SB$78</f>
        <v>-716035.46620746097</v>
      </c>
      <c r="HT40" s="234"/>
      <c r="HU40" s="234"/>
      <c r="HV40" s="234"/>
      <c r="HW40" s="229">
        <f t="shared" si="24"/>
        <v>-3213667.2304575881</v>
      </c>
      <c r="HX40" s="229">
        <f t="shared" si="25"/>
        <v>-7595431.0665605925</v>
      </c>
    </row>
    <row r="41" spans="1:232" x14ac:dyDescent="0.2">
      <c r="A41" s="5">
        <f>ROW()</f>
        <v>41</v>
      </c>
      <c r="B41" s="19" t="s">
        <v>94</v>
      </c>
      <c r="C41" s="229">
        <v>7730962.7199999988</v>
      </c>
      <c r="D41" s="234"/>
      <c r="E41" s="234"/>
      <c r="F41" s="234"/>
      <c r="G41" s="234">
        <f>SUM('SEF-11.1'!BA17:BA19)</f>
        <v>-8213900.9186974997</v>
      </c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29">
        <f t="shared" si="14"/>
        <v>-8213900.9186974997</v>
      </c>
      <c r="AJ41" s="229">
        <f t="shared" si="15"/>
        <v>-482938.19869750086</v>
      </c>
      <c r="AK41" s="234"/>
      <c r="AL41" s="234"/>
      <c r="AM41" s="234"/>
      <c r="AN41" s="234">
        <f>SUM('SEF-11.1'!BC17:BC19)</f>
        <v>489534.39253912517</v>
      </c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4"/>
      <c r="BQ41" s="234"/>
      <c r="BR41" s="234"/>
      <c r="BS41" s="234"/>
      <c r="BT41" s="234"/>
      <c r="BU41" s="234"/>
      <c r="BV41" s="234"/>
      <c r="BW41" s="229">
        <f>SUM(AK41:BV41)</f>
        <v>489534.39253912517</v>
      </c>
      <c r="BX41" s="229">
        <f t="shared" si="17"/>
        <v>6596.1938416243065</v>
      </c>
      <c r="BY41" s="234"/>
      <c r="BZ41" s="234"/>
      <c r="CA41" s="234"/>
      <c r="CB41" s="234">
        <f>SUM('SEF-11.1'!BE17:BE19)</f>
        <v>-252779.03881400137</v>
      </c>
      <c r="CC41" s="234"/>
      <c r="CD41" s="234"/>
      <c r="CE41" s="234"/>
      <c r="CF41" s="234"/>
      <c r="CG41" s="234"/>
      <c r="CH41" s="234"/>
      <c r="CI41" s="234"/>
      <c r="CJ41" s="234"/>
      <c r="CK41" s="234"/>
      <c r="CL41" s="234"/>
      <c r="CM41" s="234"/>
      <c r="CN41" s="234"/>
      <c r="CO41" s="234"/>
      <c r="CP41" s="234"/>
      <c r="CQ41" s="234"/>
      <c r="CR41" s="234"/>
      <c r="CS41" s="234"/>
      <c r="CT41" s="234"/>
      <c r="CU41" s="234"/>
      <c r="CV41" s="234"/>
      <c r="CW41" s="234"/>
      <c r="CX41" s="234"/>
      <c r="CY41" s="234"/>
      <c r="CZ41" s="234"/>
      <c r="DA41" s="234"/>
      <c r="DB41" s="234"/>
      <c r="DG41" s="234"/>
      <c r="DH41" s="234"/>
      <c r="DI41" s="234"/>
      <c r="DJ41" s="229">
        <f t="shared" si="18"/>
        <v>-252779.03881400137</v>
      </c>
      <c r="DK41" s="229">
        <f t="shared" si="19"/>
        <v>-246182.84497237706</v>
      </c>
      <c r="DL41" s="234"/>
      <c r="DM41" s="234"/>
      <c r="DN41" s="234"/>
      <c r="DO41" s="234">
        <f>SUM('SEF-11.1'!BG17:BG19)</f>
        <v>-1441248.0251239983</v>
      </c>
      <c r="DP41" s="234"/>
      <c r="DQ41" s="234"/>
      <c r="DR41" s="234"/>
      <c r="DS41" s="234"/>
      <c r="DT41" s="234"/>
      <c r="DU41" s="234"/>
      <c r="DV41" s="234"/>
      <c r="DW41" s="234"/>
      <c r="DX41" s="234"/>
      <c r="DY41" s="234"/>
      <c r="DZ41" s="234"/>
      <c r="EA41" s="234"/>
      <c r="EB41" s="234"/>
      <c r="EC41" s="234"/>
      <c r="ED41" s="234"/>
      <c r="EE41" s="234"/>
      <c r="EF41" s="234"/>
      <c r="EG41" s="234"/>
      <c r="EH41" s="234"/>
      <c r="EI41" s="234"/>
      <c r="EJ41" s="234"/>
      <c r="EK41" s="234"/>
      <c r="EL41" s="234"/>
      <c r="EM41" s="234"/>
      <c r="EN41" s="234"/>
      <c r="EO41" s="234"/>
      <c r="ET41" s="234"/>
      <c r="EU41" s="234"/>
      <c r="EV41" s="234"/>
      <c r="EW41" s="229">
        <f t="shared" si="20"/>
        <v>-1441248.0251239983</v>
      </c>
      <c r="EX41" s="229">
        <f t="shared" si="21"/>
        <v>-1687430.8700963752</v>
      </c>
      <c r="EY41" s="234"/>
      <c r="EZ41" s="234"/>
      <c r="FA41" s="234"/>
      <c r="FB41" s="234">
        <f>SUM('SEF-11.1'!BI17:BI19)</f>
        <v>-527842.51771800278</v>
      </c>
      <c r="FC41" s="234"/>
      <c r="FD41" s="234"/>
      <c r="FE41" s="234"/>
      <c r="FF41" s="234"/>
      <c r="FG41" s="234"/>
      <c r="FH41" s="234"/>
      <c r="FI41" s="234"/>
      <c r="FJ41" s="234"/>
      <c r="FK41" s="234"/>
      <c r="FL41" s="234"/>
      <c r="FM41" s="234"/>
      <c r="FN41" s="234"/>
      <c r="FO41" s="234"/>
      <c r="FP41" s="234"/>
      <c r="FQ41" s="234"/>
      <c r="FR41" s="234"/>
      <c r="FS41" s="234"/>
      <c r="FT41" s="234"/>
      <c r="FU41" s="234"/>
      <c r="FV41" s="234"/>
      <c r="FW41" s="234"/>
      <c r="FX41" s="234"/>
      <c r="FY41" s="234"/>
      <c r="FZ41" s="234"/>
      <c r="GA41" s="234"/>
      <c r="GB41" s="234"/>
      <c r="GC41" s="234"/>
      <c r="GD41" s="234"/>
      <c r="GE41" s="234"/>
      <c r="GF41" s="234"/>
      <c r="GG41" s="234"/>
      <c r="GH41" s="234"/>
      <c r="GI41" s="234"/>
      <c r="GJ41" s="229">
        <f t="shared" si="22"/>
        <v>-527842.51771800278</v>
      </c>
      <c r="GK41" s="229">
        <f t="shared" si="23"/>
        <v>-2215273.3878143779</v>
      </c>
      <c r="GL41" s="234"/>
      <c r="GM41" s="234"/>
      <c r="GN41" s="234"/>
      <c r="GO41" s="234">
        <f>SUM('SEF-11.1'!BK17:BK19)</f>
        <v>-695730.51745199854</v>
      </c>
      <c r="GP41" s="234"/>
      <c r="GQ41" s="234"/>
      <c r="GR41" s="234"/>
      <c r="GS41" s="234"/>
      <c r="GT41" s="234"/>
      <c r="GU41" s="234"/>
      <c r="GV41" s="234"/>
      <c r="GW41" s="234"/>
      <c r="GX41" s="234"/>
      <c r="GY41" s="234"/>
      <c r="GZ41" s="234"/>
      <c r="HA41" s="234"/>
      <c r="HB41" s="234"/>
      <c r="HC41" s="234"/>
      <c r="HD41" s="234"/>
      <c r="HE41" s="234"/>
      <c r="HF41" s="234"/>
      <c r="HG41" s="234"/>
      <c r="HH41" s="234"/>
      <c r="HI41" s="234"/>
      <c r="HJ41" s="234"/>
      <c r="HK41" s="234"/>
      <c r="HL41" s="234"/>
      <c r="HM41" s="234"/>
      <c r="HN41" s="234"/>
      <c r="HO41" s="234"/>
      <c r="HP41" s="234"/>
      <c r="HQ41" s="234"/>
      <c r="HR41" s="234"/>
      <c r="HS41" s="234"/>
      <c r="HT41" s="234"/>
      <c r="HU41" s="234"/>
      <c r="HV41" s="234"/>
      <c r="HW41" s="229">
        <f t="shared" si="24"/>
        <v>-695730.51745199854</v>
      </c>
      <c r="HX41" s="229">
        <f t="shared" si="25"/>
        <v>-2911003.9052663762</v>
      </c>
    </row>
    <row r="42" spans="1:232" x14ac:dyDescent="0.2">
      <c r="A42" s="5">
        <f>ROW()</f>
        <v>42</v>
      </c>
      <c r="B42" s="21" t="s">
        <v>96</v>
      </c>
      <c r="C42" s="245">
        <f t="shared" ref="C42:AH42" si="26">SUM(C26:C41)</f>
        <v>871426685.80000007</v>
      </c>
      <c r="D42" s="246">
        <f t="shared" si="26"/>
        <v>-353761.57833275571</v>
      </c>
      <c r="E42" s="246">
        <f t="shared" si="26"/>
        <v>-469968765.55719286</v>
      </c>
      <c r="F42" s="246">
        <f t="shared" si="26"/>
        <v>11877.966775161356</v>
      </c>
      <c r="G42" s="246">
        <f t="shared" si="26"/>
        <v>-4083468.6190756047</v>
      </c>
      <c r="H42" s="246">
        <f t="shared" si="26"/>
        <v>-13470187.035978962</v>
      </c>
      <c r="I42" s="246">
        <f t="shared" si="26"/>
        <v>-332327.22565972776</v>
      </c>
      <c r="J42" s="246">
        <f t="shared" si="26"/>
        <v>30618.301992259963</v>
      </c>
      <c r="K42" s="246">
        <f t="shared" si="26"/>
        <v>-950.77666197940709</v>
      </c>
      <c r="L42" s="246">
        <f t="shared" si="26"/>
        <v>-13767.210054030083</v>
      </c>
      <c r="M42" s="246">
        <f t="shared" si="26"/>
        <v>-662275.35417178285</v>
      </c>
      <c r="N42" s="246">
        <f t="shared" si="26"/>
        <v>2217552.9012950091</v>
      </c>
      <c r="O42" s="246">
        <f t="shared" si="26"/>
        <v>49077.570371584741</v>
      </c>
      <c r="P42" s="246">
        <f t="shared" si="26"/>
        <v>3870.6276671299306</v>
      </c>
      <c r="Q42" s="246">
        <f t="shared" si="26"/>
        <v>238403.68133350945</v>
      </c>
      <c r="R42" s="246">
        <f t="shared" si="26"/>
        <v>-18053.427599999995</v>
      </c>
      <c r="S42" s="246">
        <f t="shared" si="26"/>
        <v>-47549.921461222839</v>
      </c>
      <c r="T42" s="246">
        <f t="shared" si="26"/>
        <v>-629811.27671236463</v>
      </c>
      <c r="U42" s="246">
        <f t="shared" si="26"/>
        <v>939593.36042031588</v>
      </c>
      <c r="V42" s="246">
        <f t="shared" si="26"/>
        <v>0</v>
      </c>
      <c r="W42" s="246">
        <f t="shared" si="26"/>
        <v>-210100.48828822756</v>
      </c>
      <c r="X42" s="246">
        <f t="shared" si="26"/>
        <v>-6486.0668321998955</v>
      </c>
      <c r="Y42" s="246">
        <f t="shared" si="26"/>
        <v>0</v>
      </c>
      <c r="Z42" s="246">
        <f t="shared" si="26"/>
        <v>0</v>
      </c>
      <c r="AA42" s="246">
        <f t="shared" si="26"/>
        <v>0</v>
      </c>
      <c r="AB42" s="246">
        <f t="shared" si="26"/>
        <v>0</v>
      </c>
      <c r="AC42" s="246">
        <f t="shared" si="26"/>
        <v>-697854.35301457928</v>
      </c>
      <c r="AD42" s="246">
        <f t="shared" si="26"/>
        <v>0</v>
      </c>
      <c r="AE42" s="246">
        <f t="shared" si="26"/>
        <v>0</v>
      </c>
      <c r="AF42" s="246">
        <f t="shared" si="26"/>
        <v>0</v>
      </c>
      <c r="AG42" s="246">
        <f t="shared" si="26"/>
        <v>0</v>
      </c>
      <c r="AH42" s="246">
        <f t="shared" si="26"/>
        <v>0</v>
      </c>
      <c r="AI42" s="245">
        <f t="shared" ref="AI42:BN42" si="27">SUM(AI26:AI41)</f>
        <v>-487004364.48118109</v>
      </c>
      <c r="AJ42" s="245">
        <f t="shared" si="27"/>
        <v>384422321.31881875</v>
      </c>
      <c r="AK42" s="246">
        <f t="shared" si="27"/>
        <v>-9697545.2308128271</v>
      </c>
      <c r="AL42" s="246">
        <f t="shared" si="27"/>
        <v>0</v>
      </c>
      <c r="AM42" s="246">
        <f t="shared" si="27"/>
        <v>3187953.6050007604</v>
      </c>
      <c r="AN42" s="246">
        <f t="shared" si="27"/>
        <v>489534.39253912517</v>
      </c>
      <c r="AO42" s="246">
        <f t="shared" si="27"/>
        <v>-678363.06193641061</v>
      </c>
      <c r="AP42" s="246">
        <f t="shared" si="27"/>
        <v>0</v>
      </c>
      <c r="AQ42" s="246">
        <f t="shared" si="27"/>
        <v>0</v>
      </c>
      <c r="AR42" s="246">
        <f t="shared" si="27"/>
        <v>0</v>
      </c>
      <c r="AS42" s="246">
        <f t="shared" si="27"/>
        <v>35344.100019756894</v>
      </c>
      <c r="AT42" s="246">
        <f t="shared" si="27"/>
        <v>0</v>
      </c>
      <c r="AU42" s="246">
        <f t="shared" si="27"/>
        <v>-918682.31335913856</v>
      </c>
      <c r="AV42" s="246">
        <f t="shared" si="27"/>
        <v>0</v>
      </c>
      <c r="AW42" s="246">
        <f t="shared" si="27"/>
        <v>0</v>
      </c>
      <c r="AX42" s="246">
        <f t="shared" si="27"/>
        <v>445734.37112307164</v>
      </c>
      <c r="AY42" s="246">
        <f t="shared" si="27"/>
        <v>-19234.896299999982</v>
      </c>
      <c r="AZ42" s="246">
        <f t="shared" si="27"/>
        <v>0</v>
      </c>
      <c r="BA42" s="246">
        <f t="shared" si="27"/>
        <v>489300.65499830747</v>
      </c>
      <c r="BB42" s="246">
        <f t="shared" si="27"/>
        <v>0</v>
      </c>
      <c r="BC42" s="246">
        <f t="shared" si="27"/>
        <v>0</v>
      </c>
      <c r="BD42" s="246">
        <f t="shared" si="27"/>
        <v>0</v>
      </c>
      <c r="BE42" s="246">
        <f t="shared" si="27"/>
        <v>0</v>
      </c>
      <c r="BF42" s="246">
        <f t="shared" si="27"/>
        <v>0</v>
      </c>
      <c r="BG42" s="246">
        <f t="shared" si="27"/>
        <v>0</v>
      </c>
      <c r="BH42" s="246">
        <f t="shared" si="27"/>
        <v>-574862.022</v>
      </c>
      <c r="BI42" s="246">
        <f t="shared" si="27"/>
        <v>4620848.4321740009</v>
      </c>
      <c r="BJ42" s="246">
        <f t="shared" si="27"/>
        <v>0</v>
      </c>
      <c r="BK42" s="246">
        <f t="shared" si="27"/>
        <v>0</v>
      </c>
      <c r="BL42" s="246">
        <f t="shared" si="27"/>
        <v>0</v>
      </c>
      <c r="BM42" s="246">
        <f t="shared" si="27"/>
        <v>-1654158.7874142607</v>
      </c>
      <c r="BN42" s="246">
        <f t="shared" si="27"/>
        <v>-159531.06440274004</v>
      </c>
      <c r="BO42" s="246">
        <f t="shared" ref="BO42:CT42" si="28">SUM(BO26:BO41)</f>
        <v>295585.7815927401</v>
      </c>
      <c r="BP42" s="246">
        <f t="shared" si="28"/>
        <v>308092.2659</v>
      </c>
      <c r="BQ42" s="246">
        <f t="shared" si="28"/>
        <v>20.966130740000001</v>
      </c>
      <c r="BR42" s="246">
        <f t="shared" si="28"/>
        <v>394228.89515679999</v>
      </c>
      <c r="BS42" s="246">
        <f t="shared" si="28"/>
        <v>0</v>
      </c>
      <c r="BT42" s="246">
        <f t="shared" si="28"/>
        <v>423891.40592988755</v>
      </c>
      <c r="BU42" s="246">
        <f t="shared" si="28"/>
        <v>335525.80576325813</v>
      </c>
      <c r="BV42" s="246">
        <f t="shared" si="28"/>
        <v>0</v>
      </c>
      <c r="BW42" s="245">
        <f t="shared" si="28"/>
        <v>-2676316.6998969307</v>
      </c>
      <c r="BX42" s="245">
        <f t="shared" si="28"/>
        <v>381746004.61892182</v>
      </c>
      <c r="BY42" s="246">
        <f t="shared" si="28"/>
        <v>3680979.8567590374</v>
      </c>
      <c r="BZ42" s="246">
        <f t="shared" si="28"/>
        <v>0</v>
      </c>
      <c r="CA42" s="246">
        <f t="shared" si="28"/>
        <v>0</v>
      </c>
      <c r="CB42" s="246">
        <f t="shared" si="28"/>
        <v>-252779.03881400137</v>
      </c>
      <c r="CC42" s="246">
        <f t="shared" si="28"/>
        <v>-1849639.0504073494</v>
      </c>
      <c r="CD42" s="246">
        <f t="shared" si="28"/>
        <v>0</v>
      </c>
      <c r="CE42" s="246">
        <f t="shared" si="28"/>
        <v>0</v>
      </c>
      <c r="CF42" s="246">
        <f t="shared" si="28"/>
        <v>0</v>
      </c>
      <c r="CG42" s="246">
        <f t="shared" si="28"/>
        <v>0</v>
      </c>
      <c r="CH42" s="246">
        <f t="shared" si="28"/>
        <v>0</v>
      </c>
      <c r="CI42" s="246">
        <f t="shared" si="28"/>
        <v>33965.106110777218</v>
      </c>
      <c r="CJ42" s="246">
        <f t="shared" si="28"/>
        <v>0</v>
      </c>
      <c r="CK42" s="246">
        <f t="shared" si="28"/>
        <v>0</v>
      </c>
      <c r="CL42" s="246">
        <f t="shared" si="28"/>
        <v>0</v>
      </c>
      <c r="CM42" s="246">
        <f t="shared" si="28"/>
        <v>0</v>
      </c>
      <c r="CN42" s="246">
        <f t="shared" si="28"/>
        <v>0</v>
      </c>
      <c r="CO42" s="246">
        <f t="shared" si="28"/>
        <v>0</v>
      </c>
      <c r="CP42" s="246">
        <f t="shared" si="28"/>
        <v>0</v>
      </c>
      <c r="CQ42" s="246">
        <f t="shared" si="28"/>
        <v>0</v>
      </c>
      <c r="CR42" s="246">
        <f t="shared" si="28"/>
        <v>0</v>
      </c>
      <c r="CS42" s="246">
        <f t="shared" si="28"/>
        <v>0</v>
      </c>
      <c r="CT42" s="246">
        <f t="shared" si="28"/>
        <v>0</v>
      </c>
      <c r="CU42" s="246">
        <f t="shared" ref="CU42:DB42" si="29">SUM(CU26:CU41)</f>
        <v>0</v>
      </c>
      <c r="CV42" s="246">
        <f t="shared" si="29"/>
        <v>0</v>
      </c>
      <c r="CW42" s="246">
        <f t="shared" si="29"/>
        <v>0</v>
      </c>
      <c r="CX42" s="246">
        <f t="shared" si="29"/>
        <v>0</v>
      </c>
      <c r="CY42" s="246">
        <f t="shared" si="29"/>
        <v>0</v>
      </c>
      <c r="CZ42" s="246">
        <f t="shared" si="29"/>
        <v>0</v>
      </c>
      <c r="DA42" s="246">
        <f t="shared" si="29"/>
        <v>-7788660.0135981999</v>
      </c>
      <c r="DB42" s="246">
        <f t="shared" si="29"/>
        <v>-1041616.8013943374</v>
      </c>
      <c r="DC42" s="246">
        <f>SUM(DC26:DC40)</f>
        <v>4029894.3225494004</v>
      </c>
      <c r="DD42" s="246">
        <f>SUM(DD26:DD40)</f>
        <v>2050409.4104999998</v>
      </c>
      <c r="DE42" s="246">
        <f>SUM(DE26:DE40)</f>
        <v>4598552.1104892604</v>
      </c>
      <c r="DF42" s="246">
        <f>SUM(DF26:DF40)</f>
        <v>2804606.9670917802</v>
      </c>
      <c r="DG42" s="246">
        <f t="shared" ref="DG42:EO42" si="30">SUM(DG26:DG41)</f>
        <v>0</v>
      </c>
      <c r="DH42" s="246">
        <f t="shared" si="30"/>
        <v>0</v>
      </c>
      <c r="DI42" s="246">
        <f t="shared" si="30"/>
        <v>0</v>
      </c>
      <c r="DJ42" s="245">
        <f t="shared" si="30"/>
        <v>6265712.8692863695</v>
      </c>
      <c r="DK42" s="245">
        <f t="shared" si="30"/>
        <v>388011717.48820823</v>
      </c>
      <c r="DL42" s="246">
        <f t="shared" si="30"/>
        <v>780381.05808132072</v>
      </c>
      <c r="DM42" s="246">
        <f t="shared" si="30"/>
        <v>0</v>
      </c>
      <c r="DN42" s="246">
        <f t="shared" si="30"/>
        <v>0</v>
      </c>
      <c r="DO42" s="246">
        <f t="shared" si="30"/>
        <v>-1441248.0251239983</v>
      </c>
      <c r="DP42" s="246">
        <f t="shared" si="30"/>
        <v>190003.80148794292</v>
      </c>
      <c r="DQ42" s="246">
        <f t="shared" si="30"/>
        <v>0</v>
      </c>
      <c r="DR42" s="246">
        <f t="shared" si="30"/>
        <v>0</v>
      </c>
      <c r="DS42" s="246">
        <f t="shared" si="30"/>
        <v>0</v>
      </c>
      <c r="DT42" s="246">
        <f t="shared" si="30"/>
        <v>0</v>
      </c>
      <c r="DU42" s="246">
        <f t="shared" si="30"/>
        <v>0</v>
      </c>
      <c r="DV42" s="246">
        <f t="shared" si="30"/>
        <v>170818.57543166098</v>
      </c>
      <c r="DW42" s="246">
        <f t="shared" si="30"/>
        <v>0</v>
      </c>
      <c r="DX42" s="246">
        <f t="shared" si="30"/>
        <v>0</v>
      </c>
      <c r="DY42" s="246">
        <f t="shared" si="30"/>
        <v>0</v>
      </c>
      <c r="DZ42" s="246">
        <f t="shared" si="30"/>
        <v>1507463.1769666667</v>
      </c>
      <c r="EA42" s="246">
        <f t="shared" si="30"/>
        <v>0</v>
      </c>
      <c r="EB42" s="246">
        <f t="shared" si="30"/>
        <v>0</v>
      </c>
      <c r="EC42" s="246">
        <f t="shared" si="30"/>
        <v>0</v>
      </c>
      <c r="ED42" s="246">
        <f t="shared" si="30"/>
        <v>0</v>
      </c>
      <c r="EE42" s="246">
        <f t="shared" si="30"/>
        <v>0</v>
      </c>
      <c r="EF42" s="246">
        <f t="shared" si="30"/>
        <v>0</v>
      </c>
      <c r="EG42" s="246">
        <f t="shared" si="30"/>
        <v>28583950.02399075</v>
      </c>
      <c r="EH42" s="246">
        <f t="shared" si="30"/>
        <v>122295.68415809781</v>
      </c>
      <c r="EI42" s="246">
        <f t="shared" si="30"/>
        <v>-734958.50631666929</v>
      </c>
      <c r="EJ42" s="246">
        <f t="shared" si="30"/>
        <v>3687248.1967909653</v>
      </c>
      <c r="EK42" s="246">
        <f t="shared" si="30"/>
        <v>518678.73011322715</v>
      </c>
      <c r="EL42" s="246">
        <f t="shared" si="30"/>
        <v>249888.27411794034</v>
      </c>
      <c r="EM42" s="246">
        <f t="shared" si="30"/>
        <v>0</v>
      </c>
      <c r="EN42" s="246">
        <f t="shared" si="30"/>
        <v>6449140.1849529129</v>
      </c>
      <c r="EO42" s="246">
        <f t="shared" si="30"/>
        <v>-1144017.0830004611</v>
      </c>
      <c r="EP42" s="246">
        <f>SUM(EP26:EP40)</f>
        <v>5589003.6045694984</v>
      </c>
      <c r="EQ42" s="246">
        <f>SUM(EQ26:EQ40)</f>
        <v>2861973.021399999</v>
      </c>
      <c r="ER42" s="246">
        <f>SUM(ER26:ER40)</f>
        <v>-544031.09840000002</v>
      </c>
      <c r="ES42" s="246">
        <f>SUM(ES26:ES40)</f>
        <v>3755119.1824351605</v>
      </c>
      <c r="ET42" s="246">
        <f t="shared" ref="ET42:FY42" si="31">SUM(ET26:ET41)</f>
        <v>95638.41025618196</v>
      </c>
      <c r="EU42" s="246">
        <f t="shared" si="31"/>
        <v>-1152993.689038258</v>
      </c>
      <c r="EV42" s="246">
        <f t="shared" si="31"/>
        <v>1030012.3582302248</v>
      </c>
      <c r="EW42" s="245">
        <f t="shared" si="31"/>
        <v>50574365.881103158</v>
      </c>
      <c r="EX42" s="245">
        <f t="shared" si="31"/>
        <v>438586083.36931133</v>
      </c>
      <c r="EY42" s="246">
        <f t="shared" si="31"/>
        <v>1002497.9852394327</v>
      </c>
      <c r="EZ42" s="246">
        <f t="shared" si="31"/>
        <v>0</v>
      </c>
      <c r="FA42" s="246">
        <f t="shared" si="31"/>
        <v>0</v>
      </c>
      <c r="FB42" s="246">
        <f t="shared" si="31"/>
        <v>-527842.51771800278</v>
      </c>
      <c r="FC42" s="246">
        <f t="shared" si="31"/>
        <v>-904672.36444030167</v>
      </c>
      <c r="FD42" s="246">
        <f t="shared" si="31"/>
        <v>0</v>
      </c>
      <c r="FE42" s="246">
        <f t="shared" si="31"/>
        <v>0</v>
      </c>
      <c r="FF42" s="246">
        <f t="shared" si="31"/>
        <v>0</v>
      </c>
      <c r="FG42" s="246">
        <f t="shared" si="31"/>
        <v>0</v>
      </c>
      <c r="FH42" s="246">
        <f t="shared" si="31"/>
        <v>0</v>
      </c>
      <c r="FI42" s="246">
        <f t="shared" si="31"/>
        <v>524529.6720035621</v>
      </c>
      <c r="FJ42" s="246">
        <f t="shared" si="31"/>
        <v>0</v>
      </c>
      <c r="FK42" s="246">
        <f t="shared" si="31"/>
        <v>0</v>
      </c>
      <c r="FL42" s="246">
        <f t="shared" si="31"/>
        <v>0</v>
      </c>
      <c r="FM42" s="246">
        <f t="shared" si="31"/>
        <v>0</v>
      </c>
      <c r="FN42" s="246">
        <f t="shared" si="31"/>
        <v>0</v>
      </c>
      <c r="FO42" s="246">
        <f t="shared" si="31"/>
        <v>0</v>
      </c>
      <c r="FP42" s="246">
        <f t="shared" si="31"/>
        <v>0</v>
      </c>
      <c r="FQ42" s="246">
        <f t="shared" si="31"/>
        <v>0</v>
      </c>
      <c r="FR42" s="246">
        <f t="shared" si="31"/>
        <v>0</v>
      </c>
      <c r="FS42" s="246">
        <f t="shared" si="31"/>
        <v>0</v>
      </c>
      <c r="FT42" s="246">
        <f t="shared" si="31"/>
        <v>4393717.742931297</v>
      </c>
      <c r="FU42" s="246">
        <f t="shared" si="31"/>
        <v>1345252.5257390761</v>
      </c>
      <c r="FV42" s="246">
        <f t="shared" si="31"/>
        <v>0</v>
      </c>
      <c r="FW42" s="246">
        <f t="shared" si="31"/>
        <v>0</v>
      </c>
      <c r="FX42" s="246">
        <f t="shared" si="31"/>
        <v>0</v>
      </c>
      <c r="FY42" s="246">
        <f t="shared" si="31"/>
        <v>0</v>
      </c>
      <c r="FZ42" s="246">
        <f t="shared" ref="FZ42:HE42" si="32">SUM(FZ26:FZ41)</f>
        <v>0</v>
      </c>
      <c r="GA42" s="246">
        <f t="shared" si="32"/>
        <v>-6419401.374896952</v>
      </c>
      <c r="GB42" s="246">
        <f t="shared" si="32"/>
        <v>-470086.55034856161</v>
      </c>
      <c r="GC42" s="246">
        <f t="shared" si="32"/>
        <v>9989512.6856092587</v>
      </c>
      <c r="GD42" s="246">
        <f t="shared" si="32"/>
        <v>2039439.5574000152</v>
      </c>
      <c r="GE42" s="246">
        <f t="shared" si="32"/>
        <v>160444.97844180002</v>
      </c>
      <c r="GF42" s="246">
        <f t="shared" si="32"/>
        <v>4874604.5002844194</v>
      </c>
      <c r="GG42" s="246">
        <f t="shared" si="32"/>
        <v>0</v>
      </c>
      <c r="GH42" s="246">
        <f t="shared" si="32"/>
        <v>-3458981.0671147741</v>
      </c>
      <c r="GI42" s="246">
        <f t="shared" si="32"/>
        <v>0</v>
      </c>
      <c r="GJ42" s="245">
        <f t="shared" si="32"/>
        <v>12549015.773130264</v>
      </c>
      <c r="GK42" s="245">
        <f t="shared" si="32"/>
        <v>451135099.14244163</v>
      </c>
      <c r="GL42" s="246">
        <f t="shared" si="32"/>
        <v>209452.98643181712</v>
      </c>
      <c r="GM42" s="246">
        <f t="shared" si="32"/>
        <v>0</v>
      </c>
      <c r="GN42" s="246">
        <f t="shared" si="32"/>
        <v>0</v>
      </c>
      <c r="GO42" s="246">
        <f t="shared" si="32"/>
        <v>-695730.51745199854</v>
      </c>
      <c r="GP42" s="246">
        <f t="shared" si="32"/>
        <v>-500745.82573861192</v>
      </c>
      <c r="GQ42" s="246">
        <f t="shared" si="32"/>
        <v>0</v>
      </c>
      <c r="GR42" s="246">
        <f t="shared" si="32"/>
        <v>0</v>
      </c>
      <c r="GS42" s="246">
        <f t="shared" si="32"/>
        <v>0</v>
      </c>
      <c r="GT42" s="246">
        <f t="shared" si="32"/>
        <v>0</v>
      </c>
      <c r="GU42" s="246">
        <f t="shared" si="32"/>
        <v>0</v>
      </c>
      <c r="GV42" s="246">
        <f t="shared" si="32"/>
        <v>792189.97162490746</v>
      </c>
      <c r="GW42" s="246">
        <f t="shared" si="32"/>
        <v>0</v>
      </c>
      <c r="GX42" s="246">
        <f t="shared" si="32"/>
        <v>0</v>
      </c>
      <c r="GY42" s="246">
        <f t="shared" si="32"/>
        <v>0</v>
      </c>
      <c r="GZ42" s="246">
        <f t="shared" si="32"/>
        <v>0</v>
      </c>
      <c r="HA42" s="246">
        <f t="shared" si="32"/>
        <v>0</v>
      </c>
      <c r="HB42" s="246">
        <f t="shared" si="32"/>
        <v>0</v>
      </c>
      <c r="HC42" s="246">
        <f t="shared" si="32"/>
        <v>0</v>
      </c>
      <c r="HD42" s="246">
        <f t="shared" si="32"/>
        <v>0</v>
      </c>
      <c r="HE42" s="246">
        <f t="shared" si="32"/>
        <v>0</v>
      </c>
      <c r="HF42" s="246">
        <f t="shared" ref="HF42:HX42" si="33">SUM(HF26:HF41)</f>
        <v>0</v>
      </c>
      <c r="HG42" s="246">
        <f t="shared" si="33"/>
        <v>3867024.4508332675</v>
      </c>
      <c r="HH42" s="246">
        <f t="shared" si="33"/>
        <v>0</v>
      </c>
      <c r="HI42" s="246">
        <f t="shared" si="33"/>
        <v>0</v>
      </c>
      <c r="HJ42" s="246">
        <f t="shared" si="33"/>
        <v>0</v>
      </c>
      <c r="HK42" s="246">
        <f t="shared" si="33"/>
        <v>-2587614.9562998684</v>
      </c>
      <c r="HL42" s="246">
        <f t="shared" si="33"/>
        <v>-249888.27411794034</v>
      </c>
      <c r="HM42" s="246">
        <f t="shared" si="33"/>
        <v>0</v>
      </c>
      <c r="HN42" s="246">
        <f t="shared" si="33"/>
        <v>-2418271.6000985508</v>
      </c>
      <c r="HO42" s="246">
        <f t="shared" si="33"/>
        <v>-353204.68364855938</v>
      </c>
      <c r="HP42" s="246">
        <f t="shared" si="33"/>
        <v>6217907.733156031</v>
      </c>
      <c r="HQ42" s="246">
        <f t="shared" si="33"/>
        <v>1837510.9991000185</v>
      </c>
      <c r="HR42" s="246">
        <f t="shared" si="33"/>
        <v>1051203.5738396</v>
      </c>
      <c r="HS42" s="246">
        <f t="shared" si="33"/>
        <v>2693657.2300185445</v>
      </c>
      <c r="HT42" s="246">
        <f t="shared" si="33"/>
        <v>0</v>
      </c>
      <c r="HU42" s="246">
        <f t="shared" si="33"/>
        <v>0</v>
      </c>
      <c r="HV42" s="246">
        <f t="shared" si="33"/>
        <v>0</v>
      </c>
      <c r="HW42" s="245">
        <f t="shared" si="33"/>
        <v>9863491.0876486562</v>
      </c>
      <c r="HX42" s="245">
        <f t="shared" si="33"/>
        <v>460998590.23009038</v>
      </c>
    </row>
    <row r="43" spans="1:232" x14ac:dyDescent="0.2">
      <c r="A43" s="5">
        <f>ROW()</f>
        <v>43</v>
      </c>
      <c r="B43" s="19"/>
      <c r="C43" s="244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244"/>
      <c r="AJ43" s="244"/>
      <c r="AK43" s="11"/>
      <c r="AL43" s="11"/>
      <c r="AM43" s="11"/>
      <c r="AN43" s="11">
        <f>+L43</f>
        <v>0</v>
      </c>
      <c r="AO43" s="11">
        <f>+M43</f>
        <v>0</v>
      </c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244"/>
      <c r="BX43" s="244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244"/>
      <c r="DK43" s="244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244"/>
      <c r="EX43" s="244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244"/>
      <c r="GK43" s="244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244"/>
      <c r="HX43" s="244"/>
    </row>
    <row r="44" spans="1:232" ht="13.5" thickBot="1" x14ac:dyDescent="0.25">
      <c r="A44" s="5">
        <f>ROW()</f>
        <v>44</v>
      </c>
      <c r="B44" s="19" t="s">
        <v>97</v>
      </c>
      <c r="C44" s="242">
        <f t="shared" ref="C44:BN44" si="34">+C17-C42</f>
        <v>148876035.75999987</v>
      </c>
      <c r="D44" s="243">
        <f t="shared" si="34"/>
        <v>4268094.9130006935</v>
      </c>
      <c r="E44" s="243">
        <f t="shared" si="34"/>
        <v>-611838.08835041523</v>
      </c>
      <c r="F44" s="243">
        <f t="shared" si="34"/>
        <v>36564.135962030472</v>
      </c>
      <c r="G44" s="243">
        <f t="shared" si="34"/>
        <v>4083468.6190756047</v>
      </c>
      <c r="H44" s="243">
        <f t="shared" si="34"/>
        <v>13470187.035978962</v>
      </c>
      <c r="I44" s="243">
        <f t="shared" si="34"/>
        <v>332327.22565972776</v>
      </c>
      <c r="J44" s="243">
        <f t="shared" si="34"/>
        <v>-30618.301992259963</v>
      </c>
      <c r="K44" s="243">
        <f t="shared" si="34"/>
        <v>950.77666197940709</v>
      </c>
      <c r="L44" s="243">
        <f t="shared" si="34"/>
        <v>13767.210054030083</v>
      </c>
      <c r="M44" s="243">
        <f t="shared" si="34"/>
        <v>662275.35417178285</v>
      </c>
      <c r="N44" s="243">
        <f t="shared" si="34"/>
        <v>-2217552.9012950091</v>
      </c>
      <c r="O44" s="243">
        <f t="shared" si="34"/>
        <v>-49077.570371584741</v>
      </c>
      <c r="P44" s="243">
        <f t="shared" si="34"/>
        <v>-3870.6276671299306</v>
      </c>
      <c r="Q44" s="243">
        <f t="shared" si="34"/>
        <v>-238403.68133350945</v>
      </c>
      <c r="R44" s="243">
        <f t="shared" si="34"/>
        <v>18053.427599999995</v>
      </c>
      <c r="S44" s="243">
        <f t="shared" si="34"/>
        <v>47549.921461222839</v>
      </c>
      <c r="T44" s="243">
        <f t="shared" si="34"/>
        <v>629811.27671236463</v>
      </c>
      <c r="U44" s="243">
        <f t="shared" si="34"/>
        <v>-939593.36042031588</v>
      </c>
      <c r="V44" s="243">
        <f t="shared" si="34"/>
        <v>0</v>
      </c>
      <c r="W44" s="243">
        <f t="shared" si="34"/>
        <v>210100.48828822756</v>
      </c>
      <c r="X44" s="243">
        <f t="shared" si="34"/>
        <v>6486.0668321998955</v>
      </c>
      <c r="Y44" s="243">
        <f t="shared" si="34"/>
        <v>0</v>
      </c>
      <c r="Z44" s="243">
        <f t="shared" si="34"/>
        <v>0</v>
      </c>
      <c r="AA44" s="243">
        <f t="shared" si="34"/>
        <v>0</v>
      </c>
      <c r="AB44" s="243">
        <f t="shared" si="34"/>
        <v>0</v>
      </c>
      <c r="AC44" s="243">
        <f t="shared" si="34"/>
        <v>697854.35301457928</v>
      </c>
      <c r="AD44" s="243">
        <f t="shared" si="34"/>
        <v>0</v>
      </c>
      <c r="AE44" s="243">
        <f t="shared" si="34"/>
        <v>0</v>
      </c>
      <c r="AF44" s="243">
        <f t="shared" si="34"/>
        <v>0</v>
      </c>
      <c r="AG44" s="243">
        <f t="shared" si="34"/>
        <v>0</v>
      </c>
      <c r="AH44" s="243">
        <f t="shared" si="34"/>
        <v>0</v>
      </c>
      <c r="AI44" s="242">
        <f t="shared" si="34"/>
        <v>20386536.273042977</v>
      </c>
      <c r="AJ44" s="242">
        <f t="shared" si="34"/>
        <v>169262572.03304309</v>
      </c>
      <c r="AK44" s="243">
        <f t="shared" si="34"/>
        <v>-29612974.840182617</v>
      </c>
      <c r="AL44" s="243">
        <f t="shared" si="34"/>
        <v>0</v>
      </c>
      <c r="AM44" s="243">
        <f t="shared" si="34"/>
        <v>9813528.8017177954</v>
      </c>
      <c r="AN44" s="243">
        <f t="shared" si="34"/>
        <v>-489534.39253912517</v>
      </c>
      <c r="AO44" s="243">
        <f t="shared" si="34"/>
        <v>678363.06193641061</v>
      </c>
      <c r="AP44" s="243">
        <f t="shared" si="34"/>
        <v>0</v>
      </c>
      <c r="AQ44" s="243">
        <f t="shared" si="34"/>
        <v>0</v>
      </c>
      <c r="AR44" s="243">
        <f t="shared" si="34"/>
        <v>0</v>
      </c>
      <c r="AS44" s="243">
        <f t="shared" si="34"/>
        <v>-35344.100019756894</v>
      </c>
      <c r="AT44" s="243">
        <f t="shared" si="34"/>
        <v>0</v>
      </c>
      <c r="AU44" s="243">
        <f t="shared" si="34"/>
        <v>918682.31335913856</v>
      </c>
      <c r="AV44" s="243">
        <f t="shared" si="34"/>
        <v>0</v>
      </c>
      <c r="AW44" s="243">
        <f t="shared" si="34"/>
        <v>0</v>
      </c>
      <c r="AX44" s="243">
        <f t="shared" si="34"/>
        <v>-445734.37112307164</v>
      </c>
      <c r="AY44" s="243">
        <f t="shared" si="34"/>
        <v>19234.896299999982</v>
      </c>
      <c r="AZ44" s="243">
        <f t="shared" si="34"/>
        <v>0</v>
      </c>
      <c r="BA44" s="243">
        <f t="shared" si="34"/>
        <v>-489300.65499830747</v>
      </c>
      <c r="BB44" s="243">
        <f t="shared" si="34"/>
        <v>0</v>
      </c>
      <c r="BC44" s="243">
        <f t="shared" si="34"/>
        <v>0</v>
      </c>
      <c r="BD44" s="243">
        <f t="shared" si="34"/>
        <v>0</v>
      </c>
      <c r="BE44" s="243">
        <f t="shared" si="34"/>
        <v>0</v>
      </c>
      <c r="BF44" s="243">
        <f t="shared" si="34"/>
        <v>0</v>
      </c>
      <c r="BG44" s="243">
        <f t="shared" si="34"/>
        <v>0</v>
      </c>
      <c r="BH44" s="243">
        <f t="shared" si="34"/>
        <v>-2162576.1780000003</v>
      </c>
      <c r="BI44" s="243">
        <f t="shared" si="34"/>
        <v>-4620848.4321740009</v>
      </c>
      <c r="BJ44" s="243">
        <f t="shared" si="34"/>
        <v>0</v>
      </c>
      <c r="BK44" s="243">
        <f t="shared" si="34"/>
        <v>0</v>
      </c>
      <c r="BL44" s="243">
        <f t="shared" si="34"/>
        <v>0</v>
      </c>
      <c r="BM44" s="243">
        <f t="shared" si="34"/>
        <v>1654158.7874142607</v>
      </c>
      <c r="BN44" s="243">
        <f t="shared" si="34"/>
        <v>159531.06440274004</v>
      </c>
      <c r="BO44" s="243">
        <f t="shared" ref="BO44:DZ44" si="35">+BO17-BO42</f>
        <v>-295585.7815927401</v>
      </c>
      <c r="BP44" s="243">
        <f t="shared" si="35"/>
        <v>-308092.2659</v>
      </c>
      <c r="BQ44" s="243">
        <f t="shared" si="35"/>
        <v>-20.966130740000001</v>
      </c>
      <c r="BR44" s="243">
        <f t="shared" si="35"/>
        <v>-394228.89515679999</v>
      </c>
      <c r="BS44" s="243">
        <f t="shared" si="35"/>
        <v>0</v>
      </c>
      <c r="BT44" s="243">
        <f t="shared" si="35"/>
        <v>-423891.40592988755</v>
      </c>
      <c r="BU44" s="243">
        <f t="shared" si="35"/>
        <v>-335525.80576325813</v>
      </c>
      <c r="BV44" s="243">
        <f t="shared" si="35"/>
        <v>0</v>
      </c>
      <c r="BW44" s="242">
        <f t="shared" si="35"/>
        <v>-26370159.164379954</v>
      </c>
      <c r="BX44" s="242">
        <f t="shared" si="35"/>
        <v>142892412.86866313</v>
      </c>
      <c r="BY44" s="243">
        <f t="shared" si="35"/>
        <v>11331219.433740547</v>
      </c>
      <c r="BZ44" s="243">
        <f t="shared" si="35"/>
        <v>0</v>
      </c>
      <c r="CA44" s="243">
        <f t="shared" si="35"/>
        <v>0</v>
      </c>
      <c r="CB44" s="243">
        <f t="shared" si="35"/>
        <v>252779.03881400137</v>
      </c>
      <c r="CC44" s="243">
        <f t="shared" si="35"/>
        <v>1849639.0504073494</v>
      </c>
      <c r="CD44" s="243">
        <f t="shared" si="35"/>
        <v>0</v>
      </c>
      <c r="CE44" s="243">
        <f t="shared" si="35"/>
        <v>0</v>
      </c>
      <c r="CF44" s="243">
        <f t="shared" si="35"/>
        <v>0</v>
      </c>
      <c r="CG44" s="243">
        <f t="shared" si="35"/>
        <v>0</v>
      </c>
      <c r="CH44" s="243">
        <f t="shared" si="35"/>
        <v>0</v>
      </c>
      <c r="CI44" s="243">
        <f t="shared" si="35"/>
        <v>-33965.106110777218</v>
      </c>
      <c r="CJ44" s="243">
        <f t="shared" si="35"/>
        <v>0</v>
      </c>
      <c r="CK44" s="243">
        <f t="shared" si="35"/>
        <v>0</v>
      </c>
      <c r="CL44" s="243">
        <f t="shared" si="35"/>
        <v>0</v>
      </c>
      <c r="CM44" s="243">
        <f t="shared" si="35"/>
        <v>0</v>
      </c>
      <c r="CN44" s="243">
        <f t="shared" si="35"/>
        <v>0</v>
      </c>
      <c r="CO44" s="243">
        <f t="shared" si="35"/>
        <v>0</v>
      </c>
      <c r="CP44" s="243">
        <f t="shared" si="35"/>
        <v>0</v>
      </c>
      <c r="CQ44" s="243">
        <f t="shared" si="35"/>
        <v>0</v>
      </c>
      <c r="CR44" s="243">
        <f t="shared" si="35"/>
        <v>0</v>
      </c>
      <c r="CS44" s="243">
        <f t="shared" si="35"/>
        <v>0</v>
      </c>
      <c r="CT44" s="243">
        <f t="shared" si="35"/>
        <v>0</v>
      </c>
      <c r="CU44" s="243">
        <f t="shared" si="35"/>
        <v>0</v>
      </c>
      <c r="CV44" s="243">
        <f t="shared" si="35"/>
        <v>0</v>
      </c>
      <c r="CW44" s="243">
        <f t="shared" si="35"/>
        <v>0</v>
      </c>
      <c r="CX44" s="243">
        <f t="shared" si="35"/>
        <v>0</v>
      </c>
      <c r="CY44" s="243">
        <f t="shared" si="35"/>
        <v>0</v>
      </c>
      <c r="CZ44" s="243">
        <f t="shared" si="35"/>
        <v>0</v>
      </c>
      <c r="DA44" s="243">
        <f t="shared" si="35"/>
        <v>7788660.0135981999</v>
      </c>
      <c r="DB44" s="243">
        <f t="shared" si="35"/>
        <v>1041616.8013943374</v>
      </c>
      <c r="DC44" s="243">
        <f t="shared" si="35"/>
        <v>-4029894.3225494004</v>
      </c>
      <c r="DD44" s="243">
        <f t="shared" si="35"/>
        <v>-2050409.4104999998</v>
      </c>
      <c r="DE44" s="243">
        <f t="shared" si="35"/>
        <v>-4598552.1104892604</v>
      </c>
      <c r="DF44" s="243">
        <f t="shared" si="35"/>
        <v>-2804606.9670917802</v>
      </c>
      <c r="DG44" s="243">
        <f t="shared" si="35"/>
        <v>0</v>
      </c>
      <c r="DH44" s="243">
        <f t="shared" si="35"/>
        <v>0</v>
      </c>
      <c r="DI44" s="243">
        <f t="shared" si="35"/>
        <v>0</v>
      </c>
      <c r="DJ44" s="242">
        <f t="shared" si="35"/>
        <v>8746486.4212132152</v>
      </c>
      <c r="DK44" s="242">
        <f t="shared" si="35"/>
        <v>151638899.28987628</v>
      </c>
      <c r="DL44" s="243">
        <f t="shared" si="35"/>
        <v>2402259.5491298623</v>
      </c>
      <c r="DM44" s="243">
        <f t="shared" si="35"/>
        <v>0</v>
      </c>
      <c r="DN44" s="243">
        <f t="shared" si="35"/>
        <v>0</v>
      </c>
      <c r="DO44" s="243">
        <f t="shared" si="35"/>
        <v>1441248.0251239983</v>
      </c>
      <c r="DP44" s="243">
        <f t="shared" si="35"/>
        <v>-190003.80148794292</v>
      </c>
      <c r="DQ44" s="243">
        <f t="shared" si="35"/>
        <v>0</v>
      </c>
      <c r="DR44" s="243">
        <f t="shared" si="35"/>
        <v>0</v>
      </c>
      <c r="DS44" s="243">
        <f t="shared" si="35"/>
        <v>0</v>
      </c>
      <c r="DT44" s="243">
        <f t="shared" si="35"/>
        <v>0</v>
      </c>
      <c r="DU44" s="243">
        <f t="shared" si="35"/>
        <v>0</v>
      </c>
      <c r="DV44" s="243">
        <f t="shared" si="35"/>
        <v>-170818.57543166098</v>
      </c>
      <c r="DW44" s="243">
        <f t="shared" si="35"/>
        <v>0</v>
      </c>
      <c r="DX44" s="243">
        <f t="shared" si="35"/>
        <v>0</v>
      </c>
      <c r="DY44" s="243">
        <f t="shared" si="35"/>
        <v>0</v>
      </c>
      <c r="DZ44" s="243">
        <f t="shared" si="35"/>
        <v>-1507463.1769666667</v>
      </c>
      <c r="EA44" s="243">
        <f t="shared" ref="EA44:GL44" si="36">+EA17-EA42</f>
        <v>0</v>
      </c>
      <c r="EB44" s="243">
        <f t="shared" si="36"/>
        <v>0</v>
      </c>
      <c r="EC44" s="243">
        <f t="shared" si="36"/>
        <v>0</v>
      </c>
      <c r="ED44" s="243">
        <f t="shared" si="36"/>
        <v>0</v>
      </c>
      <c r="EE44" s="243">
        <f t="shared" si="36"/>
        <v>0</v>
      </c>
      <c r="EF44" s="243">
        <f t="shared" si="36"/>
        <v>0</v>
      </c>
      <c r="EG44" s="243">
        <f t="shared" si="36"/>
        <v>-28583950.02399075</v>
      </c>
      <c r="EH44" s="243">
        <f t="shared" si="36"/>
        <v>-122295.68415809781</v>
      </c>
      <c r="EI44" s="243">
        <f t="shared" si="36"/>
        <v>-2764843.9047150896</v>
      </c>
      <c r="EJ44" s="243">
        <f t="shared" si="36"/>
        <v>-3687248.1967909653</v>
      </c>
      <c r="EK44" s="243">
        <f t="shared" si="36"/>
        <v>-518678.73011322715</v>
      </c>
      <c r="EL44" s="243">
        <f t="shared" si="36"/>
        <v>-249888.27411794034</v>
      </c>
      <c r="EM44" s="243">
        <f t="shared" si="36"/>
        <v>0</v>
      </c>
      <c r="EN44" s="243">
        <f t="shared" si="36"/>
        <v>-6449140.1849529129</v>
      </c>
      <c r="EO44" s="243">
        <f t="shared" si="36"/>
        <v>1144017.0830004611</v>
      </c>
      <c r="EP44" s="243">
        <f t="shared" si="36"/>
        <v>-5589003.6045694984</v>
      </c>
      <c r="EQ44" s="243">
        <f t="shared" si="36"/>
        <v>-2861973.021399999</v>
      </c>
      <c r="ER44" s="243">
        <f t="shared" si="36"/>
        <v>544031.09840000002</v>
      </c>
      <c r="ES44" s="243">
        <f t="shared" si="36"/>
        <v>-3755119.1824351605</v>
      </c>
      <c r="ET44" s="243">
        <f t="shared" si="36"/>
        <v>-1658740.3896547803</v>
      </c>
      <c r="EU44" s="243">
        <f t="shared" si="36"/>
        <v>1152993.689038258</v>
      </c>
      <c r="EV44" s="243">
        <f t="shared" si="36"/>
        <v>-6106358.8464405183</v>
      </c>
      <c r="EW44" s="242">
        <f t="shared" si="36"/>
        <v>-57530976.152532622</v>
      </c>
      <c r="EX44" s="242">
        <f t="shared" si="36"/>
        <v>94107923.137343764</v>
      </c>
      <c r="EY44" s="243">
        <f t="shared" si="36"/>
        <v>3086005.6546553429</v>
      </c>
      <c r="EZ44" s="243">
        <f t="shared" si="36"/>
        <v>0</v>
      </c>
      <c r="FA44" s="243">
        <f t="shared" si="36"/>
        <v>0</v>
      </c>
      <c r="FB44" s="243">
        <f t="shared" si="36"/>
        <v>527842.51771800278</v>
      </c>
      <c r="FC44" s="243">
        <f t="shared" si="36"/>
        <v>904672.36444030167</v>
      </c>
      <c r="FD44" s="243">
        <f t="shared" si="36"/>
        <v>0</v>
      </c>
      <c r="FE44" s="243">
        <f t="shared" si="36"/>
        <v>0</v>
      </c>
      <c r="FF44" s="243">
        <f t="shared" si="36"/>
        <v>0</v>
      </c>
      <c r="FG44" s="243">
        <f t="shared" si="36"/>
        <v>0</v>
      </c>
      <c r="FH44" s="243">
        <f t="shared" si="36"/>
        <v>0</v>
      </c>
      <c r="FI44" s="243">
        <f t="shared" si="36"/>
        <v>-524529.6720035621</v>
      </c>
      <c r="FJ44" s="243">
        <f t="shared" si="36"/>
        <v>0</v>
      </c>
      <c r="FK44" s="243">
        <f t="shared" si="36"/>
        <v>0</v>
      </c>
      <c r="FL44" s="243">
        <f t="shared" si="36"/>
        <v>0</v>
      </c>
      <c r="FM44" s="243">
        <f t="shared" si="36"/>
        <v>0</v>
      </c>
      <c r="FN44" s="243">
        <f t="shared" si="36"/>
        <v>0</v>
      </c>
      <c r="FO44" s="243">
        <f t="shared" si="36"/>
        <v>0</v>
      </c>
      <c r="FP44" s="243">
        <f t="shared" si="36"/>
        <v>0</v>
      </c>
      <c r="FQ44" s="243">
        <f t="shared" si="36"/>
        <v>0</v>
      </c>
      <c r="FR44" s="243">
        <f t="shared" si="36"/>
        <v>0</v>
      </c>
      <c r="FS44" s="243">
        <f t="shared" si="36"/>
        <v>0</v>
      </c>
      <c r="FT44" s="243">
        <f t="shared" si="36"/>
        <v>-4393717.742931297</v>
      </c>
      <c r="FU44" s="243">
        <f t="shared" si="36"/>
        <v>-1345252.5257390761</v>
      </c>
      <c r="FV44" s="243">
        <f t="shared" si="36"/>
        <v>0</v>
      </c>
      <c r="FW44" s="243">
        <f t="shared" si="36"/>
        <v>0</v>
      </c>
      <c r="FX44" s="243">
        <f t="shared" si="36"/>
        <v>0</v>
      </c>
      <c r="FY44" s="243">
        <f t="shared" si="36"/>
        <v>0</v>
      </c>
      <c r="FZ44" s="243">
        <f t="shared" si="36"/>
        <v>0</v>
      </c>
      <c r="GA44" s="243">
        <f t="shared" si="36"/>
        <v>6419401.374896952</v>
      </c>
      <c r="GB44" s="243">
        <f t="shared" si="36"/>
        <v>470086.55034856161</v>
      </c>
      <c r="GC44" s="243">
        <f t="shared" si="36"/>
        <v>-9989512.6856092587</v>
      </c>
      <c r="GD44" s="243">
        <f t="shared" si="36"/>
        <v>-2039439.5574000152</v>
      </c>
      <c r="GE44" s="243">
        <f t="shared" si="36"/>
        <v>-160444.97844180002</v>
      </c>
      <c r="GF44" s="243">
        <f t="shared" si="36"/>
        <v>-4874604.5002844194</v>
      </c>
      <c r="GG44" s="243">
        <f t="shared" si="36"/>
        <v>0</v>
      </c>
      <c r="GH44" s="243">
        <f t="shared" si="36"/>
        <v>3458981.0671147741</v>
      </c>
      <c r="GI44" s="243">
        <f t="shared" si="36"/>
        <v>0</v>
      </c>
      <c r="GJ44" s="242">
        <f t="shared" si="36"/>
        <v>-8460512.1332354881</v>
      </c>
      <c r="GK44" s="242">
        <f t="shared" si="36"/>
        <v>85647411.004108191</v>
      </c>
      <c r="GL44" s="243">
        <f t="shared" si="36"/>
        <v>644762.49332177895</v>
      </c>
      <c r="GM44" s="243">
        <f t="shared" ref="GM44:HX44" si="37">+GM17-GM42</f>
        <v>0</v>
      </c>
      <c r="GN44" s="243">
        <f t="shared" si="37"/>
        <v>0</v>
      </c>
      <c r="GO44" s="243">
        <f t="shared" si="37"/>
        <v>695730.51745199854</v>
      </c>
      <c r="GP44" s="243">
        <f t="shared" si="37"/>
        <v>500745.82573861192</v>
      </c>
      <c r="GQ44" s="243">
        <f t="shared" si="37"/>
        <v>0</v>
      </c>
      <c r="GR44" s="243">
        <f t="shared" si="37"/>
        <v>0</v>
      </c>
      <c r="GS44" s="243">
        <f t="shared" si="37"/>
        <v>0</v>
      </c>
      <c r="GT44" s="243">
        <f t="shared" si="37"/>
        <v>0</v>
      </c>
      <c r="GU44" s="243">
        <f t="shared" si="37"/>
        <v>0</v>
      </c>
      <c r="GV44" s="243">
        <f t="shared" si="37"/>
        <v>-792189.97162490746</v>
      </c>
      <c r="GW44" s="243">
        <f t="shared" si="37"/>
        <v>0</v>
      </c>
      <c r="GX44" s="243">
        <f t="shared" si="37"/>
        <v>0</v>
      </c>
      <c r="GY44" s="243">
        <f t="shared" si="37"/>
        <v>0</v>
      </c>
      <c r="GZ44" s="243">
        <f t="shared" si="37"/>
        <v>0</v>
      </c>
      <c r="HA44" s="243">
        <f t="shared" si="37"/>
        <v>0</v>
      </c>
      <c r="HB44" s="243">
        <f t="shared" si="37"/>
        <v>0</v>
      </c>
      <c r="HC44" s="243">
        <f t="shared" si="37"/>
        <v>0</v>
      </c>
      <c r="HD44" s="243">
        <f t="shared" si="37"/>
        <v>0</v>
      </c>
      <c r="HE44" s="243">
        <f t="shared" si="37"/>
        <v>0</v>
      </c>
      <c r="HF44" s="243">
        <f t="shared" si="37"/>
        <v>0</v>
      </c>
      <c r="HG44" s="243">
        <f t="shared" si="37"/>
        <v>-3867024.4508332675</v>
      </c>
      <c r="HH44" s="243">
        <f t="shared" si="37"/>
        <v>0</v>
      </c>
      <c r="HI44" s="243">
        <f t="shared" si="37"/>
        <v>0</v>
      </c>
      <c r="HJ44" s="243">
        <f t="shared" si="37"/>
        <v>0</v>
      </c>
      <c r="HK44" s="243">
        <f t="shared" si="37"/>
        <v>2587614.9562998684</v>
      </c>
      <c r="HL44" s="243">
        <f t="shared" si="37"/>
        <v>249888.27411794034</v>
      </c>
      <c r="HM44" s="243">
        <f t="shared" si="37"/>
        <v>0</v>
      </c>
      <c r="HN44" s="243">
        <f t="shared" si="37"/>
        <v>2418271.6000985508</v>
      </c>
      <c r="HO44" s="243">
        <f t="shared" si="37"/>
        <v>353204.68364855938</v>
      </c>
      <c r="HP44" s="243">
        <f t="shared" si="37"/>
        <v>-6217907.733156031</v>
      </c>
      <c r="HQ44" s="243">
        <f t="shared" si="37"/>
        <v>-1837510.9991000185</v>
      </c>
      <c r="HR44" s="243">
        <f t="shared" si="37"/>
        <v>-1051203.5738396</v>
      </c>
      <c r="HS44" s="243">
        <f t="shared" si="37"/>
        <v>-2693657.2300185445</v>
      </c>
      <c r="HT44" s="243">
        <f t="shared" si="37"/>
        <v>0</v>
      </c>
      <c r="HU44" s="243">
        <f t="shared" si="37"/>
        <v>0</v>
      </c>
      <c r="HV44" s="243">
        <f t="shared" si="37"/>
        <v>0</v>
      </c>
      <c r="HW44" s="242">
        <f t="shared" si="37"/>
        <v>-9009275.6078950595</v>
      </c>
      <c r="HX44" s="242">
        <f t="shared" si="37"/>
        <v>76638135.396213055</v>
      </c>
    </row>
    <row r="45" spans="1:232" ht="15.75" thickTop="1" x14ac:dyDescent="0.25">
      <c r="A45" s="5">
        <f>ROW()</f>
        <v>45</v>
      </c>
      <c r="B45" s="2"/>
      <c r="C45" s="240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0"/>
      <c r="AJ45" s="240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0"/>
      <c r="BX45" s="240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0"/>
      <c r="DK45" s="240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0"/>
      <c r="EX45" s="240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0"/>
      <c r="GK45" s="240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0"/>
      <c r="HX45" s="240"/>
    </row>
    <row r="46" spans="1:232" s="14" customFormat="1" x14ac:dyDescent="0.2">
      <c r="A46" s="5">
        <f>ROW()</f>
        <v>46</v>
      </c>
      <c r="B46" s="21" t="s">
        <v>125</v>
      </c>
      <c r="C46" s="238">
        <f t="shared" ref="C46:BN46" si="38">C57</f>
        <v>2470296822.411552</v>
      </c>
      <c r="D46" s="3">
        <f t="shared" si="38"/>
        <v>0</v>
      </c>
      <c r="E46" s="3">
        <f t="shared" si="38"/>
        <v>0</v>
      </c>
      <c r="F46" s="3">
        <f t="shared" si="38"/>
        <v>0</v>
      </c>
      <c r="G46" s="3">
        <f t="shared" si="38"/>
        <v>0</v>
      </c>
      <c r="H46" s="3">
        <f t="shared" si="38"/>
        <v>0</v>
      </c>
      <c r="I46" s="3">
        <f t="shared" si="38"/>
        <v>0</v>
      </c>
      <c r="J46" s="3">
        <f t="shared" si="38"/>
        <v>0</v>
      </c>
      <c r="K46" s="3">
        <f t="shared" si="38"/>
        <v>0</v>
      </c>
      <c r="L46" s="3">
        <f t="shared" si="38"/>
        <v>0</v>
      </c>
      <c r="M46" s="3">
        <f t="shared" si="38"/>
        <v>0</v>
      </c>
      <c r="N46" s="3">
        <f t="shared" si="38"/>
        <v>0</v>
      </c>
      <c r="O46" s="3">
        <f t="shared" si="38"/>
        <v>0</v>
      </c>
      <c r="P46" s="3">
        <f t="shared" si="38"/>
        <v>0</v>
      </c>
      <c r="Q46" s="3">
        <f t="shared" si="38"/>
        <v>0</v>
      </c>
      <c r="R46" s="3">
        <f t="shared" si="38"/>
        <v>0</v>
      </c>
      <c r="S46" s="3">
        <f t="shared" si="38"/>
        <v>0</v>
      </c>
      <c r="T46" s="3">
        <f t="shared" si="38"/>
        <v>0</v>
      </c>
      <c r="U46" s="3">
        <f t="shared" si="38"/>
        <v>0</v>
      </c>
      <c r="V46" s="3">
        <f t="shared" si="38"/>
        <v>67075380.91394949</v>
      </c>
      <c r="W46" s="3">
        <f t="shared" si="38"/>
        <v>210100.48828822773</v>
      </c>
      <c r="X46" s="3">
        <f t="shared" si="38"/>
        <v>0</v>
      </c>
      <c r="Y46" s="3">
        <f t="shared" si="38"/>
        <v>0</v>
      </c>
      <c r="Z46" s="3">
        <f t="shared" si="38"/>
        <v>0</v>
      </c>
      <c r="AA46" s="3">
        <f t="shared" si="38"/>
        <v>-65577643.509571999</v>
      </c>
      <c r="AB46" s="3">
        <f t="shared" si="38"/>
        <v>0</v>
      </c>
      <c r="AC46" s="3">
        <f t="shared" si="38"/>
        <v>0</v>
      </c>
      <c r="AD46" s="3">
        <f t="shared" si="38"/>
        <v>0</v>
      </c>
      <c r="AE46" s="3">
        <f t="shared" si="38"/>
        <v>0</v>
      </c>
      <c r="AF46" s="3">
        <f t="shared" si="38"/>
        <v>-23770011.81658344</v>
      </c>
      <c r="AG46" s="3">
        <f t="shared" si="38"/>
        <v>0</v>
      </c>
      <c r="AH46" s="3">
        <f t="shared" si="38"/>
        <v>0</v>
      </c>
      <c r="AI46" s="238">
        <f t="shared" si="38"/>
        <v>-22062173.923917718</v>
      </c>
      <c r="AJ46" s="238">
        <f t="shared" si="38"/>
        <v>2448234648.4876337</v>
      </c>
      <c r="AK46" s="3">
        <f t="shared" si="38"/>
        <v>0</v>
      </c>
      <c r="AL46" s="3">
        <f t="shared" si="38"/>
        <v>0</v>
      </c>
      <c r="AM46" s="3">
        <f t="shared" si="38"/>
        <v>0</v>
      </c>
      <c r="AN46" s="3">
        <f t="shared" si="38"/>
        <v>4356717.7706340253</v>
      </c>
      <c r="AO46" s="3">
        <f t="shared" si="38"/>
        <v>0</v>
      </c>
      <c r="AP46" s="3">
        <f t="shared" si="38"/>
        <v>0</v>
      </c>
      <c r="AQ46" s="3">
        <f t="shared" si="38"/>
        <v>0</v>
      </c>
      <c r="AR46" s="3">
        <f t="shared" si="38"/>
        <v>0</v>
      </c>
      <c r="AS46" s="3">
        <f t="shared" si="38"/>
        <v>0</v>
      </c>
      <c r="AT46" s="3">
        <f t="shared" si="38"/>
        <v>0</v>
      </c>
      <c r="AU46" s="3">
        <f t="shared" si="38"/>
        <v>0</v>
      </c>
      <c r="AV46" s="3">
        <f t="shared" si="38"/>
        <v>0</v>
      </c>
      <c r="AW46" s="3">
        <f t="shared" si="38"/>
        <v>0</v>
      </c>
      <c r="AX46" s="3">
        <f t="shared" si="38"/>
        <v>0</v>
      </c>
      <c r="AY46" s="3">
        <f t="shared" si="38"/>
        <v>0</v>
      </c>
      <c r="AZ46" s="3">
        <f t="shared" si="38"/>
        <v>0</v>
      </c>
      <c r="BA46" s="3">
        <f t="shared" si="38"/>
        <v>0</v>
      </c>
      <c r="BB46" s="3">
        <f t="shared" si="38"/>
        <v>0</v>
      </c>
      <c r="BC46" s="3">
        <f t="shared" si="38"/>
        <v>0</v>
      </c>
      <c r="BD46" s="3">
        <f t="shared" si="38"/>
        <v>0</v>
      </c>
      <c r="BE46" s="3">
        <f t="shared" si="38"/>
        <v>0</v>
      </c>
      <c r="BF46" s="3">
        <f t="shared" si="38"/>
        <v>0</v>
      </c>
      <c r="BG46" s="3">
        <f t="shared" si="38"/>
        <v>0</v>
      </c>
      <c r="BH46" s="3">
        <f t="shared" si="38"/>
        <v>65577643.509571999</v>
      </c>
      <c r="BI46" s="3">
        <f t="shared" si="38"/>
        <v>3230272.3808734193</v>
      </c>
      <c r="BJ46" s="3">
        <f t="shared" si="38"/>
        <v>0</v>
      </c>
      <c r="BK46" s="3">
        <f t="shared" si="38"/>
        <v>16325.156433949582</v>
      </c>
      <c r="BL46" s="3">
        <f t="shared" si="38"/>
        <v>0</v>
      </c>
      <c r="BM46" s="3">
        <f t="shared" si="38"/>
        <v>-94088202.46430099</v>
      </c>
      <c r="BN46" s="3">
        <f t="shared" si="38"/>
        <v>201938.05620600007</v>
      </c>
      <c r="BO46" s="3">
        <f t="shared" ref="BO46:DZ46" si="39">BO57</f>
        <v>44675564.118710004</v>
      </c>
      <c r="BP46" s="3">
        <f t="shared" si="39"/>
        <v>55278785.519999988</v>
      </c>
      <c r="BQ46" s="3">
        <f t="shared" si="39"/>
        <v>2597.4953720000003</v>
      </c>
      <c r="BR46" s="3">
        <f t="shared" si="39"/>
        <v>22124980.888264</v>
      </c>
      <c r="BS46" s="3">
        <f t="shared" si="39"/>
        <v>0</v>
      </c>
      <c r="BT46" s="3">
        <f t="shared" si="39"/>
        <v>23770011.81658344</v>
      </c>
      <c r="BU46" s="3">
        <f t="shared" si="39"/>
        <v>-1852729.8615047848</v>
      </c>
      <c r="BV46" s="3">
        <f t="shared" si="39"/>
        <v>0</v>
      </c>
      <c r="BW46" s="238">
        <f t="shared" si="39"/>
        <v>123293904.38684309</v>
      </c>
      <c r="BX46" s="238">
        <f t="shared" si="39"/>
        <v>2571528552.8744764</v>
      </c>
      <c r="BY46" s="3">
        <f t="shared" si="39"/>
        <v>0</v>
      </c>
      <c r="BZ46" s="3">
        <f t="shared" si="39"/>
        <v>0</v>
      </c>
      <c r="CA46" s="3">
        <f t="shared" si="39"/>
        <v>0</v>
      </c>
      <c r="CB46" s="3">
        <f t="shared" si="39"/>
        <v>5370042.7846080065</v>
      </c>
      <c r="CC46" s="3">
        <f t="shared" si="39"/>
        <v>0</v>
      </c>
      <c r="CD46" s="3">
        <f t="shared" si="39"/>
        <v>0</v>
      </c>
      <c r="CE46" s="3">
        <f t="shared" si="39"/>
        <v>0</v>
      </c>
      <c r="CF46" s="3">
        <f t="shared" si="39"/>
        <v>0</v>
      </c>
      <c r="CG46" s="3">
        <f t="shared" si="39"/>
        <v>0</v>
      </c>
      <c r="CH46" s="3">
        <f t="shared" si="39"/>
        <v>0</v>
      </c>
      <c r="CI46" s="3">
        <f t="shared" si="39"/>
        <v>0</v>
      </c>
      <c r="CJ46" s="3">
        <f t="shared" si="39"/>
        <v>0</v>
      </c>
      <c r="CK46" s="3">
        <f t="shared" si="39"/>
        <v>0</v>
      </c>
      <c r="CL46" s="3">
        <f t="shared" si="39"/>
        <v>0</v>
      </c>
      <c r="CM46" s="3">
        <f t="shared" si="39"/>
        <v>0</v>
      </c>
      <c r="CN46" s="3">
        <f t="shared" si="39"/>
        <v>0</v>
      </c>
      <c r="CO46" s="3">
        <f t="shared" si="39"/>
        <v>0</v>
      </c>
      <c r="CP46" s="3">
        <f t="shared" si="39"/>
        <v>0</v>
      </c>
      <c r="CQ46" s="3">
        <f t="shared" si="39"/>
        <v>0</v>
      </c>
      <c r="CR46" s="3">
        <f t="shared" si="39"/>
        <v>0</v>
      </c>
      <c r="CS46" s="3">
        <f t="shared" si="39"/>
        <v>0</v>
      </c>
      <c r="CT46" s="3">
        <f t="shared" si="39"/>
        <v>0</v>
      </c>
      <c r="CU46" s="3">
        <f t="shared" si="39"/>
        <v>0</v>
      </c>
      <c r="CV46" s="3">
        <f t="shared" si="39"/>
        <v>0</v>
      </c>
      <c r="CW46" s="3">
        <f t="shared" si="39"/>
        <v>3492135.9671265553</v>
      </c>
      <c r="CX46" s="3">
        <f t="shared" si="39"/>
        <v>0</v>
      </c>
      <c r="CY46" s="3">
        <f t="shared" si="39"/>
        <v>8162.5782169746817</v>
      </c>
      <c r="CZ46" s="3">
        <f t="shared" si="39"/>
        <v>0</v>
      </c>
      <c r="DA46" s="3">
        <f t="shared" si="39"/>
        <v>-165330440.38527286</v>
      </c>
      <c r="DB46" s="3">
        <f t="shared" si="39"/>
        <v>1520440.3364520001</v>
      </c>
      <c r="DC46" s="3">
        <f t="shared" si="39"/>
        <v>116745699.78503998</v>
      </c>
      <c r="DD46" s="3">
        <f t="shared" si="39"/>
        <v>116033821.57000001</v>
      </c>
      <c r="DE46" s="3">
        <f t="shared" si="39"/>
        <v>235469249.98153597</v>
      </c>
      <c r="DF46" s="3">
        <f t="shared" si="39"/>
        <v>26473745.684250008</v>
      </c>
      <c r="DG46" s="3">
        <f t="shared" si="39"/>
        <v>0</v>
      </c>
      <c r="DH46" s="3">
        <f t="shared" si="39"/>
        <v>-3607094.8691412816</v>
      </c>
      <c r="DI46" s="3">
        <f t="shared" si="39"/>
        <v>0</v>
      </c>
      <c r="DJ46" s="238">
        <f t="shared" si="39"/>
        <v>336175763.43281525</v>
      </c>
      <c r="DK46" s="238">
        <f t="shared" si="39"/>
        <v>2907704316.307291</v>
      </c>
      <c r="DL46" s="3">
        <f t="shared" si="39"/>
        <v>0</v>
      </c>
      <c r="DM46" s="3">
        <f t="shared" si="39"/>
        <v>0</v>
      </c>
      <c r="DN46" s="3">
        <f t="shared" si="39"/>
        <v>0</v>
      </c>
      <c r="DO46" s="3">
        <f t="shared" si="39"/>
        <v>3098447.5482264757</v>
      </c>
      <c r="DP46" s="3">
        <f t="shared" si="39"/>
        <v>0</v>
      </c>
      <c r="DQ46" s="3">
        <f t="shared" si="39"/>
        <v>0</v>
      </c>
      <c r="DR46" s="3">
        <f t="shared" si="39"/>
        <v>0</v>
      </c>
      <c r="DS46" s="3">
        <f t="shared" si="39"/>
        <v>0</v>
      </c>
      <c r="DT46" s="3">
        <f t="shared" si="39"/>
        <v>0</v>
      </c>
      <c r="DU46" s="3">
        <f t="shared" si="39"/>
        <v>0</v>
      </c>
      <c r="DV46" s="3">
        <f t="shared" si="39"/>
        <v>0</v>
      </c>
      <c r="DW46" s="3">
        <f t="shared" si="39"/>
        <v>0</v>
      </c>
      <c r="DX46" s="3">
        <f t="shared" si="39"/>
        <v>0</v>
      </c>
      <c r="DY46" s="3">
        <f t="shared" si="39"/>
        <v>0</v>
      </c>
      <c r="DZ46" s="3">
        <f t="shared" si="39"/>
        <v>0</v>
      </c>
      <c r="EA46" s="3">
        <f t="shared" ref="EA46:GL46" si="40">EA57</f>
        <v>0</v>
      </c>
      <c r="EB46" s="3">
        <f t="shared" si="40"/>
        <v>0</v>
      </c>
      <c r="EC46" s="3">
        <f t="shared" si="40"/>
        <v>0</v>
      </c>
      <c r="ED46" s="3">
        <f t="shared" si="40"/>
        <v>0</v>
      </c>
      <c r="EE46" s="3">
        <f t="shared" si="40"/>
        <v>0</v>
      </c>
      <c r="EF46" s="3">
        <f t="shared" si="40"/>
        <v>0</v>
      </c>
      <c r="EG46" s="3">
        <f t="shared" si="40"/>
        <v>0</v>
      </c>
      <c r="EH46" s="3">
        <f t="shared" si="40"/>
        <v>1101188.86890066</v>
      </c>
      <c r="EI46" s="3">
        <f t="shared" si="40"/>
        <v>0</v>
      </c>
      <c r="EJ46" s="3">
        <f t="shared" si="40"/>
        <v>-15203.916388063459</v>
      </c>
      <c r="EK46" s="3">
        <f t="shared" si="40"/>
        <v>0</v>
      </c>
      <c r="EL46" s="3">
        <f t="shared" si="40"/>
        <v>-124944.13705897008</v>
      </c>
      <c r="EM46" s="3">
        <f t="shared" si="40"/>
        <v>0</v>
      </c>
      <c r="EN46" s="3">
        <f t="shared" si="40"/>
        <v>-84598856.734545469</v>
      </c>
      <c r="EO46" s="3">
        <f t="shared" si="40"/>
        <v>1405861.9709619989</v>
      </c>
      <c r="EP46" s="3">
        <f t="shared" si="40"/>
        <v>69476611.107350022</v>
      </c>
      <c r="EQ46" s="3">
        <f t="shared" si="40"/>
        <v>47073500.800000012</v>
      </c>
      <c r="ER46" s="3">
        <f t="shared" si="40"/>
        <v>-2672892.9216160001</v>
      </c>
      <c r="ES46" s="3">
        <f t="shared" si="40"/>
        <v>14495451.993672004</v>
      </c>
      <c r="ET46" s="3">
        <f t="shared" si="40"/>
        <v>1059724.5648247197</v>
      </c>
      <c r="EU46" s="3">
        <f t="shared" si="40"/>
        <v>-1675068.8795508225</v>
      </c>
      <c r="EV46" s="3">
        <f t="shared" si="40"/>
        <v>7336157.9226403516</v>
      </c>
      <c r="EW46" s="238">
        <f t="shared" si="40"/>
        <v>55959978.187416926</v>
      </c>
      <c r="EX46" s="238">
        <f t="shared" si="40"/>
        <v>2963664294.4947081</v>
      </c>
      <c r="EY46" s="3">
        <f t="shared" si="40"/>
        <v>0</v>
      </c>
      <c r="EZ46" s="3">
        <f t="shared" si="40"/>
        <v>0</v>
      </c>
      <c r="FA46" s="3">
        <f t="shared" si="40"/>
        <v>0</v>
      </c>
      <c r="FB46" s="3">
        <f t="shared" si="40"/>
        <v>6797605.0150674582</v>
      </c>
      <c r="FC46" s="3">
        <f t="shared" si="40"/>
        <v>0</v>
      </c>
      <c r="FD46" s="3">
        <f t="shared" si="40"/>
        <v>0</v>
      </c>
      <c r="FE46" s="3">
        <f t="shared" si="40"/>
        <v>0</v>
      </c>
      <c r="FF46" s="3">
        <f t="shared" si="40"/>
        <v>0</v>
      </c>
      <c r="FG46" s="3">
        <f t="shared" si="40"/>
        <v>0</v>
      </c>
      <c r="FH46" s="3">
        <f t="shared" si="40"/>
        <v>0</v>
      </c>
      <c r="FI46" s="3">
        <f t="shared" si="40"/>
        <v>0</v>
      </c>
      <c r="FJ46" s="3">
        <f t="shared" si="40"/>
        <v>0</v>
      </c>
      <c r="FK46" s="3">
        <f t="shared" si="40"/>
        <v>0</v>
      </c>
      <c r="FL46" s="3">
        <f t="shared" si="40"/>
        <v>0</v>
      </c>
      <c r="FM46" s="3">
        <f t="shared" si="40"/>
        <v>0</v>
      </c>
      <c r="FN46" s="3">
        <f t="shared" si="40"/>
        <v>0</v>
      </c>
      <c r="FO46" s="3">
        <f t="shared" si="40"/>
        <v>0</v>
      </c>
      <c r="FP46" s="3">
        <f t="shared" si="40"/>
        <v>0</v>
      </c>
      <c r="FQ46" s="3">
        <f t="shared" si="40"/>
        <v>0</v>
      </c>
      <c r="FR46" s="3">
        <f t="shared" si="40"/>
        <v>0</v>
      </c>
      <c r="FS46" s="3">
        <f t="shared" si="40"/>
        <v>0</v>
      </c>
      <c r="FT46" s="3">
        <f t="shared" si="40"/>
        <v>0</v>
      </c>
      <c r="FU46" s="3">
        <f t="shared" si="40"/>
        <v>-10011818.034171246</v>
      </c>
      <c r="FV46" s="3">
        <f t="shared" si="40"/>
        <v>0</v>
      </c>
      <c r="FW46" s="3">
        <f t="shared" si="40"/>
        <v>-3527374.5424600434</v>
      </c>
      <c r="FX46" s="3">
        <f t="shared" si="40"/>
        <v>0</v>
      </c>
      <c r="FY46" s="3">
        <f t="shared" si="40"/>
        <v>-249888.27411794057</v>
      </c>
      <c r="FZ46" s="3">
        <f t="shared" si="40"/>
        <v>0</v>
      </c>
      <c r="GA46" s="3">
        <f t="shared" si="40"/>
        <v>-159209516.20228195</v>
      </c>
      <c r="GB46" s="3">
        <f t="shared" si="40"/>
        <v>3310956.6510520019</v>
      </c>
      <c r="GC46" s="3">
        <f t="shared" si="40"/>
        <v>217591260.62328604</v>
      </c>
      <c r="GD46" s="3">
        <f t="shared" si="40"/>
        <v>84769335.090000004</v>
      </c>
      <c r="GE46" s="3">
        <f t="shared" si="40"/>
        <v>-3427353.7037280039</v>
      </c>
      <c r="GF46" s="3">
        <f t="shared" si="40"/>
        <v>37191156.254355997</v>
      </c>
      <c r="GG46" s="3">
        <f t="shared" si="40"/>
        <v>-423889.82592988736</v>
      </c>
      <c r="GH46" s="3">
        <f t="shared" si="40"/>
        <v>-1109560.2062269687</v>
      </c>
      <c r="GI46" s="3">
        <f t="shared" si="40"/>
        <v>-2096045.1207543868</v>
      </c>
      <c r="GJ46" s="238">
        <f t="shared" si="40"/>
        <v>169604867.72409105</v>
      </c>
      <c r="GK46" s="238">
        <f t="shared" si="40"/>
        <v>3133269162.2187996</v>
      </c>
      <c r="GL46" s="3">
        <f t="shared" si="40"/>
        <v>0</v>
      </c>
      <c r="GM46" s="3">
        <f t="shared" ref="GM46:HX46" si="41">GM57</f>
        <v>0</v>
      </c>
      <c r="GN46" s="3">
        <f t="shared" si="41"/>
        <v>0</v>
      </c>
      <c r="GO46" s="3">
        <f t="shared" si="41"/>
        <v>7261899.4397121966</v>
      </c>
      <c r="GP46" s="3">
        <f t="shared" si="41"/>
        <v>0</v>
      </c>
      <c r="GQ46" s="3">
        <f t="shared" si="41"/>
        <v>0</v>
      </c>
      <c r="GR46" s="3">
        <f t="shared" si="41"/>
        <v>0</v>
      </c>
      <c r="GS46" s="3">
        <f t="shared" si="41"/>
        <v>0</v>
      </c>
      <c r="GT46" s="3">
        <f t="shared" si="41"/>
        <v>0</v>
      </c>
      <c r="GU46" s="3">
        <f t="shared" si="41"/>
        <v>0</v>
      </c>
      <c r="GV46" s="3">
        <f t="shared" si="41"/>
        <v>0</v>
      </c>
      <c r="GW46" s="3">
        <f t="shared" si="41"/>
        <v>0</v>
      </c>
      <c r="GX46" s="3">
        <f t="shared" si="41"/>
        <v>0</v>
      </c>
      <c r="GY46" s="3">
        <f t="shared" si="41"/>
        <v>0</v>
      </c>
      <c r="GZ46" s="3">
        <f t="shared" si="41"/>
        <v>0</v>
      </c>
      <c r="HA46" s="3">
        <f t="shared" si="41"/>
        <v>0</v>
      </c>
      <c r="HB46" s="3">
        <f t="shared" si="41"/>
        <v>0</v>
      </c>
      <c r="HC46" s="3">
        <f t="shared" si="41"/>
        <v>0</v>
      </c>
      <c r="HD46" s="3">
        <f t="shared" si="41"/>
        <v>0</v>
      </c>
      <c r="HE46" s="3">
        <f t="shared" si="41"/>
        <v>0</v>
      </c>
      <c r="HF46" s="3">
        <f t="shared" si="41"/>
        <v>0</v>
      </c>
      <c r="HG46" s="3">
        <f t="shared" si="41"/>
        <v>0</v>
      </c>
      <c r="HH46" s="3">
        <f t="shared" si="41"/>
        <v>-1467548.2098971759</v>
      </c>
      <c r="HI46" s="3">
        <f t="shared" si="41"/>
        <v>0</v>
      </c>
      <c r="HJ46" s="3">
        <f t="shared" si="41"/>
        <v>-3527374.5424600434</v>
      </c>
      <c r="HK46" s="3">
        <f t="shared" si="41"/>
        <v>0</v>
      </c>
      <c r="HL46" s="3">
        <f t="shared" si="41"/>
        <v>-124944.1370589709</v>
      </c>
      <c r="HM46" s="3">
        <f t="shared" si="41"/>
        <v>0</v>
      </c>
      <c r="HN46" s="3">
        <f t="shared" si="41"/>
        <v>-151371216.49016714</v>
      </c>
      <c r="HO46" s="3">
        <f t="shared" si="41"/>
        <v>3787156.7907220004</v>
      </c>
      <c r="HP46" s="3">
        <f t="shared" si="41"/>
        <v>135474933.4399679</v>
      </c>
      <c r="HQ46" s="3">
        <f t="shared" si="41"/>
        <v>72306559.649999961</v>
      </c>
      <c r="HR46" s="3">
        <f t="shared" si="41"/>
        <v>11119859.832856031</v>
      </c>
      <c r="HS46" s="3">
        <f t="shared" si="41"/>
        <v>22938716.735553999</v>
      </c>
      <c r="HT46" s="3">
        <f t="shared" si="41"/>
        <v>-423889.82592988771</v>
      </c>
      <c r="HU46" s="3">
        <f t="shared" si="41"/>
        <v>0</v>
      </c>
      <c r="HV46" s="3">
        <f t="shared" si="41"/>
        <v>-2096045.1207543851</v>
      </c>
      <c r="HW46" s="238">
        <f t="shared" si="41"/>
        <v>93878107.562544525</v>
      </c>
      <c r="HX46" s="238">
        <f t="shared" si="41"/>
        <v>3227147269.7813435</v>
      </c>
    </row>
    <row r="47" spans="1:232" ht="15" x14ac:dyDescent="0.25">
      <c r="A47" s="5">
        <f>ROW()</f>
        <v>47</v>
      </c>
      <c r="B47" s="19"/>
      <c r="C47" s="230"/>
      <c r="F47" s="2"/>
      <c r="G47" s="2"/>
      <c r="H47" s="2"/>
      <c r="AI47" s="230"/>
      <c r="AJ47" s="230"/>
      <c r="BW47" s="230"/>
      <c r="BX47" s="230"/>
      <c r="DJ47" s="230"/>
      <c r="DK47" s="230"/>
      <c r="EW47" s="230"/>
      <c r="EX47" s="230"/>
      <c r="GJ47" s="230"/>
      <c r="GK47" s="230"/>
      <c r="HW47" s="230"/>
      <c r="HX47" s="230"/>
    </row>
    <row r="48" spans="1:232" ht="15" x14ac:dyDescent="0.25">
      <c r="A48" s="5">
        <f>ROW()</f>
        <v>48</v>
      </c>
      <c r="B48" s="21" t="s">
        <v>17</v>
      </c>
      <c r="C48" s="239">
        <f>+C44/C46</f>
        <v>6.026645640691234E-2</v>
      </c>
      <c r="D48" s="234"/>
      <c r="E48" s="234"/>
      <c r="F48" s="2"/>
      <c r="G48" s="2"/>
      <c r="H48" s="2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29"/>
      <c r="AJ48" s="239">
        <f>+AJ44/AJ46</f>
        <v>6.9136580571475412E-2</v>
      </c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4"/>
      <c r="BQ48" s="234"/>
      <c r="BR48" s="234"/>
      <c r="BS48" s="234"/>
      <c r="BT48" s="234"/>
      <c r="BU48" s="234"/>
      <c r="BV48" s="234"/>
      <c r="BW48" s="229"/>
      <c r="BX48" s="239">
        <f>+BX44/BX46</f>
        <v>5.5567111128879659E-2</v>
      </c>
      <c r="BY48" s="234"/>
      <c r="BZ48" s="234"/>
      <c r="CA48" s="234"/>
      <c r="CB48" s="234"/>
      <c r="CC48" s="234"/>
      <c r="CD48" s="234"/>
      <c r="CE48" s="234"/>
      <c r="CF48" s="234"/>
      <c r="CG48" s="234"/>
      <c r="CH48" s="234"/>
      <c r="CI48" s="234"/>
      <c r="CJ48" s="234"/>
      <c r="CK48" s="234"/>
      <c r="CL48" s="234"/>
      <c r="CM48" s="234"/>
      <c r="CN48" s="234"/>
      <c r="CO48" s="234"/>
      <c r="CP48" s="234"/>
      <c r="CQ48" s="234"/>
      <c r="CR48" s="234"/>
      <c r="CS48" s="234"/>
      <c r="CT48" s="234"/>
      <c r="CU48" s="234"/>
      <c r="CV48" s="234"/>
      <c r="CW48" s="234"/>
      <c r="CX48" s="234"/>
      <c r="CY48" s="234"/>
      <c r="CZ48" s="234"/>
      <c r="DA48" s="234"/>
      <c r="DB48" s="234"/>
      <c r="DC48" s="234"/>
      <c r="DD48" s="234"/>
      <c r="DE48" s="234"/>
      <c r="DF48" s="234"/>
      <c r="DG48" s="234"/>
      <c r="DH48" s="234"/>
      <c r="DI48" s="234"/>
      <c r="DJ48" s="229"/>
      <c r="DK48" s="239">
        <f>+DK44/DK46</f>
        <v>5.215072882047847E-2</v>
      </c>
      <c r="DL48" s="234"/>
      <c r="DM48" s="234"/>
      <c r="DN48" s="234"/>
      <c r="DO48" s="234"/>
      <c r="DP48" s="234"/>
      <c r="DQ48" s="234"/>
      <c r="DR48" s="234"/>
      <c r="DS48" s="234"/>
      <c r="DT48" s="234"/>
      <c r="DU48" s="234"/>
      <c r="DV48" s="234"/>
      <c r="DW48" s="234"/>
      <c r="DX48" s="234"/>
      <c r="DY48" s="234"/>
      <c r="DZ48" s="234"/>
      <c r="EA48" s="234"/>
      <c r="EB48" s="234"/>
      <c r="EC48" s="234"/>
      <c r="ED48" s="234"/>
      <c r="EE48" s="234"/>
      <c r="EF48" s="234"/>
      <c r="EG48" s="234"/>
      <c r="EH48" s="234"/>
      <c r="EI48" s="234"/>
      <c r="EJ48" s="234"/>
      <c r="EK48" s="234"/>
      <c r="EL48" s="234"/>
      <c r="EM48" s="234"/>
      <c r="EN48" s="234"/>
      <c r="EO48" s="234"/>
      <c r="EP48" s="234"/>
      <c r="EQ48" s="234"/>
      <c r="ER48" s="234"/>
      <c r="ES48" s="234"/>
      <c r="ET48" s="234"/>
      <c r="EU48" s="234"/>
      <c r="EV48" s="234"/>
      <c r="EW48" s="229"/>
      <c r="EX48" s="239">
        <f>+EX44/EX46</f>
        <v>3.1753907928154447E-2</v>
      </c>
      <c r="EY48" s="234"/>
      <c r="EZ48" s="234"/>
      <c r="FA48" s="234"/>
      <c r="FB48" s="234"/>
      <c r="FC48" s="234"/>
      <c r="FD48" s="234"/>
      <c r="FE48" s="234"/>
      <c r="FF48" s="234"/>
      <c r="FG48" s="234"/>
      <c r="FH48" s="234"/>
      <c r="FI48" s="234"/>
      <c r="FJ48" s="234"/>
      <c r="FK48" s="234"/>
      <c r="FL48" s="234"/>
      <c r="FM48" s="234"/>
      <c r="FN48" s="234"/>
      <c r="FO48" s="234"/>
      <c r="FP48" s="234"/>
      <c r="FQ48" s="234"/>
      <c r="FR48" s="234"/>
      <c r="FS48" s="234"/>
      <c r="FT48" s="234"/>
      <c r="FU48" s="234"/>
      <c r="FV48" s="234"/>
      <c r="FW48" s="234"/>
      <c r="FX48" s="234"/>
      <c r="FY48" s="234"/>
      <c r="FZ48" s="234"/>
      <c r="GA48" s="234"/>
      <c r="GB48" s="234"/>
      <c r="GC48" s="234"/>
      <c r="GD48" s="234"/>
      <c r="GE48" s="234"/>
      <c r="GF48" s="234"/>
      <c r="GG48" s="234"/>
      <c r="GH48" s="234"/>
      <c r="GI48" s="234"/>
      <c r="GJ48" s="229"/>
      <c r="GK48" s="239">
        <f>+GK44/GK46</f>
        <v>2.7334839929122993E-2</v>
      </c>
      <c r="GL48" s="234"/>
      <c r="GM48" s="234"/>
      <c r="GN48" s="234"/>
      <c r="GO48" s="234"/>
      <c r="GP48" s="234"/>
      <c r="GQ48" s="234"/>
      <c r="GR48" s="234"/>
      <c r="GS48" s="234"/>
      <c r="GT48" s="234"/>
      <c r="GU48" s="234"/>
      <c r="GV48" s="234"/>
      <c r="GW48" s="234"/>
      <c r="GX48" s="234"/>
      <c r="GY48" s="234"/>
      <c r="GZ48" s="234"/>
      <c r="HA48" s="234"/>
      <c r="HB48" s="234"/>
      <c r="HC48" s="234"/>
      <c r="HD48" s="234"/>
      <c r="HE48" s="234"/>
      <c r="HF48" s="234"/>
      <c r="HG48" s="234"/>
      <c r="HH48" s="234"/>
      <c r="HI48" s="234"/>
      <c r="HJ48" s="234"/>
      <c r="HK48" s="234"/>
      <c r="HL48" s="234"/>
      <c r="HM48" s="234"/>
      <c r="HN48" s="234"/>
      <c r="HO48" s="234"/>
      <c r="HP48" s="234"/>
      <c r="HQ48" s="234"/>
      <c r="HR48" s="234"/>
      <c r="HS48" s="234"/>
      <c r="HT48" s="234"/>
      <c r="HU48" s="234"/>
      <c r="HV48" s="234"/>
      <c r="HW48" s="229"/>
      <c r="HX48" s="239">
        <f>+HX44/HX46</f>
        <v>2.374795105071412E-2</v>
      </c>
    </row>
    <row r="49" spans="1:232" ht="15" x14ac:dyDescent="0.25">
      <c r="A49" s="5">
        <f>ROW()</f>
        <v>49</v>
      </c>
      <c r="B49" s="19"/>
      <c r="C49" s="229"/>
      <c r="D49" s="234"/>
      <c r="E49" s="234"/>
      <c r="F49" s="2"/>
      <c r="G49" s="2"/>
      <c r="H49" s="2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29"/>
      <c r="AJ49" s="229"/>
      <c r="AK49" s="234"/>
      <c r="AL49" s="234"/>
      <c r="AM49" s="234"/>
      <c r="AN49" s="234"/>
      <c r="AO49" s="234"/>
      <c r="AP49" s="234"/>
      <c r="AQ49" s="234"/>
      <c r="AR49" s="234"/>
      <c r="AS49" s="234"/>
      <c r="AT49" s="234"/>
      <c r="AU49" s="234"/>
      <c r="AV49" s="234"/>
      <c r="AW49" s="234"/>
      <c r="AX49" s="234"/>
      <c r="AY49" s="234"/>
      <c r="AZ49" s="234"/>
      <c r="BA49" s="234"/>
      <c r="BB49" s="234"/>
      <c r="BC49" s="234"/>
      <c r="BD49" s="234"/>
      <c r="BE49" s="234"/>
      <c r="BF49" s="234"/>
      <c r="BG49" s="234"/>
      <c r="BH49" s="234"/>
      <c r="BI49" s="234"/>
      <c r="BJ49" s="234"/>
      <c r="BK49" s="234"/>
      <c r="BL49" s="234"/>
      <c r="BM49" s="234"/>
      <c r="BN49" s="234"/>
      <c r="BO49" s="234"/>
      <c r="BP49" s="234"/>
      <c r="BQ49" s="234"/>
      <c r="BR49" s="234"/>
      <c r="BS49" s="234"/>
      <c r="BT49" s="234"/>
      <c r="BU49" s="234"/>
      <c r="BV49" s="234"/>
      <c r="BW49" s="229"/>
      <c r="BX49" s="229"/>
      <c r="BY49" s="234"/>
      <c r="BZ49" s="234"/>
      <c r="CA49" s="234"/>
      <c r="CB49" s="234"/>
      <c r="CC49" s="234"/>
      <c r="CD49" s="234"/>
      <c r="CE49" s="234"/>
      <c r="CF49" s="234"/>
      <c r="CG49" s="234"/>
      <c r="CH49" s="234"/>
      <c r="CI49" s="234"/>
      <c r="CJ49" s="234"/>
      <c r="CK49" s="234"/>
      <c r="CL49" s="234"/>
      <c r="CM49" s="234"/>
      <c r="CN49" s="234"/>
      <c r="CO49" s="234"/>
      <c r="CP49" s="234"/>
      <c r="CQ49" s="234"/>
      <c r="CR49" s="234"/>
      <c r="CS49" s="234"/>
      <c r="CT49" s="234"/>
      <c r="CU49" s="234"/>
      <c r="CV49" s="234"/>
      <c r="CW49" s="234"/>
      <c r="CX49" s="234"/>
      <c r="CY49" s="234"/>
      <c r="CZ49" s="234"/>
      <c r="DA49" s="234"/>
      <c r="DB49" s="234"/>
      <c r="DC49" s="234"/>
      <c r="DD49" s="234"/>
      <c r="DE49" s="234"/>
      <c r="DF49" s="234"/>
      <c r="DG49" s="234"/>
      <c r="DH49" s="234"/>
      <c r="DI49" s="234"/>
      <c r="DJ49" s="229"/>
      <c r="DK49" s="229"/>
      <c r="DL49" s="234"/>
      <c r="DM49" s="234"/>
      <c r="DN49" s="234"/>
      <c r="DO49" s="234"/>
      <c r="DP49" s="234"/>
      <c r="DQ49" s="234"/>
      <c r="DR49" s="234"/>
      <c r="DS49" s="234"/>
      <c r="DT49" s="234"/>
      <c r="DU49" s="234"/>
      <c r="DV49" s="234"/>
      <c r="DW49" s="234"/>
      <c r="DX49" s="234"/>
      <c r="DY49" s="234"/>
      <c r="DZ49" s="234"/>
      <c r="EA49" s="234"/>
      <c r="EB49" s="234"/>
      <c r="EC49" s="234"/>
      <c r="ED49" s="234"/>
      <c r="EE49" s="234"/>
      <c r="EF49" s="234"/>
      <c r="EG49" s="234"/>
      <c r="EH49" s="234"/>
      <c r="EI49" s="234"/>
      <c r="EJ49" s="234"/>
      <c r="EK49" s="234"/>
      <c r="EL49" s="234"/>
      <c r="EM49" s="234"/>
      <c r="EN49" s="234"/>
      <c r="EO49" s="234"/>
      <c r="EP49" s="234"/>
      <c r="EQ49" s="234"/>
      <c r="ER49" s="234"/>
      <c r="ES49" s="234"/>
      <c r="ET49" s="234"/>
      <c r="EU49" s="234"/>
      <c r="EV49" s="234"/>
      <c r="EW49" s="229"/>
      <c r="EX49" s="229"/>
      <c r="EY49" s="234"/>
      <c r="EZ49" s="234"/>
      <c r="FA49" s="234"/>
      <c r="FB49" s="234"/>
      <c r="FC49" s="234"/>
      <c r="FD49" s="234"/>
      <c r="FE49" s="234"/>
      <c r="FF49" s="234"/>
      <c r="FG49" s="234"/>
      <c r="FH49" s="234"/>
      <c r="FI49" s="234"/>
      <c r="FJ49" s="234"/>
      <c r="FK49" s="234"/>
      <c r="FL49" s="234"/>
      <c r="FM49" s="234"/>
      <c r="FN49" s="234"/>
      <c r="FO49" s="234"/>
      <c r="FP49" s="234"/>
      <c r="FQ49" s="234"/>
      <c r="FR49" s="234"/>
      <c r="FS49" s="234"/>
      <c r="FT49" s="234"/>
      <c r="FU49" s="234"/>
      <c r="FV49" s="234"/>
      <c r="FW49" s="234"/>
      <c r="FX49" s="234"/>
      <c r="FY49" s="234"/>
      <c r="FZ49" s="234"/>
      <c r="GA49" s="234"/>
      <c r="GB49" s="234"/>
      <c r="GC49" s="234"/>
      <c r="GD49" s="234"/>
      <c r="GE49" s="234"/>
      <c r="GF49" s="234"/>
      <c r="GG49" s="234"/>
      <c r="GH49" s="234"/>
      <c r="GI49" s="234"/>
      <c r="GJ49" s="229"/>
      <c r="GK49" s="229"/>
      <c r="GL49" s="234"/>
      <c r="GM49" s="234"/>
      <c r="GN49" s="234"/>
      <c r="GO49" s="234"/>
      <c r="GP49" s="234"/>
      <c r="GQ49" s="234"/>
      <c r="GR49" s="234"/>
      <c r="GS49" s="234"/>
      <c r="GT49" s="234"/>
      <c r="GU49" s="234"/>
      <c r="GV49" s="234"/>
      <c r="GW49" s="234"/>
      <c r="GX49" s="234"/>
      <c r="GY49" s="234"/>
      <c r="GZ49" s="234"/>
      <c r="HA49" s="234"/>
      <c r="HB49" s="234"/>
      <c r="HC49" s="234"/>
      <c r="HD49" s="234"/>
      <c r="HE49" s="234"/>
      <c r="HF49" s="234"/>
      <c r="HG49" s="234"/>
      <c r="HH49" s="234"/>
      <c r="HI49" s="234"/>
      <c r="HJ49" s="234"/>
      <c r="HK49" s="234"/>
      <c r="HL49" s="234"/>
      <c r="HM49" s="234"/>
      <c r="HN49" s="234"/>
      <c r="HO49" s="234"/>
      <c r="HP49" s="234"/>
      <c r="HQ49" s="234"/>
      <c r="HR49" s="234"/>
      <c r="HS49" s="234"/>
      <c r="HT49" s="234"/>
      <c r="HU49" s="234"/>
      <c r="HV49" s="234"/>
      <c r="HW49" s="229"/>
      <c r="HX49" s="229"/>
    </row>
    <row r="50" spans="1:232" ht="15" x14ac:dyDescent="0.25">
      <c r="A50" s="5">
        <f>ROW()</f>
        <v>50</v>
      </c>
      <c r="B50" s="19" t="s">
        <v>124</v>
      </c>
      <c r="C50" s="229"/>
      <c r="D50" s="234"/>
      <c r="E50" s="234"/>
      <c r="F50" s="2"/>
      <c r="G50" s="2"/>
      <c r="H50" s="2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29"/>
      <c r="AJ50" s="229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34"/>
      <c r="AX50" s="23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4"/>
      <c r="BV50" s="234"/>
      <c r="BW50" s="229"/>
      <c r="BX50" s="229"/>
      <c r="BY50" s="234"/>
      <c r="BZ50" s="234"/>
      <c r="CA50" s="234"/>
      <c r="CB50" s="234"/>
      <c r="CC50" s="234"/>
      <c r="CD50" s="234"/>
      <c r="CE50" s="234"/>
      <c r="CF50" s="234"/>
      <c r="CG50" s="234"/>
      <c r="CH50" s="234"/>
      <c r="CI50" s="234"/>
      <c r="CJ50" s="234"/>
      <c r="CK50" s="234"/>
      <c r="CL50" s="234"/>
      <c r="CM50" s="234"/>
      <c r="CN50" s="234"/>
      <c r="CO50" s="234"/>
      <c r="CP50" s="234"/>
      <c r="CQ50" s="234"/>
      <c r="CR50" s="234"/>
      <c r="CS50" s="234"/>
      <c r="CT50" s="234"/>
      <c r="CU50" s="234"/>
      <c r="CV50" s="234"/>
      <c r="CW50" s="234"/>
      <c r="CX50" s="234"/>
      <c r="CY50" s="234"/>
      <c r="CZ50" s="234"/>
      <c r="DA50" s="234"/>
      <c r="DB50" s="234"/>
      <c r="DC50" s="234"/>
      <c r="DD50" s="234"/>
      <c r="DE50" s="234"/>
      <c r="DF50" s="234"/>
      <c r="DG50" s="234"/>
      <c r="DH50" s="234"/>
      <c r="DI50" s="234"/>
      <c r="DJ50" s="229"/>
      <c r="DK50" s="229"/>
      <c r="DL50" s="234"/>
      <c r="DM50" s="234"/>
      <c r="DN50" s="234"/>
      <c r="DO50" s="234"/>
      <c r="DP50" s="234"/>
      <c r="DQ50" s="234"/>
      <c r="DR50" s="234"/>
      <c r="DS50" s="234"/>
      <c r="DT50" s="234"/>
      <c r="DU50" s="234"/>
      <c r="DV50" s="234"/>
      <c r="DW50" s="234"/>
      <c r="DX50" s="234"/>
      <c r="DY50" s="234"/>
      <c r="DZ50" s="234"/>
      <c r="EA50" s="234"/>
      <c r="EB50" s="234"/>
      <c r="EC50" s="234"/>
      <c r="ED50" s="234"/>
      <c r="EE50" s="234"/>
      <c r="EF50" s="234"/>
      <c r="EG50" s="234"/>
      <c r="EH50" s="234"/>
      <c r="EI50" s="234"/>
      <c r="EJ50" s="234"/>
      <c r="EK50" s="234"/>
      <c r="EL50" s="234"/>
      <c r="EM50" s="234"/>
      <c r="EN50" s="234"/>
      <c r="EO50" s="234"/>
      <c r="EP50" s="234"/>
      <c r="EQ50" s="234"/>
      <c r="ER50" s="234"/>
      <c r="ES50" s="234"/>
      <c r="ET50" s="234"/>
      <c r="EU50" s="234"/>
      <c r="EV50" s="234"/>
      <c r="EW50" s="229"/>
      <c r="EX50" s="229"/>
      <c r="EY50" s="234"/>
      <c r="EZ50" s="234"/>
      <c r="FA50" s="234"/>
      <c r="FB50" s="234"/>
      <c r="FC50" s="234"/>
      <c r="FD50" s="234"/>
      <c r="FE50" s="234"/>
      <c r="FF50" s="234"/>
      <c r="FG50" s="234"/>
      <c r="FH50" s="234"/>
      <c r="FI50" s="234"/>
      <c r="FJ50" s="234"/>
      <c r="FK50" s="234"/>
      <c r="FL50" s="234"/>
      <c r="FM50" s="234"/>
      <c r="FN50" s="234"/>
      <c r="FO50" s="234"/>
      <c r="FP50" s="234"/>
      <c r="FQ50" s="234"/>
      <c r="FR50" s="234"/>
      <c r="FS50" s="234"/>
      <c r="FT50" s="234"/>
      <c r="FU50" s="234"/>
      <c r="FV50" s="234"/>
      <c r="FW50" s="234"/>
      <c r="FX50" s="234"/>
      <c r="FY50" s="234"/>
      <c r="FZ50" s="234"/>
      <c r="GA50" s="234"/>
      <c r="GB50" s="234"/>
      <c r="GC50" s="234"/>
      <c r="GD50" s="234"/>
      <c r="GE50" s="234"/>
      <c r="GF50" s="234"/>
      <c r="GG50" s="234"/>
      <c r="GH50" s="234"/>
      <c r="GI50" s="234"/>
      <c r="GJ50" s="229"/>
      <c r="GK50" s="229"/>
      <c r="GL50" s="234"/>
      <c r="GM50" s="234"/>
      <c r="GN50" s="234"/>
      <c r="GO50" s="234"/>
      <c r="GP50" s="234"/>
      <c r="GQ50" s="234"/>
      <c r="GR50" s="234"/>
      <c r="GS50" s="234"/>
      <c r="GT50" s="234"/>
      <c r="GU50" s="234"/>
      <c r="GV50" s="234"/>
      <c r="GW50" s="234"/>
      <c r="GX50" s="234"/>
      <c r="GY50" s="234"/>
      <c r="GZ50" s="234"/>
      <c r="HA50" s="234"/>
      <c r="HB50" s="234"/>
      <c r="HC50" s="234"/>
      <c r="HD50" s="234"/>
      <c r="HE50" s="234"/>
      <c r="HF50" s="234"/>
      <c r="HG50" s="234"/>
      <c r="HH50" s="234"/>
      <c r="HI50" s="234"/>
      <c r="HJ50" s="234"/>
      <c r="HK50" s="234"/>
      <c r="HL50" s="234"/>
      <c r="HM50" s="234"/>
      <c r="HN50" s="234"/>
      <c r="HO50" s="234"/>
      <c r="HP50" s="234"/>
      <c r="HQ50" s="234"/>
      <c r="HR50" s="234"/>
      <c r="HS50" s="234"/>
      <c r="HT50" s="234"/>
      <c r="HU50" s="234"/>
      <c r="HV50" s="234"/>
      <c r="HW50" s="229"/>
      <c r="HX50" s="229"/>
    </row>
    <row r="51" spans="1:232" x14ac:dyDescent="0.2">
      <c r="A51" s="5">
        <f>ROW()</f>
        <v>51</v>
      </c>
      <c r="B51" s="237" t="s">
        <v>99</v>
      </c>
      <c r="C51" s="238">
        <f>'SEF-10 p 1'!C35</f>
        <v>4861847833.2406073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>
        <f>'SEF-11.1'!KG16</f>
        <v>111904956.75545597</v>
      </c>
      <c r="X51" s="3"/>
      <c r="Y51" s="3"/>
      <c r="Z51" s="3"/>
      <c r="AA51" s="3">
        <f>'SEF-11.1'!NI21</f>
        <v>-86720157.344781995</v>
      </c>
      <c r="AB51" s="3"/>
      <c r="AC51" s="3"/>
      <c r="AD51" s="6"/>
      <c r="AE51" s="3"/>
      <c r="AF51" s="3">
        <f>'SEF-11.2'!BA19</f>
        <v>-34154268.573750004</v>
      </c>
      <c r="AG51" s="3"/>
      <c r="AH51" s="3"/>
      <c r="AI51" s="238">
        <f t="shared" ref="AI51:AI56" si="42">SUM(D51:AH51)</f>
        <v>-8969469.1630760282</v>
      </c>
      <c r="AJ51" s="238">
        <f t="shared" ref="AJ51:AJ56" si="43">+AI51+C51</f>
        <v>4852878364.0775309</v>
      </c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234"/>
      <c r="BF51" s="3"/>
      <c r="BG51" s="3"/>
      <c r="BH51" s="3">
        <f>'SEF-11.1'!NK21</f>
        <v>86720157.344781995</v>
      </c>
      <c r="BI51" s="3"/>
      <c r="BJ51" s="3"/>
      <c r="BK51" s="3"/>
      <c r="BL51" s="3">
        <f>'SEF-11.1'!PX17</f>
        <v>-25910756.326629344</v>
      </c>
      <c r="BM51" s="234"/>
      <c r="BN51" s="234">
        <f>'SEF-11.1'!$RD$33</f>
        <v>201938.05620600007</v>
      </c>
      <c r="BO51" s="234">
        <f>'SEF-11.1'!$RT$28</f>
        <v>45362554.885974005</v>
      </c>
      <c r="BP51" s="234">
        <f>'SEF-11.1'!$RT$46</f>
        <v>56057559.789999992</v>
      </c>
      <c r="BQ51" s="234">
        <f>'SEF-11.1'!$RT$64</f>
        <v>2640.030092</v>
      </c>
      <c r="BR51" s="234">
        <f>+'SEF-11.1'!$RT$82</f>
        <v>22843985.211254001</v>
      </c>
      <c r="BS51" s="3"/>
      <c r="BT51" s="3">
        <f>'SEF-11.2'!BC19</f>
        <v>34154268.573750004</v>
      </c>
      <c r="BU51" s="3"/>
      <c r="BV51" s="3"/>
      <c r="BW51" s="238">
        <f t="shared" ref="BW51:BW56" si="44">SUM(AK51:BV51)</f>
        <v>219432347.56542867</v>
      </c>
      <c r="BX51" s="238">
        <f t="shared" ref="BX51:BX56" si="45">+BW51+AJ51</f>
        <v>5072310711.6429596</v>
      </c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>
        <f>'SEF-11.1'!NM21</f>
        <v>0</v>
      </c>
      <c r="CW51" s="3"/>
      <c r="CX51" s="3"/>
      <c r="CY51" s="3"/>
      <c r="CZ51" s="3">
        <f>'SEF-11.1'!PZ17</f>
        <v>-60515170.991022646</v>
      </c>
      <c r="DA51" s="234"/>
      <c r="DB51" s="234">
        <f>'SEF-11.1'!$RF$33</f>
        <v>1520440.3364520001</v>
      </c>
      <c r="DC51" s="3">
        <f>'SEF-11.1'!$RV$28</f>
        <v>123742113.26939397</v>
      </c>
      <c r="DD51" s="3">
        <f>'SEF-11.1'!$RV$46</f>
        <v>120233571.84</v>
      </c>
      <c r="DE51" s="3">
        <f>'SEF-11.1'!$RV$64</f>
        <v>240669516.36999997</v>
      </c>
      <c r="DF51" s="3">
        <f>+'SEF-11.1'!$RV$82</f>
        <v>31180285.78245201</v>
      </c>
      <c r="DG51" s="3"/>
      <c r="DH51" s="3"/>
      <c r="DI51" s="3"/>
      <c r="DJ51" s="238">
        <f t="shared" ref="DJ51:DJ56" si="46">SUM(BY51:DI51)</f>
        <v>456830756.60727525</v>
      </c>
      <c r="DK51" s="238">
        <f t="shared" ref="DK51:DK56" si="47">+DJ51+BX51</f>
        <v>5529141468.2502346</v>
      </c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>
        <f>'SEF-11.1'!MY18</f>
        <v>0</v>
      </c>
      <c r="EI51" s="3"/>
      <c r="EJ51" s="3"/>
      <c r="EK51" s="3"/>
      <c r="EL51" s="3">
        <f>'SEF-11.1'!PK17+'SEF-11.1'!PK20</f>
        <v>0</v>
      </c>
      <c r="EM51" s="3">
        <f>'SEF-11.1'!QB17</f>
        <v>-35231708.692713663</v>
      </c>
      <c r="EN51" s="234"/>
      <c r="EO51" s="234">
        <f>'SEF-11.1'!$RH$33</f>
        <v>1405861.9709619989</v>
      </c>
      <c r="EP51" s="3">
        <f>'SEF-11.1'!$RX$28</f>
        <v>78211647.283400029</v>
      </c>
      <c r="EQ51" s="3">
        <f>'SEF-11.1'!$RX$46</f>
        <v>51143716.610000014</v>
      </c>
      <c r="ER51" s="3">
        <f>'SEF-11.1'!$RX$64</f>
        <v>0</v>
      </c>
      <c r="ES51" s="3">
        <f>+'SEF-11.1'!$RX$82</f>
        <v>19159081.155610003</v>
      </c>
      <c r="ET51" s="3"/>
      <c r="EU51" s="3"/>
      <c r="EV51" s="3"/>
      <c r="EW51" s="238">
        <f t="shared" ref="EW51:EW56" si="48">SUM(DL51:EV51)</f>
        <v>114688598.32725838</v>
      </c>
      <c r="EX51" s="238">
        <f t="shared" ref="EX51:EX56" si="49">+EW51+DK51</f>
        <v>5643830066.5774927</v>
      </c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>
        <f>'SEF-11.1'!NA18</f>
        <v>0</v>
      </c>
      <c r="FV51" s="3"/>
      <c r="FW51" s="3"/>
      <c r="FX51" s="3"/>
      <c r="FY51" s="3"/>
      <c r="FZ51" s="3">
        <f>'SEF-11.1'!QD17</f>
        <v>-35435775.585037157</v>
      </c>
      <c r="GA51" s="234"/>
      <c r="GB51" s="234">
        <f>'SEF-11.1'!$RJ$33</f>
        <v>3310956.6510520019</v>
      </c>
      <c r="GC51" s="234">
        <f>'SEF-11.1'!$RZ$28</f>
        <v>244231584.66724005</v>
      </c>
      <c r="GD51" s="234">
        <f>'SEF-11.1'!$RZ$46</f>
        <v>95040814</v>
      </c>
      <c r="GE51" s="234">
        <f>'SEF-11.1'!$RZ$64</f>
        <v>2055930.3501099944</v>
      </c>
      <c r="GF51" s="234">
        <f>+'SEF-11.1'!$RZ$82</f>
        <v>50813220.376381993</v>
      </c>
      <c r="GG51" s="3"/>
      <c r="GH51" s="3"/>
      <c r="GI51" s="3"/>
      <c r="GJ51" s="238">
        <f t="shared" ref="GJ51:GJ56" si="50">SUM(EY51:GI51)</f>
        <v>360016730.4597469</v>
      </c>
      <c r="GK51" s="238">
        <f t="shared" ref="GK51:GK56" si="51">+GJ51+EX51</f>
        <v>6003846797.03724</v>
      </c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>
        <f>'SEF-11.1'!NC18</f>
        <v>0</v>
      </c>
      <c r="HI51" s="3">
        <f>'SEF-11.1'!NS21</f>
        <v>0</v>
      </c>
      <c r="HJ51" s="3"/>
      <c r="HK51" s="3"/>
      <c r="HL51" s="3"/>
      <c r="HM51" s="3">
        <f>'SEF-11.1'!QF17</f>
        <v>-30805082.584200084</v>
      </c>
      <c r="HN51" s="234"/>
      <c r="HO51" s="234">
        <f>'SEF-11.1'!$RL$33</f>
        <v>3787156.7907220004</v>
      </c>
      <c r="HP51" s="234">
        <f>'SEF-11.1'!$SB$28</f>
        <v>173511166.51301789</v>
      </c>
      <c r="HQ51" s="234">
        <f>'SEF-11.1'!$SB$46</f>
        <v>85647742.719999969</v>
      </c>
      <c r="HR51" s="234">
        <f>'SEF-11.1'!$SB$64</f>
        <v>17586544.043998033</v>
      </c>
      <c r="HS51" s="234">
        <f>+'SEF-11.1'!$SB$82</f>
        <v>41843355.537180007</v>
      </c>
      <c r="HT51" s="3"/>
      <c r="HU51" s="3"/>
      <c r="HV51" s="3"/>
      <c r="HW51" s="238">
        <f t="shared" ref="HW51:HW56" si="52">SUM(GL51:HV51)</f>
        <v>291570883.02071786</v>
      </c>
      <c r="HX51" s="238">
        <f t="shared" ref="HX51:HX56" si="53">+HW51+GK51</f>
        <v>6295417680.0579576</v>
      </c>
    </row>
    <row r="52" spans="1:232" x14ac:dyDescent="0.2">
      <c r="A52" s="5">
        <f>ROW()</f>
        <v>52</v>
      </c>
      <c r="B52" s="237" t="s">
        <v>123</v>
      </c>
      <c r="C52" s="229">
        <f>'SEF-10 p 1'!C36</f>
        <v>-1869688452.7552438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>
        <f>'SEF-11.1'!KG17</f>
        <v>-57613582.55076623</v>
      </c>
      <c r="W52" s="6">
        <f>'SEF-11.1'!KW33</f>
        <v>265949.98517497181</v>
      </c>
      <c r="X52" s="6"/>
      <c r="Y52" s="6"/>
      <c r="Z52" s="6"/>
      <c r="AA52" s="3">
        <f>+'SEF-11.1'!NI27</f>
        <v>15342127.552680001</v>
      </c>
      <c r="AB52" s="6"/>
      <c r="AC52" s="6"/>
      <c r="AD52" s="6"/>
      <c r="AE52" s="6"/>
      <c r="AF52" s="3">
        <f>'SEF-11.2'!BA20</f>
        <v>3153362.7571665612</v>
      </c>
      <c r="AG52" s="6"/>
      <c r="AH52" s="6"/>
      <c r="AI52" s="229">
        <f t="shared" si="42"/>
        <v>-38852142.255744696</v>
      </c>
      <c r="AJ52" s="229">
        <f t="shared" si="43"/>
        <v>-1908540595.0109885</v>
      </c>
      <c r="AK52" s="234"/>
      <c r="AL52" s="234"/>
      <c r="AM52" s="234"/>
      <c r="AN52" s="234"/>
      <c r="AO52" s="234"/>
      <c r="AP52" s="234"/>
      <c r="AQ52" s="234"/>
      <c r="AR52" s="234"/>
      <c r="AS52" s="234"/>
      <c r="AT52" s="234"/>
      <c r="AU52" s="234"/>
      <c r="AV52" s="234"/>
      <c r="AW52" s="234"/>
      <c r="AX52" s="234"/>
      <c r="AY52" s="234"/>
      <c r="AZ52" s="234"/>
      <c r="BA52" s="3"/>
      <c r="BB52" s="234"/>
      <c r="BC52" s="234"/>
      <c r="BD52" s="234"/>
      <c r="BE52" s="234"/>
      <c r="BF52" s="234"/>
      <c r="BG52" s="234"/>
      <c r="BH52" s="234">
        <f>'SEF-11.1'!NK27</f>
        <v>-15342127.552680001</v>
      </c>
      <c r="BI52" s="234"/>
      <c r="BJ52" s="234"/>
      <c r="BK52" s="234">
        <f>'SEF-11.1'!PG18+'SEF-11.1'!PG21</f>
        <v>0</v>
      </c>
      <c r="BL52" s="234">
        <f>'SEF-11.1'!PX18</f>
        <v>25910756.326629344</v>
      </c>
      <c r="BM52" s="234">
        <f>'SEF-11.1'!QN34</f>
        <v>-89435458.207071066</v>
      </c>
      <c r="BN52" s="234"/>
      <c r="BO52" s="234">
        <f>'SEF-11.1'!$RT$29</f>
        <v>-374159.217206</v>
      </c>
      <c r="BP52" s="234">
        <f>'SEF-11.1'!$RT$47</f>
        <v>-389990.21</v>
      </c>
      <c r="BQ52" s="234">
        <f>'SEF-11.1'!$RT$65</f>
        <v>-26.539406</v>
      </c>
      <c r="BR52" s="234">
        <f>+'SEF-11.1'!$RT$83</f>
        <v>-499023.91792000004</v>
      </c>
      <c r="BS52" s="234"/>
      <c r="BT52" s="3">
        <f>'SEF-11.2'!BC20</f>
        <v>-3153362.7571665612</v>
      </c>
      <c r="BU52" s="234"/>
      <c r="BV52" s="234"/>
      <c r="BW52" s="229">
        <f t="shared" si="44"/>
        <v>-83283392.07482028</v>
      </c>
      <c r="BX52" s="229">
        <f t="shared" si="45"/>
        <v>-1991823987.0858088</v>
      </c>
      <c r="BY52" s="234"/>
      <c r="BZ52" s="234"/>
      <c r="CA52" s="234"/>
      <c r="CB52" s="234"/>
      <c r="CC52" s="234"/>
      <c r="CD52" s="234"/>
      <c r="CE52" s="234"/>
      <c r="CF52" s="234"/>
      <c r="CG52" s="234"/>
      <c r="CH52" s="234"/>
      <c r="CI52" s="234"/>
      <c r="CJ52" s="234"/>
      <c r="CK52" s="234"/>
      <c r="CL52" s="234"/>
      <c r="CM52" s="234"/>
      <c r="CN52" s="234"/>
      <c r="CO52" s="234"/>
      <c r="CP52" s="234"/>
      <c r="CQ52" s="234"/>
      <c r="CR52" s="234"/>
      <c r="CS52" s="234"/>
      <c r="CT52" s="234"/>
      <c r="CU52" s="234"/>
      <c r="CV52" s="234">
        <f>'SEF-11.1'!NM27</f>
        <v>0</v>
      </c>
      <c r="CW52" s="234"/>
      <c r="CX52" s="234"/>
      <c r="CY52" s="234">
        <f>'SEF-11.1'!PI18+'SEF-11.1'!PI21</f>
        <v>0</v>
      </c>
      <c r="CZ52" s="234">
        <f>'SEF-11.1'!PZ18</f>
        <v>60515170.991022646</v>
      </c>
      <c r="DA52" s="234">
        <f>'SEF-11.1'!$QP$34</f>
        <v>-166952720.7201705</v>
      </c>
      <c r="DB52" s="234"/>
      <c r="DC52" s="234">
        <f>'SEF-11.1'!$RV$29</f>
        <v>-5475291.2710659988</v>
      </c>
      <c r="DD52" s="234">
        <f>'SEF-11.1'!$RV$47</f>
        <v>-2985445.16</v>
      </c>
      <c r="DE52" s="234">
        <f>'SEF-11.1'!$RV$65</f>
        <v>-5820978.5780000007</v>
      </c>
      <c r="DF52" s="234">
        <f>+'SEF-11.1'!$RV$83</f>
        <v>-4049159.319302001</v>
      </c>
      <c r="DG52" s="234"/>
      <c r="DH52" s="234"/>
      <c r="DI52" s="234"/>
      <c r="DJ52" s="229">
        <f t="shared" si="46"/>
        <v>-124768424.05751584</v>
      </c>
      <c r="DK52" s="229">
        <f t="shared" si="47"/>
        <v>-2116592411.1433246</v>
      </c>
      <c r="DL52" s="234"/>
      <c r="DM52" s="234"/>
      <c r="DN52" s="234"/>
      <c r="DO52" s="234"/>
      <c r="DP52" s="234"/>
      <c r="DQ52" s="234"/>
      <c r="DR52" s="234"/>
      <c r="DS52" s="234"/>
      <c r="DT52" s="234"/>
      <c r="DU52" s="234"/>
      <c r="DV52" s="234"/>
      <c r="DW52" s="234"/>
      <c r="DX52" s="234"/>
      <c r="DY52" s="234"/>
      <c r="DZ52" s="234"/>
      <c r="EA52" s="234"/>
      <c r="EB52" s="234"/>
      <c r="EC52" s="234"/>
      <c r="ED52" s="234"/>
      <c r="EE52" s="234"/>
      <c r="EF52" s="234"/>
      <c r="EG52" s="234"/>
      <c r="EH52" s="234">
        <f>'SEF-11.1'!MY19</f>
        <v>-116672.31917373091</v>
      </c>
      <c r="EI52" s="234"/>
      <c r="EJ52" s="234"/>
      <c r="EK52" s="234"/>
      <c r="EM52" s="234">
        <f>'SEF-11.1'!QB18</f>
        <v>35231708.692713663</v>
      </c>
      <c r="EN52" s="234">
        <f>'SEF-11.1'!$QR$34</f>
        <v>-88688573.84867382</v>
      </c>
      <c r="EO52" s="234"/>
      <c r="EP52" s="234">
        <f>'SEF-11.1'!$RX$29</f>
        <v>-5589344.8634800008</v>
      </c>
      <c r="EQ52" s="234">
        <f>'SEF-11.1'!$RX$47</f>
        <v>-3079689.24</v>
      </c>
      <c r="ER52" s="234">
        <f>'SEF-11.1'!$RX$65</f>
        <v>-2566165.8090000004</v>
      </c>
      <c r="ES52" s="234">
        <f>+'SEF-11.1'!$RX$83</f>
        <v>-4006189.000285998</v>
      </c>
      <c r="ET52" s="3"/>
      <c r="EU52" s="234"/>
      <c r="EV52" s="234"/>
      <c r="EW52" s="229">
        <f t="shared" si="48"/>
        <v>-68814926.387899891</v>
      </c>
      <c r="EX52" s="229">
        <f t="shared" si="49"/>
        <v>-2185407337.5312247</v>
      </c>
      <c r="EY52" s="234"/>
      <c r="EZ52" s="234"/>
      <c r="FA52" s="234"/>
      <c r="FB52" s="234"/>
      <c r="FC52" s="234"/>
      <c r="FD52" s="234"/>
      <c r="FE52" s="234"/>
      <c r="FF52" s="234"/>
      <c r="FG52" s="234"/>
      <c r="FH52" s="234"/>
      <c r="FI52" s="234"/>
      <c r="FJ52" s="234"/>
      <c r="FK52" s="234"/>
      <c r="FL52" s="234"/>
      <c r="FM52" s="234"/>
      <c r="FN52" s="234"/>
      <c r="FO52" s="234"/>
      <c r="FP52" s="234"/>
      <c r="FQ52" s="234"/>
      <c r="FR52" s="234"/>
      <c r="FS52" s="234"/>
      <c r="FT52" s="234"/>
      <c r="FU52" s="234">
        <f>'SEF-11.1'!NA19</f>
        <v>-37288851.254933633</v>
      </c>
      <c r="FV52" s="234"/>
      <c r="FW52" s="234"/>
      <c r="FX52" s="234"/>
      <c r="FZ52" s="234">
        <f>'SEF-11.1'!QD18</f>
        <v>35435775.585037157</v>
      </c>
      <c r="GA52" s="234">
        <f>'SEF-11.1'!$QT$34</f>
        <v>-170073353.20089722</v>
      </c>
      <c r="GB52" s="234"/>
      <c r="GC52" s="234">
        <f>'SEF-11.1'!$RZ$29</f>
        <v>-18911726.154888004</v>
      </c>
      <c r="GD52" s="234">
        <f>'SEF-11.1'!$RZ$47</f>
        <v>-7920830.7200000016</v>
      </c>
      <c r="GE52" s="234">
        <f>'SEF-11.1'!$RZ$65</f>
        <v>-5190815.0360419983</v>
      </c>
      <c r="GF52" s="234">
        <f>+'SEF-11.1'!$RZ$83</f>
        <v>-12016622.493291996</v>
      </c>
      <c r="GG52" s="234"/>
      <c r="GH52" s="234"/>
      <c r="GI52" s="234"/>
      <c r="GJ52" s="229">
        <f t="shared" si="50"/>
        <v>-215966423.27501571</v>
      </c>
      <c r="GK52" s="229">
        <f t="shared" si="51"/>
        <v>-2401373760.8062406</v>
      </c>
      <c r="GL52" s="234"/>
      <c r="GM52" s="234"/>
      <c r="GN52" s="234"/>
      <c r="GO52" s="234"/>
      <c r="GP52" s="234"/>
      <c r="GQ52" s="234"/>
      <c r="GR52" s="234"/>
      <c r="GS52" s="234"/>
      <c r="GT52" s="234"/>
      <c r="GU52" s="234"/>
      <c r="GV52" s="234"/>
      <c r="GW52" s="234"/>
      <c r="GX52" s="234"/>
      <c r="GY52" s="234"/>
      <c r="GZ52" s="234"/>
      <c r="HA52" s="234"/>
      <c r="HB52" s="234"/>
      <c r="HC52" s="234"/>
      <c r="HD52" s="234"/>
      <c r="HE52" s="234"/>
      <c r="HF52" s="234"/>
      <c r="HG52" s="234"/>
      <c r="HH52" s="234">
        <f>'SEF-11.1'!NC19</f>
        <v>0</v>
      </c>
      <c r="HI52" s="234"/>
      <c r="HJ52" s="234"/>
      <c r="HK52" s="234"/>
      <c r="HL52" s="234"/>
      <c r="HM52" s="234">
        <f>'SEF-11.1'!QF18</f>
        <v>30805082.584200084</v>
      </c>
      <c r="HN52" s="234">
        <f>'SEF-11.1'!$QV$34</f>
        <v>-165713814.86806536</v>
      </c>
      <c r="HO52" s="234"/>
      <c r="HP52" s="234">
        <f>'SEF-11.1'!$SB$29</f>
        <v>-29109479.608439997</v>
      </c>
      <c r="HQ52" s="234">
        <f>'SEF-11.1'!$SB$47</f>
        <v>-10374414.870000005</v>
      </c>
      <c r="HR52" s="234">
        <f>'SEF-11.1'!$SB$65</f>
        <v>-5940519.9441640023</v>
      </c>
      <c r="HS52" s="234">
        <f>+'SEF-11.1'!$SB$83</f>
        <v>-16696738.413552009</v>
      </c>
      <c r="HT52" s="234"/>
      <c r="HU52" s="234"/>
      <c r="HV52" s="234"/>
      <c r="HW52" s="229">
        <f t="shared" si="52"/>
        <v>-197029885.12002128</v>
      </c>
      <c r="HX52" s="229">
        <f t="shared" si="53"/>
        <v>-2598403645.9262619</v>
      </c>
    </row>
    <row r="53" spans="1:232" x14ac:dyDescent="0.2">
      <c r="A53" s="5">
        <f>ROW()</f>
        <v>53</v>
      </c>
      <c r="B53" s="236" t="s">
        <v>122</v>
      </c>
      <c r="C53" s="229">
        <f>'SEF-10 p 1'!C37</f>
        <v>15021855.649541667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>
        <f>'SEF-11.1'!KG18</f>
        <v>-771864.64954166673</v>
      </c>
      <c r="W53" s="6"/>
      <c r="X53" s="6"/>
      <c r="Y53" s="6"/>
      <c r="Z53" s="6"/>
      <c r="AA53" s="3"/>
      <c r="AB53" s="6"/>
      <c r="AC53" s="6"/>
      <c r="AD53" s="6"/>
      <c r="AE53" s="6"/>
      <c r="AF53" s="3"/>
      <c r="AG53" s="6">
        <f>'SEF-11.2'!BQ38</f>
        <v>0</v>
      </c>
      <c r="AH53" s="6"/>
      <c r="AI53" s="229">
        <f t="shared" si="42"/>
        <v>-771864.64954166673</v>
      </c>
      <c r="AJ53" s="229">
        <f t="shared" si="43"/>
        <v>14249991</v>
      </c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3"/>
      <c r="BB53" s="234"/>
      <c r="BC53" s="234"/>
      <c r="BD53" s="234"/>
      <c r="BF53" s="234"/>
      <c r="BG53" s="234"/>
      <c r="BH53" s="234"/>
      <c r="BI53" s="234">
        <f>SUM('SEF-11.1'!OA25:OA26,'SEF-11.1'!OA28:OA29,'SEF-11.1'!OA31:OA32)</f>
        <v>3883663.7685463578</v>
      </c>
      <c r="BJ53" s="234"/>
      <c r="BK53" s="234">
        <f>'SEF-11.1'!PG17+'SEF-11.1'!PG20</f>
        <v>20664.754979683086</v>
      </c>
      <c r="BL53" s="234"/>
      <c r="BM53" s="234"/>
      <c r="BN53" s="234"/>
      <c r="BO53" s="234"/>
      <c r="BP53" s="234"/>
      <c r="BQ53" s="234"/>
      <c r="BR53" s="234"/>
      <c r="BS53" s="234"/>
      <c r="BT53" s="3"/>
      <c r="BU53" s="234">
        <f>'SEF-11.2'!BS38</f>
        <v>-2345227.6745630186</v>
      </c>
      <c r="BV53" s="234"/>
      <c r="BW53" s="229">
        <f t="shared" si="44"/>
        <v>1559100.8489630222</v>
      </c>
      <c r="BX53" s="229">
        <f t="shared" si="45"/>
        <v>15809091.848963022</v>
      </c>
      <c r="BY53" s="234"/>
      <c r="BZ53" s="234"/>
      <c r="CA53" s="234"/>
      <c r="CB53" s="234"/>
      <c r="CC53" s="234"/>
      <c r="CD53" s="234"/>
      <c r="CE53" s="234"/>
      <c r="CF53" s="234"/>
      <c r="CG53" s="234"/>
      <c r="CH53" s="234"/>
      <c r="CI53" s="234"/>
      <c r="CJ53" s="234"/>
      <c r="CK53" s="234"/>
      <c r="CL53" s="234"/>
      <c r="CM53" s="234"/>
      <c r="CN53" s="234"/>
      <c r="CO53" s="234"/>
      <c r="CP53" s="234"/>
      <c r="CQ53" s="234"/>
      <c r="CR53" s="234"/>
      <c r="CS53" s="234"/>
      <c r="CT53" s="234"/>
      <c r="CU53" s="234"/>
      <c r="CV53" s="234"/>
      <c r="CW53" s="234">
        <f>SUM('SEF-11.1'!OC25:OC26,'SEF-11.1'!OC28:OC29,'SEF-11.1'!OC31:OC32)</f>
        <v>4420425.2748437403</v>
      </c>
      <c r="CX53" s="234"/>
      <c r="CY53" s="234">
        <f>'SEF-11.1'!PI17+'SEF-11.1'!PI20</f>
        <v>10332.377489841427</v>
      </c>
      <c r="CZ53" s="234"/>
      <c r="DA53" s="234"/>
      <c r="DB53" s="234"/>
      <c r="DC53" s="234"/>
      <c r="DD53" s="234"/>
      <c r="DE53" s="234"/>
      <c r="DF53" s="234"/>
      <c r="DG53" s="234"/>
      <c r="DH53" s="234">
        <f>'SEF-11.2'!BU38</f>
        <v>-4565942.8723307364</v>
      </c>
      <c r="DI53" s="234"/>
      <c r="DJ53" s="229">
        <f t="shared" si="46"/>
        <v>-135185.21999715455</v>
      </c>
      <c r="DK53" s="229">
        <f t="shared" si="47"/>
        <v>15673906.628965868</v>
      </c>
      <c r="DL53" s="234"/>
      <c r="DM53" s="234"/>
      <c r="DN53" s="234"/>
      <c r="DO53" s="234"/>
      <c r="DP53" s="234"/>
      <c r="DQ53" s="234"/>
      <c r="DR53" s="234"/>
      <c r="DS53" s="234"/>
      <c r="DT53" s="234"/>
      <c r="DU53" s="234"/>
      <c r="DV53" s="234"/>
      <c r="DW53" s="234"/>
      <c r="DX53" s="234"/>
      <c r="DY53" s="234"/>
      <c r="DZ53" s="234"/>
      <c r="EA53" s="234"/>
      <c r="EB53" s="234"/>
      <c r="EC53" s="234"/>
      <c r="ED53" s="234"/>
      <c r="EE53" s="234"/>
      <c r="EF53" s="234"/>
      <c r="EG53" s="234"/>
      <c r="EH53" s="234">
        <f>'SEF-11.1'!MY24+'SEF-11.1'!MY25</f>
        <v>1541596.4406004946</v>
      </c>
      <c r="EI53" s="234">
        <f>'SEF-11.1'!NO21+'SEF-11.1'!NO27</f>
        <v>0</v>
      </c>
      <c r="EJ53" s="234">
        <f>SUM('SEF-11.1'!OE25:OE26,'SEF-11.1'!OE28:OE29,'SEF-11.1'!OE31:OE32)</f>
        <v>-19245.463782359613</v>
      </c>
      <c r="EK53" s="234"/>
      <c r="EL53" s="234">
        <f>'SEF-11.1'!PK18+'SEF-11.1'!PK21</f>
        <v>-158157.13551768375</v>
      </c>
      <c r="EM53" s="234"/>
      <c r="EN53" s="234"/>
      <c r="EO53" s="234"/>
      <c r="EP53" s="234"/>
      <c r="EQ53" s="234"/>
      <c r="ER53" s="234"/>
      <c r="ES53" s="234"/>
      <c r="ET53" s="3">
        <f>'SEF-11.2'!BG25+'SEF-11.2'!BG26+'SEF-11.2'!BG27+'SEF-11.2'!BG28</f>
        <v>1341423.4997781257</v>
      </c>
      <c r="EU53" s="234">
        <f>'SEF-11.2'!BW38</f>
        <v>-2120340.3538618009</v>
      </c>
      <c r="EV53" s="234">
        <f>SUM('SEF-11.2'!CM25:CM30)</f>
        <v>9286275.8514434844</v>
      </c>
      <c r="EW53" s="229">
        <f t="shared" si="48"/>
        <v>9871552.8386602607</v>
      </c>
      <c r="EX53" s="229">
        <f t="shared" si="49"/>
        <v>25545459.467626128</v>
      </c>
      <c r="EY53" s="234"/>
      <c r="EZ53" s="234"/>
      <c r="FA53" s="234"/>
      <c r="FB53" s="234"/>
      <c r="FC53" s="234"/>
      <c r="FD53" s="234"/>
      <c r="FE53" s="234"/>
      <c r="FF53" s="234"/>
      <c r="FG53" s="234"/>
      <c r="FH53" s="234"/>
      <c r="FI53" s="234"/>
      <c r="FJ53" s="234"/>
      <c r="FK53" s="234"/>
      <c r="FL53" s="234"/>
      <c r="FM53" s="234"/>
      <c r="FN53" s="234"/>
      <c r="FO53" s="234"/>
      <c r="FP53" s="234"/>
      <c r="FQ53" s="234"/>
      <c r="FR53" s="234"/>
      <c r="FS53" s="234"/>
      <c r="FT53" s="234"/>
      <c r="FU53" s="234">
        <f>'SEF-11.1'!NA24+'SEF-11.1'!NA25</f>
        <v>34527890.152863786</v>
      </c>
      <c r="FV53" s="234">
        <f>'SEF-11.1'!NQ21+'SEF-11.1'!NQ27</f>
        <v>0</v>
      </c>
      <c r="FW53" s="234">
        <f>SUM('SEF-11.1'!OG25:OG26,'SEF-11.1'!OG28:OG29,'SEF-11.1'!OG31:OG32)</f>
        <v>-4465031.0664051175</v>
      </c>
      <c r="FX53" s="234"/>
      <c r="FY53" s="234">
        <f>SUM('SEF-11.1'!PM17:PM18)+SUM('SEF-11.1'!PM20:PM21)</f>
        <v>-316314.27103536762</v>
      </c>
      <c r="FZ53" s="234"/>
      <c r="GA53" s="234"/>
      <c r="GB53" s="234"/>
      <c r="GC53" s="234"/>
      <c r="GD53" s="234"/>
      <c r="GE53" s="234"/>
      <c r="GF53" s="234"/>
      <c r="GG53" s="234">
        <f>'SEF-11.2'!BI27+'SEF-11.2'!BI28</f>
        <v>-536569.39991124999</v>
      </c>
      <c r="GH53" s="234">
        <f>'SEF-11.2'!BY38</f>
        <v>-1404506.5901607187</v>
      </c>
      <c r="GI53" s="234">
        <f>SUM('SEF-11.2'!CO28:CO30)</f>
        <v>-2653221.671840996</v>
      </c>
      <c r="GJ53" s="229">
        <f t="shared" si="50"/>
        <v>25152247.153510336</v>
      </c>
      <c r="GK53" s="229">
        <f t="shared" si="51"/>
        <v>50697706.621136464</v>
      </c>
      <c r="GL53" s="234"/>
      <c r="GM53" s="234"/>
      <c r="GN53" s="234"/>
      <c r="GO53" s="234"/>
      <c r="GP53" s="234"/>
      <c r="GQ53" s="234"/>
      <c r="GR53" s="234"/>
      <c r="GS53" s="234"/>
      <c r="GT53" s="234"/>
      <c r="GU53" s="234"/>
      <c r="GV53" s="234"/>
      <c r="GW53" s="234"/>
      <c r="GX53" s="234"/>
      <c r="GY53" s="234"/>
      <c r="GZ53" s="234"/>
      <c r="HA53" s="234"/>
      <c r="HB53" s="234"/>
      <c r="HC53" s="234"/>
      <c r="HD53" s="234"/>
      <c r="HE53" s="234"/>
      <c r="HF53" s="234"/>
      <c r="HG53" s="234"/>
      <c r="HH53" s="234">
        <f>'SEF-11.1'!NC24+'SEF-11.1'!NC25</f>
        <v>-1857655.9618951571</v>
      </c>
      <c r="HI53" s="234">
        <f>'SEF-11.1'!NS27</f>
        <v>0</v>
      </c>
      <c r="HJ53" s="234">
        <f>SUM('SEF-11.1'!OI25:OI26,'SEF-11.1'!OI28:OI29,'SEF-11.1'!OI31:OI32)</f>
        <v>-4465031.0664051175</v>
      </c>
      <c r="HK53" s="234"/>
      <c r="HL53" s="234">
        <f>SUM('SEF-11.1'!PO17:PO18)+SUM('SEF-11.1'!PO20:PO21)</f>
        <v>-158157.13551768451</v>
      </c>
      <c r="HM53" s="234"/>
      <c r="HN53" s="234"/>
      <c r="HO53" s="234"/>
      <c r="HP53" s="234"/>
      <c r="HQ53" s="234"/>
      <c r="HR53" s="234"/>
      <c r="HS53" s="234"/>
      <c r="HT53" s="234">
        <f>'SEF-11.2'!BK27+'SEF-11.2'!BK28</f>
        <v>-536569.39991125022</v>
      </c>
      <c r="HU53" s="234"/>
      <c r="HV53" s="234">
        <f>'SEF-11.2'!CQ28+'SEF-11.2'!CQ29+'SEF-11.2'!CQ30</f>
        <v>-2653221.6718409937</v>
      </c>
      <c r="HW53" s="229">
        <f t="shared" si="52"/>
        <v>-9670635.2355702035</v>
      </c>
      <c r="HX53" s="229">
        <f t="shared" si="53"/>
        <v>41027071.385566264</v>
      </c>
    </row>
    <row r="54" spans="1:232" x14ac:dyDescent="0.2">
      <c r="A54" s="5">
        <f>ROW()</f>
        <v>54</v>
      </c>
      <c r="B54" s="236" t="s">
        <v>121</v>
      </c>
      <c r="C54" s="229">
        <f>'SEF-10 p 1'!C38</f>
        <v>-608829404.79057872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>
        <f>'SEF-11.1'!KG19</f>
        <v>4852976.0289326906</v>
      </c>
      <c r="W54" s="6">
        <f>'SEF-11.1'!KW34</f>
        <v>-55849.496886744077</v>
      </c>
      <c r="X54" s="43"/>
      <c r="Y54" s="6"/>
      <c r="Z54" s="6"/>
      <c r="AA54" s="3">
        <f>+'SEF-11.1'!NI33</f>
        <v>5800386.2825299948</v>
      </c>
      <c r="AB54" s="6"/>
      <c r="AC54" s="6"/>
      <c r="AD54" s="14"/>
      <c r="AE54" s="43"/>
      <c r="AF54" s="3">
        <f>'SEF-11.2'!BA21</f>
        <v>7230894.0000000037</v>
      </c>
      <c r="AG54" s="6">
        <f>'SEF-11.2'!BQ39</f>
        <v>0</v>
      </c>
      <c r="AH54" s="43"/>
      <c r="AI54" s="229">
        <f t="shared" si="42"/>
        <v>17828406.814575944</v>
      </c>
      <c r="AJ54" s="229">
        <f t="shared" si="43"/>
        <v>-591000997.97600281</v>
      </c>
      <c r="AK54" s="234"/>
      <c r="AL54" s="234"/>
      <c r="AM54" s="234"/>
      <c r="AN54" s="234">
        <f>+'SEF-11.1'!BC24</f>
        <v>4356717.7706340253</v>
      </c>
      <c r="AO54" s="234"/>
      <c r="AP54" s="234"/>
      <c r="AQ54" s="234"/>
      <c r="AR54" s="234"/>
      <c r="AS54" s="234"/>
      <c r="AT54" s="234"/>
      <c r="AU54" s="234"/>
      <c r="AV54" s="234"/>
      <c r="AW54" s="234"/>
      <c r="AX54" s="234"/>
      <c r="AY54" s="234"/>
      <c r="AZ54" s="234"/>
      <c r="BA54" s="3"/>
      <c r="BB54" s="234"/>
      <c r="BC54" s="234"/>
      <c r="BD54" s="234"/>
      <c r="BE54" s="234"/>
      <c r="BF54" s="234"/>
      <c r="BG54" s="234"/>
      <c r="BH54" s="234">
        <f>'SEF-11.1'!NK33</f>
        <v>-5800386.2825299948</v>
      </c>
      <c r="BI54" s="234">
        <f>SUM('SEF-11.1'!OA27,'SEF-11.1'!OA30,'SEF-11.1'!OA33)</f>
        <v>-653391.38767293852</v>
      </c>
      <c r="BJ54" s="234"/>
      <c r="BK54" s="234">
        <f>'SEF-11.1'!PG19+'SEF-11.1'!PG22</f>
        <v>-4339.5985457335046</v>
      </c>
      <c r="BL54" s="234"/>
      <c r="BM54" s="234">
        <f>'SEF-11.1'!QN35</f>
        <v>-4652744.2572299242</v>
      </c>
      <c r="BN54" s="234">
        <f>'SEF-11.1'!$RD$34</f>
        <v>0</v>
      </c>
      <c r="BO54" s="234">
        <f>'SEF-11.1'!$RT$30</f>
        <v>-312831.55005800002</v>
      </c>
      <c r="BP54" s="234">
        <f>'SEF-11.1'!$RT$48</f>
        <v>-388784.05999999994</v>
      </c>
      <c r="BQ54" s="234">
        <f>'SEF-11.1'!$RT$66</f>
        <v>-15.995314</v>
      </c>
      <c r="BR54" s="234">
        <f>+'SEF-11.1'!$RT$84</f>
        <v>-219980.40507000001</v>
      </c>
      <c r="BS54" s="234"/>
      <c r="BT54" s="234">
        <f>'SEF-11.2'!BC21</f>
        <v>-7230894.0000000037</v>
      </c>
      <c r="BU54" s="234">
        <f>'SEF-11.2'!BS39</f>
        <v>492497.81305823382</v>
      </c>
      <c r="BV54" s="234"/>
      <c r="BW54" s="229">
        <f t="shared" si="44"/>
        <v>-14414151.952728335</v>
      </c>
      <c r="BX54" s="229">
        <f t="shared" si="45"/>
        <v>-605415149.9287312</v>
      </c>
      <c r="BY54" s="234"/>
      <c r="BZ54" s="234"/>
      <c r="CA54" s="234"/>
      <c r="CB54" s="234">
        <f>+'SEF-11.1'!BE24</f>
        <v>5370042.7846080065</v>
      </c>
      <c r="CC54" s="234"/>
      <c r="CD54" s="234"/>
      <c r="CE54" s="234"/>
      <c r="CF54" s="234"/>
      <c r="CG54" s="234"/>
      <c r="CH54" s="234"/>
      <c r="CI54" s="234"/>
      <c r="CJ54" s="234"/>
      <c r="CK54" s="234"/>
      <c r="CL54" s="234"/>
      <c r="CM54" s="234"/>
      <c r="CN54" s="234"/>
      <c r="CO54" s="234"/>
      <c r="CP54" s="234"/>
      <c r="CQ54" s="234"/>
      <c r="CR54" s="234"/>
      <c r="CS54" s="234"/>
      <c r="CT54" s="234"/>
      <c r="CU54" s="234"/>
      <c r="CV54" s="234">
        <f>'SEF-11.1'!NM33</f>
        <v>0</v>
      </c>
      <c r="CW54" s="234">
        <f>SUM('SEF-11.1'!OC27,'SEF-11.1'!OC30,'SEF-11.1'!OC33)</f>
        <v>-928289.30771718512</v>
      </c>
      <c r="CX54" s="234"/>
      <c r="CY54" s="234">
        <f>'SEF-11.1'!PI22+'SEF-11.1'!PI19</f>
        <v>-2169.799272866745</v>
      </c>
      <c r="CZ54" s="234"/>
      <c r="DA54" s="234">
        <f>'SEF-11.1'!$QP$35</f>
        <v>1622280.3348976374</v>
      </c>
      <c r="DB54" s="234">
        <f>'SEF-11.1'!$RF$34</f>
        <v>0</v>
      </c>
      <c r="DC54" s="234">
        <f>'SEF-11.1'!$RV$30</f>
        <v>-1521122.2132880001</v>
      </c>
      <c r="DD54" s="234">
        <f>'SEF-11.1'!$RV$48</f>
        <v>-1214305.1100000003</v>
      </c>
      <c r="DE54" s="234">
        <f>'SEF-11.1'!$RV$66</f>
        <v>620712.18953600002</v>
      </c>
      <c r="DF54" s="234">
        <f>+'SEF-11.1'!$RV$84</f>
        <v>-657380.77889999992</v>
      </c>
      <c r="DG54" s="234"/>
      <c r="DH54" s="234">
        <f>'SEF-11.2'!BU39</f>
        <v>958848.00318945479</v>
      </c>
      <c r="DI54" s="234"/>
      <c r="DJ54" s="229">
        <f t="shared" si="46"/>
        <v>4248616.1030530464</v>
      </c>
      <c r="DK54" s="229">
        <f t="shared" si="47"/>
        <v>-601166533.82567811</v>
      </c>
      <c r="DL54" s="234"/>
      <c r="DM54" s="234"/>
      <c r="DN54" s="234"/>
      <c r="DO54" s="234">
        <f>+'SEF-11.1'!BG24</f>
        <v>3098447.5482264757</v>
      </c>
      <c r="DP54" s="234"/>
      <c r="DQ54" s="234"/>
      <c r="DR54" s="234"/>
      <c r="DS54" s="234"/>
      <c r="DT54" s="234"/>
      <c r="DU54" s="234"/>
      <c r="DV54" s="234"/>
      <c r="DW54" s="234"/>
      <c r="DX54" s="234"/>
      <c r="DY54" s="234"/>
      <c r="DZ54" s="234"/>
      <c r="EA54" s="234"/>
      <c r="EB54" s="234"/>
      <c r="EC54" s="234"/>
      <c r="ED54" s="234"/>
      <c r="EE54" s="234"/>
      <c r="EF54" s="234"/>
      <c r="EG54" s="234"/>
      <c r="EH54" s="234">
        <f>'SEF-11.1'!MY26</f>
        <v>-323735.25252610387</v>
      </c>
      <c r="EI54" s="234">
        <f>'SEF-11.1'!NO33</f>
        <v>0</v>
      </c>
      <c r="EJ54" s="234">
        <f>SUM('SEF-11.1'!OE27,'SEF-11.1'!OE30,'SEF-11.1'!OE33)</f>
        <v>4041.5473942961544</v>
      </c>
      <c r="EK54" s="234"/>
      <c r="EL54" s="234">
        <f>'SEF-11.1'!PK19+'SEF-11.1'!PK22</f>
        <v>33212.998458713671</v>
      </c>
      <c r="EM54" s="234"/>
      <c r="EN54" s="234">
        <f>'SEF-11.1'!$QR$35</f>
        <v>4089717.1141283512</v>
      </c>
      <c r="EO54" s="234">
        <f>'SEF-11.1'!$RH$34</f>
        <v>0</v>
      </c>
      <c r="EP54" s="234">
        <f>'SEF-11.1'!$RX$30</f>
        <v>-3145691.3125700005</v>
      </c>
      <c r="EQ54" s="234">
        <f>'SEF-11.1'!$RX$48</f>
        <v>-990526.57000000007</v>
      </c>
      <c r="ER54" s="234">
        <f>'SEF-11.1'!$RX$66</f>
        <v>-106727.112616</v>
      </c>
      <c r="ES54" s="234">
        <f>+'SEF-11.1'!$RX$84</f>
        <v>-657440.16165199992</v>
      </c>
      <c r="ET54" s="234">
        <f>'SEF-11.2'!BG29+'SEF-11.2'!BG30</f>
        <v>-281698.93495340605</v>
      </c>
      <c r="EU54" s="234">
        <f>'SEF-11.2'!BW39</f>
        <v>445271.47431097832</v>
      </c>
      <c r="EV54" s="234">
        <f>'SEF-11.2'!CM31+'SEF-11.2'!CM32+'SEF-11.2'!CM33</f>
        <v>-1950117.9288031324</v>
      </c>
      <c r="EW54" s="229">
        <f t="shared" si="48"/>
        <v>214753.40939817252</v>
      </c>
      <c r="EX54" s="229">
        <f t="shared" si="49"/>
        <v>-600951780.41627991</v>
      </c>
      <c r="EY54" s="234"/>
      <c r="EZ54" s="234"/>
      <c r="FA54" s="234"/>
      <c r="FB54" s="234">
        <f>+'SEF-11.1'!BI24</f>
        <v>6797605.0150674582</v>
      </c>
      <c r="FC54" s="234"/>
      <c r="FD54" s="234"/>
      <c r="FE54" s="234"/>
      <c r="FF54" s="234"/>
      <c r="FG54" s="234"/>
      <c r="FH54" s="234"/>
      <c r="FI54" s="234"/>
      <c r="FJ54" s="234"/>
      <c r="FK54" s="234"/>
      <c r="FL54" s="234"/>
      <c r="FM54" s="234"/>
      <c r="FN54" s="234"/>
      <c r="FO54" s="234"/>
      <c r="FP54" s="234"/>
      <c r="FQ54" s="234"/>
      <c r="FR54" s="234"/>
      <c r="FS54" s="234"/>
      <c r="FT54" s="234"/>
      <c r="FU54" s="234">
        <f>'SEF-11.1'!NA26</f>
        <v>-7250856.9321013987</v>
      </c>
      <c r="FV54" s="234">
        <f>'SEF-11.1'!NQ33</f>
        <v>0</v>
      </c>
      <c r="FW54" s="234">
        <f>SUM('SEF-11.1'!OG27,'SEF-11.1'!OG30,'SEF-11.1'!OG33)</f>
        <v>937656.52394507395</v>
      </c>
      <c r="FX54" s="234"/>
      <c r="FY54" s="234">
        <f>'SEF-11.1'!PM19+'SEF-11.1'!PM22</f>
        <v>66425.996917427052</v>
      </c>
      <c r="FZ54" s="234"/>
      <c r="GA54" s="234">
        <f>'SEF-11.1'!$QT$35</f>
        <v>10863836.998615265</v>
      </c>
      <c r="GB54" s="234">
        <f>'SEF-11.1'!$RJ$34</f>
        <v>0</v>
      </c>
      <c r="GC54" s="234">
        <f>'SEF-11.1'!$RZ$30</f>
        <v>-7728597.8890659986</v>
      </c>
      <c r="GD54" s="234">
        <f>'SEF-11.1'!$RZ$48</f>
        <v>-2350648.1899999995</v>
      </c>
      <c r="GE54" s="234">
        <f>'SEF-11.1'!$RZ$66</f>
        <v>-292469.017796</v>
      </c>
      <c r="GF54" s="234">
        <f>+'SEF-11.1'!$RZ$84</f>
        <v>-1605441.628734</v>
      </c>
      <c r="GG54" s="234">
        <f>'SEF-11.2'!BI29+'SEF-11.2'!BI30</f>
        <v>112679.57398136266</v>
      </c>
      <c r="GH54" s="234">
        <f>'SEF-11.2'!BY39</f>
        <v>294946.38393374992</v>
      </c>
      <c r="GI54" s="234">
        <f>SUM('SEF-11.2'!CO31:CO33)</f>
        <v>557176.55108660914</v>
      </c>
      <c r="GJ54" s="229">
        <f t="shared" si="50"/>
        <v>402313.38584954903</v>
      </c>
      <c r="GK54" s="229">
        <f t="shared" si="51"/>
        <v>-600549467.03043032</v>
      </c>
      <c r="GL54" s="234"/>
      <c r="GM54" s="234"/>
      <c r="GN54" s="234"/>
      <c r="GO54" s="234">
        <f>+'SEF-11.1'!BK24</f>
        <v>7261899.4397121966</v>
      </c>
      <c r="GP54" s="234"/>
      <c r="GQ54" s="234"/>
      <c r="GR54" s="234"/>
      <c r="GS54" s="234"/>
      <c r="GT54" s="234"/>
      <c r="GU54" s="234"/>
      <c r="GV54" s="234"/>
      <c r="GW54" s="234"/>
      <c r="GX54" s="234"/>
      <c r="GY54" s="234"/>
      <c r="GZ54" s="234"/>
      <c r="HA54" s="234"/>
      <c r="HB54" s="234"/>
      <c r="HC54" s="234"/>
      <c r="HD54" s="234"/>
      <c r="HE54" s="234"/>
      <c r="HF54" s="234"/>
      <c r="HG54" s="234"/>
      <c r="HH54" s="234">
        <f>'SEF-11.1'!NC26</f>
        <v>390107.75199798122</v>
      </c>
      <c r="HI54" s="234">
        <f>'SEF-11.1'!NS33</f>
        <v>0</v>
      </c>
      <c r="HJ54" s="234">
        <f>SUM('SEF-11.1'!OI27,'SEF-11.1'!OI30,'SEF-11.1'!OI33)</f>
        <v>937656.52394507406</v>
      </c>
      <c r="HK54" s="234"/>
      <c r="HL54" s="234">
        <f>'SEF-11.1'!PO19+'SEF-11.1'!PO22</f>
        <v>33212.998458713613</v>
      </c>
      <c r="HM54" s="234"/>
      <c r="HN54" s="234">
        <f>'SEF-11.1'!$QV$35</f>
        <v>14342598.377898216</v>
      </c>
      <c r="HO54" s="234">
        <f>'SEF-11.1'!$RL$34</f>
        <v>0</v>
      </c>
      <c r="HP54" s="234">
        <f>'SEF-11.1'!$SB$30</f>
        <v>-8926753.4646099992</v>
      </c>
      <c r="HQ54" s="234">
        <f>'SEF-11.1'!$SB$48</f>
        <v>-2966768.1999999993</v>
      </c>
      <c r="HR54" s="234">
        <f>'SEF-11.1'!$SB$66</f>
        <v>-526164.26697800006</v>
      </c>
      <c r="HS54" s="234">
        <f>+'SEF-11.1'!$SB$84</f>
        <v>-2207900.3880740008</v>
      </c>
      <c r="HT54" s="234">
        <f>'SEF-11.2'!BK29+'SEF-11.2'!BK30</f>
        <v>112679.57398136248</v>
      </c>
      <c r="HU54" s="234"/>
      <c r="HV54" s="234">
        <f>'SEF-11.2'!CQ31+'SEF-11.2'!CQ32+'SEF-11.2'!CQ33</f>
        <v>557176.55108660855</v>
      </c>
      <c r="HW54" s="229">
        <f t="shared" si="52"/>
        <v>9007744.8974181544</v>
      </c>
      <c r="HX54" s="229">
        <f t="shared" si="53"/>
        <v>-591541722.13301218</v>
      </c>
    </row>
    <row r="55" spans="1:232" x14ac:dyDescent="0.2">
      <c r="A55" s="5">
        <f>ROW()</f>
        <v>55</v>
      </c>
      <c r="B55" s="236" t="s">
        <v>120</v>
      </c>
      <c r="C55" s="229">
        <f>'SEF-10 p 1'!C39</f>
        <v>85966020.126853734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>
        <f>'SEF-11.1'!KG20</f>
        <v>5087708.5119560659</v>
      </c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235">
        <f t="shared" si="42"/>
        <v>5087708.5119560659</v>
      </c>
      <c r="AJ55" s="229">
        <f t="shared" si="43"/>
        <v>91053728.6388098</v>
      </c>
      <c r="AK55" s="234"/>
      <c r="AL55" s="234"/>
      <c r="AM55" s="234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4"/>
      <c r="AZ55" s="234"/>
      <c r="BA55" s="234"/>
      <c r="BB55" s="234"/>
      <c r="BC55" s="234"/>
      <c r="BD55" s="234"/>
      <c r="BE55" s="234"/>
      <c r="BF55" s="234"/>
      <c r="BG55" s="234"/>
      <c r="BH55" s="234"/>
      <c r="BI55" s="234"/>
      <c r="BJ55" s="234"/>
      <c r="BK55" s="234"/>
      <c r="BL55" s="234"/>
      <c r="BM55" s="234"/>
      <c r="BN55" s="234"/>
      <c r="BO55" s="234"/>
      <c r="BP55" s="234"/>
      <c r="BQ55" s="234"/>
      <c r="BR55" s="234"/>
      <c r="BS55" s="234"/>
      <c r="BT55" s="234"/>
      <c r="BU55" s="234"/>
      <c r="BV55" s="234"/>
      <c r="BW55" s="229">
        <f t="shared" si="44"/>
        <v>0</v>
      </c>
      <c r="BX55" s="229">
        <f t="shared" si="45"/>
        <v>91053728.6388098</v>
      </c>
      <c r="BY55" s="234"/>
      <c r="BZ55" s="234"/>
      <c r="CA55" s="234"/>
      <c r="CB55" s="234"/>
      <c r="CC55" s="234"/>
      <c r="CD55" s="234"/>
      <c r="CE55" s="234"/>
      <c r="CF55" s="234"/>
      <c r="CG55" s="234"/>
      <c r="CH55" s="234"/>
      <c r="CI55" s="234"/>
      <c r="CJ55" s="234"/>
      <c r="CK55" s="234"/>
      <c r="CL55" s="234"/>
      <c r="CM55" s="234"/>
      <c r="CN55" s="234"/>
      <c r="CO55" s="234"/>
      <c r="CP55" s="234"/>
      <c r="CQ55" s="234"/>
      <c r="CR55" s="234"/>
      <c r="CS55" s="234"/>
      <c r="CT55" s="234"/>
      <c r="CU55" s="234"/>
      <c r="CV55" s="234"/>
      <c r="CW55" s="234"/>
      <c r="CX55" s="234"/>
      <c r="CY55" s="234"/>
      <c r="CZ55" s="234"/>
      <c r="DA55" s="234"/>
      <c r="DB55" s="234"/>
      <c r="DC55" s="234"/>
      <c r="DD55" s="234"/>
      <c r="DE55" s="234"/>
      <c r="DF55" s="234"/>
      <c r="DG55" s="234"/>
      <c r="DH55" s="234"/>
      <c r="DI55" s="234"/>
      <c r="DJ55" s="229">
        <f t="shared" si="46"/>
        <v>0</v>
      </c>
      <c r="DK55" s="229">
        <f t="shared" si="47"/>
        <v>91053728.6388098</v>
      </c>
      <c r="DL55" s="234"/>
      <c r="DM55" s="234"/>
      <c r="DN55" s="234"/>
      <c r="DO55" s="234"/>
      <c r="DP55" s="234"/>
      <c r="DQ55" s="234"/>
      <c r="DR55" s="234"/>
      <c r="DS55" s="234"/>
      <c r="DT55" s="234"/>
      <c r="DU55" s="234"/>
      <c r="DV55" s="234"/>
      <c r="DW55" s="234"/>
      <c r="DX55" s="234"/>
      <c r="DY55" s="234"/>
      <c r="DZ55" s="234"/>
      <c r="EA55" s="234"/>
      <c r="EB55" s="234"/>
      <c r="EC55" s="234"/>
      <c r="ED55" s="234"/>
      <c r="EE55" s="234"/>
      <c r="EF55" s="234"/>
      <c r="EG55" s="234"/>
      <c r="EH55" s="234"/>
      <c r="EI55" s="234"/>
      <c r="EJ55" s="234"/>
      <c r="EK55" s="234"/>
      <c r="EL55" s="234"/>
      <c r="EM55" s="234"/>
      <c r="EN55" s="234"/>
      <c r="EO55" s="234"/>
      <c r="EP55" s="234"/>
      <c r="EQ55" s="234"/>
      <c r="ER55" s="234"/>
      <c r="ES55" s="234"/>
      <c r="ET55" s="234"/>
      <c r="EU55" s="234"/>
      <c r="EV55" s="234"/>
      <c r="EW55" s="229">
        <f t="shared" si="48"/>
        <v>0</v>
      </c>
      <c r="EX55" s="229">
        <f t="shared" si="49"/>
        <v>91053728.6388098</v>
      </c>
      <c r="EY55" s="234"/>
      <c r="EZ55" s="234"/>
      <c r="FA55" s="234"/>
      <c r="FB55" s="234"/>
      <c r="FC55" s="234"/>
      <c r="FD55" s="234"/>
      <c r="FE55" s="234"/>
      <c r="FF55" s="234"/>
      <c r="FG55" s="234"/>
      <c r="FH55" s="234"/>
      <c r="FI55" s="234"/>
      <c r="FJ55" s="234"/>
      <c r="FK55" s="234"/>
      <c r="FL55" s="234"/>
      <c r="FM55" s="234"/>
      <c r="FN55" s="234"/>
      <c r="FO55" s="234"/>
      <c r="FP55" s="234"/>
      <c r="FQ55" s="234"/>
      <c r="FR55" s="234"/>
      <c r="FS55" s="234"/>
      <c r="FT55" s="234"/>
      <c r="FU55" s="234"/>
      <c r="FV55" s="234"/>
      <c r="FW55" s="234"/>
      <c r="FX55" s="234"/>
      <c r="FY55" s="234"/>
      <c r="FZ55" s="234"/>
      <c r="GA55" s="234"/>
      <c r="GB55" s="234"/>
      <c r="GC55" s="234"/>
      <c r="GD55" s="234"/>
      <c r="GE55" s="234"/>
      <c r="GF55" s="234"/>
      <c r="GG55" s="234"/>
      <c r="GH55" s="234"/>
      <c r="GI55" s="234"/>
      <c r="GJ55" s="229">
        <f t="shared" si="50"/>
        <v>0</v>
      </c>
      <c r="GK55" s="229">
        <f t="shared" si="51"/>
        <v>91053728.6388098</v>
      </c>
      <c r="GL55" s="234"/>
      <c r="GM55" s="234"/>
      <c r="GN55" s="234"/>
      <c r="GO55" s="234"/>
      <c r="GP55" s="234"/>
      <c r="GQ55" s="234"/>
      <c r="GR55" s="234"/>
      <c r="GS55" s="234"/>
      <c r="GT55" s="234"/>
      <c r="GU55" s="234"/>
      <c r="GV55" s="234"/>
      <c r="GW55" s="234"/>
      <c r="GX55" s="234"/>
      <c r="GY55" s="234"/>
      <c r="GZ55" s="234"/>
      <c r="HA55" s="234"/>
      <c r="HB55" s="234"/>
      <c r="HC55" s="234"/>
      <c r="HD55" s="234"/>
      <c r="HE55" s="234"/>
      <c r="HF55" s="234"/>
      <c r="HG55" s="234"/>
      <c r="HH55" s="234"/>
      <c r="HI55" s="234"/>
      <c r="HJ55" s="234"/>
      <c r="HK55" s="234"/>
      <c r="HL55" s="234"/>
      <c r="HM55" s="234"/>
      <c r="HN55" s="234"/>
      <c r="HO55" s="234"/>
      <c r="HP55" s="234"/>
      <c r="HQ55" s="234"/>
      <c r="HR55" s="234"/>
      <c r="HS55" s="234"/>
      <c r="HT55" s="234"/>
      <c r="HU55" s="234"/>
      <c r="HV55" s="234"/>
      <c r="HW55" s="229">
        <f t="shared" si="52"/>
        <v>0</v>
      </c>
      <c r="HX55" s="229">
        <f t="shared" si="53"/>
        <v>91053728.6388098</v>
      </c>
    </row>
    <row r="56" spans="1:232" x14ac:dyDescent="0.2">
      <c r="A56" s="5">
        <f>ROW()</f>
        <v>56</v>
      </c>
      <c r="B56" s="19" t="s">
        <v>119</v>
      </c>
      <c r="C56" s="229">
        <f>'SEF-10 p 1'!C40</f>
        <v>-14021029.059628665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>
        <f>'SEF-11.1'!KG21</f>
        <v>3615186.8179126643</v>
      </c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229">
        <f t="shared" si="42"/>
        <v>3615186.8179126643</v>
      </c>
      <c r="AJ56" s="229">
        <f t="shared" si="43"/>
        <v>-10405842.241716001</v>
      </c>
      <c r="AK56" s="234"/>
      <c r="AL56" s="234"/>
      <c r="AM56" s="234"/>
      <c r="AN56" s="234"/>
      <c r="AO56" s="234"/>
      <c r="AP56" s="234"/>
      <c r="AQ56" s="234"/>
      <c r="AR56" s="234"/>
      <c r="AS56" s="234"/>
      <c r="AT56" s="234"/>
      <c r="AU56" s="234"/>
      <c r="AV56" s="234"/>
      <c r="AW56" s="234"/>
      <c r="AX56" s="234"/>
      <c r="AY56" s="234"/>
      <c r="AZ56" s="234"/>
      <c r="BA56" s="234"/>
      <c r="BB56" s="234"/>
      <c r="BC56" s="234"/>
      <c r="BD56" s="234"/>
      <c r="BE56" s="234"/>
      <c r="BF56" s="234"/>
      <c r="BG56" s="234"/>
      <c r="BH56" s="234"/>
      <c r="BI56" s="234"/>
      <c r="BJ56" s="234"/>
      <c r="BK56" s="234"/>
      <c r="BL56" s="234"/>
      <c r="BM56" s="234"/>
      <c r="BN56" s="234"/>
      <c r="BO56" s="234"/>
      <c r="BP56" s="234"/>
      <c r="BQ56" s="234"/>
      <c r="BR56" s="234"/>
      <c r="BS56" s="234"/>
      <c r="BT56" s="234"/>
      <c r="BU56" s="234"/>
      <c r="BV56" s="234"/>
      <c r="BW56" s="229">
        <f t="shared" si="44"/>
        <v>0</v>
      </c>
      <c r="BX56" s="229">
        <f t="shared" si="45"/>
        <v>-10405842.241716001</v>
      </c>
      <c r="BY56" s="234"/>
      <c r="BZ56" s="234"/>
      <c r="CA56" s="234"/>
      <c r="CB56" s="234"/>
      <c r="CC56" s="234"/>
      <c r="CD56" s="234"/>
      <c r="CE56" s="234"/>
      <c r="CF56" s="234"/>
      <c r="CG56" s="234"/>
      <c r="CH56" s="234"/>
      <c r="CI56" s="234"/>
      <c r="CJ56" s="234"/>
      <c r="CK56" s="234"/>
      <c r="CL56" s="234"/>
      <c r="CM56" s="234"/>
      <c r="CN56" s="234"/>
      <c r="CO56" s="234"/>
      <c r="CP56" s="234"/>
      <c r="CQ56" s="234"/>
      <c r="CR56" s="234"/>
      <c r="CS56" s="234"/>
      <c r="CT56" s="234"/>
      <c r="CU56" s="234"/>
      <c r="CV56" s="234"/>
      <c r="CW56" s="234"/>
      <c r="CX56" s="234"/>
      <c r="CY56" s="234"/>
      <c r="CZ56" s="234"/>
      <c r="DA56" s="234"/>
      <c r="DB56" s="234"/>
      <c r="DC56" s="234"/>
      <c r="DD56" s="234"/>
      <c r="DE56" s="234"/>
      <c r="DF56" s="234"/>
      <c r="DG56" s="234"/>
      <c r="DH56" s="234"/>
      <c r="DI56" s="234"/>
      <c r="DJ56" s="229">
        <f t="shared" si="46"/>
        <v>0</v>
      </c>
      <c r="DK56" s="229">
        <f t="shared" si="47"/>
        <v>-10405842.241716001</v>
      </c>
      <c r="DL56" s="234"/>
      <c r="DM56" s="234"/>
      <c r="DN56" s="234"/>
      <c r="DO56" s="234"/>
      <c r="DP56" s="234"/>
      <c r="DQ56" s="234"/>
      <c r="DR56" s="234"/>
      <c r="DS56" s="234"/>
      <c r="DT56" s="234"/>
      <c r="DU56" s="234"/>
      <c r="DV56" s="234"/>
      <c r="DW56" s="234"/>
      <c r="DX56" s="234"/>
      <c r="DY56" s="234"/>
      <c r="DZ56" s="234"/>
      <c r="EA56" s="234"/>
      <c r="EB56" s="234"/>
      <c r="EC56" s="234"/>
      <c r="ED56" s="234"/>
      <c r="EE56" s="234"/>
      <c r="EF56" s="234"/>
      <c r="EG56" s="234"/>
      <c r="EH56" s="234"/>
      <c r="EI56" s="234"/>
      <c r="EJ56" s="234"/>
      <c r="EK56" s="234"/>
      <c r="EL56" s="234"/>
      <c r="EM56" s="234"/>
      <c r="EN56" s="234"/>
      <c r="EO56" s="234"/>
      <c r="EP56" s="234"/>
      <c r="EQ56" s="234"/>
      <c r="ER56" s="234"/>
      <c r="ES56" s="234"/>
      <c r="ET56" s="234"/>
      <c r="EU56" s="234"/>
      <c r="EV56" s="234"/>
      <c r="EW56" s="229">
        <f t="shared" si="48"/>
        <v>0</v>
      </c>
      <c r="EX56" s="229">
        <f t="shared" si="49"/>
        <v>-10405842.241716001</v>
      </c>
      <c r="EY56" s="234"/>
      <c r="EZ56" s="234"/>
      <c r="FA56" s="234"/>
      <c r="FB56" s="234"/>
      <c r="FC56" s="234"/>
      <c r="FD56" s="234"/>
      <c r="FE56" s="234"/>
      <c r="FF56" s="234"/>
      <c r="FG56" s="234"/>
      <c r="FH56" s="234"/>
      <c r="FI56" s="234"/>
      <c r="FJ56" s="234"/>
      <c r="FK56" s="234"/>
      <c r="FL56" s="234"/>
      <c r="FM56" s="234"/>
      <c r="FN56" s="234"/>
      <c r="FO56" s="234"/>
      <c r="FP56" s="234"/>
      <c r="FQ56" s="234"/>
      <c r="FR56" s="234"/>
      <c r="FS56" s="234"/>
      <c r="FT56" s="234"/>
      <c r="FU56" s="234"/>
      <c r="FV56" s="234"/>
      <c r="FW56" s="234"/>
      <c r="FX56" s="234"/>
      <c r="FY56" s="234"/>
      <c r="FZ56" s="234"/>
      <c r="GA56" s="234"/>
      <c r="GB56" s="234"/>
      <c r="GC56" s="234"/>
      <c r="GD56" s="234"/>
      <c r="GE56" s="234"/>
      <c r="GF56" s="234"/>
      <c r="GG56" s="234"/>
      <c r="GH56" s="234"/>
      <c r="GI56" s="234"/>
      <c r="GJ56" s="229">
        <f t="shared" si="50"/>
        <v>0</v>
      </c>
      <c r="GK56" s="229">
        <f t="shared" si="51"/>
        <v>-10405842.241716001</v>
      </c>
      <c r="GL56" s="234"/>
      <c r="GM56" s="234"/>
      <c r="GN56" s="234"/>
      <c r="GO56" s="234"/>
      <c r="GP56" s="234"/>
      <c r="GQ56" s="234"/>
      <c r="GR56" s="234"/>
      <c r="GS56" s="234"/>
      <c r="GT56" s="234"/>
      <c r="GU56" s="234"/>
      <c r="GV56" s="234"/>
      <c r="GW56" s="234"/>
      <c r="GX56" s="234"/>
      <c r="GY56" s="234"/>
      <c r="GZ56" s="234"/>
      <c r="HA56" s="234"/>
      <c r="HB56" s="234"/>
      <c r="HC56" s="234"/>
      <c r="HD56" s="234"/>
      <c r="HE56" s="234"/>
      <c r="HF56" s="234"/>
      <c r="HG56" s="234"/>
      <c r="HH56" s="234"/>
      <c r="HI56" s="234"/>
      <c r="HJ56" s="234"/>
      <c r="HK56" s="234"/>
      <c r="HL56" s="234"/>
      <c r="HM56" s="234"/>
      <c r="HN56" s="234"/>
      <c r="HO56" s="234"/>
      <c r="HP56" s="234"/>
      <c r="HQ56" s="234"/>
      <c r="HR56" s="234"/>
      <c r="HS56" s="234"/>
      <c r="HT56" s="234"/>
      <c r="HU56" s="234"/>
      <c r="HV56" s="234"/>
      <c r="HW56" s="229">
        <f t="shared" si="52"/>
        <v>0</v>
      </c>
      <c r="HX56" s="229">
        <f t="shared" si="53"/>
        <v>-10405842.241716001</v>
      </c>
    </row>
    <row r="57" spans="1:232" ht="13.5" thickBot="1" x14ac:dyDescent="0.25">
      <c r="A57" s="5">
        <f>ROW()</f>
        <v>57</v>
      </c>
      <c r="B57" s="19" t="s">
        <v>105</v>
      </c>
      <c r="C57" s="232">
        <f t="shared" ref="C57:BN57" si="54">SUM(C51:C56)</f>
        <v>2470296822.411552</v>
      </c>
      <c r="D57" s="233">
        <f t="shared" si="54"/>
        <v>0</v>
      </c>
      <c r="E57" s="233">
        <f t="shared" si="54"/>
        <v>0</v>
      </c>
      <c r="F57" s="233">
        <f t="shared" si="54"/>
        <v>0</v>
      </c>
      <c r="G57" s="233">
        <f t="shared" si="54"/>
        <v>0</v>
      </c>
      <c r="H57" s="233">
        <f t="shared" si="54"/>
        <v>0</v>
      </c>
      <c r="I57" s="233">
        <f t="shared" si="54"/>
        <v>0</v>
      </c>
      <c r="J57" s="233">
        <f t="shared" si="54"/>
        <v>0</v>
      </c>
      <c r="K57" s="233">
        <f t="shared" si="54"/>
        <v>0</v>
      </c>
      <c r="L57" s="233">
        <f t="shared" si="54"/>
        <v>0</v>
      </c>
      <c r="M57" s="233">
        <f t="shared" si="54"/>
        <v>0</v>
      </c>
      <c r="N57" s="233">
        <f t="shared" si="54"/>
        <v>0</v>
      </c>
      <c r="O57" s="233">
        <f t="shared" si="54"/>
        <v>0</v>
      </c>
      <c r="P57" s="233">
        <f t="shared" si="54"/>
        <v>0</v>
      </c>
      <c r="Q57" s="233">
        <f t="shared" si="54"/>
        <v>0</v>
      </c>
      <c r="R57" s="233">
        <f t="shared" si="54"/>
        <v>0</v>
      </c>
      <c r="S57" s="233">
        <f t="shared" si="54"/>
        <v>0</v>
      </c>
      <c r="T57" s="233">
        <f t="shared" si="54"/>
        <v>0</v>
      </c>
      <c r="U57" s="233">
        <f t="shared" si="54"/>
        <v>0</v>
      </c>
      <c r="V57" s="233">
        <f t="shared" si="54"/>
        <v>67075380.91394949</v>
      </c>
      <c r="W57" s="233">
        <f t="shared" si="54"/>
        <v>210100.48828822773</v>
      </c>
      <c r="X57" s="233">
        <f t="shared" si="54"/>
        <v>0</v>
      </c>
      <c r="Y57" s="233">
        <f t="shared" si="54"/>
        <v>0</v>
      </c>
      <c r="Z57" s="233">
        <f t="shared" si="54"/>
        <v>0</v>
      </c>
      <c r="AA57" s="233">
        <f t="shared" si="54"/>
        <v>-65577643.509571999</v>
      </c>
      <c r="AB57" s="233">
        <f t="shared" si="54"/>
        <v>0</v>
      </c>
      <c r="AC57" s="233">
        <f t="shared" si="54"/>
        <v>0</v>
      </c>
      <c r="AD57" s="233">
        <f t="shared" si="54"/>
        <v>0</v>
      </c>
      <c r="AE57" s="233">
        <f t="shared" si="54"/>
        <v>0</v>
      </c>
      <c r="AF57" s="233">
        <f t="shared" si="54"/>
        <v>-23770011.81658344</v>
      </c>
      <c r="AG57" s="233">
        <f t="shared" si="54"/>
        <v>0</v>
      </c>
      <c r="AH57" s="233">
        <f t="shared" si="54"/>
        <v>0</v>
      </c>
      <c r="AI57" s="232">
        <f t="shared" si="54"/>
        <v>-22062173.923917718</v>
      </c>
      <c r="AJ57" s="232">
        <f t="shared" si="54"/>
        <v>2448234648.4876337</v>
      </c>
      <c r="AK57" s="233">
        <f t="shared" si="54"/>
        <v>0</v>
      </c>
      <c r="AL57" s="233">
        <f t="shared" si="54"/>
        <v>0</v>
      </c>
      <c r="AM57" s="233">
        <f t="shared" si="54"/>
        <v>0</v>
      </c>
      <c r="AN57" s="233">
        <f t="shared" si="54"/>
        <v>4356717.7706340253</v>
      </c>
      <c r="AO57" s="233">
        <f t="shared" si="54"/>
        <v>0</v>
      </c>
      <c r="AP57" s="233">
        <f t="shared" si="54"/>
        <v>0</v>
      </c>
      <c r="AQ57" s="233">
        <f t="shared" si="54"/>
        <v>0</v>
      </c>
      <c r="AR57" s="233">
        <f t="shared" si="54"/>
        <v>0</v>
      </c>
      <c r="AS57" s="233">
        <f t="shared" si="54"/>
        <v>0</v>
      </c>
      <c r="AT57" s="233">
        <f t="shared" si="54"/>
        <v>0</v>
      </c>
      <c r="AU57" s="233">
        <f t="shared" si="54"/>
        <v>0</v>
      </c>
      <c r="AV57" s="233">
        <f t="shared" si="54"/>
        <v>0</v>
      </c>
      <c r="AW57" s="233">
        <f t="shared" si="54"/>
        <v>0</v>
      </c>
      <c r="AX57" s="233">
        <f t="shared" si="54"/>
        <v>0</v>
      </c>
      <c r="AY57" s="233">
        <f t="shared" si="54"/>
        <v>0</v>
      </c>
      <c r="AZ57" s="233">
        <f t="shared" si="54"/>
        <v>0</v>
      </c>
      <c r="BA57" s="233">
        <f t="shared" si="54"/>
        <v>0</v>
      </c>
      <c r="BB57" s="233">
        <f t="shared" si="54"/>
        <v>0</v>
      </c>
      <c r="BC57" s="233">
        <f t="shared" si="54"/>
        <v>0</v>
      </c>
      <c r="BD57" s="233">
        <f t="shared" si="54"/>
        <v>0</v>
      </c>
      <c r="BE57" s="233">
        <f t="shared" si="54"/>
        <v>0</v>
      </c>
      <c r="BF57" s="233">
        <f t="shared" si="54"/>
        <v>0</v>
      </c>
      <c r="BG57" s="233">
        <f t="shared" si="54"/>
        <v>0</v>
      </c>
      <c r="BH57" s="233">
        <f t="shared" si="54"/>
        <v>65577643.509571999</v>
      </c>
      <c r="BI57" s="233">
        <f t="shared" si="54"/>
        <v>3230272.3808734193</v>
      </c>
      <c r="BJ57" s="233">
        <f t="shared" si="54"/>
        <v>0</v>
      </c>
      <c r="BK57" s="233">
        <f t="shared" si="54"/>
        <v>16325.156433949582</v>
      </c>
      <c r="BL57" s="233">
        <f t="shared" si="54"/>
        <v>0</v>
      </c>
      <c r="BM57" s="233">
        <f t="shared" si="54"/>
        <v>-94088202.46430099</v>
      </c>
      <c r="BN57" s="233">
        <f t="shared" si="54"/>
        <v>201938.05620600007</v>
      </c>
      <c r="BO57" s="233">
        <f t="shared" ref="BO57:DZ57" si="55">SUM(BO51:BO56)</f>
        <v>44675564.118710004</v>
      </c>
      <c r="BP57" s="233">
        <f t="shared" si="55"/>
        <v>55278785.519999988</v>
      </c>
      <c r="BQ57" s="233">
        <f t="shared" si="55"/>
        <v>2597.4953720000003</v>
      </c>
      <c r="BR57" s="233">
        <f t="shared" si="55"/>
        <v>22124980.888264</v>
      </c>
      <c r="BS57" s="233">
        <f t="shared" si="55"/>
        <v>0</v>
      </c>
      <c r="BT57" s="233">
        <f t="shared" si="55"/>
        <v>23770011.81658344</v>
      </c>
      <c r="BU57" s="233">
        <f t="shared" si="55"/>
        <v>-1852729.8615047848</v>
      </c>
      <c r="BV57" s="233">
        <f t="shared" si="55"/>
        <v>0</v>
      </c>
      <c r="BW57" s="232">
        <f t="shared" si="55"/>
        <v>123293904.38684309</v>
      </c>
      <c r="BX57" s="232">
        <f t="shared" si="55"/>
        <v>2571528552.8744764</v>
      </c>
      <c r="BY57" s="233">
        <f t="shared" si="55"/>
        <v>0</v>
      </c>
      <c r="BZ57" s="233">
        <f t="shared" si="55"/>
        <v>0</v>
      </c>
      <c r="CA57" s="233">
        <f t="shared" si="55"/>
        <v>0</v>
      </c>
      <c r="CB57" s="233">
        <f t="shared" si="55"/>
        <v>5370042.7846080065</v>
      </c>
      <c r="CC57" s="233">
        <f t="shared" si="55"/>
        <v>0</v>
      </c>
      <c r="CD57" s="233">
        <f t="shared" si="55"/>
        <v>0</v>
      </c>
      <c r="CE57" s="233">
        <f t="shared" si="55"/>
        <v>0</v>
      </c>
      <c r="CF57" s="233">
        <f t="shared" si="55"/>
        <v>0</v>
      </c>
      <c r="CG57" s="233">
        <f t="shared" si="55"/>
        <v>0</v>
      </c>
      <c r="CH57" s="233">
        <f t="shared" si="55"/>
        <v>0</v>
      </c>
      <c r="CI57" s="233">
        <f t="shared" si="55"/>
        <v>0</v>
      </c>
      <c r="CJ57" s="233">
        <f t="shared" si="55"/>
        <v>0</v>
      </c>
      <c r="CK57" s="233">
        <f t="shared" si="55"/>
        <v>0</v>
      </c>
      <c r="CL57" s="233">
        <f t="shared" si="55"/>
        <v>0</v>
      </c>
      <c r="CM57" s="233">
        <f t="shared" si="55"/>
        <v>0</v>
      </c>
      <c r="CN57" s="233">
        <f t="shared" si="55"/>
        <v>0</v>
      </c>
      <c r="CO57" s="233">
        <f t="shared" si="55"/>
        <v>0</v>
      </c>
      <c r="CP57" s="233">
        <f t="shared" si="55"/>
        <v>0</v>
      </c>
      <c r="CQ57" s="233">
        <f t="shared" si="55"/>
        <v>0</v>
      </c>
      <c r="CR57" s="233">
        <f t="shared" si="55"/>
        <v>0</v>
      </c>
      <c r="CS57" s="233">
        <f t="shared" si="55"/>
        <v>0</v>
      </c>
      <c r="CT57" s="233">
        <f t="shared" si="55"/>
        <v>0</v>
      </c>
      <c r="CU57" s="233">
        <f t="shared" si="55"/>
        <v>0</v>
      </c>
      <c r="CV57" s="233">
        <f t="shared" si="55"/>
        <v>0</v>
      </c>
      <c r="CW57" s="233">
        <f t="shared" si="55"/>
        <v>3492135.9671265553</v>
      </c>
      <c r="CX57" s="233">
        <f t="shared" si="55"/>
        <v>0</v>
      </c>
      <c r="CY57" s="233">
        <f t="shared" si="55"/>
        <v>8162.5782169746817</v>
      </c>
      <c r="CZ57" s="233">
        <f t="shared" si="55"/>
        <v>0</v>
      </c>
      <c r="DA57" s="233">
        <f t="shared" si="55"/>
        <v>-165330440.38527286</v>
      </c>
      <c r="DB57" s="233">
        <f t="shared" si="55"/>
        <v>1520440.3364520001</v>
      </c>
      <c r="DC57" s="233">
        <f t="shared" si="55"/>
        <v>116745699.78503998</v>
      </c>
      <c r="DD57" s="233">
        <f t="shared" si="55"/>
        <v>116033821.57000001</v>
      </c>
      <c r="DE57" s="233">
        <f t="shared" si="55"/>
        <v>235469249.98153597</v>
      </c>
      <c r="DF57" s="233">
        <f t="shared" si="55"/>
        <v>26473745.684250008</v>
      </c>
      <c r="DG57" s="233">
        <f t="shared" si="55"/>
        <v>0</v>
      </c>
      <c r="DH57" s="233">
        <f t="shared" si="55"/>
        <v>-3607094.8691412816</v>
      </c>
      <c r="DI57" s="233">
        <f t="shared" si="55"/>
        <v>0</v>
      </c>
      <c r="DJ57" s="232">
        <f t="shared" si="55"/>
        <v>336175763.43281525</v>
      </c>
      <c r="DK57" s="232">
        <f t="shared" si="55"/>
        <v>2907704316.307291</v>
      </c>
      <c r="DL57" s="233">
        <f t="shared" si="55"/>
        <v>0</v>
      </c>
      <c r="DM57" s="233">
        <f t="shared" si="55"/>
        <v>0</v>
      </c>
      <c r="DN57" s="233">
        <f t="shared" si="55"/>
        <v>0</v>
      </c>
      <c r="DO57" s="233">
        <f t="shared" si="55"/>
        <v>3098447.5482264757</v>
      </c>
      <c r="DP57" s="233">
        <f t="shared" si="55"/>
        <v>0</v>
      </c>
      <c r="DQ57" s="233">
        <f t="shared" si="55"/>
        <v>0</v>
      </c>
      <c r="DR57" s="233">
        <f t="shared" si="55"/>
        <v>0</v>
      </c>
      <c r="DS57" s="233">
        <f t="shared" si="55"/>
        <v>0</v>
      </c>
      <c r="DT57" s="233">
        <f t="shared" si="55"/>
        <v>0</v>
      </c>
      <c r="DU57" s="233">
        <f t="shared" si="55"/>
        <v>0</v>
      </c>
      <c r="DV57" s="233">
        <f t="shared" si="55"/>
        <v>0</v>
      </c>
      <c r="DW57" s="233">
        <f t="shared" si="55"/>
        <v>0</v>
      </c>
      <c r="DX57" s="233">
        <f t="shared" si="55"/>
        <v>0</v>
      </c>
      <c r="DY57" s="233">
        <f t="shared" si="55"/>
        <v>0</v>
      </c>
      <c r="DZ57" s="233">
        <f t="shared" si="55"/>
        <v>0</v>
      </c>
      <c r="EA57" s="233">
        <f t="shared" ref="EA57:GL57" si="56">SUM(EA51:EA56)</f>
        <v>0</v>
      </c>
      <c r="EB57" s="233">
        <f t="shared" si="56"/>
        <v>0</v>
      </c>
      <c r="EC57" s="233">
        <f t="shared" si="56"/>
        <v>0</v>
      </c>
      <c r="ED57" s="233">
        <f t="shared" si="56"/>
        <v>0</v>
      </c>
      <c r="EE57" s="233">
        <f t="shared" si="56"/>
        <v>0</v>
      </c>
      <c r="EF57" s="233">
        <f t="shared" si="56"/>
        <v>0</v>
      </c>
      <c r="EG57" s="233">
        <f t="shared" si="56"/>
        <v>0</v>
      </c>
      <c r="EH57" s="233">
        <f t="shared" si="56"/>
        <v>1101188.86890066</v>
      </c>
      <c r="EI57" s="233">
        <f t="shared" si="56"/>
        <v>0</v>
      </c>
      <c r="EJ57" s="233">
        <f t="shared" si="56"/>
        <v>-15203.916388063459</v>
      </c>
      <c r="EK57" s="233">
        <f t="shared" si="56"/>
        <v>0</v>
      </c>
      <c r="EL57" s="233">
        <f t="shared" si="56"/>
        <v>-124944.13705897008</v>
      </c>
      <c r="EM57" s="233">
        <f t="shared" si="56"/>
        <v>0</v>
      </c>
      <c r="EN57" s="233">
        <f t="shared" si="56"/>
        <v>-84598856.734545469</v>
      </c>
      <c r="EO57" s="233">
        <f t="shared" si="56"/>
        <v>1405861.9709619989</v>
      </c>
      <c r="EP57" s="233">
        <f t="shared" si="56"/>
        <v>69476611.107350022</v>
      </c>
      <c r="EQ57" s="233">
        <f t="shared" si="56"/>
        <v>47073500.800000012</v>
      </c>
      <c r="ER57" s="233">
        <f t="shared" si="56"/>
        <v>-2672892.9216160001</v>
      </c>
      <c r="ES57" s="233">
        <f t="shared" si="56"/>
        <v>14495451.993672004</v>
      </c>
      <c r="ET57" s="233">
        <f t="shared" si="56"/>
        <v>1059724.5648247197</v>
      </c>
      <c r="EU57" s="233">
        <f t="shared" si="56"/>
        <v>-1675068.8795508225</v>
      </c>
      <c r="EV57" s="233">
        <f t="shared" si="56"/>
        <v>7336157.9226403516</v>
      </c>
      <c r="EW57" s="232">
        <f t="shared" si="56"/>
        <v>55959978.187416926</v>
      </c>
      <c r="EX57" s="232">
        <f t="shared" si="56"/>
        <v>2963664294.4947081</v>
      </c>
      <c r="EY57" s="233">
        <f t="shared" si="56"/>
        <v>0</v>
      </c>
      <c r="EZ57" s="233">
        <f t="shared" si="56"/>
        <v>0</v>
      </c>
      <c r="FA57" s="233">
        <f t="shared" si="56"/>
        <v>0</v>
      </c>
      <c r="FB57" s="233">
        <f t="shared" si="56"/>
        <v>6797605.0150674582</v>
      </c>
      <c r="FC57" s="233">
        <f t="shared" si="56"/>
        <v>0</v>
      </c>
      <c r="FD57" s="233">
        <f t="shared" si="56"/>
        <v>0</v>
      </c>
      <c r="FE57" s="233">
        <f t="shared" si="56"/>
        <v>0</v>
      </c>
      <c r="FF57" s="233">
        <f t="shared" si="56"/>
        <v>0</v>
      </c>
      <c r="FG57" s="233">
        <f t="shared" si="56"/>
        <v>0</v>
      </c>
      <c r="FH57" s="233">
        <f t="shared" si="56"/>
        <v>0</v>
      </c>
      <c r="FI57" s="233">
        <f t="shared" si="56"/>
        <v>0</v>
      </c>
      <c r="FJ57" s="233">
        <f t="shared" si="56"/>
        <v>0</v>
      </c>
      <c r="FK57" s="233">
        <f t="shared" si="56"/>
        <v>0</v>
      </c>
      <c r="FL57" s="233">
        <f t="shared" si="56"/>
        <v>0</v>
      </c>
      <c r="FM57" s="233">
        <f t="shared" si="56"/>
        <v>0</v>
      </c>
      <c r="FN57" s="233">
        <f t="shared" si="56"/>
        <v>0</v>
      </c>
      <c r="FO57" s="233">
        <f t="shared" si="56"/>
        <v>0</v>
      </c>
      <c r="FP57" s="233">
        <f t="shared" si="56"/>
        <v>0</v>
      </c>
      <c r="FQ57" s="233">
        <f t="shared" si="56"/>
        <v>0</v>
      </c>
      <c r="FR57" s="233">
        <f t="shared" si="56"/>
        <v>0</v>
      </c>
      <c r="FS57" s="233">
        <f t="shared" si="56"/>
        <v>0</v>
      </c>
      <c r="FT57" s="233">
        <f t="shared" si="56"/>
        <v>0</v>
      </c>
      <c r="FU57" s="233">
        <f t="shared" si="56"/>
        <v>-10011818.034171246</v>
      </c>
      <c r="FV57" s="233">
        <f t="shared" si="56"/>
        <v>0</v>
      </c>
      <c r="FW57" s="233">
        <f t="shared" si="56"/>
        <v>-3527374.5424600434</v>
      </c>
      <c r="FX57" s="233">
        <f t="shared" si="56"/>
        <v>0</v>
      </c>
      <c r="FY57" s="233">
        <f t="shared" si="56"/>
        <v>-249888.27411794057</v>
      </c>
      <c r="FZ57" s="233">
        <f t="shared" si="56"/>
        <v>0</v>
      </c>
      <c r="GA57" s="233">
        <f t="shared" si="56"/>
        <v>-159209516.20228195</v>
      </c>
      <c r="GB57" s="233">
        <f t="shared" si="56"/>
        <v>3310956.6510520019</v>
      </c>
      <c r="GC57" s="233">
        <f t="shared" si="56"/>
        <v>217591260.62328604</v>
      </c>
      <c r="GD57" s="233">
        <f t="shared" si="56"/>
        <v>84769335.090000004</v>
      </c>
      <c r="GE57" s="233">
        <f t="shared" si="56"/>
        <v>-3427353.7037280039</v>
      </c>
      <c r="GF57" s="233">
        <f t="shared" si="56"/>
        <v>37191156.254355997</v>
      </c>
      <c r="GG57" s="233">
        <f t="shared" si="56"/>
        <v>-423889.82592988736</v>
      </c>
      <c r="GH57" s="233">
        <f t="shared" si="56"/>
        <v>-1109560.2062269687</v>
      </c>
      <c r="GI57" s="233">
        <f t="shared" si="56"/>
        <v>-2096045.1207543868</v>
      </c>
      <c r="GJ57" s="232">
        <f t="shared" si="56"/>
        <v>169604867.72409105</v>
      </c>
      <c r="GK57" s="232">
        <f t="shared" si="56"/>
        <v>3133269162.2187996</v>
      </c>
      <c r="GL57" s="233">
        <f t="shared" si="56"/>
        <v>0</v>
      </c>
      <c r="GM57" s="233">
        <f t="shared" ref="GM57:HX57" si="57">SUM(GM51:GM56)</f>
        <v>0</v>
      </c>
      <c r="GN57" s="233">
        <f t="shared" si="57"/>
        <v>0</v>
      </c>
      <c r="GO57" s="233">
        <f t="shared" si="57"/>
        <v>7261899.4397121966</v>
      </c>
      <c r="GP57" s="233">
        <f t="shared" si="57"/>
        <v>0</v>
      </c>
      <c r="GQ57" s="233">
        <f t="shared" si="57"/>
        <v>0</v>
      </c>
      <c r="GR57" s="233">
        <f t="shared" si="57"/>
        <v>0</v>
      </c>
      <c r="GS57" s="233">
        <f t="shared" si="57"/>
        <v>0</v>
      </c>
      <c r="GT57" s="233">
        <f t="shared" si="57"/>
        <v>0</v>
      </c>
      <c r="GU57" s="233">
        <f t="shared" si="57"/>
        <v>0</v>
      </c>
      <c r="GV57" s="233">
        <f t="shared" si="57"/>
        <v>0</v>
      </c>
      <c r="GW57" s="233">
        <f t="shared" si="57"/>
        <v>0</v>
      </c>
      <c r="GX57" s="233">
        <f t="shared" si="57"/>
        <v>0</v>
      </c>
      <c r="GY57" s="233">
        <f t="shared" si="57"/>
        <v>0</v>
      </c>
      <c r="GZ57" s="233">
        <f t="shared" si="57"/>
        <v>0</v>
      </c>
      <c r="HA57" s="233">
        <f t="shared" si="57"/>
        <v>0</v>
      </c>
      <c r="HB57" s="233">
        <f t="shared" si="57"/>
        <v>0</v>
      </c>
      <c r="HC57" s="233">
        <f t="shared" si="57"/>
        <v>0</v>
      </c>
      <c r="HD57" s="233">
        <f t="shared" si="57"/>
        <v>0</v>
      </c>
      <c r="HE57" s="233">
        <f t="shared" si="57"/>
        <v>0</v>
      </c>
      <c r="HF57" s="233">
        <f t="shared" si="57"/>
        <v>0</v>
      </c>
      <c r="HG57" s="233">
        <f t="shared" si="57"/>
        <v>0</v>
      </c>
      <c r="HH57" s="233">
        <f t="shared" si="57"/>
        <v>-1467548.2098971759</v>
      </c>
      <c r="HI57" s="233">
        <f t="shared" si="57"/>
        <v>0</v>
      </c>
      <c r="HJ57" s="233">
        <f t="shared" si="57"/>
        <v>-3527374.5424600434</v>
      </c>
      <c r="HK57" s="233">
        <f t="shared" si="57"/>
        <v>0</v>
      </c>
      <c r="HL57" s="233">
        <f t="shared" si="57"/>
        <v>-124944.1370589709</v>
      </c>
      <c r="HM57" s="233">
        <f t="shared" si="57"/>
        <v>0</v>
      </c>
      <c r="HN57" s="233">
        <f t="shared" si="57"/>
        <v>-151371216.49016714</v>
      </c>
      <c r="HO57" s="233">
        <f t="shared" si="57"/>
        <v>3787156.7907220004</v>
      </c>
      <c r="HP57" s="233">
        <f t="shared" si="57"/>
        <v>135474933.4399679</v>
      </c>
      <c r="HQ57" s="233">
        <f t="shared" si="57"/>
        <v>72306559.649999961</v>
      </c>
      <c r="HR57" s="233">
        <f t="shared" si="57"/>
        <v>11119859.832856031</v>
      </c>
      <c r="HS57" s="233">
        <f t="shared" si="57"/>
        <v>22938716.735553999</v>
      </c>
      <c r="HT57" s="233">
        <f t="shared" si="57"/>
        <v>-423889.82592988771</v>
      </c>
      <c r="HU57" s="233">
        <f t="shared" si="57"/>
        <v>0</v>
      </c>
      <c r="HV57" s="233">
        <f t="shared" si="57"/>
        <v>-2096045.1207543851</v>
      </c>
      <c r="HW57" s="232">
        <f t="shared" si="57"/>
        <v>93878107.562544525</v>
      </c>
      <c r="HX57" s="232">
        <f t="shared" si="57"/>
        <v>3227147269.7813435</v>
      </c>
    </row>
    <row r="58" spans="1:232" ht="15.75" thickTop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/>
      <c r="AJ58"/>
      <c r="AK58"/>
      <c r="AL58" s="24"/>
      <c r="AM58"/>
      <c r="AN58"/>
      <c r="AO58"/>
      <c r="AP58" s="24"/>
      <c r="AQ58" s="24"/>
      <c r="AR58" s="24"/>
      <c r="AS58" s="24"/>
      <c r="AT58" s="24"/>
      <c r="AU58" s="24"/>
      <c r="AV58" s="24"/>
      <c r="AW58" s="24"/>
      <c r="AX58"/>
      <c r="AY58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/>
      <c r="BX58"/>
      <c r="BY58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/>
      <c r="DC58"/>
      <c r="DD58"/>
      <c r="DE58"/>
      <c r="DF58"/>
      <c r="DG58" s="24"/>
      <c r="DH58" s="24"/>
      <c r="DI58" s="24"/>
      <c r="DJ58"/>
      <c r="DK58"/>
      <c r="DL58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/>
      <c r="EW58"/>
      <c r="EX58"/>
      <c r="EY58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/>
      <c r="FX58" s="24"/>
      <c r="FY58" s="24"/>
      <c r="FZ58" s="24"/>
      <c r="GA58"/>
      <c r="GB58"/>
      <c r="GC58"/>
      <c r="GD58"/>
      <c r="GE58"/>
      <c r="GF58"/>
      <c r="GG58"/>
      <c r="GH58"/>
      <c r="GI58"/>
      <c r="GJ58"/>
      <c r="GK58"/>
      <c r="GL58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/>
      <c r="HX58"/>
    </row>
    <row r="59" spans="1:232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/>
      <c r="AJ59"/>
      <c r="AK59"/>
      <c r="AL59" s="24"/>
      <c r="AM59"/>
      <c r="AN59"/>
      <c r="AO59"/>
      <c r="AP59" s="24"/>
      <c r="AQ59" s="24"/>
      <c r="AR59" s="24"/>
      <c r="AS59" s="24"/>
      <c r="AT59" s="24"/>
      <c r="AU59" s="24"/>
      <c r="AV59" s="24"/>
      <c r="AW59" s="24"/>
      <c r="AX59"/>
      <c r="AY59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/>
      <c r="BX59"/>
      <c r="BY59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/>
      <c r="DC59"/>
      <c r="DD59"/>
      <c r="DE59"/>
      <c r="DF59"/>
      <c r="DG59" s="24"/>
      <c r="DH59" s="24"/>
      <c r="DI59" s="24"/>
      <c r="DJ59"/>
      <c r="DK59"/>
      <c r="DL59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/>
      <c r="EW59"/>
      <c r="EX59"/>
      <c r="EY59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/>
      <c r="FX59" s="24"/>
      <c r="FY59" s="24"/>
      <c r="FZ59" s="24"/>
      <c r="GA59"/>
      <c r="GB59"/>
      <c r="GC59"/>
      <c r="GD59"/>
      <c r="GE59"/>
      <c r="GF59"/>
      <c r="GG59"/>
      <c r="GH59"/>
      <c r="GI59"/>
      <c r="GJ59"/>
      <c r="GK59"/>
      <c r="GL59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/>
      <c r="HX59"/>
    </row>
    <row r="60" spans="1:232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/>
      <c r="AJ60"/>
      <c r="AK60"/>
      <c r="AL60" s="24"/>
      <c r="AM60"/>
      <c r="AN60"/>
      <c r="AO60"/>
      <c r="AP60" s="24"/>
      <c r="AQ60" s="24"/>
      <c r="AR60" s="24"/>
      <c r="AS60" s="24"/>
      <c r="AT60" s="24"/>
      <c r="AU60" s="24"/>
      <c r="AV60" s="24"/>
      <c r="AW60" s="24"/>
      <c r="AX60"/>
      <c r="AY60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/>
      <c r="BX60"/>
      <c r="BY60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/>
      <c r="DC60"/>
      <c r="DD60"/>
      <c r="DE60"/>
      <c r="DF60"/>
      <c r="DG60" s="24"/>
      <c r="DH60" s="24"/>
      <c r="DI60" s="24"/>
      <c r="DJ60"/>
      <c r="DK60"/>
      <c r="DL60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/>
      <c r="EW60"/>
      <c r="EX60"/>
      <c r="EY60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/>
      <c r="FX60" s="24"/>
      <c r="FY60" s="24"/>
      <c r="FZ60" s="24"/>
      <c r="GA60"/>
      <c r="GB60"/>
      <c r="GC60"/>
      <c r="GD60"/>
      <c r="GE60"/>
      <c r="GF60"/>
      <c r="GG60"/>
      <c r="GH60"/>
      <c r="GI60"/>
      <c r="GJ60"/>
      <c r="GK60"/>
      <c r="GL60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/>
      <c r="HX60"/>
    </row>
    <row r="61" spans="1:232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/>
      <c r="AJ61"/>
      <c r="AK61"/>
      <c r="AL61" s="24"/>
      <c r="AM61"/>
      <c r="AN61"/>
      <c r="AO61"/>
      <c r="AP61" s="24"/>
      <c r="AQ61" s="24"/>
      <c r="AR61" s="24"/>
      <c r="AS61" s="24"/>
      <c r="AT61" s="24"/>
      <c r="AU61" s="24"/>
      <c r="AV61" s="24"/>
      <c r="AW61" s="24"/>
      <c r="AX61"/>
      <c r="AY61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/>
      <c r="BX61"/>
      <c r="BY61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/>
      <c r="DC61"/>
      <c r="DD61"/>
      <c r="DE61"/>
      <c r="DF61"/>
      <c r="DG61" s="24"/>
      <c r="DH61" s="24"/>
      <c r="DI61" s="24"/>
      <c r="DJ61"/>
      <c r="DK61"/>
      <c r="DL61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/>
      <c r="EW61"/>
      <c r="EX61"/>
      <c r="EY61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/>
      <c r="FX61" s="24"/>
      <c r="FY61" s="24"/>
      <c r="FZ61" s="24"/>
      <c r="GA61"/>
      <c r="GB61"/>
      <c r="GC61"/>
      <c r="GD61"/>
      <c r="GE61"/>
      <c r="GF61"/>
      <c r="GG61"/>
      <c r="GH61"/>
      <c r="GI61"/>
      <c r="GJ61"/>
      <c r="GK61"/>
      <c r="GL61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/>
      <c r="HX61"/>
    </row>
    <row r="62" spans="1:232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/>
      <c r="AJ62"/>
      <c r="AK62"/>
      <c r="AL62" s="24"/>
      <c r="AM62"/>
      <c r="AN62"/>
      <c r="AO62"/>
      <c r="AP62" s="24"/>
      <c r="AQ62" s="24"/>
      <c r="AR62" s="24"/>
      <c r="AS62" s="24"/>
      <c r="AT62" s="24"/>
      <c r="AU62" s="24"/>
      <c r="AV62" s="24"/>
      <c r="AW62" s="24"/>
      <c r="AX62"/>
      <c r="AY62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/>
      <c r="BX62"/>
      <c r="BY62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/>
      <c r="DC62"/>
      <c r="DD62"/>
      <c r="DE62"/>
      <c r="DF62"/>
      <c r="DG62" s="24"/>
      <c r="DH62" s="24"/>
      <c r="DI62" s="24"/>
      <c r="DJ62"/>
      <c r="DK62"/>
      <c r="DL62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/>
      <c r="EW62"/>
      <c r="EX62"/>
      <c r="EY62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/>
      <c r="FX62" s="24"/>
      <c r="FY62" s="24"/>
      <c r="FZ62" s="24"/>
      <c r="GA62"/>
      <c r="GB62"/>
      <c r="GC62"/>
      <c r="GD62"/>
      <c r="GE62"/>
      <c r="GF62"/>
      <c r="GG62"/>
      <c r="GH62"/>
      <c r="GI62"/>
      <c r="GJ62"/>
      <c r="GK62"/>
      <c r="GL62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/>
      <c r="HX62"/>
    </row>
    <row r="63" spans="1:232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/>
      <c r="AJ63"/>
      <c r="AK63"/>
      <c r="AL63" s="24"/>
      <c r="AM63"/>
      <c r="AN63"/>
      <c r="AO63"/>
      <c r="AP63" s="24"/>
      <c r="AQ63" s="24"/>
      <c r="AR63" s="24"/>
      <c r="AS63" s="24"/>
      <c r="AT63" s="24"/>
      <c r="AU63" s="24"/>
      <c r="AV63" s="24"/>
      <c r="AW63" s="24"/>
      <c r="AX63"/>
      <c r="AY63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/>
      <c r="BX63"/>
      <c r="BY63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/>
      <c r="DC63"/>
      <c r="DD63"/>
      <c r="DE63"/>
      <c r="DF63"/>
      <c r="DG63" s="24"/>
      <c r="DH63" s="24"/>
      <c r="DI63" s="24"/>
      <c r="DJ63"/>
      <c r="DK63"/>
      <c r="DL63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/>
      <c r="EW63"/>
      <c r="EX63"/>
      <c r="EY63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/>
      <c r="FX63" s="24"/>
      <c r="FY63" s="24"/>
      <c r="FZ63" s="24"/>
      <c r="GA63"/>
      <c r="GB63"/>
      <c r="GC63"/>
      <c r="GD63"/>
      <c r="GE63"/>
      <c r="GF63"/>
      <c r="GG63"/>
      <c r="GH63"/>
      <c r="GI63"/>
      <c r="GJ63"/>
      <c r="GK63"/>
      <c r="GL63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/>
      <c r="HX63"/>
    </row>
    <row r="64" spans="1:232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/>
      <c r="AJ64"/>
      <c r="AK64"/>
      <c r="AL64" s="24"/>
      <c r="AM64"/>
      <c r="AN64"/>
      <c r="AO64"/>
      <c r="AP64" s="24"/>
      <c r="AQ64" s="24"/>
      <c r="AR64" s="24"/>
      <c r="AS64" s="24"/>
      <c r="AT64" s="24"/>
      <c r="AU64" s="24"/>
      <c r="AV64" s="24"/>
      <c r="AW64" s="24"/>
      <c r="AX64"/>
      <c r="AY6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/>
      <c r="BX64"/>
      <c r="BY6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/>
      <c r="DC64"/>
      <c r="DD64"/>
      <c r="DE64"/>
      <c r="DF64"/>
      <c r="DG64" s="24"/>
      <c r="DH64" s="24"/>
      <c r="DI64" s="24"/>
      <c r="DJ64"/>
      <c r="DK64"/>
      <c r="DL6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/>
      <c r="EW64"/>
      <c r="EX64"/>
      <c r="EY6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/>
      <c r="FX64" s="24"/>
      <c r="FY64" s="24"/>
      <c r="FZ64" s="24"/>
      <c r="GA64"/>
      <c r="GB64"/>
      <c r="GC64"/>
      <c r="GD64"/>
      <c r="GE64"/>
      <c r="GF64"/>
      <c r="GG64"/>
      <c r="GH64"/>
      <c r="GI64"/>
      <c r="GJ64"/>
      <c r="GK64"/>
      <c r="GL6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/>
      <c r="HX64"/>
    </row>
    <row r="65" spans="1:232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/>
      <c r="AJ65"/>
      <c r="AK65"/>
      <c r="AL65" s="24"/>
      <c r="AM65"/>
      <c r="AN65"/>
      <c r="AO65"/>
      <c r="AP65" s="24"/>
      <c r="AQ65" s="24"/>
      <c r="AR65" s="24"/>
      <c r="AS65" s="24"/>
      <c r="AT65" s="24"/>
      <c r="AU65" s="24"/>
      <c r="AV65" s="24"/>
      <c r="AW65" s="24"/>
      <c r="AX65"/>
      <c r="AY65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/>
      <c r="BX65"/>
      <c r="BY65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/>
      <c r="DC65"/>
      <c r="DD65"/>
      <c r="DE65"/>
      <c r="DF65"/>
      <c r="DG65" s="24"/>
      <c r="DH65" s="24"/>
      <c r="DI65" s="24"/>
      <c r="DJ65"/>
      <c r="DK65"/>
      <c r="DL65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/>
      <c r="EW65"/>
      <c r="EX65"/>
      <c r="EY65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/>
      <c r="FX65" s="24"/>
      <c r="FY65" s="24"/>
      <c r="FZ65" s="24"/>
      <c r="GA65"/>
      <c r="GB65"/>
      <c r="GC65"/>
      <c r="GD65"/>
      <c r="GE65"/>
      <c r="GF65"/>
      <c r="GG65"/>
      <c r="GH65"/>
      <c r="GI65"/>
      <c r="GJ65"/>
      <c r="GK65"/>
      <c r="GL65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/>
      <c r="HX65"/>
    </row>
    <row r="66" spans="1:232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/>
      <c r="AJ66"/>
      <c r="AK66"/>
      <c r="AL66" s="24"/>
      <c r="AM66"/>
      <c r="AN66"/>
      <c r="AO66"/>
      <c r="AP66" s="24"/>
      <c r="AQ66" s="24"/>
      <c r="AR66" s="24"/>
      <c r="AS66" s="24"/>
      <c r="AT66" s="24"/>
      <c r="AU66" s="24"/>
      <c r="AV66" s="24"/>
      <c r="AW66" s="24"/>
      <c r="AX66"/>
      <c r="AY66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/>
      <c r="BX66"/>
      <c r="BY66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/>
      <c r="DC66"/>
      <c r="DD66"/>
      <c r="DE66"/>
      <c r="DF66"/>
      <c r="DG66" s="24"/>
      <c r="DH66" s="24"/>
      <c r="DI66" s="24"/>
      <c r="DJ66"/>
      <c r="DK66"/>
      <c r="DL66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/>
      <c r="EW66"/>
      <c r="EX66"/>
      <c r="EY66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/>
      <c r="FX66" s="24"/>
      <c r="FY66" s="24"/>
      <c r="FZ66" s="24"/>
      <c r="GA66"/>
      <c r="GB66"/>
      <c r="GC66"/>
      <c r="GD66"/>
      <c r="GE66"/>
      <c r="GF66"/>
      <c r="GG66"/>
      <c r="GH66"/>
      <c r="GI66"/>
      <c r="GJ66"/>
      <c r="GK66"/>
      <c r="GL66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/>
      <c r="HX66"/>
    </row>
    <row r="67" spans="1:232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/>
      <c r="AJ67"/>
      <c r="AK67"/>
      <c r="AL67" s="24"/>
      <c r="AM67"/>
      <c r="AN67"/>
      <c r="AO67"/>
      <c r="AP67" s="24"/>
      <c r="AQ67" s="24"/>
      <c r="AR67" s="24"/>
      <c r="AS67" s="24"/>
      <c r="AT67" s="24"/>
      <c r="AU67" s="24"/>
      <c r="AV67" s="24"/>
      <c r="AW67" s="24"/>
      <c r="AX67"/>
      <c r="AY67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/>
      <c r="BX67"/>
      <c r="BY67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/>
      <c r="DC67"/>
      <c r="DD67"/>
      <c r="DE67"/>
      <c r="DF67"/>
      <c r="DG67" s="24"/>
      <c r="DH67" s="24"/>
      <c r="DI67" s="24"/>
      <c r="DJ67"/>
      <c r="DK67"/>
      <c r="DL67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/>
      <c r="EW67"/>
      <c r="EX67"/>
      <c r="EY67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/>
      <c r="FX67" s="24"/>
      <c r="FY67" s="24"/>
      <c r="FZ67" s="24"/>
      <c r="GA67"/>
      <c r="GB67"/>
      <c r="GC67"/>
      <c r="GD67"/>
      <c r="GE67"/>
      <c r="GF67"/>
      <c r="GG67"/>
      <c r="GH67"/>
      <c r="GI67"/>
      <c r="GJ67"/>
      <c r="GK67"/>
      <c r="GL67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/>
      <c r="HX67"/>
    </row>
    <row r="68" spans="1:232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/>
      <c r="AJ68"/>
      <c r="AK68"/>
      <c r="AL68" s="24"/>
      <c r="AM68"/>
      <c r="AN68"/>
      <c r="AO68"/>
      <c r="AP68" s="24"/>
      <c r="AQ68" s="24"/>
      <c r="AR68" s="24"/>
      <c r="AS68" s="24"/>
      <c r="AT68" s="24"/>
      <c r="AU68" s="24"/>
      <c r="AV68" s="24"/>
      <c r="AW68" s="24"/>
      <c r="AX68"/>
      <c r="AY68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/>
      <c r="BX68"/>
      <c r="BY68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/>
      <c r="DC68"/>
      <c r="DD68"/>
      <c r="DE68"/>
      <c r="DF68"/>
      <c r="DG68" s="24"/>
      <c r="DH68" s="24"/>
      <c r="DI68" s="24"/>
      <c r="DJ68"/>
      <c r="DK68"/>
      <c r="DL68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/>
      <c r="EW68"/>
      <c r="EX68"/>
      <c r="EY68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/>
      <c r="FX68" s="24"/>
      <c r="FY68" s="24"/>
      <c r="FZ68" s="24"/>
      <c r="GA68"/>
      <c r="GB68"/>
      <c r="GC68"/>
      <c r="GD68"/>
      <c r="GE68"/>
      <c r="GF68"/>
      <c r="GG68"/>
      <c r="GH68"/>
      <c r="GI68"/>
      <c r="GJ68"/>
      <c r="GK68"/>
      <c r="GL68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/>
      <c r="HX68"/>
    </row>
    <row r="69" spans="1:232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/>
      <c r="AJ69"/>
      <c r="AK69"/>
      <c r="AL69" s="24"/>
      <c r="AM69"/>
      <c r="AN69"/>
      <c r="AO69"/>
      <c r="AP69" s="24"/>
      <c r="AQ69" s="24"/>
      <c r="AR69" s="24"/>
      <c r="AS69" s="24"/>
      <c r="AT69" s="24"/>
      <c r="AU69" s="24"/>
      <c r="AV69" s="24"/>
      <c r="AW69" s="24"/>
      <c r="AX69"/>
      <c r="AY69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/>
      <c r="BX69"/>
      <c r="BY69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/>
      <c r="DC69"/>
      <c r="DD69"/>
      <c r="DE69"/>
      <c r="DF69"/>
      <c r="DG69" s="24"/>
      <c r="DH69" s="24"/>
      <c r="DI69" s="24"/>
      <c r="DJ69"/>
      <c r="DK69"/>
      <c r="DL69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/>
      <c r="EW69"/>
      <c r="EX69"/>
      <c r="EY69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/>
      <c r="FX69" s="24"/>
      <c r="FY69" s="24"/>
      <c r="FZ69" s="24"/>
      <c r="GA69"/>
      <c r="GB69"/>
      <c r="GC69"/>
      <c r="GD69"/>
      <c r="GE69"/>
      <c r="GF69"/>
      <c r="GG69"/>
      <c r="GH69"/>
      <c r="GI69"/>
      <c r="GJ69"/>
      <c r="GK69"/>
      <c r="GL69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/>
      <c r="HX69"/>
    </row>
    <row r="70" spans="1:232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/>
      <c r="AJ70"/>
      <c r="AK70"/>
      <c r="AL70" s="24"/>
      <c r="AM70"/>
      <c r="AN70"/>
      <c r="AO70"/>
      <c r="AP70" s="24"/>
      <c r="AQ70" s="24"/>
      <c r="AR70" s="24"/>
      <c r="AS70" s="24"/>
      <c r="AT70" s="24"/>
      <c r="AU70" s="24"/>
      <c r="AV70" s="24"/>
      <c r="AW70" s="24"/>
      <c r="AX70"/>
      <c r="AY70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/>
      <c r="BX70"/>
      <c r="BY70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/>
      <c r="DC70"/>
      <c r="DD70"/>
      <c r="DE70"/>
      <c r="DF70"/>
      <c r="DG70" s="24"/>
      <c r="DH70" s="24"/>
      <c r="DI70" s="24"/>
      <c r="DJ70"/>
      <c r="DK70"/>
      <c r="DL70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/>
      <c r="EW70"/>
      <c r="EX70"/>
      <c r="EY70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/>
      <c r="FX70" s="24"/>
      <c r="FY70" s="24"/>
      <c r="FZ70" s="24"/>
      <c r="GA70"/>
      <c r="GB70"/>
      <c r="GC70"/>
      <c r="GD70"/>
      <c r="GE70"/>
      <c r="GF70"/>
      <c r="GG70"/>
      <c r="GH70"/>
      <c r="GI70"/>
      <c r="GJ70"/>
      <c r="GK70"/>
      <c r="GL70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/>
      <c r="HX70"/>
    </row>
    <row r="71" spans="1:232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/>
      <c r="AJ71"/>
      <c r="AK71"/>
      <c r="AL71" s="24"/>
      <c r="AM71"/>
      <c r="AN71"/>
      <c r="AO71"/>
      <c r="AP71" s="24"/>
      <c r="AQ71" s="24"/>
      <c r="AR71" s="24"/>
      <c r="AS71" s="24"/>
      <c r="AT71" s="24"/>
      <c r="AU71" s="24"/>
      <c r="AV71" s="24"/>
      <c r="AW71" s="24"/>
      <c r="AX71"/>
      <c r="AY71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/>
      <c r="BX71"/>
      <c r="BY71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/>
      <c r="DC71"/>
      <c r="DD71"/>
      <c r="DE71"/>
      <c r="DF71"/>
      <c r="DG71" s="24"/>
      <c r="DH71" s="24"/>
      <c r="DI71" s="24"/>
      <c r="DJ71"/>
      <c r="DK71"/>
      <c r="DL71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/>
      <c r="EW71"/>
      <c r="EX71"/>
      <c r="EY71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/>
      <c r="FX71" s="24"/>
      <c r="FY71" s="24"/>
      <c r="FZ71" s="24"/>
      <c r="GA71"/>
      <c r="GB71"/>
      <c r="GC71"/>
      <c r="GD71"/>
      <c r="GE71"/>
      <c r="GF71"/>
      <c r="GG71"/>
      <c r="GH71"/>
      <c r="GI71"/>
      <c r="GJ71"/>
      <c r="GK71"/>
      <c r="GL71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/>
      <c r="HX71"/>
    </row>
    <row r="72" spans="1:232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/>
      <c r="AJ72"/>
      <c r="AK72"/>
      <c r="AL72" s="24"/>
      <c r="AM72"/>
      <c r="AN72"/>
      <c r="AO72"/>
      <c r="AP72" s="24"/>
      <c r="AQ72" s="24"/>
      <c r="AR72" s="24"/>
      <c r="AS72" s="24"/>
      <c r="AT72" s="24"/>
      <c r="AU72" s="24"/>
      <c r="AV72" s="24"/>
      <c r="AW72" s="24"/>
      <c r="AX72"/>
      <c r="AY72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/>
      <c r="BX72"/>
      <c r="BY72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/>
      <c r="DC72"/>
      <c r="DD72"/>
      <c r="DE72"/>
      <c r="DF72"/>
      <c r="DG72" s="24"/>
      <c r="DH72" s="24"/>
      <c r="DI72" s="24"/>
      <c r="DJ72"/>
      <c r="DK72"/>
      <c r="DL72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/>
      <c r="EW72"/>
      <c r="EX72"/>
      <c r="EY72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/>
      <c r="FX72" s="24"/>
      <c r="FY72" s="24"/>
      <c r="FZ72" s="24"/>
      <c r="GA72"/>
      <c r="GB72"/>
      <c r="GC72"/>
      <c r="GD72"/>
      <c r="GE72"/>
      <c r="GF72"/>
      <c r="GG72"/>
      <c r="GH72"/>
      <c r="GI72"/>
      <c r="GJ72"/>
      <c r="GK72"/>
      <c r="GL72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/>
      <c r="HX72"/>
    </row>
    <row r="73" spans="1:232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/>
      <c r="AJ73"/>
      <c r="AK73"/>
      <c r="AL73" s="24"/>
      <c r="AM73"/>
      <c r="AN73"/>
      <c r="AO73"/>
      <c r="AP73" s="24"/>
      <c r="AQ73" s="24"/>
      <c r="AR73" s="24"/>
      <c r="AS73" s="24"/>
      <c r="AT73" s="24"/>
      <c r="AU73" s="24"/>
      <c r="AV73" s="24"/>
      <c r="AW73" s="24"/>
      <c r="AX73"/>
      <c r="AY73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/>
      <c r="BX73"/>
      <c r="BY73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/>
      <c r="DC73"/>
      <c r="DD73"/>
      <c r="DE73"/>
      <c r="DF73"/>
      <c r="DG73" s="24"/>
      <c r="DH73" s="24"/>
      <c r="DI73" s="24"/>
      <c r="DJ73"/>
      <c r="DK73"/>
      <c r="DL73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/>
      <c r="EW73"/>
      <c r="EX73"/>
      <c r="EY73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/>
      <c r="FX73" s="24"/>
      <c r="FY73" s="24"/>
      <c r="FZ73" s="24"/>
      <c r="GA73"/>
      <c r="GB73"/>
      <c r="GC73"/>
      <c r="GD73"/>
      <c r="GE73"/>
      <c r="GF73"/>
      <c r="GG73"/>
      <c r="GH73"/>
      <c r="GI73"/>
      <c r="GJ73"/>
      <c r="GK73"/>
      <c r="GL73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/>
      <c r="HX73"/>
    </row>
    <row r="74" spans="1:232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/>
      <c r="AJ74"/>
      <c r="AK74"/>
      <c r="AL74" s="24"/>
      <c r="AM74"/>
      <c r="AN74"/>
      <c r="AO74"/>
      <c r="AP74" s="24"/>
      <c r="AQ74" s="24"/>
      <c r="AR74" s="24"/>
      <c r="AS74" s="24"/>
      <c r="AT74" s="24"/>
      <c r="AU74" s="24"/>
      <c r="AV74" s="24"/>
      <c r="AW74" s="24"/>
      <c r="AX74"/>
      <c r="AY7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/>
      <c r="BX74"/>
      <c r="BY7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/>
      <c r="DC74"/>
      <c r="DD74"/>
      <c r="DE74"/>
      <c r="DF74"/>
      <c r="DG74" s="24"/>
      <c r="DH74" s="24"/>
      <c r="DI74" s="24"/>
      <c r="DJ74"/>
      <c r="DK74"/>
      <c r="DL7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/>
      <c r="EW74"/>
      <c r="EX74"/>
      <c r="EY7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/>
      <c r="FX74" s="24"/>
      <c r="FY74" s="24"/>
      <c r="FZ74" s="24"/>
      <c r="GA74"/>
      <c r="GB74"/>
      <c r="GC74"/>
      <c r="GD74"/>
      <c r="GE74"/>
      <c r="GF74"/>
      <c r="GG74"/>
      <c r="GH74"/>
      <c r="GI74"/>
      <c r="GJ74"/>
      <c r="GK74"/>
      <c r="GL7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/>
      <c r="HX74"/>
    </row>
    <row r="75" spans="1:232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/>
      <c r="AJ75"/>
      <c r="AK75"/>
      <c r="AL75" s="24"/>
      <c r="AM75"/>
      <c r="AN75"/>
      <c r="AO75"/>
      <c r="AP75" s="24"/>
      <c r="AQ75" s="24"/>
      <c r="AR75" s="24"/>
      <c r="AS75" s="24"/>
      <c r="AT75" s="24"/>
      <c r="AU75" s="24"/>
      <c r="AV75" s="24"/>
      <c r="AW75" s="24"/>
      <c r="AX75"/>
      <c r="AY75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/>
      <c r="BX75"/>
      <c r="BY75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/>
      <c r="DC75"/>
      <c r="DD75"/>
      <c r="DE75"/>
      <c r="DF75"/>
      <c r="DG75" s="24"/>
      <c r="DH75" s="24"/>
      <c r="DI75" s="24"/>
      <c r="DJ75"/>
      <c r="DK75"/>
      <c r="DL75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/>
      <c r="EW75"/>
      <c r="EX75"/>
      <c r="EY75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/>
      <c r="FX75" s="24"/>
      <c r="FY75" s="24"/>
      <c r="FZ75" s="24"/>
      <c r="GA75"/>
      <c r="GB75"/>
      <c r="GC75"/>
      <c r="GD75"/>
      <c r="GE75"/>
      <c r="GF75"/>
      <c r="GG75"/>
      <c r="GH75"/>
      <c r="GI75"/>
      <c r="GJ75"/>
      <c r="GK75"/>
      <c r="GL75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/>
      <c r="HX75"/>
    </row>
    <row r="76" spans="1:232" s="2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/>
      <c r="AJ76"/>
      <c r="AK76"/>
      <c r="AL76" s="24"/>
      <c r="AM76"/>
      <c r="AN76"/>
      <c r="AO76"/>
      <c r="AP76" s="24"/>
      <c r="AQ76" s="24"/>
      <c r="AR76" s="24"/>
      <c r="AS76" s="24"/>
      <c r="AT76" s="24"/>
      <c r="AU76" s="24"/>
      <c r="AV76" s="24"/>
      <c r="AW76" s="24"/>
      <c r="AX76"/>
      <c r="AY76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/>
      <c r="BX76"/>
      <c r="BY76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/>
      <c r="DC76"/>
      <c r="DD76"/>
      <c r="DE76"/>
      <c r="DF76"/>
      <c r="DG76" s="24"/>
      <c r="DH76" s="24"/>
      <c r="DI76" s="24"/>
      <c r="DJ76"/>
      <c r="DK76"/>
      <c r="DL76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/>
      <c r="EW76"/>
      <c r="EX76"/>
      <c r="EY76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/>
      <c r="FX76" s="24"/>
      <c r="FY76" s="24"/>
      <c r="FZ76" s="24"/>
      <c r="GA76"/>
      <c r="GB76"/>
      <c r="GC76"/>
      <c r="GD76"/>
      <c r="GE76"/>
      <c r="GF76"/>
      <c r="GG76"/>
      <c r="GH76"/>
      <c r="GI76"/>
      <c r="GJ76"/>
      <c r="GK76"/>
      <c r="GL76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/>
      <c r="HX76"/>
    </row>
    <row r="77" spans="1:232" s="2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/>
      <c r="AJ77"/>
      <c r="AK77"/>
      <c r="AL77" s="24"/>
      <c r="AM77"/>
      <c r="AN77"/>
      <c r="AO77"/>
      <c r="AP77" s="24"/>
      <c r="AQ77" s="24"/>
      <c r="AR77" s="24"/>
      <c r="AS77" s="24"/>
      <c r="AT77" s="24"/>
      <c r="AU77" s="24"/>
      <c r="AV77" s="24"/>
      <c r="AW77" s="24"/>
      <c r="AX77"/>
      <c r="AY77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/>
      <c r="BX77"/>
      <c r="BY77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/>
      <c r="DC77"/>
      <c r="DD77"/>
      <c r="DE77"/>
      <c r="DF77"/>
      <c r="DG77" s="24"/>
      <c r="DH77" s="24"/>
      <c r="DI77" s="24"/>
      <c r="DJ77"/>
      <c r="DK77"/>
      <c r="DL77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/>
      <c r="EW77"/>
      <c r="EX77"/>
      <c r="EY77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/>
      <c r="FX77" s="24"/>
      <c r="FY77" s="24"/>
      <c r="FZ77" s="24"/>
      <c r="GA77"/>
      <c r="GB77"/>
      <c r="GC77"/>
      <c r="GD77"/>
      <c r="GE77"/>
      <c r="GF77"/>
      <c r="GG77"/>
      <c r="GH77"/>
      <c r="GI77"/>
      <c r="GJ77"/>
      <c r="GK77"/>
      <c r="GL77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/>
      <c r="HX77"/>
    </row>
    <row r="78" spans="1:232" s="2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/>
      <c r="AJ78"/>
      <c r="AK78"/>
      <c r="AL78" s="24"/>
      <c r="AM78"/>
      <c r="AN78"/>
      <c r="AO78"/>
      <c r="AP78" s="24"/>
      <c r="AQ78" s="24"/>
      <c r="AR78" s="24"/>
      <c r="AS78" s="24"/>
      <c r="AT78" s="24"/>
      <c r="AU78" s="24"/>
      <c r="AV78" s="24"/>
      <c r="AW78" s="24"/>
      <c r="AX78"/>
      <c r="AY78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/>
      <c r="BX78"/>
      <c r="BY78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/>
      <c r="DC78"/>
      <c r="DD78"/>
      <c r="DE78"/>
      <c r="DF78"/>
      <c r="DG78" s="24"/>
      <c r="DH78" s="24"/>
      <c r="DI78" s="24"/>
      <c r="DJ78"/>
      <c r="DK78"/>
      <c r="DL78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/>
      <c r="EW78"/>
      <c r="EX78"/>
      <c r="EY78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/>
      <c r="FX78" s="24"/>
      <c r="FY78" s="24"/>
      <c r="FZ78" s="24"/>
      <c r="GA78"/>
      <c r="GB78"/>
      <c r="GC78"/>
      <c r="GD78"/>
      <c r="GE78"/>
      <c r="GF78"/>
      <c r="GG78"/>
      <c r="GH78"/>
      <c r="GI78"/>
      <c r="GJ78"/>
      <c r="GK78"/>
      <c r="GL78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/>
      <c r="HX78"/>
    </row>
    <row r="79" spans="1:232" s="2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/>
      <c r="AJ79"/>
      <c r="AK79"/>
      <c r="AL79" s="24"/>
      <c r="AM79"/>
      <c r="AN79"/>
      <c r="AO79"/>
      <c r="AP79" s="24"/>
      <c r="AQ79" s="24"/>
      <c r="AR79" s="24"/>
      <c r="AS79" s="24"/>
      <c r="AT79" s="24"/>
      <c r="AU79" s="24"/>
      <c r="AV79" s="24"/>
      <c r="AW79" s="24"/>
      <c r="AX79"/>
      <c r="AY79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/>
      <c r="BX79"/>
      <c r="BY79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/>
      <c r="DC79"/>
      <c r="DD79"/>
      <c r="DE79"/>
      <c r="DF79"/>
      <c r="DG79" s="24"/>
      <c r="DH79" s="24"/>
      <c r="DI79" s="24"/>
      <c r="DJ79"/>
      <c r="DK79"/>
      <c r="DL79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/>
      <c r="EW79"/>
      <c r="EX79"/>
      <c r="EY79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/>
      <c r="FX79" s="24"/>
      <c r="FY79" s="24"/>
      <c r="FZ79" s="24"/>
      <c r="GA79"/>
      <c r="GB79"/>
      <c r="GC79"/>
      <c r="GD79"/>
      <c r="GE79"/>
      <c r="GF79"/>
      <c r="GG79"/>
      <c r="GH79"/>
      <c r="GI79"/>
      <c r="GJ79"/>
      <c r="GK79"/>
      <c r="GL79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/>
      <c r="HX79"/>
    </row>
    <row r="80" spans="1:232" s="2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/>
      <c r="AJ80"/>
      <c r="AK80"/>
      <c r="AL80" s="24"/>
      <c r="AM80"/>
      <c r="AN80"/>
      <c r="AO80"/>
      <c r="AP80" s="24"/>
      <c r="AQ80" s="24"/>
      <c r="AR80" s="24"/>
      <c r="AS80" s="24"/>
      <c r="AT80" s="24"/>
      <c r="AU80" s="24"/>
      <c r="AV80" s="24"/>
      <c r="AW80" s="24"/>
      <c r="AX80"/>
      <c r="AY80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/>
      <c r="BX80"/>
      <c r="BY80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/>
      <c r="DC80"/>
      <c r="DD80"/>
      <c r="DE80"/>
      <c r="DF80"/>
      <c r="DG80" s="24"/>
      <c r="DH80" s="24"/>
      <c r="DI80" s="24"/>
      <c r="DJ80"/>
      <c r="DK80"/>
      <c r="DL80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/>
      <c r="EW80"/>
      <c r="EX80"/>
      <c r="EY80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/>
      <c r="FX80" s="24"/>
      <c r="FY80" s="24"/>
      <c r="FZ80" s="24"/>
      <c r="GA80"/>
      <c r="GB80"/>
      <c r="GC80"/>
      <c r="GD80"/>
      <c r="GE80"/>
      <c r="GF80"/>
      <c r="GG80"/>
      <c r="GH80"/>
      <c r="GI80"/>
      <c r="GJ80"/>
      <c r="GK80"/>
      <c r="GL80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/>
      <c r="HX80"/>
    </row>
    <row r="81" spans="1:232" s="2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/>
      <c r="AJ81"/>
      <c r="AK81"/>
      <c r="AL81" s="24"/>
      <c r="AM81"/>
      <c r="AN81"/>
      <c r="AO81"/>
      <c r="AP81" s="24"/>
      <c r="AQ81" s="24"/>
      <c r="AR81" s="24"/>
      <c r="AS81" s="24"/>
      <c r="AT81" s="24"/>
      <c r="AU81" s="24"/>
      <c r="AV81" s="24"/>
      <c r="AW81" s="24"/>
      <c r="AX81"/>
      <c r="AY81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/>
      <c r="BX81"/>
      <c r="BY81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/>
      <c r="DC81"/>
      <c r="DD81"/>
      <c r="DE81"/>
      <c r="DF81"/>
      <c r="DG81" s="24"/>
      <c r="DH81" s="24"/>
      <c r="DI81" s="24"/>
      <c r="DJ81"/>
      <c r="DK81"/>
      <c r="DL81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/>
      <c r="EW81"/>
      <c r="EX81"/>
      <c r="EY81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/>
      <c r="FX81" s="24"/>
      <c r="FY81" s="24"/>
      <c r="FZ81" s="24"/>
      <c r="GA81"/>
      <c r="GB81"/>
      <c r="GC81"/>
      <c r="GD81"/>
      <c r="GE81"/>
      <c r="GF81"/>
      <c r="GG81"/>
      <c r="GH81"/>
      <c r="GI81"/>
      <c r="GJ81"/>
      <c r="GK81"/>
      <c r="GL81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/>
      <c r="HX81"/>
    </row>
    <row r="82" spans="1:232" s="2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/>
      <c r="AJ82"/>
      <c r="AK82"/>
      <c r="AL82" s="24"/>
      <c r="AM82"/>
      <c r="AN82"/>
      <c r="AO82"/>
      <c r="AP82" s="24"/>
      <c r="AQ82" s="24"/>
      <c r="AR82" s="24"/>
      <c r="AS82" s="24"/>
      <c r="AT82" s="24"/>
      <c r="AU82" s="24"/>
      <c r="AV82" s="24"/>
      <c r="AW82" s="24"/>
      <c r="AX82"/>
      <c r="AY82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/>
      <c r="BX82"/>
      <c r="BY82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/>
      <c r="DC82"/>
      <c r="DD82"/>
      <c r="DE82"/>
      <c r="DF82"/>
      <c r="DG82" s="24"/>
      <c r="DH82" s="24"/>
      <c r="DI82" s="24"/>
      <c r="DJ82"/>
      <c r="DK82"/>
      <c r="DL82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/>
      <c r="EW82"/>
      <c r="EX82"/>
      <c r="EY82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/>
      <c r="FX82" s="24"/>
      <c r="FY82" s="24"/>
      <c r="FZ82" s="24"/>
      <c r="GA82"/>
      <c r="GB82"/>
      <c r="GC82"/>
      <c r="GD82"/>
      <c r="GE82"/>
      <c r="GF82"/>
      <c r="GG82"/>
      <c r="GH82"/>
      <c r="GI82"/>
      <c r="GJ82"/>
      <c r="GK82"/>
      <c r="GL82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/>
      <c r="HX82"/>
    </row>
    <row r="83" spans="1:232" s="2" customFormat="1" ht="15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/>
      <c r="AJ83"/>
      <c r="AK83"/>
      <c r="AL83" s="24"/>
      <c r="AM83"/>
      <c r="AN83"/>
      <c r="AO83"/>
      <c r="AP83" s="24"/>
      <c r="AQ83" s="24"/>
      <c r="AR83" s="24"/>
      <c r="AS83" s="24"/>
      <c r="AT83" s="24"/>
      <c r="AU83" s="24"/>
      <c r="AV83" s="24"/>
      <c r="AW83" s="24"/>
      <c r="AX83"/>
      <c r="AY83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/>
      <c r="BX83"/>
      <c r="BY83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/>
      <c r="DC83"/>
      <c r="DD83"/>
      <c r="DE83"/>
      <c r="DF83"/>
      <c r="DG83" s="24"/>
      <c r="DH83" s="24"/>
      <c r="DI83" s="24"/>
      <c r="DJ83"/>
      <c r="DK83"/>
      <c r="DL83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/>
      <c r="EW83"/>
      <c r="EX83"/>
      <c r="EY83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/>
      <c r="FX83" s="24"/>
      <c r="FY83" s="24"/>
      <c r="FZ83" s="24"/>
      <c r="GA83"/>
      <c r="GB83"/>
      <c r="GC83"/>
      <c r="GD83"/>
      <c r="GE83"/>
      <c r="GF83"/>
      <c r="GG83"/>
      <c r="GH83"/>
      <c r="GI83"/>
      <c r="GJ83"/>
      <c r="GK83"/>
      <c r="GL83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/>
      <c r="HX83"/>
    </row>
    <row r="84" spans="1:232" s="2" customFormat="1" ht="15.75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/>
      <c r="AJ84"/>
      <c r="AK84"/>
      <c r="AL84" s="24"/>
      <c r="AM84"/>
      <c r="AN84"/>
      <c r="AO84"/>
      <c r="AP84" s="24"/>
      <c r="AQ84" s="24"/>
      <c r="AR84" s="24"/>
      <c r="AS84" s="24"/>
      <c r="AT84" s="24"/>
      <c r="AU84" s="24"/>
      <c r="AV84" s="24"/>
      <c r="AW84" s="24"/>
      <c r="AX84"/>
      <c r="AY8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/>
      <c r="BX84"/>
      <c r="BY8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/>
      <c r="DC84"/>
      <c r="DD84"/>
      <c r="DE84"/>
      <c r="DF84"/>
      <c r="DG84" s="24"/>
      <c r="DH84" s="24"/>
      <c r="DI84" s="24"/>
      <c r="DJ84"/>
      <c r="DK84"/>
      <c r="DL8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/>
      <c r="EW84"/>
      <c r="EX84"/>
      <c r="EY8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/>
      <c r="FX84" s="24"/>
      <c r="FY84" s="24"/>
      <c r="FZ84" s="24"/>
      <c r="GA84"/>
      <c r="GB84"/>
      <c r="GC84"/>
      <c r="GD84"/>
      <c r="GE84"/>
      <c r="GF84"/>
      <c r="GG84"/>
      <c r="GH84"/>
      <c r="GI84"/>
      <c r="GJ84"/>
      <c r="GK84"/>
      <c r="GL8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/>
      <c r="HX84"/>
    </row>
    <row r="85" spans="1:232" s="2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AI85"/>
      <c r="AJ85"/>
      <c r="AK85"/>
      <c r="AM85"/>
      <c r="AN85"/>
      <c r="AO85"/>
      <c r="AX85"/>
      <c r="AY85"/>
      <c r="BW85"/>
      <c r="BX85"/>
      <c r="BY85"/>
      <c r="DB85"/>
      <c r="DC85"/>
      <c r="DD85"/>
      <c r="DE85"/>
      <c r="DF85"/>
      <c r="DJ85"/>
      <c r="DK85"/>
      <c r="DL85"/>
      <c r="EV85"/>
      <c r="EW85"/>
      <c r="EX85"/>
      <c r="EY85"/>
      <c r="FW85"/>
      <c r="GA85"/>
      <c r="GB85"/>
      <c r="GC85"/>
      <c r="GD85"/>
      <c r="GE85"/>
      <c r="GF85"/>
      <c r="GG85"/>
      <c r="GH85"/>
      <c r="GI85"/>
      <c r="GJ85"/>
      <c r="GK85"/>
      <c r="GL85"/>
      <c r="HW85"/>
      <c r="HX85"/>
    </row>
    <row r="86" spans="1:232" s="2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AI86"/>
      <c r="AJ86"/>
      <c r="AK86"/>
      <c r="AM86"/>
      <c r="AN86"/>
      <c r="AO86"/>
      <c r="AX86"/>
      <c r="AY86"/>
      <c r="BW86"/>
      <c r="BX86"/>
      <c r="BY86"/>
      <c r="DB86"/>
      <c r="DC86"/>
      <c r="DD86"/>
      <c r="DE86"/>
      <c r="DF86"/>
      <c r="DJ86"/>
      <c r="DK86"/>
      <c r="DL86"/>
      <c r="EV86"/>
      <c r="EW86"/>
      <c r="EX86"/>
      <c r="EY86"/>
      <c r="FW86"/>
      <c r="GA86"/>
      <c r="GB86"/>
      <c r="GC86"/>
      <c r="GD86"/>
      <c r="GE86"/>
      <c r="GF86"/>
      <c r="GG86"/>
      <c r="GH86"/>
      <c r="GI86"/>
      <c r="GJ86"/>
      <c r="GK86"/>
      <c r="GL86"/>
      <c r="HW86"/>
      <c r="HX86"/>
    </row>
    <row r="87" spans="1:232" customFormat="1" ht="15" x14ac:dyDescent="0.25"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L87" s="24"/>
      <c r="AP87" s="24"/>
      <c r="AQ87" s="24"/>
      <c r="AR87" s="24"/>
      <c r="AS87" s="24"/>
      <c r="AT87" s="24"/>
      <c r="AU87" s="24"/>
      <c r="AV87" s="24"/>
      <c r="AW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G87" s="24"/>
      <c r="DH87" s="24"/>
      <c r="DI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X87" s="24"/>
      <c r="FY87" s="24"/>
      <c r="FZ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</row>
    <row r="88" spans="1:232" customFormat="1" ht="15" x14ac:dyDescent="0.25"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L88" s="24"/>
      <c r="AP88" s="24"/>
      <c r="AQ88" s="24"/>
      <c r="AR88" s="24"/>
      <c r="AS88" s="24"/>
      <c r="AT88" s="24"/>
      <c r="AU88" s="24"/>
      <c r="AV88" s="24"/>
      <c r="AW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G88" s="24"/>
      <c r="DH88" s="24"/>
      <c r="DI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X88" s="24"/>
      <c r="FY88" s="24"/>
      <c r="FZ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</row>
    <row r="89" spans="1:232" customFormat="1" ht="15" x14ac:dyDescent="0.25"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L89" s="24"/>
      <c r="AP89" s="24"/>
      <c r="AQ89" s="24"/>
      <c r="AR89" s="24"/>
      <c r="AS89" s="24"/>
      <c r="AT89" s="24"/>
      <c r="AU89" s="24"/>
      <c r="AV89" s="24"/>
      <c r="AW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G89" s="24"/>
      <c r="DH89" s="24"/>
      <c r="DI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X89" s="24"/>
      <c r="FY89" s="24"/>
      <c r="FZ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</row>
    <row r="90" spans="1:232" customFormat="1" ht="15" x14ac:dyDescent="0.25"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L90" s="24"/>
      <c r="AP90" s="24"/>
      <c r="AQ90" s="24"/>
      <c r="AR90" s="24"/>
      <c r="AS90" s="24"/>
      <c r="AT90" s="24"/>
      <c r="AU90" s="24"/>
      <c r="AV90" s="24"/>
      <c r="AW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G90" s="24"/>
      <c r="DH90" s="24"/>
      <c r="DI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X90" s="24"/>
      <c r="FY90" s="24"/>
      <c r="FZ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</row>
    <row r="91" spans="1:232" customFormat="1" ht="15" x14ac:dyDescent="0.25"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L91" s="24"/>
      <c r="AP91" s="24"/>
      <c r="AQ91" s="24"/>
      <c r="AR91" s="24"/>
      <c r="AS91" s="24"/>
      <c r="AT91" s="24"/>
      <c r="AU91" s="24"/>
      <c r="AV91" s="24"/>
      <c r="AW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G91" s="24"/>
      <c r="DH91" s="24"/>
      <c r="DI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X91" s="24"/>
      <c r="FY91" s="24"/>
      <c r="FZ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</row>
    <row r="92" spans="1:232" s="10" customFormat="1" x14ac:dyDescent="0.2">
      <c r="A92" s="29"/>
      <c r="B92" s="223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1"/>
      <c r="AJ92" s="1"/>
      <c r="AK92" s="224"/>
      <c r="AL92" s="1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39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  <c r="CT92" s="224"/>
      <c r="CU92" s="224"/>
      <c r="CV92" s="224"/>
      <c r="CW92" s="224"/>
      <c r="CX92" s="224"/>
      <c r="CY92" s="224"/>
      <c r="CZ92" s="224"/>
      <c r="DA92" s="224"/>
      <c r="DB92" s="224"/>
      <c r="DC92" s="224"/>
      <c r="DD92" s="224"/>
      <c r="DE92" s="224"/>
      <c r="DF92" s="224"/>
      <c r="DG92" s="224"/>
      <c r="DH92" s="224"/>
      <c r="DI92" s="224"/>
      <c r="DJ92" s="224"/>
      <c r="DK92" s="224"/>
      <c r="DL92" s="224"/>
      <c r="DM92" s="224"/>
      <c r="DN92" s="224"/>
      <c r="DO92" s="224"/>
      <c r="DP92" s="224"/>
      <c r="DQ92" s="224"/>
      <c r="DR92" s="224"/>
      <c r="DS92" s="224"/>
      <c r="DT92" s="224"/>
      <c r="DU92" s="224"/>
      <c r="DV92" s="224"/>
      <c r="DW92" s="224"/>
      <c r="DX92" s="224"/>
      <c r="DY92" s="224"/>
      <c r="DZ92" s="224"/>
      <c r="EA92" s="224"/>
      <c r="EB92" s="224"/>
      <c r="EC92" s="224"/>
      <c r="ED92" s="224"/>
      <c r="EE92" s="224"/>
      <c r="EF92" s="224"/>
      <c r="EG92" s="224"/>
      <c r="EH92" s="224"/>
      <c r="EI92" s="224"/>
      <c r="EJ92" s="224"/>
      <c r="EK92" s="224"/>
      <c r="EL92" s="224"/>
      <c r="EM92" s="224"/>
      <c r="EN92" s="224"/>
      <c r="EO92" s="224"/>
      <c r="EP92" s="224"/>
      <c r="EQ92" s="224"/>
      <c r="ER92" s="224"/>
      <c r="ES92" s="224"/>
      <c r="ET92" s="224"/>
      <c r="EU92" s="224"/>
      <c r="EV92" s="224"/>
      <c r="EW92" s="224"/>
      <c r="EX92" s="224"/>
      <c r="EY92" s="224"/>
      <c r="EZ92" s="224"/>
      <c r="FA92" s="224"/>
      <c r="FB92" s="224"/>
      <c r="FC92" s="224"/>
      <c r="FD92" s="224"/>
      <c r="FE92" s="224"/>
      <c r="FF92" s="224"/>
      <c r="FG92" s="224"/>
      <c r="FH92" s="224"/>
      <c r="FI92" s="224"/>
      <c r="FJ92" s="224"/>
      <c r="FK92" s="224"/>
      <c r="FL92" s="224"/>
      <c r="FM92" s="224"/>
      <c r="FN92" s="224"/>
      <c r="FO92" s="224"/>
      <c r="FP92" s="224"/>
      <c r="FQ92" s="224"/>
      <c r="FR92" s="224"/>
      <c r="FS92" s="224"/>
      <c r="FT92" s="224"/>
      <c r="FU92" s="224"/>
      <c r="FV92" s="224"/>
      <c r="FW92" s="224"/>
      <c r="FX92" s="224"/>
      <c r="FY92" s="224"/>
      <c r="FZ92" s="224"/>
      <c r="GA92" s="224"/>
      <c r="GB92" s="224"/>
      <c r="GC92" s="224"/>
      <c r="GD92" s="224"/>
      <c r="GE92" s="224"/>
      <c r="GF92" s="224"/>
      <c r="GG92" s="224"/>
      <c r="GH92" s="224"/>
      <c r="GI92" s="224"/>
      <c r="GJ92" s="224"/>
      <c r="GK92" s="224"/>
      <c r="GL92" s="224"/>
      <c r="GM92" s="224"/>
      <c r="GN92" s="224"/>
      <c r="GO92" s="224"/>
      <c r="GP92" s="224"/>
      <c r="GQ92" s="224"/>
      <c r="GR92" s="224"/>
      <c r="GS92" s="224"/>
      <c r="GT92" s="224"/>
      <c r="GU92" s="224"/>
      <c r="GV92" s="224"/>
      <c r="GW92" s="224"/>
      <c r="GX92" s="224"/>
      <c r="GY92" s="224"/>
      <c r="GZ92" s="224"/>
      <c r="HA92" s="224"/>
      <c r="HB92" s="224"/>
      <c r="HC92" s="224"/>
      <c r="HD92" s="224"/>
      <c r="HE92" s="224"/>
      <c r="HF92" s="224"/>
      <c r="HG92" s="224"/>
      <c r="HH92" s="224"/>
      <c r="HI92" s="224"/>
      <c r="HJ92" s="224"/>
      <c r="HK92" s="224"/>
      <c r="HL92" s="224"/>
      <c r="HM92" s="224"/>
      <c r="HN92" s="224"/>
      <c r="HO92" s="224"/>
      <c r="HP92" s="224"/>
      <c r="HQ92" s="224"/>
      <c r="HR92" s="224"/>
      <c r="HS92" s="224"/>
      <c r="HT92" s="224"/>
      <c r="HU92" s="224"/>
      <c r="HV92" s="224"/>
      <c r="HW92" s="224"/>
      <c r="HX92" s="224"/>
    </row>
    <row r="93" spans="1:232" s="10" customFormat="1" x14ac:dyDescent="0.2">
      <c r="A93" s="29"/>
      <c r="B93" s="223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1"/>
      <c r="AJ93" s="1"/>
      <c r="AK93" s="224"/>
      <c r="AL93" s="1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224"/>
      <c r="DE93" s="224"/>
      <c r="DF93" s="224"/>
      <c r="DG93" s="224"/>
      <c r="DH93" s="224"/>
      <c r="DI93" s="224"/>
      <c r="DJ93" s="224"/>
      <c r="DK93" s="224"/>
      <c r="DL93" s="224"/>
      <c r="DM93" s="224"/>
      <c r="DN93" s="224"/>
      <c r="DO93" s="224"/>
      <c r="DP93" s="224"/>
      <c r="DQ93" s="224"/>
      <c r="DR93" s="224"/>
      <c r="DS93" s="224"/>
      <c r="DT93" s="224"/>
      <c r="DU93" s="224"/>
      <c r="DV93" s="224"/>
      <c r="DW93" s="224"/>
      <c r="DX93" s="224"/>
      <c r="DY93" s="224"/>
      <c r="DZ93" s="224"/>
      <c r="EA93" s="224"/>
      <c r="EB93" s="224"/>
      <c r="EC93" s="224"/>
      <c r="ED93" s="224"/>
      <c r="EE93" s="224"/>
      <c r="EF93" s="224"/>
      <c r="EG93" s="224"/>
      <c r="EH93" s="224"/>
      <c r="EI93" s="224"/>
      <c r="EJ93" s="224"/>
      <c r="EK93" s="224"/>
      <c r="EL93" s="224"/>
      <c r="EM93" s="224"/>
      <c r="EN93" s="224"/>
      <c r="EO93" s="224"/>
      <c r="EP93" s="224"/>
      <c r="EQ93" s="224"/>
      <c r="ER93" s="224"/>
      <c r="ES93" s="224"/>
      <c r="ET93" s="224"/>
      <c r="EU93" s="224"/>
      <c r="EV93" s="224"/>
      <c r="EW93" s="224"/>
      <c r="EX93" s="224"/>
      <c r="EY93" s="224"/>
      <c r="EZ93" s="224"/>
      <c r="FA93" s="224"/>
      <c r="FB93" s="224"/>
      <c r="FC93" s="224"/>
      <c r="FD93" s="224"/>
      <c r="FE93" s="224"/>
      <c r="FF93" s="224"/>
      <c r="FG93" s="224"/>
      <c r="FH93" s="224"/>
      <c r="FI93" s="224"/>
      <c r="FJ93" s="224"/>
      <c r="FK93" s="224"/>
      <c r="FL93" s="224"/>
      <c r="FM93" s="224"/>
      <c r="FN93" s="224"/>
      <c r="FO93" s="224"/>
      <c r="FP93" s="224"/>
      <c r="FQ93" s="224"/>
      <c r="FR93" s="224"/>
      <c r="FS93" s="224"/>
      <c r="FT93" s="224"/>
      <c r="FU93" s="224"/>
      <c r="FV93" s="224"/>
      <c r="FW93" s="224"/>
      <c r="FX93" s="224"/>
      <c r="FY93" s="224"/>
      <c r="FZ93" s="224"/>
      <c r="GA93" s="224"/>
      <c r="GB93" s="224"/>
      <c r="GC93" s="224"/>
      <c r="GD93" s="224"/>
      <c r="GE93" s="224"/>
      <c r="GF93" s="224"/>
      <c r="GG93" s="224"/>
      <c r="GH93" s="224"/>
      <c r="GI93" s="224"/>
      <c r="GJ93" s="224"/>
      <c r="GK93" s="224"/>
      <c r="GL93" s="224"/>
      <c r="GM93" s="224"/>
      <c r="GN93" s="224"/>
      <c r="GO93" s="224"/>
      <c r="GP93" s="224"/>
      <c r="GQ93" s="224"/>
      <c r="GR93" s="224"/>
      <c r="GS93" s="224"/>
      <c r="GT93" s="224"/>
      <c r="GU93" s="224"/>
      <c r="GV93" s="224"/>
      <c r="GW93" s="224"/>
      <c r="GX93" s="224"/>
      <c r="GY93" s="224"/>
      <c r="GZ93" s="224"/>
      <c r="HA93" s="224"/>
      <c r="HB93" s="224"/>
      <c r="HC93" s="224"/>
      <c r="HD93" s="224"/>
      <c r="HE93" s="224"/>
      <c r="HF93" s="224"/>
      <c r="HG93" s="224"/>
      <c r="HH93" s="224"/>
      <c r="HI93" s="224"/>
      <c r="HJ93" s="224"/>
      <c r="HK93" s="224"/>
      <c r="HL93" s="224"/>
      <c r="HM93" s="224"/>
      <c r="HN93" s="224"/>
      <c r="HO93" s="224"/>
      <c r="HP93" s="224"/>
      <c r="HQ93" s="224"/>
      <c r="HR93" s="224"/>
      <c r="HS93" s="224"/>
      <c r="HT93" s="224"/>
      <c r="HU93" s="224"/>
      <c r="HV93" s="224"/>
      <c r="HW93" s="224"/>
      <c r="HX93" s="224"/>
    </row>
    <row r="94" spans="1:232" s="10" customFormat="1" x14ac:dyDescent="0.2">
      <c r="A94" s="29"/>
      <c r="B94" s="223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1"/>
      <c r="AJ94" s="1"/>
      <c r="AK94" s="224"/>
      <c r="AL94" s="1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  <c r="CV94" s="224"/>
      <c r="CW94" s="224"/>
      <c r="CX94" s="224"/>
      <c r="CY94" s="224"/>
      <c r="CZ94" s="224"/>
      <c r="DA94" s="224"/>
      <c r="DB94" s="224"/>
      <c r="DC94" s="224"/>
      <c r="DD94" s="224"/>
      <c r="DE94" s="224"/>
      <c r="DF94" s="224"/>
      <c r="DG94" s="224"/>
      <c r="DH94" s="224"/>
      <c r="DI94" s="224"/>
      <c r="DJ94" s="224"/>
      <c r="DK94" s="224"/>
      <c r="DL94" s="224"/>
      <c r="DM94" s="224"/>
      <c r="DN94" s="224"/>
      <c r="DO94" s="224"/>
      <c r="DP94" s="224"/>
      <c r="DQ94" s="224"/>
      <c r="DR94" s="224"/>
      <c r="DS94" s="224"/>
      <c r="DT94" s="224"/>
      <c r="DU94" s="224"/>
      <c r="DV94" s="224"/>
      <c r="DW94" s="224"/>
      <c r="DX94" s="224"/>
      <c r="DY94" s="224"/>
      <c r="DZ94" s="224"/>
      <c r="EA94" s="224"/>
      <c r="EB94" s="224"/>
      <c r="EC94" s="224"/>
      <c r="ED94" s="224"/>
      <c r="EE94" s="224"/>
      <c r="EF94" s="224"/>
      <c r="EG94" s="224"/>
      <c r="EH94" s="224"/>
      <c r="EI94" s="224"/>
      <c r="EJ94" s="224"/>
      <c r="EK94" s="224"/>
      <c r="EL94" s="224"/>
      <c r="EM94" s="224"/>
      <c r="EN94" s="224"/>
      <c r="EO94" s="224"/>
      <c r="EP94" s="224"/>
      <c r="EQ94" s="224"/>
      <c r="ER94" s="224"/>
      <c r="ES94" s="224"/>
      <c r="ET94" s="224"/>
      <c r="EU94" s="224"/>
      <c r="EV94" s="224"/>
      <c r="EW94" s="224"/>
      <c r="EX94" s="224"/>
      <c r="EY94" s="224"/>
      <c r="EZ94" s="224"/>
      <c r="FA94" s="224"/>
      <c r="FB94" s="224"/>
      <c r="FC94" s="224"/>
      <c r="FD94" s="224"/>
      <c r="FE94" s="224"/>
      <c r="FF94" s="224"/>
      <c r="FG94" s="224"/>
      <c r="FH94" s="224"/>
      <c r="FI94" s="224"/>
      <c r="FJ94" s="224"/>
      <c r="FK94" s="224"/>
      <c r="FL94" s="224"/>
      <c r="FM94" s="224"/>
      <c r="FN94" s="224"/>
      <c r="FO94" s="224"/>
      <c r="FP94" s="224"/>
      <c r="FQ94" s="224"/>
      <c r="FR94" s="224"/>
      <c r="FS94" s="224"/>
      <c r="FT94" s="224"/>
      <c r="FU94" s="224"/>
      <c r="FV94" s="224"/>
      <c r="FW94" s="224"/>
      <c r="FX94" s="224"/>
      <c r="FY94" s="224"/>
      <c r="FZ94" s="224"/>
      <c r="GA94" s="224"/>
      <c r="GB94" s="224"/>
      <c r="GC94" s="224"/>
      <c r="GD94" s="224"/>
      <c r="GE94" s="224"/>
      <c r="GF94" s="224"/>
      <c r="GG94" s="224"/>
      <c r="GH94" s="224"/>
      <c r="GI94" s="224"/>
      <c r="GJ94" s="224"/>
      <c r="GK94" s="224"/>
      <c r="GL94" s="224"/>
      <c r="GM94" s="224"/>
      <c r="GN94" s="224"/>
      <c r="GO94" s="224"/>
      <c r="GP94" s="224"/>
      <c r="GQ94" s="224"/>
      <c r="GR94" s="224"/>
      <c r="GS94" s="224"/>
      <c r="GT94" s="224"/>
      <c r="GU94" s="224"/>
      <c r="GV94" s="224"/>
      <c r="GW94" s="224"/>
      <c r="GX94" s="224"/>
      <c r="GY94" s="224"/>
      <c r="GZ94" s="224"/>
      <c r="HA94" s="224"/>
      <c r="HB94" s="224"/>
      <c r="HC94" s="224"/>
      <c r="HD94" s="224"/>
      <c r="HE94" s="224"/>
      <c r="HF94" s="224"/>
      <c r="HG94" s="224"/>
      <c r="HH94" s="224"/>
      <c r="HI94" s="224"/>
      <c r="HJ94" s="224"/>
      <c r="HK94" s="224"/>
      <c r="HL94" s="224"/>
      <c r="HM94" s="224"/>
      <c r="HN94" s="224"/>
      <c r="HO94" s="224"/>
      <c r="HP94" s="224"/>
      <c r="HQ94" s="224"/>
      <c r="HR94" s="224"/>
      <c r="HS94" s="224"/>
      <c r="HT94" s="224"/>
      <c r="HU94" s="224"/>
      <c r="HV94" s="224"/>
      <c r="HW94" s="224"/>
      <c r="HX94" s="224"/>
    </row>
    <row r="95" spans="1:232" s="10" customFormat="1" x14ac:dyDescent="0.2">
      <c r="A95" s="29"/>
      <c r="B95" s="223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1"/>
      <c r="AJ95" s="1"/>
      <c r="AK95" s="39"/>
      <c r="AL95" s="1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  <c r="GL95" s="39"/>
      <c r="GM95" s="39"/>
      <c r="GN95" s="39"/>
      <c r="GO95" s="39"/>
      <c r="GP95" s="39"/>
      <c r="GQ95" s="39"/>
      <c r="GR95" s="39"/>
      <c r="GS95" s="39"/>
      <c r="GT95" s="39"/>
      <c r="GU95" s="39"/>
      <c r="GV95" s="39"/>
      <c r="GW95" s="39"/>
      <c r="GX95" s="39"/>
      <c r="GY95" s="39"/>
      <c r="GZ95" s="39"/>
      <c r="HA95" s="39"/>
      <c r="HB95" s="39"/>
      <c r="HC95" s="39"/>
      <c r="HD95" s="39"/>
      <c r="HE95" s="39"/>
      <c r="HF95" s="39"/>
      <c r="HG95" s="39"/>
      <c r="HH95" s="39"/>
      <c r="HI95" s="39"/>
      <c r="HJ95" s="39"/>
      <c r="HK95" s="39"/>
      <c r="HL95" s="39"/>
      <c r="HM95" s="39"/>
      <c r="HN95" s="39"/>
      <c r="HO95" s="39"/>
      <c r="HP95" s="39"/>
      <c r="HQ95" s="39"/>
      <c r="HR95" s="39"/>
      <c r="HS95" s="39"/>
      <c r="HT95" s="39"/>
      <c r="HU95" s="39"/>
      <c r="HV95" s="39"/>
      <c r="HW95" s="39"/>
      <c r="HX95" s="39"/>
    </row>
    <row r="96" spans="1:232" s="10" customFormat="1" x14ac:dyDescent="0.2">
      <c r="AI96" s="1"/>
      <c r="AJ96" s="1"/>
      <c r="AL96" s="1"/>
    </row>
    <row r="97" spans="1:232" s="10" customFormat="1" x14ac:dyDescent="0.2">
      <c r="AI97" s="1"/>
      <c r="AJ97" s="1"/>
      <c r="AL97" s="1"/>
    </row>
    <row r="98" spans="1:232" s="10" customFormat="1" x14ac:dyDescent="0.2">
      <c r="A98" s="29"/>
      <c r="B98" s="223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1"/>
      <c r="AJ98" s="1"/>
      <c r="AK98" s="224"/>
      <c r="AL98" s="1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  <c r="CV98" s="224"/>
      <c r="CW98" s="224"/>
      <c r="CX98" s="224"/>
      <c r="CY98" s="224"/>
      <c r="CZ98" s="224"/>
      <c r="DA98" s="224"/>
      <c r="DB98" s="224"/>
      <c r="DC98" s="224"/>
      <c r="DD98" s="224"/>
      <c r="DE98" s="224"/>
      <c r="DF98" s="224"/>
      <c r="DG98" s="224"/>
      <c r="DH98" s="224"/>
      <c r="DI98" s="224"/>
      <c r="DJ98" s="224"/>
      <c r="DK98" s="224"/>
      <c r="DL98" s="224"/>
      <c r="DM98" s="224"/>
      <c r="DN98" s="224"/>
      <c r="DO98" s="224"/>
      <c r="DP98" s="224"/>
      <c r="DQ98" s="224"/>
      <c r="DR98" s="224"/>
      <c r="DS98" s="224"/>
      <c r="DT98" s="224"/>
      <c r="DU98" s="224"/>
      <c r="DV98" s="224"/>
      <c r="DW98" s="224"/>
      <c r="DX98" s="224"/>
      <c r="DY98" s="224"/>
      <c r="DZ98" s="224"/>
      <c r="EA98" s="224"/>
      <c r="EB98" s="224"/>
      <c r="EC98" s="224"/>
      <c r="ED98" s="224"/>
      <c r="EE98" s="224"/>
      <c r="EF98" s="224"/>
      <c r="EG98" s="224"/>
      <c r="EH98" s="224"/>
      <c r="EI98" s="224"/>
      <c r="EJ98" s="224"/>
      <c r="EK98" s="224"/>
      <c r="EL98" s="224"/>
      <c r="EM98" s="224"/>
      <c r="EN98" s="224"/>
      <c r="EO98" s="224"/>
      <c r="EP98" s="224"/>
      <c r="EQ98" s="224"/>
      <c r="ER98" s="224"/>
      <c r="ES98" s="224"/>
      <c r="ET98" s="224"/>
      <c r="EU98" s="224"/>
      <c r="EV98" s="224"/>
      <c r="EW98" s="224"/>
      <c r="EX98" s="224"/>
      <c r="EY98" s="224"/>
      <c r="EZ98" s="224"/>
      <c r="FA98" s="224"/>
      <c r="FB98" s="224"/>
      <c r="FC98" s="224"/>
      <c r="FD98" s="224"/>
      <c r="FE98" s="224"/>
      <c r="FF98" s="224"/>
      <c r="FG98" s="224"/>
      <c r="FH98" s="224"/>
      <c r="FI98" s="224"/>
      <c r="FJ98" s="224"/>
      <c r="FK98" s="224"/>
      <c r="FL98" s="224"/>
      <c r="FM98" s="224"/>
      <c r="FN98" s="224"/>
      <c r="FO98" s="224"/>
      <c r="FP98" s="224"/>
      <c r="FQ98" s="224"/>
      <c r="FR98" s="224"/>
      <c r="FS98" s="224"/>
      <c r="FT98" s="224"/>
      <c r="FU98" s="224"/>
      <c r="FV98" s="224"/>
      <c r="FW98" s="224"/>
      <c r="FX98" s="224"/>
      <c r="FY98" s="224"/>
      <c r="FZ98" s="224"/>
      <c r="GA98" s="224"/>
      <c r="GB98" s="224"/>
      <c r="GC98" s="224"/>
      <c r="GD98" s="224"/>
      <c r="GE98" s="224"/>
      <c r="GF98" s="224"/>
      <c r="GG98" s="224"/>
      <c r="GH98" s="224"/>
      <c r="GI98" s="224"/>
      <c r="GJ98" s="224"/>
      <c r="GK98" s="224"/>
      <c r="GL98" s="224"/>
      <c r="GM98" s="224"/>
      <c r="GN98" s="224"/>
      <c r="GO98" s="224"/>
      <c r="GP98" s="224"/>
      <c r="GQ98" s="224"/>
      <c r="GR98" s="224"/>
      <c r="GS98" s="224"/>
      <c r="GT98" s="224"/>
      <c r="GU98" s="224"/>
      <c r="GV98" s="224"/>
      <c r="GW98" s="224"/>
      <c r="GX98" s="224"/>
      <c r="GY98" s="224"/>
      <c r="GZ98" s="224"/>
      <c r="HA98" s="224"/>
      <c r="HB98" s="224"/>
      <c r="HC98" s="224"/>
      <c r="HD98" s="224"/>
      <c r="HE98" s="224"/>
      <c r="HF98" s="224"/>
      <c r="HG98" s="224"/>
      <c r="HH98" s="224"/>
      <c r="HI98" s="224"/>
      <c r="HJ98" s="224"/>
      <c r="HK98" s="224"/>
      <c r="HL98" s="224"/>
      <c r="HM98" s="224"/>
      <c r="HN98" s="224"/>
      <c r="HO98" s="224"/>
      <c r="HP98" s="224"/>
      <c r="HQ98" s="224"/>
      <c r="HR98" s="224"/>
      <c r="HS98" s="224"/>
      <c r="HT98" s="224"/>
      <c r="HU98" s="224"/>
      <c r="HV98" s="224"/>
      <c r="HW98" s="224"/>
      <c r="HX98" s="224"/>
    </row>
    <row r="99" spans="1:232" s="10" customFormat="1" x14ac:dyDescent="0.2">
      <c r="A99" s="29"/>
      <c r="B99" s="225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1"/>
      <c r="AJ99" s="1"/>
      <c r="AK99" s="39"/>
      <c r="AL99" s="1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  <c r="GL99" s="39"/>
      <c r="GM99" s="39"/>
      <c r="GN99" s="39"/>
      <c r="GO99" s="39"/>
      <c r="GP99" s="39"/>
      <c r="GQ99" s="39"/>
      <c r="GR99" s="39"/>
      <c r="GS99" s="39"/>
      <c r="GT99" s="39"/>
      <c r="GU99" s="39"/>
      <c r="GV99" s="39"/>
      <c r="GW99" s="39"/>
      <c r="GX99" s="39"/>
      <c r="GY99" s="39"/>
      <c r="GZ99" s="39"/>
      <c r="HA99" s="39"/>
      <c r="HB99" s="39"/>
      <c r="HC99" s="39"/>
      <c r="HD99" s="39"/>
      <c r="HE99" s="39"/>
      <c r="HF99" s="39"/>
      <c r="HG99" s="39"/>
      <c r="HH99" s="39"/>
      <c r="HI99" s="39"/>
      <c r="HJ99" s="39"/>
      <c r="HK99" s="39"/>
      <c r="HL99" s="39"/>
      <c r="HM99" s="39"/>
      <c r="HN99" s="39"/>
      <c r="HO99" s="39"/>
      <c r="HP99" s="39"/>
      <c r="HQ99" s="39"/>
      <c r="HR99" s="39"/>
      <c r="HS99" s="39"/>
      <c r="HT99" s="39"/>
      <c r="HU99" s="39"/>
      <c r="HV99" s="39"/>
      <c r="HW99" s="39"/>
      <c r="HX99" s="39"/>
    </row>
    <row r="100" spans="1:232" s="10" customFormat="1" x14ac:dyDescent="0.2">
      <c r="A100" s="29"/>
      <c r="B100" s="225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1"/>
      <c r="AJ100" s="1"/>
      <c r="AK100" s="224"/>
      <c r="AL100" s="1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39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  <c r="CV100" s="224"/>
      <c r="CW100" s="224"/>
      <c r="CX100" s="224"/>
      <c r="CY100" s="224"/>
      <c r="CZ100" s="224"/>
      <c r="DA100" s="224"/>
      <c r="DB100" s="224"/>
      <c r="DC100" s="224"/>
      <c r="DD100" s="224"/>
      <c r="DE100" s="224"/>
      <c r="DF100" s="224"/>
      <c r="DG100" s="224"/>
      <c r="DH100" s="224"/>
      <c r="DI100" s="224"/>
      <c r="DJ100" s="224"/>
      <c r="DK100" s="224"/>
      <c r="DL100" s="224"/>
      <c r="DM100" s="224"/>
      <c r="DN100" s="224"/>
      <c r="DO100" s="224"/>
      <c r="DP100" s="224"/>
      <c r="DQ100" s="224"/>
      <c r="DR100" s="224"/>
      <c r="DS100" s="224"/>
      <c r="DT100" s="224"/>
      <c r="DU100" s="224"/>
      <c r="DV100" s="224"/>
      <c r="DW100" s="224"/>
      <c r="DX100" s="224"/>
      <c r="DY100" s="224"/>
      <c r="DZ100" s="224"/>
      <c r="EA100" s="224"/>
      <c r="EB100" s="224"/>
      <c r="EC100" s="224"/>
      <c r="ED100" s="224"/>
      <c r="EE100" s="224"/>
      <c r="EF100" s="224"/>
      <c r="EG100" s="224"/>
      <c r="EH100" s="224"/>
      <c r="EI100" s="224"/>
      <c r="EJ100" s="224"/>
      <c r="EK100" s="224"/>
      <c r="EL100" s="224"/>
      <c r="EM100" s="224"/>
      <c r="EN100" s="224"/>
      <c r="EO100" s="224"/>
      <c r="EP100" s="224"/>
      <c r="EQ100" s="224"/>
      <c r="ER100" s="224"/>
      <c r="ES100" s="224"/>
      <c r="ET100" s="224"/>
      <c r="EU100" s="224"/>
      <c r="EV100" s="224"/>
      <c r="EW100" s="224"/>
      <c r="EX100" s="224"/>
      <c r="EY100" s="224"/>
      <c r="EZ100" s="224"/>
      <c r="FA100" s="224"/>
      <c r="FB100" s="224"/>
      <c r="FC100" s="224"/>
      <c r="FD100" s="224"/>
      <c r="FE100" s="224"/>
      <c r="FF100" s="224"/>
      <c r="FG100" s="224"/>
      <c r="FH100" s="224"/>
      <c r="FI100" s="224"/>
      <c r="FJ100" s="224"/>
      <c r="FK100" s="224"/>
      <c r="FL100" s="224"/>
      <c r="FM100" s="224"/>
      <c r="FN100" s="224"/>
      <c r="FO100" s="224"/>
      <c r="FP100" s="224"/>
      <c r="FQ100" s="224"/>
      <c r="FR100" s="224"/>
      <c r="FS100" s="224"/>
      <c r="FT100" s="224"/>
      <c r="FU100" s="224"/>
      <c r="FV100" s="224"/>
      <c r="FW100" s="224"/>
      <c r="FX100" s="224"/>
      <c r="FY100" s="224"/>
      <c r="FZ100" s="224"/>
      <c r="GA100" s="224"/>
      <c r="GB100" s="224"/>
      <c r="GC100" s="224"/>
      <c r="GD100" s="224"/>
      <c r="GE100" s="224"/>
      <c r="GF100" s="224"/>
      <c r="GG100" s="224"/>
      <c r="GH100" s="224"/>
      <c r="GI100" s="224"/>
      <c r="GJ100" s="224"/>
      <c r="GK100" s="224"/>
      <c r="GL100" s="224"/>
      <c r="GM100" s="224"/>
      <c r="GN100" s="224"/>
      <c r="GO100" s="224"/>
      <c r="GP100" s="224"/>
      <c r="GQ100" s="224"/>
      <c r="GR100" s="224"/>
      <c r="GS100" s="224"/>
      <c r="GT100" s="224"/>
      <c r="GU100" s="224"/>
      <c r="GV100" s="224"/>
      <c r="GW100" s="224"/>
      <c r="GX100" s="224"/>
      <c r="GY100" s="224"/>
      <c r="GZ100" s="224"/>
      <c r="HA100" s="224"/>
      <c r="HB100" s="224"/>
      <c r="HC100" s="224"/>
      <c r="HD100" s="224"/>
      <c r="HE100" s="224"/>
      <c r="HF100" s="224"/>
      <c r="HG100" s="224"/>
      <c r="HH100" s="224"/>
      <c r="HI100" s="224"/>
      <c r="HJ100" s="224"/>
      <c r="HK100" s="224"/>
      <c r="HL100" s="224"/>
      <c r="HM100" s="224"/>
      <c r="HN100" s="224"/>
      <c r="HO100" s="224"/>
      <c r="HP100" s="224"/>
      <c r="HQ100" s="224"/>
      <c r="HR100" s="224"/>
      <c r="HS100" s="224"/>
      <c r="HT100" s="224"/>
      <c r="HU100" s="224"/>
      <c r="HV100" s="224"/>
      <c r="HW100" s="224"/>
      <c r="HX100" s="224"/>
    </row>
    <row r="101" spans="1:232" s="10" customFormat="1" x14ac:dyDescent="0.2">
      <c r="A101" s="29"/>
      <c r="B101" s="223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1"/>
      <c r="AJ101" s="1"/>
      <c r="AK101" s="224"/>
      <c r="AL101" s="1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39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  <c r="CV101" s="224"/>
      <c r="CW101" s="224"/>
      <c r="CX101" s="224"/>
      <c r="CY101" s="224"/>
      <c r="CZ101" s="224"/>
      <c r="DA101" s="224"/>
      <c r="DB101" s="224"/>
      <c r="DC101" s="224"/>
      <c r="DD101" s="224"/>
      <c r="DE101" s="224"/>
      <c r="DF101" s="224"/>
      <c r="DG101" s="224"/>
      <c r="DH101" s="224"/>
      <c r="DI101" s="224"/>
      <c r="DJ101" s="224"/>
      <c r="DK101" s="224"/>
      <c r="DL101" s="224"/>
      <c r="DM101" s="224"/>
      <c r="DN101" s="224"/>
      <c r="DO101" s="224"/>
      <c r="DP101" s="224"/>
      <c r="DQ101" s="224"/>
      <c r="DR101" s="224"/>
      <c r="DS101" s="224"/>
      <c r="DT101" s="224"/>
      <c r="DU101" s="224"/>
      <c r="DV101" s="224"/>
      <c r="DW101" s="224"/>
      <c r="DX101" s="224"/>
      <c r="DY101" s="224"/>
      <c r="DZ101" s="224"/>
      <c r="EA101" s="224"/>
      <c r="EB101" s="224"/>
      <c r="EC101" s="224"/>
      <c r="ED101" s="224"/>
      <c r="EE101" s="224"/>
      <c r="EF101" s="224"/>
      <c r="EG101" s="224"/>
      <c r="EH101" s="224"/>
      <c r="EI101" s="224"/>
      <c r="EJ101" s="224"/>
      <c r="EK101" s="224"/>
      <c r="EL101" s="224"/>
      <c r="EM101" s="224"/>
      <c r="EN101" s="224"/>
      <c r="EO101" s="224"/>
      <c r="EP101" s="224"/>
      <c r="EQ101" s="224"/>
      <c r="ER101" s="224"/>
      <c r="ES101" s="224"/>
      <c r="ET101" s="224"/>
      <c r="EU101" s="224"/>
      <c r="EV101" s="224"/>
      <c r="EW101" s="224"/>
      <c r="EX101" s="224"/>
      <c r="EY101" s="224"/>
      <c r="EZ101" s="224"/>
      <c r="FA101" s="224"/>
      <c r="FB101" s="224"/>
      <c r="FC101" s="224"/>
      <c r="FD101" s="224"/>
      <c r="FE101" s="224"/>
      <c r="FF101" s="224"/>
      <c r="FG101" s="224"/>
      <c r="FH101" s="224"/>
      <c r="FI101" s="224"/>
      <c r="FJ101" s="224"/>
      <c r="FK101" s="224"/>
      <c r="FL101" s="224"/>
      <c r="FM101" s="224"/>
      <c r="FN101" s="224"/>
      <c r="FO101" s="224"/>
      <c r="FP101" s="224"/>
      <c r="FQ101" s="224"/>
      <c r="FR101" s="224"/>
      <c r="FS101" s="224"/>
      <c r="FT101" s="224"/>
      <c r="FU101" s="224"/>
      <c r="FV101" s="224"/>
      <c r="FW101" s="224"/>
      <c r="FX101" s="224"/>
      <c r="FY101" s="224"/>
      <c r="FZ101" s="224"/>
      <c r="GA101" s="224"/>
      <c r="GB101" s="224"/>
      <c r="GC101" s="224"/>
      <c r="GD101" s="224"/>
      <c r="GE101" s="224"/>
      <c r="GF101" s="224"/>
      <c r="GG101" s="224"/>
      <c r="GH101" s="224"/>
      <c r="GI101" s="224"/>
      <c r="GJ101" s="224"/>
      <c r="GK101" s="224"/>
      <c r="GL101" s="224"/>
      <c r="GM101" s="224"/>
      <c r="GN101" s="224"/>
      <c r="GO101" s="224"/>
      <c r="GP101" s="224"/>
      <c r="GQ101" s="224"/>
      <c r="GR101" s="224"/>
      <c r="GS101" s="224"/>
      <c r="GT101" s="224"/>
      <c r="GU101" s="224"/>
      <c r="GV101" s="224"/>
      <c r="GW101" s="224"/>
      <c r="GX101" s="224"/>
      <c r="GY101" s="224"/>
      <c r="GZ101" s="224"/>
      <c r="HA101" s="224"/>
      <c r="HB101" s="224"/>
      <c r="HC101" s="224"/>
      <c r="HD101" s="224"/>
      <c r="HE101" s="224"/>
      <c r="HF101" s="224"/>
      <c r="HG101" s="224"/>
      <c r="HH101" s="224"/>
      <c r="HI101" s="224"/>
      <c r="HJ101" s="224"/>
      <c r="HK101" s="224"/>
      <c r="HL101" s="224"/>
      <c r="HM101" s="224"/>
      <c r="HN101" s="224"/>
      <c r="HO101" s="224"/>
      <c r="HP101" s="224"/>
      <c r="HQ101" s="224"/>
      <c r="HR101" s="224"/>
      <c r="HS101" s="224"/>
      <c r="HT101" s="224"/>
      <c r="HU101" s="224"/>
      <c r="HV101" s="224"/>
      <c r="HW101" s="224"/>
      <c r="HX101" s="224"/>
    </row>
    <row r="102" spans="1:232" s="10" customFormat="1" x14ac:dyDescent="0.2">
      <c r="A102" s="29"/>
      <c r="B102" s="223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1"/>
      <c r="AJ102" s="1"/>
      <c r="AK102" s="224"/>
      <c r="AL102" s="1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39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  <c r="CT102" s="224"/>
      <c r="CU102" s="224"/>
      <c r="CV102" s="224"/>
      <c r="CW102" s="224"/>
      <c r="CX102" s="224"/>
      <c r="CY102" s="224"/>
      <c r="CZ102" s="224"/>
      <c r="DA102" s="224"/>
      <c r="DB102" s="224"/>
      <c r="DC102" s="224"/>
      <c r="DD102" s="224"/>
      <c r="DE102" s="224"/>
      <c r="DF102" s="224"/>
      <c r="DG102" s="224"/>
      <c r="DH102" s="224"/>
      <c r="DI102" s="224"/>
      <c r="DJ102" s="224"/>
      <c r="DK102" s="224"/>
      <c r="DL102" s="224"/>
      <c r="DM102" s="224"/>
      <c r="DN102" s="224"/>
      <c r="DO102" s="224"/>
      <c r="DP102" s="224"/>
      <c r="DQ102" s="224"/>
      <c r="DR102" s="224"/>
      <c r="DS102" s="224"/>
      <c r="DT102" s="224"/>
      <c r="DU102" s="224"/>
      <c r="DV102" s="224"/>
      <c r="DW102" s="224"/>
      <c r="DX102" s="224"/>
      <c r="DY102" s="224"/>
      <c r="DZ102" s="224"/>
      <c r="EA102" s="224"/>
      <c r="EB102" s="224"/>
      <c r="EC102" s="224"/>
      <c r="ED102" s="224"/>
      <c r="EE102" s="224"/>
      <c r="EF102" s="224"/>
      <c r="EG102" s="224"/>
      <c r="EH102" s="224"/>
      <c r="EI102" s="224"/>
      <c r="EJ102" s="224"/>
      <c r="EK102" s="224"/>
      <c r="EL102" s="224"/>
      <c r="EM102" s="224"/>
      <c r="EN102" s="224"/>
      <c r="EO102" s="224"/>
      <c r="EP102" s="224"/>
      <c r="EQ102" s="224"/>
      <c r="ER102" s="224"/>
      <c r="ES102" s="224"/>
      <c r="ET102" s="224"/>
      <c r="EU102" s="224"/>
      <c r="EV102" s="224"/>
      <c r="EW102" s="224"/>
      <c r="EX102" s="224"/>
      <c r="EY102" s="224"/>
      <c r="EZ102" s="224"/>
      <c r="FA102" s="224"/>
      <c r="FB102" s="224"/>
      <c r="FC102" s="224"/>
      <c r="FD102" s="224"/>
      <c r="FE102" s="224"/>
      <c r="FF102" s="224"/>
      <c r="FG102" s="224"/>
      <c r="FH102" s="224"/>
      <c r="FI102" s="224"/>
      <c r="FJ102" s="224"/>
      <c r="FK102" s="224"/>
      <c r="FL102" s="224"/>
      <c r="FM102" s="224"/>
      <c r="FN102" s="224"/>
      <c r="FO102" s="224"/>
      <c r="FP102" s="224"/>
      <c r="FQ102" s="224"/>
      <c r="FR102" s="224"/>
      <c r="FS102" s="224"/>
      <c r="FT102" s="224"/>
      <c r="FU102" s="224"/>
      <c r="FV102" s="224"/>
      <c r="FW102" s="224"/>
      <c r="FX102" s="224"/>
      <c r="FY102" s="224"/>
      <c r="FZ102" s="224"/>
      <c r="GA102" s="224"/>
      <c r="GB102" s="224"/>
      <c r="GC102" s="224"/>
      <c r="GD102" s="224"/>
      <c r="GE102" s="224"/>
      <c r="GF102" s="224"/>
      <c r="GG102" s="224"/>
      <c r="GH102" s="224"/>
      <c r="GI102" s="224"/>
      <c r="GJ102" s="224"/>
      <c r="GK102" s="224"/>
      <c r="GL102" s="224"/>
      <c r="GM102" s="224"/>
      <c r="GN102" s="224"/>
      <c r="GO102" s="224"/>
      <c r="GP102" s="224"/>
      <c r="GQ102" s="224"/>
      <c r="GR102" s="224"/>
      <c r="GS102" s="224"/>
      <c r="GT102" s="224"/>
      <c r="GU102" s="224"/>
      <c r="GV102" s="224"/>
      <c r="GW102" s="224"/>
      <c r="GX102" s="224"/>
      <c r="GY102" s="224"/>
      <c r="GZ102" s="224"/>
      <c r="HA102" s="224"/>
      <c r="HB102" s="224"/>
      <c r="HC102" s="224"/>
      <c r="HD102" s="224"/>
      <c r="HE102" s="224"/>
      <c r="HF102" s="224"/>
      <c r="HG102" s="224"/>
      <c r="HH102" s="224"/>
      <c r="HI102" s="224"/>
      <c r="HJ102" s="224"/>
      <c r="HK102" s="224"/>
      <c r="HL102" s="224"/>
      <c r="HM102" s="224"/>
      <c r="HN102" s="224"/>
      <c r="HO102" s="224"/>
      <c r="HP102" s="224"/>
      <c r="HQ102" s="224"/>
      <c r="HR102" s="224"/>
      <c r="HS102" s="224"/>
      <c r="HT102" s="224"/>
      <c r="HU102" s="224"/>
      <c r="HV102" s="224"/>
      <c r="HW102" s="224"/>
      <c r="HX102" s="224"/>
    </row>
    <row r="103" spans="1:232" s="10" customFormat="1" x14ac:dyDescent="0.2">
      <c r="A103" s="29"/>
      <c r="B103" s="223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1"/>
      <c r="AJ103" s="1"/>
      <c r="AK103" s="224"/>
      <c r="AL103" s="1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  <c r="CV103" s="224"/>
      <c r="CW103" s="224"/>
      <c r="CX103" s="224"/>
      <c r="CY103" s="224"/>
      <c r="CZ103" s="224"/>
      <c r="DA103" s="224"/>
      <c r="DB103" s="224"/>
      <c r="DC103" s="224"/>
      <c r="DD103" s="224"/>
      <c r="DE103" s="224"/>
      <c r="DF103" s="224"/>
      <c r="DG103" s="224"/>
      <c r="DH103" s="224"/>
      <c r="DI103" s="224"/>
      <c r="DJ103" s="224"/>
      <c r="DK103" s="224"/>
      <c r="DL103" s="224"/>
      <c r="DM103" s="224"/>
      <c r="DN103" s="224"/>
      <c r="DO103" s="224"/>
      <c r="DP103" s="224"/>
      <c r="DQ103" s="224"/>
      <c r="DR103" s="224"/>
      <c r="DS103" s="224"/>
      <c r="DT103" s="224"/>
      <c r="DU103" s="224"/>
      <c r="DV103" s="224"/>
      <c r="DW103" s="224"/>
      <c r="DX103" s="224"/>
      <c r="DY103" s="224"/>
      <c r="DZ103" s="224"/>
      <c r="EA103" s="224"/>
      <c r="EB103" s="224"/>
      <c r="EC103" s="224"/>
      <c r="ED103" s="224"/>
      <c r="EE103" s="224"/>
      <c r="EF103" s="224"/>
      <c r="EG103" s="224"/>
      <c r="EH103" s="224"/>
      <c r="EI103" s="224"/>
      <c r="EJ103" s="224"/>
      <c r="EK103" s="224"/>
      <c r="EL103" s="224"/>
      <c r="EM103" s="224"/>
      <c r="EN103" s="224"/>
      <c r="EO103" s="224"/>
      <c r="EP103" s="224"/>
      <c r="EQ103" s="224"/>
      <c r="ER103" s="224"/>
      <c r="ES103" s="224"/>
      <c r="ET103" s="224"/>
      <c r="EU103" s="224"/>
      <c r="EV103" s="224"/>
      <c r="EW103" s="224"/>
      <c r="EX103" s="224"/>
      <c r="EY103" s="224"/>
      <c r="EZ103" s="224"/>
      <c r="FA103" s="224"/>
      <c r="FB103" s="224"/>
      <c r="FC103" s="224"/>
      <c r="FD103" s="224"/>
      <c r="FE103" s="224"/>
      <c r="FF103" s="224"/>
      <c r="FG103" s="224"/>
      <c r="FH103" s="224"/>
      <c r="FI103" s="224"/>
      <c r="FJ103" s="224"/>
      <c r="FK103" s="224"/>
      <c r="FL103" s="224"/>
      <c r="FM103" s="224"/>
      <c r="FN103" s="224"/>
      <c r="FO103" s="224"/>
      <c r="FP103" s="224"/>
      <c r="FQ103" s="224"/>
      <c r="FR103" s="224"/>
      <c r="FS103" s="224"/>
      <c r="FT103" s="224"/>
      <c r="FU103" s="224"/>
      <c r="FV103" s="224"/>
      <c r="FW103" s="224"/>
      <c r="FX103" s="224"/>
      <c r="FY103" s="224"/>
      <c r="FZ103" s="224"/>
      <c r="GA103" s="224"/>
      <c r="GB103" s="224"/>
      <c r="GC103" s="224"/>
      <c r="GD103" s="224"/>
      <c r="GE103" s="224"/>
      <c r="GF103" s="224"/>
      <c r="GG103" s="224"/>
      <c r="GH103" s="224"/>
      <c r="GI103" s="224"/>
      <c r="GJ103" s="224"/>
      <c r="GK103" s="224"/>
      <c r="GL103" s="224"/>
      <c r="GM103" s="224"/>
      <c r="GN103" s="224"/>
      <c r="GO103" s="224"/>
      <c r="GP103" s="224"/>
      <c r="GQ103" s="224"/>
      <c r="GR103" s="224"/>
      <c r="GS103" s="224"/>
      <c r="GT103" s="224"/>
      <c r="GU103" s="224"/>
      <c r="GV103" s="224"/>
      <c r="GW103" s="224"/>
      <c r="GX103" s="224"/>
      <c r="GY103" s="224"/>
      <c r="GZ103" s="224"/>
      <c r="HA103" s="224"/>
      <c r="HB103" s="224"/>
      <c r="HC103" s="224"/>
      <c r="HD103" s="224"/>
      <c r="HE103" s="224"/>
      <c r="HF103" s="224"/>
      <c r="HG103" s="224"/>
      <c r="HH103" s="224"/>
      <c r="HI103" s="224"/>
      <c r="HJ103" s="224"/>
      <c r="HK103" s="224"/>
      <c r="HL103" s="224"/>
      <c r="HM103" s="224"/>
      <c r="HN103" s="224"/>
      <c r="HO103" s="224"/>
      <c r="HP103" s="224"/>
      <c r="HQ103" s="224"/>
      <c r="HR103" s="224"/>
      <c r="HS103" s="224"/>
      <c r="HT103" s="224"/>
      <c r="HU103" s="224"/>
      <c r="HV103" s="224"/>
      <c r="HW103" s="224"/>
      <c r="HX103" s="224"/>
    </row>
    <row r="104" spans="1:232" s="10" customFormat="1" x14ac:dyDescent="0.2">
      <c r="A104" s="29"/>
      <c r="B104" s="223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1"/>
      <c r="AJ104" s="1"/>
      <c r="AK104" s="224"/>
      <c r="AL104" s="1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  <c r="CV104" s="224"/>
      <c r="CW104" s="224"/>
      <c r="CX104" s="224"/>
      <c r="CY104" s="224"/>
      <c r="CZ104" s="224"/>
      <c r="DA104" s="224"/>
      <c r="DB104" s="224"/>
      <c r="DC104" s="224"/>
      <c r="DD104" s="224"/>
      <c r="DE104" s="224"/>
      <c r="DF104" s="224"/>
      <c r="DG104" s="224"/>
      <c r="DH104" s="224"/>
      <c r="DI104" s="224"/>
      <c r="DJ104" s="224"/>
      <c r="DK104" s="224"/>
      <c r="DL104" s="224"/>
      <c r="DM104" s="224"/>
      <c r="DN104" s="224"/>
      <c r="DO104" s="224"/>
      <c r="DP104" s="224"/>
      <c r="DQ104" s="224"/>
      <c r="DR104" s="224"/>
      <c r="DS104" s="224"/>
      <c r="DT104" s="224"/>
      <c r="DU104" s="224"/>
      <c r="DV104" s="224"/>
      <c r="DW104" s="224"/>
      <c r="DX104" s="224"/>
      <c r="DY104" s="224"/>
      <c r="DZ104" s="224"/>
      <c r="EA104" s="224"/>
      <c r="EB104" s="224"/>
      <c r="EC104" s="224"/>
      <c r="ED104" s="224"/>
      <c r="EE104" s="224"/>
      <c r="EF104" s="224"/>
      <c r="EG104" s="224"/>
      <c r="EH104" s="224"/>
      <c r="EI104" s="224"/>
      <c r="EJ104" s="224"/>
      <c r="EK104" s="224"/>
      <c r="EL104" s="224"/>
      <c r="EM104" s="224"/>
      <c r="EN104" s="224"/>
      <c r="EO104" s="224"/>
      <c r="EP104" s="224"/>
      <c r="EQ104" s="224"/>
      <c r="ER104" s="224"/>
      <c r="ES104" s="224"/>
      <c r="ET104" s="224"/>
      <c r="EU104" s="224"/>
      <c r="EV104" s="224"/>
      <c r="EW104" s="224"/>
      <c r="EX104" s="224"/>
      <c r="EY104" s="224"/>
      <c r="EZ104" s="224"/>
      <c r="FA104" s="224"/>
      <c r="FB104" s="224"/>
      <c r="FC104" s="224"/>
      <c r="FD104" s="224"/>
      <c r="FE104" s="224"/>
      <c r="FF104" s="224"/>
      <c r="FG104" s="224"/>
      <c r="FH104" s="224"/>
      <c r="FI104" s="224"/>
      <c r="FJ104" s="224"/>
      <c r="FK104" s="224"/>
      <c r="FL104" s="224"/>
      <c r="FM104" s="224"/>
      <c r="FN104" s="224"/>
      <c r="FO104" s="224"/>
      <c r="FP104" s="224"/>
      <c r="FQ104" s="224"/>
      <c r="FR104" s="224"/>
      <c r="FS104" s="224"/>
      <c r="FT104" s="224"/>
      <c r="FU104" s="224"/>
      <c r="FV104" s="224"/>
      <c r="FW104" s="224"/>
      <c r="FX104" s="224"/>
      <c r="FY104" s="224"/>
      <c r="FZ104" s="224"/>
      <c r="GA104" s="224"/>
      <c r="GB104" s="224"/>
      <c r="GC104" s="224"/>
      <c r="GD104" s="224"/>
      <c r="GE104" s="224"/>
      <c r="GF104" s="224"/>
      <c r="GG104" s="224"/>
      <c r="GH104" s="224"/>
      <c r="GI104" s="224"/>
      <c r="GJ104" s="224"/>
      <c r="GK104" s="224"/>
      <c r="GL104" s="224"/>
      <c r="GM104" s="224"/>
      <c r="GN104" s="224"/>
      <c r="GO104" s="224"/>
      <c r="GP104" s="224"/>
      <c r="GQ104" s="224"/>
      <c r="GR104" s="224"/>
      <c r="GS104" s="224"/>
      <c r="GT104" s="224"/>
      <c r="GU104" s="224"/>
      <c r="GV104" s="224"/>
      <c r="GW104" s="224"/>
      <c r="GX104" s="224"/>
      <c r="GY104" s="224"/>
      <c r="GZ104" s="224"/>
      <c r="HA104" s="224"/>
      <c r="HB104" s="224"/>
      <c r="HC104" s="224"/>
      <c r="HD104" s="224"/>
      <c r="HE104" s="224"/>
      <c r="HF104" s="224"/>
      <c r="HG104" s="224"/>
      <c r="HH104" s="224"/>
      <c r="HI104" s="224"/>
      <c r="HJ104" s="224"/>
      <c r="HK104" s="224"/>
      <c r="HL104" s="224"/>
      <c r="HM104" s="224"/>
      <c r="HN104" s="224"/>
      <c r="HO104" s="224"/>
      <c r="HP104" s="224"/>
      <c r="HQ104" s="224"/>
      <c r="HR104" s="224"/>
      <c r="HS104" s="224"/>
      <c r="HT104" s="224"/>
      <c r="HU104" s="224"/>
      <c r="HV104" s="224"/>
      <c r="HW104" s="224"/>
      <c r="HX104" s="224"/>
    </row>
    <row r="105" spans="1:232" s="10" customFormat="1" x14ac:dyDescent="0.2">
      <c r="A105" s="29"/>
      <c r="B105" s="223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1"/>
      <c r="AJ105" s="1"/>
      <c r="AK105" s="39"/>
      <c r="AL105" s="1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  <c r="GL105" s="39"/>
      <c r="GM105" s="39"/>
      <c r="GN105" s="39"/>
      <c r="GO105" s="39"/>
      <c r="GP105" s="39"/>
      <c r="GQ105" s="39"/>
      <c r="GR105" s="39"/>
      <c r="GS105" s="39"/>
      <c r="GT105" s="39"/>
      <c r="GU105" s="39"/>
      <c r="GV105" s="39"/>
      <c r="GW105" s="39"/>
      <c r="GX105" s="39"/>
      <c r="GY105" s="39"/>
      <c r="GZ105" s="39"/>
      <c r="HA105" s="39"/>
      <c r="HB105" s="39"/>
      <c r="HC105" s="39"/>
      <c r="HD105" s="39"/>
      <c r="HE105" s="39"/>
      <c r="HF105" s="39"/>
      <c r="HG105" s="39"/>
      <c r="HH105" s="39"/>
      <c r="HI105" s="39"/>
      <c r="HJ105" s="39"/>
      <c r="HK105" s="39"/>
      <c r="HL105" s="39"/>
      <c r="HM105" s="39"/>
      <c r="HN105" s="39"/>
      <c r="HO105" s="39"/>
      <c r="HP105" s="39"/>
      <c r="HQ105" s="39"/>
      <c r="HR105" s="39"/>
      <c r="HS105" s="39"/>
      <c r="HT105" s="39"/>
      <c r="HU105" s="39"/>
      <c r="HV105" s="39"/>
      <c r="HW105" s="39"/>
      <c r="HX105" s="39"/>
    </row>
    <row r="200" spans="2:2" ht="15" x14ac:dyDescent="0.25">
      <c r="B200" s="222"/>
    </row>
  </sheetData>
  <conditionalFormatting sqref="AI9:AJ9 D9:W9 BS9:BU9 DH9 ET9:EU9 GG9:GH9 HT9 Z9:AG9 HV9">
    <cfRule type="containsErrors" dxfId="116" priority="447">
      <formula>ISERROR(D9)</formula>
    </cfRule>
  </conditionalFormatting>
  <conditionalFormatting sqref="C9">
    <cfRule type="containsErrors" dxfId="115" priority="432">
      <formula>ISERROR(C9)</formula>
    </cfRule>
  </conditionalFormatting>
  <conditionalFormatting sqref="AK9:BE9 BO9:BP9 BG9:BK9">
    <cfRule type="containsErrors" dxfId="114" priority="431">
      <formula>ISERROR(AK9)</formula>
    </cfRule>
  </conditionalFormatting>
  <conditionalFormatting sqref="BY9:CC9 DC9:DE9 CV9:CW9 CI9 CY9">
    <cfRule type="containsErrors" dxfId="113" priority="430">
      <formula>ISERROR(BY9)</formula>
    </cfRule>
  </conditionalFormatting>
  <conditionalFormatting sqref="DL9 EQ9 EI9:EL9 DO9:DP9 DV9 DZ9">
    <cfRule type="containsErrors" dxfId="112" priority="429">
      <formula>ISERROR(DL9)</formula>
    </cfRule>
  </conditionalFormatting>
  <conditionalFormatting sqref="EY9 GC9:GE9 FV9:FW9 FB9:FD9 FF9:FI9 FY9">
    <cfRule type="containsErrors" dxfId="111" priority="428">
      <formula>ISERROR(EY9)</formula>
    </cfRule>
  </conditionalFormatting>
  <conditionalFormatting sqref="GL9 HP9:HR9 HI9:HL9 GO9:GP9 GV9">
    <cfRule type="containsErrors" dxfId="110" priority="427">
      <formula>ISERROR(GL9)</formula>
    </cfRule>
  </conditionalFormatting>
  <conditionalFormatting sqref="AH9">
    <cfRule type="containsErrors" dxfId="109" priority="425">
      <formula>ISERROR(AH9)</formula>
    </cfRule>
  </conditionalFormatting>
  <conditionalFormatting sqref="BV9">
    <cfRule type="containsErrors" dxfId="108" priority="424">
      <formula>ISERROR(BV9)</formula>
    </cfRule>
  </conditionalFormatting>
  <conditionalFormatting sqref="EV9">
    <cfRule type="containsErrors" dxfId="107" priority="423">
      <formula>ISERROR(EV9)</formula>
    </cfRule>
  </conditionalFormatting>
  <conditionalFormatting sqref="GI9">
    <cfRule type="containsErrors" dxfId="106" priority="422">
      <formula>ISERROR(GI9)</formula>
    </cfRule>
  </conditionalFormatting>
  <conditionalFormatting sqref="BL9">
    <cfRule type="containsErrors" dxfId="105" priority="329">
      <formula>ISERROR(BL9)</formula>
    </cfRule>
  </conditionalFormatting>
  <conditionalFormatting sqref="EP9">
    <cfRule type="containsErrors" dxfId="104" priority="328">
      <formula>ISERROR(EP9)</formula>
    </cfRule>
  </conditionalFormatting>
  <conditionalFormatting sqref="ER9">
    <cfRule type="containsErrors" dxfId="103" priority="327">
      <formula>ISERROR(ER9)</formula>
    </cfRule>
  </conditionalFormatting>
  <conditionalFormatting sqref="BS3:BV3 DH3 ET3:EV3 GG3:GI3 HT3 D3:AH3 HV3">
    <cfRule type="containsText" dxfId="102" priority="326" operator="containsText" text="CHECK NEEDED">
      <formula>NOT(ISERROR(SEARCH("CHECK NEEDED",D3)))</formula>
    </cfRule>
  </conditionalFormatting>
  <conditionalFormatting sqref="AK3:BL3 BO3:BP3">
    <cfRule type="containsText" dxfId="101" priority="325" operator="containsText" text="CHECK NEEDED">
      <formula>NOT(ISERROR(SEARCH("CHECK NEEDED",AK3)))</formula>
    </cfRule>
  </conditionalFormatting>
  <conditionalFormatting sqref="BY3:CC3 DC3:DE3 CI3 CV3:CW3 CY3">
    <cfRule type="containsText" dxfId="100" priority="324" operator="containsText" text="CHECK NEEDED">
      <formula>NOT(ISERROR(SEARCH("CHECK NEEDED",BY3)))</formula>
    </cfRule>
  </conditionalFormatting>
  <conditionalFormatting sqref="DL3 EP3:ER3 DO3:DP3 DV3 DZ3 EG3 EI3:EL3">
    <cfRule type="containsText" dxfId="99" priority="323" operator="containsText" text="CHECK NEEDED">
      <formula>NOT(ISERROR(SEARCH("CHECK NEEDED",DL3)))</formula>
    </cfRule>
  </conditionalFormatting>
  <conditionalFormatting sqref="EY3 GC3:GE3 FB3:FD3 FF3:FI3 FT3 FV3:FW3 FY3">
    <cfRule type="containsText" dxfId="98" priority="322" operator="containsText" text="CHECK NEEDED">
      <formula>NOT(ISERROR(SEARCH("CHECK NEEDED",EY3)))</formula>
    </cfRule>
  </conditionalFormatting>
  <conditionalFormatting sqref="GL3 HP3:HR3 GO3:GP3 GV3 HG3 HI3:HL3">
    <cfRule type="containsText" dxfId="97" priority="321" operator="containsText" text="CHECK NEEDED">
      <formula>NOT(ISERROR(SEARCH("CHECK NEEDED",GL3)))</formula>
    </cfRule>
  </conditionalFormatting>
  <conditionalFormatting sqref="B6">
    <cfRule type="cellIs" dxfId="96" priority="320" operator="equal">
      <formula>"NEEDS ATTENTION!!!"</formula>
    </cfRule>
  </conditionalFormatting>
  <conditionalFormatting sqref="X9">
    <cfRule type="containsErrors" dxfId="95" priority="317">
      <formula>ISERROR(X9)</formula>
    </cfRule>
  </conditionalFormatting>
  <conditionalFormatting sqref="BQ9:BR9">
    <cfRule type="containsErrors" dxfId="94" priority="307">
      <formula>ISERROR(BQ9)</formula>
    </cfRule>
  </conditionalFormatting>
  <conditionalFormatting sqref="BQ3:BR3">
    <cfRule type="containsText" dxfId="93" priority="306" operator="containsText" text="CHECK NEEDED">
      <formula>NOT(ISERROR(SEARCH("CHECK NEEDED",BQ3)))</formula>
    </cfRule>
  </conditionalFormatting>
  <conditionalFormatting sqref="DF9">
    <cfRule type="containsErrors" dxfId="92" priority="305">
      <formula>ISERROR(DF9)</formula>
    </cfRule>
  </conditionalFormatting>
  <conditionalFormatting sqref="DF3">
    <cfRule type="containsText" dxfId="91" priority="304" operator="containsText" text="CHECK NEEDED">
      <formula>NOT(ISERROR(SEARCH("CHECK NEEDED",DF3)))</formula>
    </cfRule>
  </conditionalFormatting>
  <conditionalFormatting sqref="ES9">
    <cfRule type="containsErrors" dxfId="90" priority="303">
      <formula>ISERROR(ES9)</formula>
    </cfRule>
  </conditionalFormatting>
  <conditionalFormatting sqref="ES3">
    <cfRule type="containsText" dxfId="89" priority="302" operator="containsText" text="CHECK NEEDED">
      <formula>NOT(ISERROR(SEARCH("CHECK NEEDED",ES3)))</formula>
    </cfRule>
  </conditionalFormatting>
  <conditionalFormatting sqref="GF9">
    <cfRule type="containsErrors" dxfId="88" priority="301">
      <formula>ISERROR(GF9)</formula>
    </cfRule>
  </conditionalFormatting>
  <conditionalFormatting sqref="GF3">
    <cfRule type="containsText" dxfId="87" priority="300" operator="containsText" text="CHECK NEEDED">
      <formula>NOT(ISERROR(SEARCH("CHECK NEEDED",GF3)))</formula>
    </cfRule>
  </conditionalFormatting>
  <conditionalFormatting sqref="HS9">
    <cfRule type="containsErrors" dxfId="86" priority="299">
      <formula>ISERROR(HS9)</formula>
    </cfRule>
  </conditionalFormatting>
  <conditionalFormatting sqref="HS3">
    <cfRule type="containsText" dxfId="85" priority="298" operator="containsText" text="CHECK NEEDED">
      <formula>NOT(ISERROR(SEARCH("CHECK NEEDED",HS3)))</formula>
    </cfRule>
  </conditionalFormatting>
  <conditionalFormatting sqref="BM9:BN9">
    <cfRule type="containsErrors" dxfId="84" priority="255">
      <formula>ISERROR(BM9)</formula>
    </cfRule>
  </conditionalFormatting>
  <conditionalFormatting sqref="BM3:BN3">
    <cfRule type="containsText" dxfId="83" priority="254" operator="containsText" text="CHECK NEEDED">
      <formula>NOT(ISERROR(SEARCH("CHECK NEEDED",BM3)))</formula>
    </cfRule>
  </conditionalFormatting>
  <conditionalFormatting sqref="DA9:DB9">
    <cfRule type="containsErrors" dxfId="82" priority="253">
      <formula>ISERROR(DA9)</formula>
    </cfRule>
  </conditionalFormatting>
  <conditionalFormatting sqref="DA3:DB3">
    <cfRule type="containsText" dxfId="81" priority="252" operator="containsText" text="CHECK NEEDED">
      <formula>NOT(ISERROR(SEARCH("CHECK NEEDED",DA3)))</formula>
    </cfRule>
  </conditionalFormatting>
  <conditionalFormatting sqref="EN9:EO9">
    <cfRule type="containsErrors" dxfId="80" priority="251">
      <formula>ISERROR(EN9)</formula>
    </cfRule>
  </conditionalFormatting>
  <conditionalFormatting sqref="EN3:EO3">
    <cfRule type="containsText" dxfId="79" priority="250" operator="containsText" text="CHECK NEEDED">
      <formula>NOT(ISERROR(SEARCH("CHECK NEEDED",EN3)))</formula>
    </cfRule>
  </conditionalFormatting>
  <conditionalFormatting sqref="GA9:GB9">
    <cfRule type="containsErrors" dxfId="78" priority="249">
      <formula>ISERROR(GA9)</formula>
    </cfRule>
  </conditionalFormatting>
  <conditionalFormatting sqref="GA3:GB3">
    <cfRule type="containsText" dxfId="77" priority="248" operator="containsText" text="CHECK NEEDED">
      <formula>NOT(ISERROR(SEARCH("CHECK NEEDED",GA3)))</formula>
    </cfRule>
  </conditionalFormatting>
  <conditionalFormatting sqref="HN9:HO9">
    <cfRule type="containsErrors" dxfId="76" priority="247">
      <formula>ISERROR(HN9)</formula>
    </cfRule>
  </conditionalFormatting>
  <conditionalFormatting sqref="HN3:HO3">
    <cfRule type="containsText" dxfId="75" priority="246" operator="containsText" text="CHECK NEEDED">
      <formula>NOT(ISERROR(SEARCH("CHECK NEEDED",HN3)))</formula>
    </cfRule>
  </conditionalFormatting>
  <conditionalFormatting sqref="EG9">
    <cfRule type="containsErrors" dxfId="74" priority="233">
      <formula>ISERROR(EG9)</formula>
    </cfRule>
  </conditionalFormatting>
  <conditionalFormatting sqref="FT9">
    <cfRule type="containsErrors" dxfId="73" priority="232">
      <formula>ISERROR(FT9)</formula>
    </cfRule>
  </conditionalFormatting>
  <conditionalFormatting sqref="HG9">
    <cfRule type="containsErrors" dxfId="72" priority="231">
      <formula>ISERROR(HG9)</formula>
    </cfRule>
  </conditionalFormatting>
  <conditionalFormatting sqref="BF9">
    <cfRule type="containsErrors" dxfId="71" priority="230">
      <formula>ISERROR(BF9)</formula>
    </cfRule>
  </conditionalFormatting>
  <conditionalFormatting sqref="Y9">
    <cfRule type="containsErrors" dxfId="70" priority="229">
      <formula>ISERROR(Y9)</formula>
    </cfRule>
  </conditionalFormatting>
  <conditionalFormatting sqref="CD9:CH9">
    <cfRule type="containsErrors" dxfId="69" priority="218">
      <formula>ISERROR(CD9)</formula>
    </cfRule>
  </conditionalFormatting>
  <conditionalFormatting sqref="CD3:CH3">
    <cfRule type="containsText" dxfId="68" priority="215" operator="containsText" text="CHECK NEEDED">
      <formula>NOT(ISERROR(SEARCH("CHECK NEEDED",CD3)))</formula>
    </cfRule>
  </conditionalFormatting>
  <conditionalFormatting sqref="CJ9:CU9">
    <cfRule type="containsErrors" dxfId="67" priority="214">
      <formula>ISERROR(CJ9)</formula>
    </cfRule>
  </conditionalFormatting>
  <conditionalFormatting sqref="CJ3:CU3">
    <cfRule type="containsText" dxfId="66" priority="211" operator="containsText" text="CHECK NEEDED">
      <formula>NOT(ISERROR(SEARCH("CHECK NEEDED",CJ3)))</formula>
    </cfRule>
  </conditionalFormatting>
  <conditionalFormatting sqref="CX9">
    <cfRule type="containsErrors" dxfId="65" priority="210">
      <formula>ISERROR(CX9)</formula>
    </cfRule>
  </conditionalFormatting>
  <conditionalFormatting sqref="CX3">
    <cfRule type="containsText" dxfId="64" priority="207" operator="containsText" text="CHECK NEEDED">
      <formula>NOT(ISERROR(SEARCH("CHECK NEEDED",CX3)))</formula>
    </cfRule>
  </conditionalFormatting>
  <conditionalFormatting sqref="CZ9">
    <cfRule type="containsErrors" dxfId="63" priority="206">
      <formula>ISERROR(CZ9)</formula>
    </cfRule>
  </conditionalFormatting>
  <conditionalFormatting sqref="CZ3">
    <cfRule type="containsText" dxfId="62" priority="205" operator="containsText" text="CHECK NEEDED">
      <formula>NOT(ISERROR(SEARCH("CHECK NEEDED",CZ3)))</formula>
    </cfRule>
  </conditionalFormatting>
  <conditionalFormatting sqref="DG9">
    <cfRule type="containsErrors" dxfId="61" priority="204">
      <formula>ISERROR(DG9)</formula>
    </cfRule>
  </conditionalFormatting>
  <conditionalFormatting sqref="DG3">
    <cfRule type="containsText" dxfId="60" priority="201" operator="containsText" text="CHECK NEEDED">
      <formula>NOT(ISERROR(SEARCH("CHECK NEEDED",DG3)))</formula>
    </cfRule>
  </conditionalFormatting>
  <conditionalFormatting sqref="DI9">
    <cfRule type="containsErrors" dxfId="59" priority="200">
      <formula>ISERROR(DI9)</formula>
    </cfRule>
  </conditionalFormatting>
  <conditionalFormatting sqref="DI3">
    <cfRule type="containsText" dxfId="58" priority="197" operator="containsText" text="CHECK NEEDED">
      <formula>NOT(ISERROR(SEARCH("CHECK NEEDED",DI3)))</formula>
    </cfRule>
  </conditionalFormatting>
  <conditionalFormatting sqref="DM9:DN9">
    <cfRule type="containsErrors" dxfId="57" priority="196">
      <formula>ISERROR(DM9)</formula>
    </cfRule>
  </conditionalFormatting>
  <conditionalFormatting sqref="DM3:DN3">
    <cfRule type="containsText" dxfId="56" priority="193" operator="containsText" text="CHECK NEEDED">
      <formula>NOT(ISERROR(SEARCH("CHECK NEEDED",DM3)))</formula>
    </cfRule>
  </conditionalFormatting>
  <conditionalFormatting sqref="DQ9:DU9">
    <cfRule type="containsErrors" dxfId="55" priority="192">
      <formula>ISERROR(DQ9)</formula>
    </cfRule>
  </conditionalFormatting>
  <conditionalFormatting sqref="DQ3:DU3">
    <cfRule type="containsText" dxfId="54" priority="189" operator="containsText" text="CHECK NEEDED">
      <formula>NOT(ISERROR(SEARCH("CHECK NEEDED",DQ3)))</formula>
    </cfRule>
  </conditionalFormatting>
  <conditionalFormatting sqref="DW9:DY9">
    <cfRule type="containsErrors" dxfId="53" priority="188">
      <formula>ISERROR(DW9)</formula>
    </cfRule>
  </conditionalFormatting>
  <conditionalFormatting sqref="DW3:DY3">
    <cfRule type="containsText" dxfId="52" priority="185" operator="containsText" text="CHECK NEEDED">
      <formula>NOT(ISERROR(SEARCH("CHECK NEEDED",DW3)))</formula>
    </cfRule>
  </conditionalFormatting>
  <conditionalFormatting sqref="EA9:EF9">
    <cfRule type="containsErrors" dxfId="51" priority="184">
      <formula>ISERROR(EA9)</formula>
    </cfRule>
  </conditionalFormatting>
  <conditionalFormatting sqref="EA3:EF3">
    <cfRule type="containsText" dxfId="50" priority="181" operator="containsText" text="CHECK NEEDED">
      <formula>NOT(ISERROR(SEARCH("CHECK NEEDED",EA3)))</formula>
    </cfRule>
  </conditionalFormatting>
  <conditionalFormatting sqref="EH9">
    <cfRule type="containsErrors" dxfId="49" priority="180">
      <formula>ISERROR(EH9)</formula>
    </cfRule>
  </conditionalFormatting>
  <conditionalFormatting sqref="EH3">
    <cfRule type="containsText" dxfId="48" priority="177" operator="containsText" text="CHECK NEEDED">
      <formula>NOT(ISERROR(SEARCH("CHECK NEEDED",EH3)))</formula>
    </cfRule>
  </conditionalFormatting>
  <conditionalFormatting sqref="EM9">
    <cfRule type="containsErrors" dxfId="47" priority="176">
      <formula>ISERROR(EM9)</formula>
    </cfRule>
  </conditionalFormatting>
  <conditionalFormatting sqref="EM3">
    <cfRule type="containsText" dxfId="46" priority="175" operator="containsText" text="CHECK NEEDED">
      <formula>NOT(ISERROR(SEARCH("CHECK NEEDED",EM3)))</formula>
    </cfRule>
  </conditionalFormatting>
  <conditionalFormatting sqref="EZ9:FA9">
    <cfRule type="containsErrors" dxfId="45" priority="174">
      <formula>ISERROR(EZ9)</formula>
    </cfRule>
  </conditionalFormatting>
  <conditionalFormatting sqref="EZ3:FA3">
    <cfRule type="containsText" dxfId="44" priority="171" operator="containsText" text="CHECK NEEDED">
      <formula>NOT(ISERROR(SEARCH("CHECK NEEDED",EZ3)))</formula>
    </cfRule>
  </conditionalFormatting>
  <conditionalFormatting sqref="FD9:FH9">
    <cfRule type="containsErrors" dxfId="43" priority="170">
      <formula>ISERROR(FD9)</formula>
    </cfRule>
  </conditionalFormatting>
  <conditionalFormatting sqref="FD3:FH3">
    <cfRule type="containsText" dxfId="42" priority="167" operator="containsText" text="CHECK NEEDED">
      <formula>NOT(ISERROR(SEARCH("CHECK NEEDED",FD3)))</formula>
    </cfRule>
  </conditionalFormatting>
  <conditionalFormatting sqref="FJ9:FS9">
    <cfRule type="containsErrors" dxfId="41" priority="166">
      <formula>ISERROR(FJ9)</formula>
    </cfRule>
  </conditionalFormatting>
  <conditionalFormatting sqref="FJ3:FS3">
    <cfRule type="containsText" dxfId="40" priority="163" operator="containsText" text="CHECK NEEDED">
      <formula>NOT(ISERROR(SEARCH("CHECK NEEDED",FJ3)))</formula>
    </cfRule>
  </conditionalFormatting>
  <conditionalFormatting sqref="FJ9:FS9">
    <cfRule type="containsErrors" dxfId="39" priority="162">
      <formula>ISERROR(FJ9)</formula>
    </cfRule>
  </conditionalFormatting>
  <conditionalFormatting sqref="FJ3:FS3">
    <cfRule type="containsText" dxfId="38" priority="159" operator="containsText" text="CHECK NEEDED">
      <formula>NOT(ISERROR(SEARCH("CHECK NEEDED",FJ3)))</formula>
    </cfRule>
  </conditionalFormatting>
  <conditionalFormatting sqref="FU9">
    <cfRule type="containsErrors" dxfId="37" priority="158">
      <formula>ISERROR(FU9)</formula>
    </cfRule>
  </conditionalFormatting>
  <conditionalFormatting sqref="FU3">
    <cfRule type="containsText" dxfId="36" priority="155" operator="containsText" text="CHECK NEEDED">
      <formula>NOT(ISERROR(SEARCH("CHECK NEEDED",FU3)))</formula>
    </cfRule>
  </conditionalFormatting>
  <conditionalFormatting sqref="FU9">
    <cfRule type="containsErrors" dxfId="35" priority="154">
      <formula>ISERROR(FU9)</formula>
    </cfRule>
  </conditionalFormatting>
  <conditionalFormatting sqref="FU3">
    <cfRule type="containsText" dxfId="34" priority="151" operator="containsText" text="CHECK NEEDED">
      <formula>NOT(ISERROR(SEARCH("CHECK NEEDED",FU3)))</formula>
    </cfRule>
  </conditionalFormatting>
  <conditionalFormatting sqref="FX9">
    <cfRule type="containsErrors" dxfId="33" priority="150">
      <formula>ISERROR(FX9)</formula>
    </cfRule>
  </conditionalFormatting>
  <conditionalFormatting sqref="FX3">
    <cfRule type="containsText" dxfId="32" priority="147" operator="containsText" text="CHECK NEEDED">
      <formula>NOT(ISERROR(SEARCH("CHECK NEEDED",FX3)))</formula>
    </cfRule>
  </conditionalFormatting>
  <conditionalFormatting sqref="FX9">
    <cfRule type="containsErrors" dxfId="31" priority="146">
      <formula>ISERROR(FX9)</formula>
    </cfRule>
  </conditionalFormatting>
  <conditionalFormatting sqref="FX3">
    <cfRule type="containsText" dxfId="30" priority="143" operator="containsText" text="CHECK NEEDED">
      <formula>NOT(ISERROR(SEARCH("CHECK NEEDED",FX3)))</formula>
    </cfRule>
  </conditionalFormatting>
  <conditionalFormatting sqref="FZ9">
    <cfRule type="containsErrors" dxfId="29" priority="142">
      <formula>ISERROR(FZ9)</formula>
    </cfRule>
  </conditionalFormatting>
  <conditionalFormatting sqref="FZ3">
    <cfRule type="containsText" dxfId="28" priority="141" operator="containsText" text="CHECK NEEDED">
      <formula>NOT(ISERROR(SEARCH("CHECK NEEDED",FZ3)))</formula>
    </cfRule>
  </conditionalFormatting>
  <conditionalFormatting sqref="FZ9">
    <cfRule type="containsErrors" dxfId="27" priority="140">
      <formula>ISERROR(FZ9)</formula>
    </cfRule>
  </conditionalFormatting>
  <conditionalFormatting sqref="FZ3">
    <cfRule type="containsText" dxfId="26" priority="139" operator="containsText" text="CHECK NEEDED">
      <formula>NOT(ISERROR(SEARCH("CHECK NEEDED",FZ3)))</formula>
    </cfRule>
  </conditionalFormatting>
  <conditionalFormatting sqref="GM9:GN9">
    <cfRule type="containsErrors" dxfId="25" priority="138">
      <formula>ISERROR(GM9)</formula>
    </cfRule>
  </conditionalFormatting>
  <conditionalFormatting sqref="GM3:GN3">
    <cfRule type="containsText" dxfId="24" priority="135" operator="containsText" text="CHECK NEEDED">
      <formula>NOT(ISERROR(SEARCH("CHECK NEEDED",GM3)))</formula>
    </cfRule>
  </conditionalFormatting>
  <conditionalFormatting sqref="GM9:GN9">
    <cfRule type="containsErrors" dxfId="23" priority="134">
      <formula>ISERROR(GM9)</formula>
    </cfRule>
  </conditionalFormatting>
  <conditionalFormatting sqref="GM3:GN3">
    <cfRule type="containsText" dxfId="22" priority="131" operator="containsText" text="CHECK NEEDED">
      <formula>NOT(ISERROR(SEARCH("CHECK NEEDED",GM3)))</formula>
    </cfRule>
  </conditionalFormatting>
  <conditionalFormatting sqref="GQ9:GU9">
    <cfRule type="containsErrors" dxfId="21" priority="130">
      <formula>ISERROR(GQ9)</formula>
    </cfRule>
  </conditionalFormatting>
  <conditionalFormatting sqref="GQ3:GU3">
    <cfRule type="containsText" dxfId="20" priority="127" operator="containsText" text="CHECK NEEDED">
      <formula>NOT(ISERROR(SEARCH("CHECK NEEDED",GQ3)))</formula>
    </cfRule>
  </conditionalFormatting>
  <conditionalFormatting sqref="GQ9:GU9">
    <cfRule type="containsErrors" dxfId="19" priority="126">
      <formula>ISERROR(GQ9)</formula>
    </cfRule>
  </conditionalFormatting>
  <conditionalFormatting sqref="GQ3:GU3">
    <cfRule type="containsText" dxfId="18" priority="123" operator="containsText" text="CHECK NEEDED">
      <formula>NOT(ISERROR(SEARCH("CHECK NEEDED",GQ3)))</formula>
    </cfRule>
  </conditionalFormatting>
  <conditionalFormatting sqref="GW9:HF9">
    <cfRule type="containsErrors" dxfId="17" priority="122">
      <formula>ISERROR(GW9)</formula>
    </cfRule>
  </conditionalFormatting>
  <conditionalFormatting sqref="GW3:HF3">
    <cfRule type="containsText" dxfId="16" priority="119" operator="containsText" text="CHECK NEEDED">
      <formula>NOT(ISERROR(SEARCH("CHECK NEEDED",GW3)))</formula>
    </cfRule>
  </conditionalFormatting>
  <conditionalFormatting sqref="GW9:HF9">
    <cfRule type="containsErrors" dxfId="15" priority="118">
      <formula>ISERROR(GW9)</formula>
    </cfRule>
  </conditionalFormatting>
  <conditionalFormatting sqref="GW3:HF3">
    <cfRule type="containsText" dxfId="14" priority="115" operator="containsText" text="CHECK NEEDED">
      <formula>NOT(ISERROR(SEARCH("CHECK NEEDED",GW3)))</formula>
    </cfRule>
  </conditionalFormatting>
  <conditionalFormatting sqref="HH9">
    <cfRule type="containsErrors" dxfId="13" priority="114">
      <formula>ISERROR(HH9)</formula>
    </cfRule>
  </conditionalFormatting>
  <conditionalFormatting sqref="HH3">
    <cfRule type="containsText" dxfId="12" priority="111" operator="containsText" text="CHECK NEEDED">
      <formula>NOT(ISERROR(SEARCH("CHECK NEEDED",HH3)))</formula>
    </cfRule>
  </conditionalFormatting>
  <conditionalFormatting sqref="HH9">
    <cfRule type="containsErrors" dxfId="11" priority="110">
      <formula>ISERROR(HH9)</formula>
    </cfRule>
  </conditionalFormatting>
  <conditionalFormatting sqref="HH3">
    <cfRule type="containsText" dxfId="10" priority="107" operator="containsText" text="CHECK NEEDED">
      <formula>NOT(ISERROR(SEARCH("CHECK NEEDED",HH3)))</formula>
    </cfRule>
  </conditionalFormatting>
  <conditionalFormatting sqref="HM9">
    <cfRule type="containsErrors" dxfId="9" priority="106">
      <formula>ISERROR(HM9)</formula>
    </cfRule>
  </conditionalFormatting>
  <conditionalFormatting sqref="HM3">
    <cfRule type="containsText" dxfId="8" priority="105" operator="containsText" text="CHECK NEEDED">
      <formula>NOT(ISERROR(SEARCH("CHECK NEEDED",HM3)))</formula>
    </cfRule>
  </conditionalFormatting>
  <conditionalFormatting sqref="HM9">
    <cfRule type="containsErrors" dxfId="7" priority="104">
      <formula>ISERROR(HM9)</formula>
    </cfRule>
  </conditionalFormatting>
  <conditionalFormatting sqref="HM3">
    <cfRule type="containsText" dxfId="6" priority="103" operator="containsText" text="CHECK NEEDED">
      <formula>NOT(ISERROR(SEARCH("CHECK NEEDED",HM3)))</formula>
    </cfRule>
  </conditionalFormatting>
  <conditionalFormatting sqref="HU9">
    <cfRule type="containsErrors" dxfId="5" priority="102">
      <formula>ISERROR(HU9)</formula>
    </cfRule>
  </conditionalFormatting>
  <conditionalFormatting sqref="HU3">
    <cfRule type="containsText" dxfId="4" priority="99" operator="containsText" text="CHECK NEEDED">
      <formula>NOT(ISERROR(SEARCH("CHECK NEEDED",HU3)))</formula>
    </cfRule>
  </conditionalFormatting>
  <conditionalFormatting sqref="HU9">
    <cfRule type="containsErrors" dxfId="3" priority="98">
      <formula>ISERROR(HU9)</formula>
    </cfRule>
  </conditionalFormatting>
  <conditionalFormatting sqref="HU3">
    <cfRule type="containsText" dxfId="2" priority="95" operator="containsText" text="CHECK NEEDED">
      <formula>NOT(ISERROR(SEARCH("CHECK NEEDED",HU3)))</formula>
    </cfRule>
  </conditionalFormatting>
  <pageMargins left="0.2" right="0.2" top="0.5" bottom="0.25" header="0.3" footer="0.3"/>
  <pageSetup scale="73" fitToWidth="0" orientation="landscape" horizontalDpi="300" verticalDpi="3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6" workbookViewId="0">
      <pane xSplit="2" topLeftCell="C1" activePane="topRight" state="frozen"/>
      <selection activeCell="H10" sqref="H10"/>
      <selection pane="topRight" activeCell="C32" sqref="C32"/>
    </sheetView>
  </sheetViews>
  <sheetFormatPr defaultColWidth="9.140625" defaultRowHeight="15" customHeight="1" x14ac:dyDescent="0.2"/>
  <cols>
    <col min="1" max="1" width="8.5703125" style="794" customWidth="1"/>
    <col min="2" max="2" width="50.42578125" style="794" customWidth="1"/>
    <col min="3" max="3" width="15.28515625" style="795" customWidth="1"/>
    <col min="4" max="4" width="15" style="796" bestFit="1" customWidth="1"/>
    <col min="5" max="5" width="15.28515625" style="797" customWidth="1"/>
    <col min="6" max="6" width="3" style="796" bestFit="1" customWidth="1"/>
    <col min="7" max="7" width="10.85546875" style="796" bestFit="1" customWidth="1"/>
    <col min="8" max="8" width="37.42578125" style="796" bestFit="1" customWidth="1"/>
    <col min="9" max="9" width="15" style="796" bestFit="1" customWidth="1"/>
    <col min="10" max="10" width="15.5703125" style="796" bestFit="1" customWidth="1"/>
    <col min="11" max="11" width="9.140625" style="796"/>
    <col min="12" max="12" width="26.28515625" style="796" bestFit="1" customWidth="1"/>
    <col min="13" max="13" width="21" style="796" bestFit="1" customWidth="1"/>
    <col min="14" max="14" width="15" style="796" bestFit="1" customWidth="1"/>
    <col min="15" max="17" width="9.140625" style="796"/>
    <col min="18" max="16384" width="9.140625" style="794"/>
  </cols>
  <sheetData>
    <row r="1" spans="1:17" ht="15" customHeight="1" x14ac:dyDescent="0.2">
      <c r="A1" s="793" t="s">
        <v>781</v>
      </c>
    </row>
    <row r="2" spans="1:17" ht="15" customHeight="1" x14ac:dyDescent="0.2">
      <c r="A2" s="793" t="s">
        <v>782</v>
      </c>
      <c r="B2" s="798"/>
    </row>
    <row r="3" spans="1:17" ht="15" customHeight="1" x14ac:dyDescent="0.2">
      <c r="A3" s="801">
        <v>44377</v>
      </c>
      <c r="B3" s="801"/>
      <c r="C3" s="802"/>
      <c r="E3" s="803"/>
    </row>
    <row r="4" spans="1:17" ht="15" customHeight="1" thickBot="1" x14ac:dyDescent="0.25">
      <c r="A4" s="804"/>
      <c r="B4" s="805"/>
      <c r="C4" s="802"/>
      <c r="E4" s="803"/>
    </row>
    <row r="5" spans="1:17" s="808" customFormat="1" ht="15" customHeight="1" thickBot="1" x14ac:dyDescent="0.25">
      <c r="A5" s="806"/>
      <c r="B5" s="807"/>
      <c r="C5" s="799"/>
      <c r="D5" s="800" t="s">
        <v>779</v>
      </c>
      <c r="E5" s="803"/>
      <c r="F5" s="796"/>
      <c r="G5" s="796"/>
      <c r="H5" s="796"/>
      <c r="I5" s="796"/>
      <c r="J5" s="796"/>
      <c r="K5" s="796"/>
      <c r="L5" s="796"/>
      <c r="M5" s="796"/>
      <c r="N5" s="796"/>
      <c r="O5" s="796"/>
      <c r="P5" s="796"/>
      <c r="Q5" s="796"/>
    </row>
    <row r="6" spans="1:17" ht="15" customHeight="1" x14ac:dyDescent="0.2">
      <c r="A6" s="809"/>
      <c r="B6" s="810"/>
    </row>
    <row r="7" spans="1:17" ht="15" customHeight="1" x14ac:dyDescent="0.2">
      <c r="A7" s="811"/>
      <c r="B7" s="812" t="s">
        <v>835</v>
      </c>
      <c r="C7" s="813"/>
      <c r="E7" s="796"/>
    </row>
    <row r="8" spans="1:17" ht="15" customHeight="1" x14ac:dyDescent="0.2">
      <c r="A8" s="814" t="s">
        <v>453</v>
      </c>
      <c r="B8" s="815">
        <v>0.65939999999999999</v>
      </c>
      <c r="C8" s="813"/>
      <c r="E8" s="796"/>
    </row>
    <row r="9" spans="1:17" ht="15" customHeight="1" x14ac:dyDescent="0.2">
      <c r="A9" s="816" t="s">
        <v>454</v>
      </c>
      <c r="B9" s="815">
        <v>0.34060000000000001</v>
      </c>
      <c r="C9" s="813"/>
      <c r="E9" s="796"/>
    </row>
    <row r="10" spans="1:17" ht="15" customHeight="1" thickBot="1" x14ac:dyDescent="0.25">
      <c r="A10" s="817"/>
      <c r="B10" s="817"/>
      <c r="C10" s="818"/>
      <c r="E10" s="796"/>
    </row>
    <row r="11" spans="1:17" ht="15" customHeight="1" x14ac:dyDescent="0.2">
      <c r="A11" s="819"/>
      <c r="B11" s="819"/>
      <c r="C11" s="820"/>
      <c r="D11" s="820"/>
      <c r="E11" s="796"/>
    </row>
    <row r="12" spans="1:17" ht="15" customHeight="1" x14ac:dyDescent="0.2">
      <c r="A12" s="821" t="s">
        <v>783</v>
      </c>
      <c r="B12" s="822" t="s">
        <v>452</v>
      </c>
      <c r="C12" s="823" t="s">
        <v>406</v>
      </c>
      <c r="D12" s="823" t="s">
        <v>407</v>
      </c>
      <c r="E12" s="796"/>
    </row>
    <row r="13" spans="1:17" ht="15" customHeight="1" x14ac:dyDescent="0.2">
      <c r="A13" s="824" t="s">
        <v>784</v>
      </c>
      <c r="B13" s="825"/>
      <c r="C13" s="826">
        <f>A3</f>
        <v>44377</v>
      </c>
      <c r="D13" s="826">
        <f>C13</f>
        <v>44377</v>
      </c>
      <c r="E13" s="796"/>
    </row>
    <row r="14" spans="1:17" ht="15" customHeight="1" x14ac:dyDescent="0.2">
      <c r="A14" s="827" t="s">
        <v>785</v>
      </c>
      <c r="B14" s="821"/>
      <c r="C14" s="828"/>
      <c r="D14" s="828"/>
      <c r="E14" s="796"/>
    </row>
    <row r="15" spans="1:17" ht="9" customHeight="1" x14ac:dyDescent="0.2">
      <c r="A15" s="827"/>
      <c r="B15" s="829"/>
      <c r="C15" s="830"/>
      <c r="D15" s="830"/>
      <c r="E15" s="796"/>
    </row>
    <row r="16" spans="1:17" ht="15" customHeight="1" x14ac:dyDescent="0.2">
      <c r="A16" s="831">
        <v>1</v>
      </c>
      <c r="B16" s="827" t="s">
        <v>786</v>
      </c>
      <c r="C16" s="832">
        <v>4500900456.862916</v>
      </c>
      <c r="D16" s="832">
        <v>4616699414.0800009</v>
      </c>
      <c r="E16" s="796"/>
    </row>
    <row r="17" spans="1:17" ht="15" customHeight="1" x14ac:dyDescent="0.2">
      <c r="A17" s="831" t="s">
        <v>787</v>
      </c>
      <c r="B17" s="833" t="s">
        <v>788</v>
      </c>
      <c r="C17" s="834">
        <v>352292811.90769148</v>
      </c>
      <c r="D17" s="834">
        <v>348398811.44606191</v>
      </c>
      <c r="E17" s="796"/>
    </row>
    <row r="18" spans="1:17" ht="15" customHeight="1" x14ac:dyDescent="0.2">
      <c r="A18" s="831">
        <v>3</v>
      </c>
      <c r="B18" s="827" t="s">
        <v>789</v>
      </c>
      <c r="C18" s="835">
        <v>8654564.4700000007</v>
      </c>
      <c r="D18" s="835">
        <v>8654564.4700000007</v>
      </c>
      <c r="E18" s="796"/>
    </row>
    <row r="19" spans="1:17" ht="15" customHeight="1" x14ac:dyDescent="0.2">
      <c r="A19" s="831">
        <v>4</v>
      </c>
      <c r="B19" s="827" t="s">
        <v>790</v>
      </c>
      <c r="C19" s="836">
        <f>SUM(C16:C18)</f>
        <v>4861847833.2406073</v>
      </c>
      <c r="D19" s="836">
        <f>SUM(D16:D18)</f>
        <v>4973752789.9960632</v>
      </c>
      <c r="E19" s="796"/>
    </row>
    <row r="20" spans="1:17" ht="15" customHeight="1" x14ac:dyDescent="0.2">
      <c r="A20" s="831"/>
      <c r="B20" s="827"/>
      <c r="C20" s="834"/>
      <c r="D20" s="834"/>
      <c r="E20" s="796"/>
    </row>
    <row r="21" spans="1:17" ht="15" customHeight="1" x14ac:dyDescent="0.2">
      <c r="A21" s="831">
        <v>5</v>
      </c>
      <c r="B21" s="827" t="s">
        <v>791</v>
      </c>
      <c r="C21" s="834">
        <v>-1716040168.0554161</v>
      </c>
      <c r="D21" s="834">
        <v>-1764724653.8099999</v>
      </c>
      <c r="E21" s="796"/>
    </row>
    <row r="22" spans="1:17" ht="15" customHeight="1" x14ac:dyDescent="0.2">
      <c r="A22" s="831" t="s">
        <v>792</v>
      </c>
      <c r="B22" s="827" t="s">
        <v>793</v>
      </c>
      <c r="C22" s="834">
        <v>-153648284.69982767</v>
      </c>
      <c r="D22" s="834">
        <v>-162577381.49601001</v>
      </c>
      <c r="E22" s="796"/>
    </row>
    <row r="23" spans="1:17" ht="15" customHeight="1" x14ac:dyDescent="0.2">
      <c r="A23" s="831">
        <v>8</v>
      </c>
      <c r="B23" s="827" t="s">
        <v>794</v>
      </c>
      <c r="C23" s="834">
        <v>-6734746.447916666</v>
      </c>
      <c r="D23" s="834">
        <v>-4549923.8600000003</v>
      </c>
      <c r="E23" s="796"/>
    </row>
    <row r="24" spans="1:17" ht="15" customHeight="1" x14ac:dyDescent="0.2">
      <c r="A24" s="831">
        <v>9</v>
      </c>
      <c r="B24" s="837" t="s">
        <v>795</v>
      </c>
      <c r="C24" s="834">
        <v>-823520.01015375007</v>
      </c>
      <c r="D24" s="834">
        <v>0</v>
      </c>
      <c r="E24" s="796"/>
    </row>
    <row r="25" spans="1:17" s="795" customFormat="1" ht="15" customHeight="1" x14ac:dyDescent="0.2">
      <c r="A25" s="838">
        <v>10</v>
      </c>
      <c r="B25" s="839" t="s">
        <v>796</v>
      </c>
      <c r="C25" s="834">
        <v>-584992306.70833325</v>
      </c>
      <c r="D25" s="834">
        <v>-581822077.77999997</v>
      </c>
      <c r="E25" s="796"/>
      <c r="F25" s="796"/>
      <c r="G25" s="796"/>
      <c r="H25" s="796"/>
      <c r="I25" s="796"/>
      <c r="J25" s="796"/>
      <c r="K25" s="796"/>
      <c r="L25" s="796"/>
      <c r="M25" s="796"/>
      <c r="N25" s="796"/>
      <c r="O25" s="796"/>
      <c r="P25" s="796"/>
      <c r="Q25" s="796"/>
    </row>
    <row r="26" spans="1:17" s="795" customFormat="1" ht="15" customHeight="1" x14ac:dyDescent="0.2">
      <c r="A26" s="838" t="s">
        <v>797</v>
      </c>
      <c r="B26" s="839" t="s">
        <v>798</v>
      </c>
      <c r="C26" s="834">
        <v>-23013578.072091751</v>
      </c>
      <c r="D26" s="834">
        <v>-22154350.981646001</v>
      </c>
      <c r="E26" s="796"/>
      <c r="F26" s="796"/>
      <c r="G26" s="796"/>
      <c r="H26" s="796"/>
      <c r="I26" s="796"/>
      <c r="J26" s="796"/>
      <c r="K26" s="796"/>
      <c r="L26" s="796"/>
      <c r="M26" s="796"/>
      <c r="N26" s="796"/>
      <c r="O26" s="796"/>
      <c r="P26" s="796"/>
      <c r="Q26" s="796"/>
    </row>
    <row r="27" spans="1:17" s="795" customFormat="1" ht="15" customHeight="1" x14ac:dyDescent="0.2">
      <c r="A27" s="838" t="s">
        <v>799</v>
      </c>
      <c r="B27" s="839" t="s">
        <v>800</v>
      </c>
      <c r="C27" s="834">
        <v>15021855.649541667</v>
      </c>
      <c r="D27" s="834">
        <v>14249991</v>
      </c>
      <c r="E27" s="796"/>
      <c r="F27" s="796"/>
      <c r="G27" s="796"/>
      <c r="H27" s="796"/>
      <c r="I27" s="796"/>
      <c r="J27" s="796"/>
      <c r="K27" s="796"/>
      <c r="L27" s="796"/>
      <c r="M27" s="796"/>
      <c r="N27" s="796"/>
      <c r="O27" s="796"/>
      <c r="P27" s="796"/>
      <c r="Q27" s="796"/>
    </row>
    <row r="28" spans="1:17" s="795" customFormat="1" ht="15" customHeight="1" x14ac:dyDescent="0.2">
      <c r="A28" s="838" t="s">
        <v>801</v>
      </c>
      <c r="B28" s="839" t="s">
        <v>802</v>
      </c>
      <c r="C28" s="835">
        <v>-7286282.6117120003</v>
      </c>
      <c r="D28" s="834">
        <v>-5855918.3817159999</v>
      </c>
      <c r="E28" s="796"/>
      <c r="F28" s="796"/>
      <c r="G28" s="796"/>
      <c r="H28" s="796"/>
      <c r="I28" s="796"/>
      <c r="J28" s="796"/>
      <c r="K28" s="796"/>
      <c r="L28" s="796"/>
      <c r="M28" s="796"/>
      <c r="N28" s="796"/>
      <c r="O28" s="796"/>
      <c r="P28" s="796"/>
      <c r="Q28" s="796"/>
    </row>
    <row r="29" spans="1:17" ht="15" customHeight="1" x14ac:dyDescent="0.2">
      <c r="A29" s="831">
        <v>12</v>
      </c>
      <c r="B29" s="840" t="s">
        <v>803</v>
      </c>
      <c r="C29" s="841">
        <f>SUM(C21:C28)</f>
        <v>-2477517030.9559093</v>
      </c>
      <c r="D29" s="841">
        <f>SUM(D21:D28)</f>
        <v>-2527434315.3093715</v>
      </c>
      <c r="E29" s="796"/>
    </row>
    <row r="30" spans="1:17" ht="15" customHeight="1" x14ac:dyDescent="0.2">
      <c r="A30" s="831"/>
      <c r="B30" s="827"/>
      <c r="C30" s="842"/>
      <c r="D30" s="842"/>
      <c r="E30" s="796"/>
    </row>
    <row r="31" spans="1:17" ht="15" customHeight="1" x14ac:dyDescent="0.2">
      <c r="A31" s="831">
        <v>13</v>
      </c>
      <c r="B31" s="827" t="s">
        <v>804</v>
      </c>
      <c r="C31" s="843">
        <f>+C29+C19</f>
        <v>2384330802.284698</v>
      </c>
      <c r="D31" s="843">
        <f>+D29+D19</f>
        <v>2446318474.6866918</v>
      </c>
      <c r="E31" s="796"/>
    </row>
    <row r="32" spans="1:17" ht="15" customHeight="1" x14ac:dyDescent="0.2">
      <c r="A32" s="831">
        <v>14</v>
      </c>
      <c r="B32" s="844" t="s">
        <v>805</v>
      </c>
      <c r="C32" s="834">
        <f>'SEF-10 p 2'!$E$31</f>
        <v>85966020.126853734</v>
      </c>
      <c r="D32" s="834">
        <f>'SEF-10 p 2'!$C$31</f>
        <v>91053728.6388098</v>
      </c>
      <c r="E32" s="796"/>
    </row>
    <row r="33" spans="1:7" ht="15" customHeight="1" thickBot="1" x14ac:dyDescent="0.25">
      <c r="A33" s="831">
        <v>15</v>
      </c>
      <c r="B33" s="794" t="s">
        <v>806</v>
      </c>
      <c r="C33" s="845">
        <f>+C31+C32</f>
        <v>2470296822.411552</v>
      </c>
      <c r="D33" s="845">
        <f>+D31+D32</f>
        <v>2537372203.3255014</v>
      </c>
      <c r="E33" s="796"/>
    </row>
    <row r="34" spans="1:7" ht="15" customHeight="1" thickTop="1" x14ac:dyDescent="0.2">
      <c r="A34" s="831"/>
      <c r="B34" s="795"/>
      <c r="C34" s="834"/>
      <c r="D34" s="834"/>
      <c r="E34" s="796"/>
    </row>
    <row r="35" spans="1:7" ht="15" customHeight="1" x14ac:dyDescent="0.25">
      <c r="A35" s="831">
        <v>16</v>
      </c>
      <c r="B35" s="846" t="s">
        <v>807</v>
      </c>
      <c r="C35" s="847">
        <f>C19</f>
        <v>4861847833.2406073</v>
      </c>
      <c r="D35" s="847">
        <f>D19</f>
        <v>4973752789.9960632</v>
      </c>
      <c r="E35" s="796"/>
    </row>
    <row r="36" spans="1:7" ht="15" customHeight="1" x14ac:dyDescent="0.2">
      <c r="A36" s="831">
        <v>17</v>
      </c>
      <c r="B36" s="846" t="s">
        <v>808</v>
      </c>
      <c r="C36" s="848">
        <f>C21+C22</f>
        <v>-1869688452.7552438</v>
      </c>
      <c r="D36" s="848">
        <f>D21+D22</f>
        <v>-1927302035.30601</v>
      </c>
      <c r="E36" s="796"/>
    </row>
    <row r="37" spans="1:7" ht="15" customHeight="1" x14ac:dyDescent="0.2">
      <c r="A37" s="831">
        <v>18</v>
      </c>
      <c r="B37" s="846" t="s">
        <v>809</v>
      </c>
      <c r="C37" s="848">
        <f>C27</f>
        <v>15021855.649541667</v>
      </c>
      <c r="D37" s="848">
        <f>D27</f>
        <v>14249991</v>
      </c>
      <c r="E37" s="796"/>
    </row>
    <row r="38" spans="1:7" ht="15" customHeight="1" x14ac:dyDescent="0.2">
      <c r="A38" s="831">
        <v>19</v>
      </c>
      <c r="B38" s="846" t="s">
        <v>810</v>
      </c>
      <c r="C38" s="848">
        <f>SUM(C24:C26)</f>
        <v>-608829404.79057872</v>
      </c>
      <c r="D38" s="848">
        <f>SUM(D24:D26)</f>
        <v>-603976428.76164603</v>
      </c>
      <c r="E38" s="796"/>
    </row>
    <row r="39" spans="1:7" ht="15" customHeight="1" x14ac:dyDescent="0.2">
      <c r="A39" s="831">
        <v>20</v>
      </c>
      <c r="B39" s="846" t="s">
        <v>805</v>
      </c>
      <c r="C39" s="834">
        <f>C32</f>
        <v>85966020.126853734</v>
      </c>
      <c r="D39" s="834">
        <f>D32</f>
        <v>91053728.6388098</v>
      </c>
      <c r="E39" s="796"/>
    </row>
    <row r="40" spans="1:7" ht="15" customHeight="1" x14ac:dyDescent="0.2">
      <c r="A40" s="831">
        <v>21</v>
      </c>
      <c r="B40" s="846" t="s">
        <v>811</v>
      </c>
      <c r="C40" s="835">
        <f>C23+C28</f>
        <v>-14021029.059628665</v>
      </c>
      <c r="D40" s="835">
        <f>D23+D28</f>
        <v>-10405842.241716001</v>
      </c>
      <c r="E40" s="796"/>
    </row>
    <row r="41" spans="1:7" ht="15" customHeight="1" thickBot="1" x14ac:dyDescent="0.25">
      <c r="A41" s="831">
        <v>22</v>
      </c>
      <c r="B41" s="846" t="s">
        <v>812</v>
      </c>
      <c r="C41" s="849">
        <f>SUM(C35:C40)</f>
        <v>2470296822.411552</v>
      </c>
      <c r="D41" s="849">
        <f>SUM(D35:D40)</f>
        <v>2537372203.3255005</v>
      </c>
      <c r="E41" s="796"/>
      <c r="G41" s="850"/>
    </row>
    <row r="42" spans="1:7" ht="15" customHeight="1" x14ac:dyDescent="0.2">
      <c r="B42" s="846"/>
      <c r="D42" s="813"/>
    </row>
  </sheetData>
  <printOptions horizontalCentered="1"/>
  <pageMargins left="0" right="0" top="1" bottom="0.5" header="0.75" footer="0.5"/>
  <pageSetup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2" workbookViewId="0">
      <selection activeCell="E31" sqref="E31"/>
    </sheetView>
  </sheetViews>
  <sheetFormatPr defaultRowHeight="12.75" x14ac:dyDescent="0.2"/>
  <cols>
    <col min="1" max="1" width="4.7109375" style="796" customWidth="1"/>
    <col min="2" max="2" width="45.42578125" style="796" bestFit="1" customWidth="1"/>
    <col min="3" max="3" width="18.42578125" style="796" bestFit="1" customWidth="1"/>
    <col min="4" max="4" width="0.7109375" style="813" customWidth="1"/>
    <col min="5" max="5" width="18.42578125" style="796" bestFit="1" customWidth="1"/>
    <col min="6" max="6" width="3.42578125" style="796" bestFit="1" customWidth="1"/>
    <col min="7" max="7" width="18.42578125" style="796" bestFit="1" customWidth="1"/>
    <col min="8" max="8" width="21.28515625" style="796" customWidth="1"/>
    <col min="9" max="9" width="0.7109375" style="796" customWidth="1"/>
    <col min="10" max="10" width="9.140625" style="796"/>
    <col min="11" max="11" width="1.5703125" style="796" customWidth="1"/>
    <col min="12" max="12" width="14.140625" style="796" bestFit="1" customWidth="1"/>
    <col min="13" max="13" width="19.28515625" style="796" customWidth="1"/>
    <col min="14" max="16384" width="9.140625" style="796"/>
  </cols>
  <sheetData>
    <row r="1" spans="1:7" ht="21" thickBot="1" x14ac:dyDescent="0.35">
      <c r="C1" s="851"/>
      <c r="D1" s="852"/>
      <c r="E1" s="799"/>
      <c r="F1" s="800" t="s">
        <v>834</v>
      </c>
    </row>
    <row r="2" spans="1:7" x14ac:dyDescent="0.2">
      <c r="A2" s="909" t="s">
        <v>813</v>
      </c>
      <c r="B2" s="909"/>
      <c r="C2" s="909"/>
      <c r="D2" s="909"/>
      <c r="E2" s="909"/>
    </row>
    <row r="3" spans="1:7" x14ac:dyDescent="0.2">
      <c r="A3" s="909" t="s">
        <v>814</v>
      </c>
      <c r="B3" s="909"/>
      <c r="C3" s="909"/>
      <c r="D3" s="909"/>
      <c r="E3" s="909"/>
    </row>
    <row r="4" spans="1:7" ht="13.5" thickBot="1" x14ac:dyDescent="0.25">
      <c r="A4" s="853"/>
    </row>
    <row r="5" spans="1:7" ht="13.5" thickBot="1" x14ac:dyDescent="0.25">
      <c r="A5" s="853"/>
      <c r="C5" s="854">
        <v>44348</v>
      </c>
      <c r="D5" s="855"/>
      <c r="E5" s="856"/>
      <c r="F5" s="857"/>
      <c r="G5" s="857"/>
    </row>
    <row r="6" spans="1:7" x14ac:dyDescent="0.2">
      <c r="C6" s="858" t="s">
        <v>407</v>
      </c>
      <c r="D6" s="859"/>
      <c r="E6" s="858" t="s">
        <v>406</v>
      </c>
      <c r="F6" s="860"/>
      <c r="G6" s="857"/>
    </row>
    <row r="7" spans="1:7" ht="28.5" customHeight="1" x14ac:dyDescent="0.2">
      <c r="A7" s="861" t="s">
        <v>815</v>
      </c>
      <c r="B7" s="862" t="s">
        <v>452</v>
      </c>
      <c r="C7" s="863" t="s">
        <v>816</v>
      </c>
      <c r="D7" s="864"/>
      <c r="E7" s="863" t="s">
        <v>816</v>
      </c>
      <c r="F7" s="813"/>
    </row>
    <row r="8" spans="1:7" x14ac:dyDescent="0.2">
      <c r="C8" s="813"/>
      <c r="D8" s="865"/>
      <c r="E8" s="813"/>
      <c r="F8" s="813"/>
    </row>
    <row r="9" spans="1:7" x14ac:dyDescent="0.2">
      <c r="A9" s="866">
        <v>1</v>
      </c>
      <c r="B9" s="867" t="s">
        <v>817</v>
      </c>
      <c r="C9" s="813"/>
      <c r="D9" s="865"/>
      <c r="E9" s="813"/>
      <c r="F9" s="813"/>
    </row>
    <row r="10" spans="1:7" x14ac:dyDescent="0.2">
      <c r="A10" s="866">
        <f>A9+1</f>
        <v>2</v>
      </c>
      <c r="C10" s="813"/>
      <c r="D10" s="865"/>
      <c r="E10" s="813"/>
    </row>
    <row r="11" spans="1:7" x14ac:dyDescent="0.2">
      <c r="A11" s="866">
        <f t="shared" ref="A11:A36" si="0">A10+1</f>
        <v>3</v>
      </c>
      <c r="B11" s="868" t="s">
        <v>818</v>
      </c>
      <c r="C11" s="869">
        <v>9001900343.4400005</v>
      </c>
      <c r="D11" s="870"/>
      <c r="E11" s="871">
        <v>8903162134.3050041</v>
      </c>
    </row>
    <row r="12" spans="1:7" x14ac:dyDescent="0.2">
      <c r="A12" s="866">
        <f t="shared" si="0"/>
        <v>4</v>
      </c>
      <c r="C12" s="813"/>
      <c r="D12" s="865"/>
      <c r="E12" s="813"/>
    </row>
    <row r="13" spans="1:7" x14ac:dyDescent="0.2">
      <c r="A13" s="866">
        <f t="shared" si="0"/>
        <v>5</v>
      </c>
      <c r="B13" s="872" t="s">
        <v>819</v>
      </c>
      <c r="C13" s="813"/>
      <c r="D13" s="865"/>
      <c r="E13" s="813"/>
    </row>
    <row r="14" spans="1:7" x14ac:dyDescent="0.2">
      <c r="A14" s="866">
        <f t="shared" si="0"/>
        <v>6</v>
      </c>
      <c r="C14" s="813"/>
      <c r="D14" s="865"/>
      <c r="E14" s="813"/>
    </row>
    <row r="15" spans="1:7" x14ac:dyDescent="0.2">
      <c r="A15" s="866">
        <f t="shared" si="0"/>
        <v>7</v>
      </c>
      <c r="B15" s="796" t="s">
        <v>820</v>
      </c>
      <c r="C15" s="873">
        <v>5304663723.3933086</v>
      </c>
      <c r="D15" s="874"/>
      <c r="E15" s="873">
        <v>5292401161.4390497</v>
      </c>
    </row>
    <row r="16" spans="1:7" x14ac:dyDescent="0.2">
      <c r="A16" s="866">
        <f t="shared" si="0"/>
        <v>8</v>
      </c>
      <c r="C16" s="813"/>
      <c r="D16" s="865"/>
      <c r="E16" s="813"/>
    </row>
    <row r="17" spans="1:6" x14ac:dyDescent="0.2">
      <c r="A17" s="866">
        <f t="shared" si="0"/>
        <v>9</v>
      </c>
      <c r="B17" s="796" t="s">
        <v>821</v>
      </c>
      <c r="C17" s="873">
        <v>2446318474.6866903</v>
      </c>
      <c r="D17" s="874"/>
      <c r="E17" s="875">
        <v>2384330802.2846994</v>
      </c>
      <c r="F17" s="876"/>
    </row>
    <row r="18" spans="1:6" x14ac:dyDescent="0.2">
      <c r="A18" s="866">
        <f t="shared" si="0"/>
        <v>10</v>
      </c>
      <c r="C18" s="877"/>
      <c r="D18" s="870"/>
      <c r="E18" s="813"/>
      <c r="F18" s="876"/>
    </row>
    <row r="19" spans="1:6" x14ac:dyDescent="0.2">
      <c r="A19" s="866">
        <f t="shared" si="0"/>
        <v>11</v>
      </c>
      <c r="B19" s="853" t="s">
        <v>822</v>
      </c>
      <c r="C19" s="878">
        <f>C15+C17</f>
        <v>7750982198.079999</v>
      </c>
      <c r="D19" s="879"/>
      <c r="E19" s="878">
        <f>E15+E17</f>
        <v>7676731963.7237492</v>
      </c>
      <c r="F19" s="876" t="s">
        <v>823</v>
      </c>
    </row>
    <row r="20" spans="1:6" x14ac:dyDescent="0.2">
      <c r="A20" s="866">
        <f t="shared" si="0"/>
        <v>12</v>
      </c>
      <c r="C20" s="813"/>
      <c r="D20" s="865"/>
      <c r="E20" s="813"/>
      <c r="F20" s="876"/>
    </row>
    <row r="21" spans="1:6" x14ac:dyDescent="0.2">
      <c r="A21" s="866">
        <f t="shared" si="0"/>
        <v>13</v>
      </c>
      <c r="B21" s="794" t="s">
        <v>824</v>
      </c>
      <c r="C21" s="880">
        <v>927884500.54000044</v>
      </c>
      <c r="D21" s="879"/>
      <c r="E21" s="881">
        <v>916601243.02625144</v>
      </c>
      <c r="F21" s="876" t="s">
        <v>825</v>
      </c>
    </row>
    <row r="22" spans="1:6" x14ac:dyDescent="0.2">
      <c r="A22" s="866">
        <f t="shared" si="0"/>
        <v>14</v>
      </c>
      <c r="C22" s="877"/>
      <c r="D22" s="870"/>
      <c r="E22" s="813"/>
      <c r="F22" s="876"/>
    </row>
    <row r="23" spans="1:6" x14ac:dyDescent="0.2">
      <c r="A23" s="866">
        <f t="shared" si="0"/>
        <v>15</v>
      </c>
      <c r="B23" s="853" t="s">
        <v>826</v>
      </c>
      <c r="C23" s="878">
        <f>C19+C21</f>
        <v>8678866698.6199989</v>
      </c>
      <c r="D23" s="874"/>
      <c r="E23" s="882">
        <f>E19+E21</f>
        <v>8593333206.75</v>
      </c>
      <c r="F23" s="876"/>
    </row>
    <row r="24" spans="1:6" x14ac:dyDescent="0.2">
      <c r="A24" s="866">
        <f t="shared" si="0"/>
        <v>16</v>
      </c>
      <c r="C24" s="877"/>
      <c r="D24" s="870"/>
      <c r="E24" s="813"/>
      <c r="F24" s="876"/>
    </row>
    <row r="25" spans="1:6" ht="13.5" thickBot="1" x14ac:dyDescent="0.25">
      <c r="A25" s="866">
        <f t="shared" si="0"/>
        <v>17</v>
      </c>
      <c r="B25" s="883" t="s">
        <v>827</v>
      </c>
      <c r="C25" s="884">
        <f>C11-C23</f>
        <v>323033644.8200016</v>
      </c>
      <c r="D25" s="885"/>
      <c r="E25" s="884">
        <f>E11-E23</f>
        <v>309828927.55500412</v>
      </c>
      <c r="F25" s="876" t="s">
        <v>828</v>
      </c>
    </row>
    <row r="26" spans="1:6" ht="13.5" thickTop="1" x14ac:dyDescent="0.2">
      <c r="A26" s="866">
        <f t="shared" si="0"/>
        <v>18</v>
      </c>
      <c r="B26" s="886"/>
      <c r="C26" s="887"/>
      <c r="D26" s="797"/>
      <c r="E26" s="887"/>
      <c r="F26" s="876"/>
    </row>
    <row r="27" spans="1:6" x14ac:dyDescent="0.2">
      <c r="A27" s="866">
        <f t="shared" si="0"/>
        <v>19</v>
      </c>
      <c r="B27" s="796" t="s">
        <v>364</v>
      </c>
    </row>
    <row r="28" spans="1:6" x14ac:dyDescent="0.2">
      <c r="A28" s="866">
        <f t="shared" si="0"/>
        <v>20</v>
      </c>
      <c r="B28" s="888" t="s">
        <v>829</v>
      </c>
      <c r="C28" s="889"/>
      <c r="D28" s="890"/>
      <c r="E28" s="891"/>
    </row>
    <row r="29" spans="1:6" x14ac:dyDescent="0.2">
      <c r="A29" s="866">
        <f t="shared" si="0"/>
        <v>21</v>
      </c>
      <c r="B29" s="892" t="s">
        <v>453</v>
      </c>
      <c r="C29" s="893">
        <f>C25*C30</f>
        <v>197443389.3983708</v>
      </c>
      <c r="D29" s="894"/>
      <c r="E29" s="895">
        <f>E25*E30</f>
        <v>190815244.39800799</v>
      </c>
    </row>
    <row r="30" spans="1:6" x14ac:dyDescent="0.2">
      <c r="A30" s="866">
        <f t="shared" si="0"/>
        <v>22</v>
      </c>
      <c r="B30" s="896" t="s">
        <v>830</v>
      </c>
      <c r="C30" s="897">
        <f>C15/C23</f>
        <v>0.61121617690438634</v>
      </c>
      <c r="D30" s="898"/>
      <c r="E30" s="899">
        <f>E15/E23</f>
        <v>0.61587291381671405</v>
      </c>
    </row>
    <row r="31" spans="1:6" x14ac:dyDescent="0.2">
      <c r="A31" s="866">
        <f t="shared" si="0"/>
        <v>23</v>
      </c>
      <c r="B31" s="892" t="s">
        <v>454</v>
      </c>
      <c r="C31" s="893">
        <f>C25*C32</f>
        <v>91053728.6388098</v>
      </c>
      <c r="D31" s="894"/>
      <c r="E31" s="895">
        <f>E25*E32</f>
        <v>85966020.126853734</v>
      </c>
    </row>
    <row r="32" spans="1:6" x14ac:dyDescent="0.2">
      <c r="A32" s="866">
        <f t="shared" si="0"/>
        <v>24</v>
      </c>
      <c r="B32" s="896" t="s">
        <v>831</v>
      </c>
      <c r="C32" s="897">
        <f>C17/C23</f>
        <v>0.28187072801517649</v>
      </c>
      <c r="D32" s="898"/>
      <c r="E32" s="899">
        <f>E17/E23</f>
        <v>0.2774628592793103</v>
      </c>
    </row>
    <row r="33" spans="1:5" x14ac:dyDescent="0.2">
      <c r="A33" s="866">
        <f t="shared" si="0"/>
        <v>25</v>
      </c>
      <c r="B33" s="892" t="s">
        <v>475</v>
      </c>
      <c r="C33" s="893">
        <f>C25*C34</f>
        <v>34536526.782821022</v>
      </c>
      <c r="D33" s="894"/>
      <c r="E33" s="895">
        <f>E25*E34</f>
        <v>33047663.030142423</v>
      </c>
    </row>
    <row r="34" spans="1:5" x14ac:dyDescent="0.2">
      <c r="A34" s="866">
        <f t="shared" si="0"/>
        <v>26</v>
      </c>
      <c r="B34" s="896" t="s">
        <v>832</v>
      </c>
      <c r="C34" s="900">
        <f>C21/C23</f>
        <v>0.10691309508043724</v>
      </c>
      <c r="D34" s="894"/>
      <c r="E34" s="901">
        <f>E21/E23</f>
        <v>0.10666422690397574</v>
      </c>
    </row>
    <row r="35" spans="1:5" ht="13.5" thickBot="1" x14ac:dyDescent="0.25">
      <c r="A35" s="866">
        <f t="shared" si="0"/>
        <v>27</v>
      </c>
      <c r="B35" s="892" t="s">
        <v>833</v>
      </c>
      <c r="C35" s="902">
        <f>C29+C31+C33</f>
        <v>323033644.8200016</v>
      </c>
      <c r="D35" s="903"/>
      <c r="E35" s="904">
        <f>E29+E31+E33</f>
        <v>309828927.55500412</v>
      </c>
    </row>
    <row r="36" spans="1:5" ht="13.5" thickTop="1" x14ac:dyDescent="0.2">
      <c r="A36" s="866">
        <f t="shared" si="0"/>
        <v>28</v>
      </c>
      <c r="B36" s="905"/>
      <c r="C36" s="906"/>
      <c r="D36" s="907"/>
      <c r="E36" s="908"/>
    </row>
    <row r="37" spans="1:5" x14ac:dyDescent="0.2">
      <c r="A37" s="876"/>
    </row>
  </sheetData>
  <mergeCells count="2">
    <mergeCell ref="A2:E2"/>
    <mergeCell ref="A3:E3"/>
  </mergeCells>
  <pageMargins left="0.45" right="0.45" top="0.5" bottom="0.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pane xSplit="4" ySplit="6" topLeftCell="E34" activePane="bottomRight" state="frozen"/>
      <selection activeCell="D51" sqref="D51"/>
      <selection pane="topRight" activeCell="D51" sqref="D51"/>
      <selection pane="bottomLeft" activeCell="D51" sqref="D51"/>
      <selection pane="bottomRight" activeCell="E30" sqref="E30"/>
    </sheetView>
  </sheetViews>
  <sheetFormatPr defaultColWidth="8" defaultRowHeight="15" customHeight="1" x14ac:dyDescent="0.2"/>
  <cols>
    <col min="1" max="1" width="7.28515625" style="756" customWidth="1"/>
    <col min="2" max="2" width="1.7109375" style="756" customWidth="1"/>
    <col min="3" max="3" width="49.5703125" style="756" bestFit="1" customWidth="1"/>
    <col min="4" max="4" width="10.85546875" style="757" bestFit="1" customWidth="1"/>
    <col min="5" max="5" width="16.140625" style="756" bestFit="1" customWidth="1"/>
    <col min="6" max="6" width="16" style="756" bestFit="1" customWidth="1"/>
    <col min="7" max="7" width="15.7109375" style="756" bestFit="1" customWidth="1"/>
    <col min="8" max="8" width="10.42578125" style="756" customWidth="1"/>
    <col min="9" max="9" width="5.28515625" style="756" customWidth="1"/>
    <col min="10" max="10" width="14.5703125" style="756" bestFit="1" customWidth="1"/>
    <col min="11" max="12" width="15.7109375" style="756" bestFit="1" customWidth="1"/>
    <col min="13" max="13" width="5.28515625" style="756" customWidth="1"/>
    <col min="14" max="16384" width="8" style="756"/>
  </cols>
  <sheetData>
    <row r="1" spans="1:17" ht="15" customHeight="1" thickBot="1" x14ac:dyDescent="0.25">
      <c r="F1" s="791"/>
      <c r="G1" s="792" t="s">
        <v>780</v>
      </c>
    </row>
    <row r="2" spans="1:17" ht="14.25" customHeight="1" x14ac:dyDescent="0.2">
      <c r="A2" s="758" t="s">
        <v>448</v>
      </c>
      <c r="B2" s="758"/>
      <c r="C2" s="758"/>
      <c r="D2" s="758"/>
      <c r="E2" s="758"/>
      <c r="F2" s="758"/>
      <c r="G2" s="758"/>
    </row>
    <row r="3" spans="1:17" ht="15" customHeight="1" x14ac:dyDescent="0.2">
      <c r="A3" s="758" t="s">
        <v>449</v>
      </c>
      <c r="B3" s="758"/>
      <c r="C3" s="758"/>
      <c r="D3" s="758"/>
      <c r="E3" s="758"/>
      <c r="F3" s="758"/>
      <c r="G3" s="758"/>
    </row>
    <row r="4" spans="1:17" ht="15" customHeight="1" x14ac:dyDescent="0.2">
      <c r="A4" s="758" t="s">
        <v>450</v>
      </c>
      <c r="B4" s="758"/>
      <c r="C4" s="758"/>
      <c r="D4" s="758"/>
      <c r="E4" s="758"/>
      <c r="F4" s="758"/>
      <c r="G4" s="758"/>
    </row>
    <row r="5" spans="1:17" s="759" customFormat="1" ht="15" customHeight="1" x14ac:dyDescent="0.2">
      <c r="C5" s="760"/>
      <c r="D5" s="760"/>
    </row>
    <row r="6" spans="1:17" s="759" customFormat="1" ht="15" customHeight="1" x14ac:dyDescent="0.2">
      <c r="A6" s="761" t="s">
        <v>451</v>
      </c>
      <c r="B6" s="761"/>
      <c r="C6" s="761" t="s">
        <v>452</v>
      </c>
      <c r="D6" s="761"/>
      <c r="E6" s="761" t="s">
        <v>453</v>
      </c>
      <c r="F6" s="761" t="s">
        <v>454</v>
      </c>
      <c r="G6" s="761" t="s">
        <v>416</v>
      </c>
    </row>
    <row r="7" spans="1:17" s="759" customFormat="1" ht="29.25" customHeight="1" x14ac:dyDescent="0.2">
      <c r="D7" s="762"/>
    </row>
    <row r="8" spans="1:17" s="759" customFormat="1" ht="15" customHeight="1" x14ac:dyDescent="0.2">
      <c r="A8" s="763">
        <v>1</v>
      </c>
      <c r="B8" s="763" t="s">
        <v>118</v>
      </c>
      <c r="C8" s="764" t="s">
        <v>455</v>
      </c>
      <c r="D8" s="765">
        <v>44377</v>
      </c>
      <c r="E8" s="766">
        <v>1189324</v>
      </c>
      <c r="F8" s="766">
        <v>855422</v>
      </c>
      <c r="G8" s="766">
        <f>SUM(E8:F8)</f>
        <v>2044746</v>
      </c>
      <c r="H8" s="766"/>
      <c r="J8" s="767"/>
      <c r="K8" s="767"/>
      <c r="L8" s="767"/>
      <c r="M8" s="767"/>
      <c r="N8" s="767"/>
      <c r="O8" s="767"/>
      <c r="P8" s="767"/>
      <c r="Q8" s="767"/>
    </row>
    <row r="9" spans="1:17" s="759" customFormat="1" ht="18.95" customHeight="1" thickBot="1" x14ac:dyDescent="0.25">
      <c r="B9" s="760"/>
      <c r="C9" s="768" t="s">
        <v>456</v>
      </c>
      <c r="D9" s="760"/>
      <c r="E9" s="769">
        <f>ROUND(+E8/G8,4)</f>
        <v>0.58160000000000001</v>
      </c>
      <c r="F9" s="769">
        <f>ROUND(+F8/G8,4)</f>
        <v>0.41839999999999999</v>
      </c>
      <c r="G9" s="770">
        <f>SUM(E9:F9)</f>
        <v>1</v>
      </c>
      <c r="H9" s="771"/>
      <c r="J9" s="767"/>
      <c r="K9" s="767"/>
      <c r="L9" s="767"/>
      <c r="M9" s="767"/>
      <c r="N9" s="767"/>
      <c r="O9" s="767"/>
      <c r="P9" s="767"/>
      <c r="Q9" s="767"/>
    </row>
    <row r="10" spans="1:17" s="759" customFormat="1" ht="15" customHeight="1" thickTop="1" x14ac:dyDescent="0.2">
      <c r="A10" s="760"/>
      <c r="B10" s="760"/>
      <c r="D10" s="765"/>
      <c r="J10" s="767"/>
      <c r="K10" s="767"/>
      <c r="L10" s="767"/>
      <c r="M10" s="767"/>
      <c r="N10" s="767"/>
      <c r="O10" s="767"/>
      <c r="P10" s="767"/>
      <c r="Q10" s="767"/>
    </row>
    <row r="11" spans="1:17" s="759" customFormat="1" ht="15" customHeight="1" x14ac:dyDescent="0.2">
      <c r="A11" s="763">
        <v>2</v>
      </c>
      <c r="B11" s="763" t="s">
        <v>118</v>
      </c>
      <c r="C11" s="764" t="s">
        <v>457</v>
      </c>
      <c r="D11" s="765">
        <v>44377</v>
      </c>
      <c r="E11" s="772">
        <v>818699</v>
      </c>
      <c r="F11" s="772">
        <v>489556</v>
      </c>
      <c r="G11" s="772">
        <f>SUM(E11:F11)</f>
        <v>1308255</v>
      </c>
      <c r="H11" s="772"/>
      <c r="J11" s="767"/>
      <c r="K11" s="767"/>
      <c r="L11" s="767"/>
      <c r="M11" s="767"/>
      <c r="N11" s="767"/>
      <c r="O11" s="767"/>
      <c r="P11" s="767"/>
      <c r="Q11" s="767"/>
    </row>
    <row r="12" spans="1:17" s="759" customFormat="1" ht="18.95" customHeight="1" thickBot="1" x14ac:dyDescent="0.25">
      <c r="B12" s="760"/>
      <c r="C12" s="768" t="s">
        <v>456</v>
      </c>
      <c r="D12" s="762"/>
      <c r="E12" s="769">
        <f>ROUND(+E11/G11,4)</f>
        <v>0.62580000000000002</v>
      </c>
      <c r="F12" s="769">
        <f>ROUND(+F11/G11,4)</f>
        <v>0.37419999999999998</v>
      </c>
      <c r="G12" s="770">
        <f>SUM(E12:F12)</f>
        <v>1</v>
      </c>
      <c r="H12" s="771"/>
      <c r="J12" s="767"/>
      <c r="K12" s="767"/>
      <c r="L12" s="767"/>
      <c r="M12" s="767"/>
      <c r="N12" s="767"/>
      <c r="O12" s="767"/>
      <c r="P12" s="767"/>
      <c r="Q12" s="767"/>
    </row>
    <row r="13" spans="1:17" s="759" customFormat="1" ht="15" customHeight="1" thickTop="1" x14ac:dyDescent="0.2">
      <c r="A13" s="760"/>
      <c r="B13" s="760"/>
      <c r="D13" s="762"/>
      <c r="J13" s="767"/>
      <c r="K13" s="767"/>
      <c r="L13" s="767"/>
      <c r="M13" s="767"/>
      <c r="N13" s="767"/>
      <c r="O13" s="767"/>
      <c r="P13" s="767"/>
      <c r="Q13" s="767"/>
    </row>
    <row r="14" spans="1:17" s="759" customFormat="1" ht="15" customHeight="1" x14ac:dyDescent="0.2">
      <c r="A14" s="763">
        <v>3</v>
      </c>
      <c r="B14" s="763" t="s">
        <v>118</v>
      </c>
      <c r="C14" s="764" t="s">
        <v>458</v>
      </c>
      <c r="D14" s="762"/>
      <c r="J14" s="767"/>
      <c r="K14" s="767"/>
      <c r="L14" s="767"/>
      <c r="M14" s="767"/>
      <c r="N14" s="767"/>
      <c r="O14" s="767"/>
      <c r="P14" s="767"/>
      <c r="Q14" s="767"/>
    </row>
    <row r="15" spans="1:17" s="759" customFormat="1" ht="15" customHeight="1" x14ac:dyDescent="0.2">
      <c r="A15" s="760"/>
      <c r="B15" s="760"/>
      <c r="C15" s="773" t="s">
        <v>459</v>
      </c>
      <c r="D15" s="765">
        <v>44377</v>
      </c>
      <c r="E15" s="774">
        <v>4511910709</v>
      </c>
      <c r="F15" s="775">
        <v>4342968052</v>
      </c>
      <c r="G15" s="775">
        <f>SUM(E15:F15)</f>
        <v>8854878761</v>
      </c>
      <c r="H15" s="774"/>
      <c r="J15" s="767"/>
      <c r="K15" s="767"/>
      <c r="L15" s="767"/>
      <c r="M15" s="767"/>
      <c r="N15" s="767"/>
      <c r="O15" s="767"/>
      <c r="P15" s="767"/>
      <c r="Q15" s="767"/>
    </row>
    <row r="16" spans="1:17" s="759" customFormat="1" ht="15" customHeight="1" x14ac:dyDescent="0.2">
      <c r="A16" s="760"/>
      <c r="B16" s="760"/>
      <c r="C16" s="773" t="s">
        <v>460</v>
      </c>
      <c r="D16" s="765">
        <v>44377</v>
      </c>
      <c r="E16" s="774">
        <v>1651217343</v>
      </c>
      <c r="F16" s="774">
        <v>0</v>
      </c>
      <c r="G16" s="774">
        <f>SUM(E16:F16)</f>
        <v>1651217343</v>
      </c>
      <c r="H16" s="774"/>
      <c r="J16" s="767"/>
      <c r="K16" s="767"/>
      <c r="L16" s="767"/>
      <c r="M16" s="767"/>
      <c r="N16" s="767"/>
      <c r="O16" s="767"/>
      <c r="P16" s="767"/>
      <c r="Q16" s="767"/>
    </row>
    <row r="17" spans="1:20" s="759" customFormat="1" ht="15" customHeight="1" x14ac:dyDescent="0.2">
      <c r="A17" s="760"/>
      <c r="B17" s="760"/>
      <c r="C17" s="773" t="s">
        <v>461</v>
      </c>
      <c r="D17" s="765">
        <v>44377</v>
      </c>
      <c r="E17" s="774">
        <v>240488311</v>
      </c>
      <c r="F17" s="774">
        <v>42290998</v>
      </c>
      <c r="G17" s="774">
        <f>SUM(E17:F17)</f>
        <v>282779309</v>
      </c>
      <c r="H17" s="774"/>
      <c r="J17" s="767"/>
      <c r="K17" s="767"/>
      <c r="L17" s="767"/>
      <c r="M17" s="767"/>
      <c r="N17" s="767"/>
      <c r="O17" s="767"/>
      <c r="P17" s="767"/>
      <c r="Q17" s="767"/>
    </row>
    <row r="18" spans="1:20" s="759" customFormat="1" ht="15" customHeight="1" x14ac:dyDescent="0.2">
      <c r="A18" s="760"/>
      <c r="B18" s="760"/>
      <c r="C18" s="773" t="s">
        <v>416</v>
      </c>
      <c r="D18" s="776"/>
      <c r="E18" s="777">
        <f>SUM(E15:E17)</f>
        <v>6403616363</v>
      </c>
      <c r="F18" s="777">
        <f>SUM(F15:F17)</f>
        <v>4385259050</v>
      </c>
      <c r="G18" s="777">
        <f>SUM(G15:G17)</f>
        <v>10788875413</v>
      </c>
      <c r="H18" s="775"/>
      <c r="J18" s="767"/>
      <c r="K18" s="767"/>
      <c r="L18" s="767"/>
      <c r="M18" s="767"/>
      <c r="N18" s="767"/>
      <c r="O18" s="767"/>
      <c r="P18" s="767"/>
      <c r="Q18" s="767"/>
    </row>
    <row r="19" spans="1:20" s="759" customFormat="1" ht="18.95" customHeight="1" thickBot="1" x14ac:dyDescent="0.25">
      <c r="B19" s="760"/>
      <c r="C19" s="768" t="s">
        <v>456</v>
      </c>
      <c r="D19" s="762"/>
      <c r="E19" s="769">
        <f>ROUND(+E18/G18,4)</f>
        <v>0.59350000000000003</v>
      </c>
      <c r="F19" s="769">
        <f>ROUND(+F18/G18,4)</f>
        <v>0.40649999999999997</v>
      </c>
      <c r="G19" s="770">
        <f>SUM(E19:F19)</f>
        <v>1</v>
      </c>
      <c r="H19" s="771"/>
      <c r="I19" s="767"/>
      <c r="J19" s="767"/>
      <c r="K19" s="767"/>
      <c r="L19" s="767"/>
      <c r="M19" s="767"/>
      <c r="N19" s="767"/>
      <c r="O19" s="767"/>
      <c r="P19" s="767"/>
      <c r="Q19" s="767"/>
    </row>
    <row r="20" spans="1:20" s="759" customFormat="1" ht="15" customHeight="1" thickTop="1" x14ac:dyDescent="0.2">
      <c r="A20" s="760"/>
      <c r="B20" s="760"/>
      <c r="D20" s="762"/>
      <c r="I20" s="767"/>
      <c r="J20" s="767"/>
      <c r="K20" s="767"/>
      <c r="L20" s="767"/>
      <c r="M20" s="767"/>
      <c r="N20" s="767"/>
      <c r="O20" s="767"/>
      <c r="P20" s="767"/>
      <c r="Q20" s="767"/>
      <c r="R20" s="767"/>
      <c r="S20" s="767"/>
      <c r="T20" s="767"/>
    </row>
    <row r="21" spans="1:20" s="759" customFormat="1" ht="15" customHeight="1" x14ac:dyDescent="0.2">
      <c r="A21" s="763">
        <v>4</v>
      </c>
      <c r="B21" s="763" t="s">
        <v>118</v>
      </c>
      <c r="C21" s="764" t="s">
        <v>462</v>
      </c>
      <c r="D21" s="762" t="s">
        <v>463</v>
      </c>
      <c r="I21" s="767"/>
      <c r="J21" s="767"/>
      <c r="K21" s="767"/>
      <c r="L21" s="767"/>
      <c r="M21" s="767"/>
      <c r="N21" s="767"/>
      <c r="O21" s="767"/>
      <c r="P21" s="767"/>
      <c r="Q21" s="767"/>
      <c r="R21" s="767"/>
      <c r="S21" s="767"/>
      <c r="T21" s="767"/>
    </row>
    <row r="22" spans="1:20" s="759" customFormat="1" ht="15" customHeight="1" x14ac:dyDescent="0.2">
      <c r="A22" s="760"/>
      <c r="B22" s="760"/>
      <c r="C22" s="773" t="s">
        <v>464</v>
      </c>
      <c r="D22" s="765">
        <v>44377</v>
      </c>
      <c r="E22" s="766">
        <f>+E8</f>
        <v>1189324</v>
      </c>
      <c r="F22" s="766">
        <f>+F8</f>
        <v>855422</v>
      </c>
      <c r="G22" s="766">
        <f>SUM(E22:F22)</f>
        <v>2044746</v>
      </c>
      <c r="H22" s="766"/>
      <c r="I22" s="767"/>
      <c r="J22" s="767"/>
      <c r="K22" s="767"/>
      <c r="L22" s="767"/>
      <c r="M22" s="767"/>
      <c r="N22" s="767"/>
      <c r="O22" s="767"/>
      <c r="P22" s="767"/>
      <c r="Q22" s="767"/>
      <c r="R22" s="767"/>
      <c r="S22" s="767"/>
      <c r="T22" s="767"/>
    </row>
    <row r="23" spans="1:20" s="759" customFormat="1" ht="15" customHeight="1" x14ac:dyDescent="0.2">
      <c r="A23" s="760"/>
      <c r="B23" s="760"/>
      <c r="C23" s="768" t="s">
        <v>465</v>
      </c>
      <c r="D23" s="760"/>
      <c r="E23" s="778">
        <f>+E22/G22</f>
        <v>0.58164877202351783</v>
      </c>
      <c r="F23" s="778">
        <f>+F22/G22</f>
        <v>0.41835122797648217</v>
      </c>
      <c r="G23" s="778">
        <f>SUM(E23:F23)</f>
        <v>1</v>
      </c>
      <c r="H23" s="771"/>
      <c r="I23" s="767"/>
      <c r="J23" s="767"/>
      <c r="K23" s="767"/>
      <c r="L23" s="767"/>
      <c r="M23" s="767"/>
      <c r="N23" s="767"/>
      <c r="O23" s="767"/>
      <c r="P23" s="767"/>
      <c r="Q23" s="767"/>
      <c r="R23" s="767"/>
      <c r="S23" s="767"/>
      <c r="T23" s="767"/>
    </row>
    <row r="24" spans="1:20" s="759" customFormat="1" ht="15" customHeight="1" x14ac:dyDescent="0.2">
      <c r="A24" s="760"/>
      <c r="B24" s="760"/>
      <c r="D24" s="762"/>
      <c r="I24" s="767"/>
      <c r="J24" s="767"/>
      <c r="K24" s="767"/>
      <c r="L24" s="767"/>
      <c r="M24" s="767"/>
      <c r="N24" s="767"/>
      <c r="O24" s="767"/>
      <c r="P24" s="767"/>
      <c r="Q24" s="767"/>
      <c r="R24" s="767"/>
      <c r="S24" s="767"/>
      <c r="T24" s="767"/>
    </row>
    <row r="25" spans="1:20" s="759" customFormat="1" ht="15" customHeight="1" x14ac:dyDescent="0.2">
      <c r="A25" s="760"/>
      <c r="B25" s="760"/>
      <c r="C25" s="759" t="s">
        <v>466</v>
      </c>
      <c r="D25" s="765">
        <v>44377</v>
      </c>
      <c r="E25" s="766">
        <v>62132531.489999995</v>
      </c>
      <c r="F25" s="766">
        <v>26806474.280000001</v>
      </c>
      <c r="G25" s="779">
        <f>SUM(E25:F25)</f>
        <v>88939005.769999996</v>
      </c>
      <c r="H25" s="780"/>
      <c r="I25" s="767"/>
      <c r="J25" s="767"/>
      <c r="K25" s="767"/>
      <c r="L25" s="767"/>
      <c r="M25" s="767"/>
      <c r="N25" s="767"/>
      <c r="O25" s="767"/>
      <c r="P25" s="767"/>
      <c r="Q25" s="767"/>
      <c r="R25" s="767"/>
      <c r="S25" s="767"/>
      <c r="T25" s="767"/>
    </row>
    <row r="26" spans="1:20" s="759" customFormat="1" ht="15" customHeight="1" x14ac:dyDescent="0.2">
      <c r="A26" s="760"/>
      <c r="B26" s="760"/>
      <c r="C26" s="768" t="s">
        <v>465</v>
      </c>
      <c r="D26" s="762"/>
      <c r="E26" s="778">
        <f>+E25/G25</f>
        <v>0.69859709979980356</v>
      </c>
      <c r="F26" s="778">
        <f>+F25/G25</f>
        <v>0.30140290020019639</v>
      </c>
      <c r="G26" s="778">
        <f>SUM(E26:F26)</f>
        <v>1</v>
      </c>
      <c r="H26" s="771"/>
      <c r="I26" s="767"/>
      <c r="J26" s="767"/>
      <c r="K26" s="767"/>
      <c r="L26" s="767"/>
      <c r="M26" s="767"/>
      <c r="N26" s="767"/>
      <c r="O26" s="767"/>
      <c r="P26" s="767"/>
      <c r="Q26" s="767"/>
      <c r="R26" s="767"/>
      <c r="S26" s="767"/>
      <c r="T26" s="767"/>
    </row>
    <row r="27" spans="1:20" s="759" customFormat="1" ht="15" customHeight="1" x14ac:dyDescent="0.2">
      <c r="A27" s="760"/>
      <c r="B27" s="760"/>
      <c r="D27" s="762"/>
      <c r="I27" s="767"/>
      <c r="J27" s="767"/>
      <c r="K27" s="767"/>
      <c r="L27" s="767"/>
      <c r="M27" s="767"/>
      <c r="N27" s="767"/>
      <c r="O27" s="767"/>
      <c r="P27" s="767"/>
      <c r="Q27" s="767"/>
      <c r="R27" s="767"/>
      <c r="S27" s="767"/>
      <c r="T27" s="767"/>
    </row>
    <row r="28" spans="1:20" s="759" customFormat="1" ht="15" customHeight="1" x14ac:dyDescent="0.2">
      <c r="A28" s="781"/>
      <c r="B28" s="760"/>
      <c r="C28" s="759" t="s">
        <v>467</v>
      </c>
      <c r="D28" s="765">
        <v>44377</v>
      </c>
      <c r="E28" s="766">
        <v>77452461.710000008</v>
      </c>
      <c r="F28" s="766">
        <v>36552816.409999996</v>
      </c>
      <c r="G28" s="779">
        <f>SUM(E28:F28)</f>
        <v>114005278.12</v>
      </c>
      <c r="H28" s="780"/>
      <c r="I28" s="767"/>
      <c r="J28" s="767"/>
      <c r="K28" s="767"/>
      <c r="L28" s="767"/>
      <c r="M28" s="767"/>
      <c r="N28" s="767"/>
      <c r="O28" s="767"/>
      <c r="P28" s="767"/>
      <c r="Q28" s="767"/>
      <c r="R28" s="767"/>
      <c r="S28" s="767"/>
      <c r="T28" s="767"/>
    </row>
    <row r="29" spans="1:20" s="759" customFormat="1" ht="15" customHeight="1" x14ac:dyDescent="0.2">
      <c r="A29" s="760"/>
      <c r="B29" s="760"/>
      <c r="C29" s="768" t="s">
        <v>465</v>
      </c>
      <c r="D29" s="782"/>
      <c r="E29" s="778">
        <f>+E28/G28</f>
        <v>0.67937610422277883</v>
      </c>
      <c r="F29" s="778">
        <f>+F28/G28</f>
        <v>0.32062389577722117</v>
      </c>
      <c r="G29" s="778">
        <f>SUM(E29:F29)</f>
        <v>1</v>
      </c>
      <c r="H29" s="771"/>
      <c r="I29" s="767"/>
      <c r="J29" s="767"/>
      <c r="K29" s="767"/>
      <c r="L29" s="767"/>
      <c r="M29" s="767"/>
      <c r="N29" s="767"/>
      <c r="O29" s="767"/>
      <c r="P29" s="767"/>
      <c r="Q29" s="767"/>
      <c r="R29" s="767"/>
      <c r="S29" s="767"/>
      <c r="T29" s="767"/>
    </row>
    <row r="30" spans="1:20" s="759" customFormat="1" ht="15" customHeight="1" x14ac:dyDescent="0.2">
      <c r="A30" s="760"/>
      <c r="B30" s="760"/>
      <c r="D30" s="762"/>
      <c r="I30" s="767"/>
      <c r="J30" s="767"/>
      <c r="K30" s="767"/>
      <c r="L30" s="767"/>
      <c r="M30" s="767"/>
      <c r="N30" s="767"/>
      <c r="O30" s="767"/>
      <c r="P30" s="767"/>
      <c r="Q30" s="767"/>
      <c r="R30" s="767"/>
      <c r="S30" s="767"/>
      <c r="T30" s="767"/>
    </row>
    <row r="31" spans="1:20" s="759" customFormat="1" ht="15" customHeight="1" x14ac:dyDescent="0.2">
      <c r="A31" s="781"/>
      <c r="B31" s="760"/>
      <c r="C31" s="759" t="s">
        <v>468</v>
      </c>
      <c r="D31" s="765">
        <v>44377</v>
      </c>
      <c r="E31" s="766">
        <v>5845329836.7116613</v>
      </c>
      <c r="F31" s="766">
        <v>2777486055.187501</v>
      </c>
      <c r="G31" s="766">
        <f>SUM(E31:F31)</f>
        <v>8622815891.8991623</v>
      </c>
      <c r="H31" s="780"/>
      <c r="I31" s="767"/>
      <c r="J31" s="767"/>
      <c r="K31" s="767"/>
      <c r="L31" s="767"/>
      <c r="M31" s="767"/>
      <c r="N31" s="767"/>
      <c r="O31" s="767"/>
      <c r="P31" s="767"/>
      <c r="Q31" s="767"/>
      <c r="R31" s="767"/>
      <c r="S31" s="767"/>
      <c r="T31" s="767"/>
    </row>
    <row r="32" spans="1:20" s="759" customFormat="1" ht="15" customHeight="1" x14ac:dyDescent="0.2">
      <c r="A32" s="760"/>
      <c r="B32" s="760"/>
      <c r="C32" s="768" t="s">
        <v>465</v>
      </c>
      <c r="D32" s="762"/>
      <c r="E32" s="778">
        <f>+E31/G31</f>
        <v>0.67789106366090301</v>
      </c>
      <c r="F32" s="778">
        <f>+F31/G31</f>
        <v>0.32210893633909699</v>
      </c>
      <c r="G32" s="778">
        <f>SUM(E32:F32)</f>
        <v>1</v>
      </c>
      <c r="H32" s="771"/>
      <c r="I32" s="767"/>
      <c r="J32" s="767"/>
      <c r="K32" s="767"/>
      <c r="L32" s="767"/>
      <c r="M32" s="767"/>
      <c r="N32" s="767"/>
      <c r="O32" s="767"/>
      <c r="P32" s="767"/>
      <c r="Q32" s="767"/>
      <c r="R32" s="767"/>
      <c r="S32" s="767"/>
      <c r="T32" s="767"/>
    </row>
    <row r="33" spans="1:20" s="759" customFormat="1" ht="15" customHeight="1" x14ac:dyDescent="0.2">
      <c r="A33" s="760"/>
      <c r="D33" s="762"/>
      <c r="E33" s="783"/>
      <c r="F33" s="783"/>
      <c r="G33" s="783"/>
      <c r="I33" s="767"/>
      <c r="J33" s="767"/>
      <c r="K33" s="767"/>
      <c r="L33" s="767"/>
      <c r="M33" s="767"/>
      <c r="N33" s="767"/>
      <c r="O33" s="767"/>
      <c r="P33" s="767"/>
      <c r="Q33" s="767"/>
      <c r="R33" s="767"/>
      <c r="S33" s="767"/>
      <c r="T33" s="767"/>
    </row>
    <row r="34" spans="1:20" s="759" customFormat="1" ht="15" customHeight="1" x14ac:dyDescent="0.2">
      <c r="A34" s="760"/>
      <c r="C34" s="759" t="s">
        <v>469</v>
      </c>
      <c r="D34" s="762"/>
      <c r="E34" s="784">
        <f>+E32+E29+E26+E23</f>
        <v>2.6375130397070032</v>
      </c>
      <c r="F34" s="784">
        <f>+F32+F29+F26+F23</f>
        <v>1.3624869602929968</v>
      </c>
      <c r="G34" s="784">
        <f>+G32+G29+G26+G23</f>
        <v>4</v>
      </c>
      <c r="H34" s="771"/>
      <c r="I34" s="767"/>
      <c r="J34" s="767"/>
      <c r="K34" s="767"/>
      <c r="L34" s="767"/>
      <c r="M34" s="767"/>
      <c r="N34" s="767"/>
      <c r="O34" s="767"/>
      <c r="P34" s="767"/>
      <c r="Q34" s="767"/>
      <c r="R34" s="767"/>
      <c r="S34" s="767"/>
      <c r="T34" s="767"/>
    </row>
    <row r="35" spans="1:20" s="759" customFormat="1" ht="18.95" customHeight="1" thickBot="1" x14ac:dyDescent="0.25">
      <c r="C35" s="759" t="s">
        <v>456</v>
      </c>
      <c r="D35" s="762"/>
      <c r="E35" s="769">
        <f>ROUND(+E34/4,4)</f>
        <v>0.65939999999999999</v>
      </c>
      <c r="F35" s="769">
        <f>ROUND(+F34/4,4)</f>
        <v>0.34060000000000001</v>
      </c>
      <c r="G35" s="770">
        <f>+G34/4</f>
        <v>1</v>
      </c>
      <c r="H35" s="771"/>
      <c r="I35" s="767"/>
      <c r="J35" s="767"/>
      <c r="K35" s="767"/>
      <c r="L35" s="767"/>
      <c r="M35" s="767"/>
      <c r="N35" s="767"/>
      <c r="O35" s="767"/>
      <c r="P35" s="767"/>
      <c r="Q35" s="767"/>
      <c r="R35" s="767"/>
      <c r="S35" s="767"/>
      <c r="T35" s="767"/>
    </row>
    <row r="36" spans="1:20" s="759" customFormat="1" ht="15" customHeight="1" thickTop="1" x14ac:dyDescent="0.2">
      <c r="D36" s="762"/>
      <c r="I36" s="767"/>
      <c r="J36" s="767"/>
      <c r="K36" s="767"/>
      <c r="L36" s="767"/>
      <c r="M36" s="767"/>
      <c r="N36" s="767"/>
      <c r="O36" s="767"/>
      <c r="P36" s="767"/>
      <c r="Q36" s="767"/>
      <c r="R36" s="767"/>
      <c r="S36" s="767"/>
      <c r="T36" s="767"/>
    </row>
    <row r="37" spans="1:20" s="759" customFormat="1" ht="15" customHeight="1" x14ac:dyDescent="0.2">
      <c r="A37" s="763">
        <v>5</v>
      </c>
      <c r="B37" s="763" t="s">
        <v>118</v>
      </c>
      <c r="C37" s="764" t="s">
        <v>470</v>
      </c>
      <c r="D37" s="762"/>
      <c r="I37" s="767"/>
      <c r="J37" s="767"/>
      <c r="K37" s="767"/>
      <c r="L37" s="767"/>
      <c r="M37" s="767"/>
      <c r="N37" s="767"/>
      <c r="O37" s="767"/>
      <c r="P37" s="767"/>
      <c r="Q37" s="767"/>
      <c r="R37" s="767"/>
      <c r="S37" s="767"/>
      <c r="T37" s="767"/>
    </row>
    <row r="38" spans="1:20" s="759" customFormat="1" ht="15" customHeight="1" x14ac:dyDescent="0.2">
      <c r="C38" s="768" t="s">
        <v>471</v>
      </c>
      <c r="D38" s="765">
        <v>44377</v>
      </c>
      <c r="E38" s="766">
        <v>69978761.160000011</v>
      </c>
      <c r="F38" s="766">
        <v>27958916.980000004</v>
      </c>
      <c r="G38" s="766">
        <f>SUM(E38:F38)</f>
        <v>97937678.140000015</v>
      </c>
      <c r="H38" s="780"/>
      <c r="I38" s="767"/>
      <c r="J38" s="767"/>
      <c r="K38" s="767"/>
      <c r="L38" s="767"/>
      <c r="M38" s="767"/>
      <c r="N38" s="767"/>
      <c r="O38" s="767"/>
      <c r="P38" s="767"/>
      <c r="Q38" s="767"/>
      <c r="R38" s="767"/>
      <c r="S38" s="767"/>
      <c r="T38" s="767"/>
    </row>
    <row r="39" spans="1:20" s="759" customFormat="1" ht="15" customHeight="1" x14ac:dyDescent="0.2">
      <c r="C39" s="759" t="s">
        <v>416</v>
      </c>
      <c r="D39" s="762"/>
      <c r="E39" s="785">
        <f>SUM(E38:E38)</f>
        <v>69978761.160000011</v>
      </c>
      <c r="F39" s="785">
        <f>SUM(F38:F38)</f>
        <v>27958916.980000004</v>
      </c>
      <c r="G39" s="785">
        <f>SUM(G38:G38)</f>
        <v>97937678.140000015</v>
      </c>
      <c r="H39" s="779"/>
      <c r="I39" s="767"/>
      <c r="J39" s="767"/>
      <c r="K39" s="767"/>
      <c r="L39" s="767"/>
      <c r="M39" s="767"/>
      <c r="N39" s="767"/>
      <c r="O39" s="767"/>
      <c r="P39" s="767"/>
      <c r="Q39" s="767"/>
      <c r="R39" s="767"/>
      <c r="S39" s="767"/>
      <c r="T39" s="767"/>
    </row>
    <row r="40" spans="1:20" s="759" customFormat="1" ht="18.95" customHeight="1" thickBot="1" x14ac:dyDescent="0.25">
      <c r="C40" s="759" t="s">
        <v>456</v>
      </c>
      <c r="D40" s="762"/>
      <c r="E40" s="769">
        <f>ROUND(+E39/G39,4)</f>
        <v>0.71450000000000002</v>
      </c>
      <c r="F40" s="769">
        <f>ROUND(+F39/G39,4)</f>
        <v>0.28549999999999998</v>
      </c>
      <c r="G40" s="770">
        <f>SUM(E40:F40)</f>
        <v>1</v>
      </c>
      <c r="H40" s="771"/>
      <c r="I40" s="767"/>
      <c r="J40" s="767"/>
      <c r="K40" s="767"/>
      <c r="L40" s="767"/>
      <c r="M40" s="767"/>
      <c r="N40" s="767"/>
      <c r="O40" s="767"/>
      <c r="P40" s="767"/>
      <c r="Q40" s="767"/>
      <c r="R40" s="767"/>
      <c r="S40" s="767"/>
      <c r="T40" s="767"/>
    </row>
    <row r="41" spans="1:20" s="759" customFormat="1" ht="15" customHeight="1" thickTop="1" x14ac:dyDescent="0.2">
      <c r="D41" s="760"/>
      <c r="J41" s="767"/>
      <c r="K41" s="767"/>
      <c r="L41" s="767"/>
      <c r="M41" s="767"/>
      <c r="N41" s="767"/>
      <c r="O41" s="767"/>
      <c r="P41" s="767"/>
      <c r="Q41" s="767"/>
    </row>
    <row r="42" spans="1:20" s="759" customFormat="1" ht="15" customHeight="1" x14ac:dyDescent="0.2">
      <c r="A42" s="763">
        <v>6</v>
      </c>
      <c r="C42" s="764" t="s">
        <v>472</v>
      </c>
      <c r="D42" s="765">
        <v>44377</v>
      </c>
      <c r="F42" s="760" t="s">
        <v>473</v>
      </c>
      <c r="J42" s="767"/>
      <c r="K42" s="767"/>
      <c r="L42" s="767"/>
      <c r="M42" s="767"/>
      <c r="N42" s="767"/>
      <c r="O42" s="767"/>
      <c r="P42" s="767"/>
      <c r="Q42" s="767"/>
    </row>
    <row r="43" spans="1:20" ht="15" customHeight="1" x14ac:dyDescent="0.2">
      <c r="A43" s="759"/>
      <c r="B43" s="759"/>
      <c r="C43" s="759" t="s">
        <v>474</v>
      </c>
      <c r="D43" s="760"/>
      <c r="E43" s="759"/>
      <c r="F43" s="775">
        <v>149445773.97999999</v>
      </c>
      <c r="G43" s="771">
        <v>0.4820921717994755</v>
      </c>
      <c r="J43" s="767"/>
      <c r="K43" s="767"/>
      <c r="L43" s="767"/>
      <c r="M43" s="767"/>
      <c r="N43" s="767"/>
      <c r="O43" s="767"/>
      <c r="P43" s="767"/>
      <c r="Q43" s="767"/>
    </row>
    <row r="44" spans="1:20" ht="15" customHeight="1" x14ac:dyDescent="0.2">
      <c r="A44" s="759"/>
      <c r="B44" s="759"/>
      <c r="C44" s="759" t="s">
        <v>475</v>
      </c>
      <c r="D44" s="760"/>
      <c r="E44" s="759"/>
      <c r="F44" s="775">
        <v>3300674.1399999997</v>
      </c>
      <c r="G44" s="771">
        <v>1.0647535371377692E-2</v>
      </c>
      <c r="J44" s="767"/>
      <c r="K44" s="767"/>
      <c r="L44" s="767"/>
      <c r="M44" s="767"/>
      <c r="N44" s="767"/>
      <c r="O44" s="767"/>
      <c r="P44" s="767"/>
      <c r="Q44" s="767"/>
    </row>
    <row r="45" spans="1:20" ht="15" customHeight="1" x14ac:dyDescent="0.2">
      <c r="A45" s="759"/>
      <c r="B45" s="759"/>
      <c r="C45" s="759" t="s">
        <v>476</v>
      </c>
      <c r="D45" s="760"/>
      <c r="E45" s="759"/>
      <c r="F45" s="775">
        <v>157247745.35999998</v>
      </c>
      <c r="G45" s="771">
        <v>0.50726029282914686</v>
      </c>
      <c r="J45" s="767"/>
      <c r="K45" s="767"/>
      <c r="L45" s="767"/>
      <c r="M45" s="767"/>
      <c r="N45" s="767"/>
      <c r="O45" s="767"/>
      <c r="P45" s="767"/>
      <c r="Q45" s="767"/>
    </row>
    <row r="46" spans="1:20" ht="15" customHeight="1" thickBot="1" x14ac:dyDescent="0.25">
      <c r="A46" s="759"/>
      <c r="B46" s="759"/>
      <c r="C46" s="759" t="s">
        <v>477</v>
      </c>
      <c r="D46" s="760"/>
      <c r="E46" s="759"/>
      <c r="F46" s="786">
        <v>309994193.47999996</v>
      </c>
      <c r="G46" s="770">
        <f>SUM(G43:G45)</f>
        <v>1</v>
      </c>
      <c r="J46" s="767"/>
      <c r="K46" s="767"/>
      <c r="L46" s="767"/>
      <c r="M46" s="767"/>
      <c r="N46" s="767"/>
      <c r="O46" s="767"/>
      <c r="P46" s="767"/>
      <c r="Q46" s="767"/>
    </row>
    <row r="47" spans="1:20" ht="15" customHeight="1" thickTop="1" x14ac:dyDescent="0.2">
      <c r="J47" s="767"/>
      <c r="K47" s="767"/>
      <c r="L47" s="767"/>
      <c r="M47" s="767"/>
      <c r="N47" s="767"/>
      <c r="O47" s="767"/>
      <c r="P47" s="767"/>
      <c r="Q47" s="767"/>
    </row>
  </sheetData>
  <pageMargins left="0.5" right="0.41" top="0.75" bottom="0.5" header="0.5" footer="0.25"/>
  <pageSetup scale="82" orientation="portrait" r:id="rId1"/>
  <headerFooter alignWithMargins="0"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U270"/>
  <sheetViews>
    <sheetView topLeftCell="RM1" zoomScale="85" zoomScaleNormal="85" workbookViewId="0">
      <pane ySplit="14" topLeftCell="A15" activePane="bottomLeft" state="frozen"/>
      <selection activeCell="E37" sqref="E37"/>
      <selection pane="bottomLeft" activeCell="SW45" sqref="SW45"/>
    </sheetView>
  </sheetViews>
  <sheetFormatPr defaultColWidth="9.140625" defaultRowHeight="15" outlineLevelCol="1" x14ac:dyDescent="0.25"/>
  <cols>
    <col min="1" max="1" width="5.42578125" style="1" bestFit="1" customWidth="1"/>
    <col min="2" max="2" width="66.140625" style="1" bestFit="1" customWidth="1"/>
    <col min="3" max="3" width="10.85546875" style="1" customWidth="1"/>
    <col min="4" max="4" width="15.7109375" style="1" bestFit="1" customWidth="1"/>
    <col min="5" max="5" width="13" style="1" customWidth="1"/>
    <col min="6" max="6" width="13.85546875" style="1" customWidth="1"/>
    <col min="7" max="7" width="14.140625" style="1" customWidth="1"/>
    <col min="8" max="16" width="13.85546875" style="1" customWidth="1"/>
    <col min="17" max="17" width="9.140625" style="1"/>
    <col min="18" max="18" width="66" style="1" customWidth="1"/>
    <col min="19" max="19" width="9" style="1" customWidth="1"/>
    <col min="20" max="20" width="15.7109375" style="1" bestFit="1" customWidth="1"/>
    <col min="21" max="21" width="14.7109375" style="1" bestFit="1" customWidth="1"/>
    <col min="22" max="22" width="14.42578125" style="1" bestFit="1" customWidth="1"/>
    <col min="23" max="23" width="14" style="1" hidden="1" customWidth="1" outlineLevel="1"/>
    <col min="24" max="24" width="16.28515625" style="1" hidden="1" customWidth="1" outlineLevel="1"/>
    <col min="25" max="32" width="13.85546875" style="1" hidden="1" customWidth="1" outlineLevel="1"/>
    <col min="33" max="33" width="5.42578125" style="1" bestFit="1" customWidth="1" collapsed="1"/>
    <col min="34" max="34" width="55.42578125" style="1" customWidth="1"/>
    <col min="35" max="35" width="11.28515625" style="1" customWidth="1"/>
    <col min="36" max="37" width="15.28515625" style="1" bestFit="1" customWidth="1"/>
    <col min="38" max="38" width="13.5703125" style="1" bestFit="1" customWidth="1"/>
    <col min="39" max="39" width="15.28515625" style="1" bestFit="1" customWidth="1"/>
    <col min="40" max="40" width="15.42578125" style="1" bestFit="1" customWidth="1"/>
    <col min="41" max="48" width="15.42578125" style="1" hidden="1" customWidth="1" outlineLevel="1"/>
    <col min="49" max="49" width="5.42578125" style="1" bestFit="1" customWidth="1" collapsed="1"/>
    <col min="50" max="50" width="39.5703125" style="1" customWidth="1"/>
    <col min="51" max="51" width="4.5703125" style="1" bestFit="1" customWidth="1"/>
    <col min="52" max="54" width="17.5703125" style="1" customWidth="1"/>
    <col min="55" max="55" width="18.7109375" style="1" customWidth="1"/>
    <col min="56" max="64" width="16.28515625" style="1" customWidth="1"/>
    <col min="65" max="65" width="5.42578125" style="1" bestFit="1" customWidth="1"/>
    <col min="66" max="66" width="37.85546875" style="1" customWidth="1"/>
    <col min="67" max="67" width="4.7109375" style="1" bestFit="1" customWidth="1"/>
    <col min="68" max="72" width="18.5703125" style="1" customWidth="1"/>
    <col min="73" max="73" width="15" bestFit="1" customWidth="1"/>
    <col min="74" max="74" width="15.28515625" bestFit="1" customWidth="1"/>
    <col min="75" max="75" width="15" bestFit="1" customWidth="1"/>
    <col min="76" max="76" width="15.28515625" bestFit="1" customWidth="1"/>
    <col min="77" max="77" width="15" bestFit="1" customWidth="1"/>
    <col min="78" max="79" width="15.28515625" bestFit="1" customWidth="1"/>
    <col min="80" max="80" width="17.85546875" customWidth="1"/>
    <col min="81" max="81" width="5.28515625" bestFit="1" customWidth="1"/>
    <col min="82" max="82" width="40.28515625" bestFit="1" customWidth="1"/>
    <col min="83" max="83" width="8.140625" bestFit="1" customWidth="1"/>
    <col min="84" max="84" width="15.7109375" bestFit="1" customWidth="1"/>
    <col min="85" max="85" width="14.7109375" bestFit="1" customWidth="1"/>
    <col min="86" max="86" width="13.7109375" bestFit="1" customWidth="1"/>
    <col min="87" max="87" width="14.7109375" hidden="1" customWidth="1" outlineLevel="1"/>
    <col min="88" max="88" width="13.7109375" hidden="1" customWidth="1" outlineLevel="1"/>
    <col min="89" max="89" width="15" hidden="1" customWidth="1" outlineLevel="1"/>
    <col min="90" max="90" width="12.85546875" hidden="1" customWidth="1" outlineLevel="1"/>
    <col min="91" max="91" width="15" hidden="1" customWidth="1" outlineLevel="1"/>
    <col min="92" max="92" width="12.85546875" hidden="1" customWidth="1" outlineLevel="1"/>
    <col min="93" max="93" width="15" hidden="1" customWidth="1" outlineLevel="1"/>
    <col min="94" max="94" width="12.85546875" hidden="1" customWidth="1" outlineLevel="1"/>
    <col min="95" max="95" width="15" hidden="1" customWidth="1" outlineLevel="1"/>
    <col min="96" max="96" width="12.85546875" hidden="1" customWidth="1" outlineLevel="1"/>
    <col min="97" max="97" width="5.28515625" bestFit="1" customWidth="1" collapsed="1"/>
    <col min="98" max="98" width="46.5703125" customWidth="1"/>
    <col min="99" max="99" width="4.7109375" bestFit="1" customWidth="1"/>
    <col min="100" max="102" width="12.85546875" customWidth="1"/>
    <col min="103" max="112" width="12.85546875" hidden="1" customWidth="1" outlineLevel="1"/>
    <col min="113" max="113" width="5.28515625" bestFit="1" customWidth="1" collapsed="1"/>
    <col min="114" max="114" width="48.28515625" bestFit="1" customWidth="1"/>
    <col min="115" max="115" width="4.5703125" bestFit="1" customWidth="1"/>
    <col min="116" max="116" width="15.85546875" bestFit="1" customWidth="1"/>
    <col min="117" max="118" width="12.85546875" customWidth="1"/>
    <col min="119" max="128" width="12.85546875" hidden="1" customWidth="1" outlineLevel="1"/>
    <col min="129" max="129" width="5.28515625" bestFit="1" customWidth="1" collapsed="1"/>
    <col min="130" max="130" width="31.42578125" bestFit="1" customWidth="1"/>
    <col min="131" max="131" width="4.7109375" bestFit="1" customWidth="1"/>
    <col min="132" max="132" width="15.7109375" bestFit="1" customWidth="1"/>
    <col min="133" max="134" width="12.85546875" customWidth="1"/>
    <col min="135" max="144" width="12.85546875" hidden="1" customWidth="1" outlineLevel="1"/>
    <col min="145" max="145" width="5.28515625" bestFit="1" customWidth="1" collapsed="1"/>
    <col min="146" max="146" width="55.140625" bestFit="1" customWidth="1"/>
    <col min="147" max="147" width="4.5703125" bestFit="1" customWidth="1"/>
    <col min="148" max="148" width="15.85546875" bestFit="1" customWidth="1"/>
    <col min="149" max="150" width="12.85546875" customWidth="1"/>
    <col min="151" max="159" width="12.85546875" hidden="1" customWidth="1" outlineLevel="1"/>
    <col min="160" max="160" width="15.7109375" style="1" hidden="1" customWidth="1" outlineLevel="1"/>
    <col min="161" max="161" width="5.42578125" style="1" bestFit="1" customWidth="1" collapsed="1"/>
    <col min="162" max="162" width="41.140625" style="1" bestFit="1" customWidth="1"/>
    <col min="163" max="163" width="4.28515625" style="1" customWidth="1"/>
    <col min="164" max="164" width="16.140625" style="1" customWidth="1"/>
    <col min="165" max="165" width="16.7109375" style="1" customWidth="1"/>
    <col min="166" max="166" width="17.7109375" style="1" customWidth="1"/>
    <col min="167" max="167" width="17.140625" style="1" customWidth="1"/>
    <col min="168" max="176" width="14.85546875" style="1" customWidth="1"/>
    <col min="177" max="177" width="5.28515625" style="1" bestFit="1" customWidth="1"/>
    <col min="178" max="182" width="14.85546875" style="1" customWidth="1"/>
    <col min="183" max="192" width="14.85546875" style="1" hidden="1" customWidth="1" outlineLevel="1"/>
    <col min="193" max="193" width="5.28515625" style="1" bestFit="1" customWidth="1" collapsed="1"/>
    <col min="194" max="194" width="50.5703125" style="1" bestFit="1" customWidth="1"/>
    <col min="195" max="195" width="3.5703125" style="1" customWidth="1"/>
    <col min="196" max="198" width="14.85546875" style="1" customWidth="1"/>
    <col min="199" max="208" width="14.85546875" style="1" hidden="1" customWidth="1" outlineLevel="1"/>
    <col min="209" max="209" width="5.28515625" style="1" bestFit="1" customWidth="1" collapsed="1"/>
    <col min="210" max="210" width="31.5703125" style="1" bestFit="1" customWidth="1"/>
    <col min="211" max="211" width="4.7109375" style="1" bestFit="1" customWidth="1"/>
    <col min="212" max="216" width="14.85546875" style="1" customWidth="1"/>
    <col min="217" max="224" width="14.85546875" style="1" hidden="1" customWidth="1" outlineLevel="1"/>
    <col min="225" max="225" width="5.28515625" style="1" bestFit="1" customWidth="1" collapsed="1"/>
    <col min="226" max="226" width="46.42578125" style="1" bestFit="1" customWidth="1"/>
    <col min="227" max="227" width="6.5703125" style="1" customWidth="1"/>
    <col min="228" max="236" width="14.85546875" style="1" customWidth="1"/>
    <col min="237" max="240" width="14.85546875" style="1" hidden="1" customWidth="1" outlineLevel="1"/>
    <col min="241" max="241" width="5.42578125" style="1" bestFit="1" customWidth="1" collapsed="1"/>
    <col min="242" max="242" width="50.28515625" style="1" bestFit="1" customWidth="1"/>
    <col min="243" max="243" width="6" style="1" customWidth="1"/>
    <col min="244" max="246" width="17.5703125" style="1" customWidth="1"/>
    <col min="247" max="256" width="17.5703125" style="1" hidden="1" customWidth="1" outlineLevel="1"/>
    <col min="257" max="257" width="9.140625" style="1" collapsed="1"/>
    <col min="258" max="258" width="46.28515625" style="1" bestFit="1" customWidth="1"/>
    <col min="259" max="259" width="6" style="1" customWidth="1"/>
    <col min="260" max="264" width="14.5703125" style="1" customWidth="1"/>
    <col min="265" max="272" width="14.5703125" style="1" hidden="1" customWidth="1" outlineLevel="1"/>
    <col min="273" max="273" width="5" style="1" bestFit="1" customWidth="1" collapsed="1"/>
    <col min="274" max="274" width="33.5703125" style="1" customWidth="1"/>
    <col min="275" max="275" width="9.85546875" style="1" customWidth="1"/>
    <col min="276" max="276" width="17.85546875" style="1" customWidth="1"/>
    <col min="277" max="277" width="18.7109375" style="1" customWidth="1"/>
    <col min="278" max="278" width="15.28515625" style="1" customWidth="1"/>
    <col min="279" max="279" width="14" style="1" hidden="1" customWidth="1" outlineLevel="1"/>
    <col min="280" max="288" width="18.28515625" style="1" hidden="1" customWidth="1" outlineLevel="1"/>
    <col min="289" max="289" width="5.5703125" style="1" bestFit="1" customWidth="1" collapsed="1"/>
    <col min="290" max="290" width="41.5703125" style="1" customWidth="1"/>
    <col min="291" max="291" width="5" style="1" bestFit="1" customWidth="1"/>
    <col min="292" max="294" width="19.140625" style="1" customWidth="1"/>
    <col min="295" max="295" width="19.140625" style="1" hidden="1" customWidth="1" outlineLevel="1"/>
    <col min="296" max="296" width="15.28515625" style="1" hidden="1" customWidth="1" outlineLevel="1"/>
    <col min="297" max="297" width="15" style="1" hidden="1" customWidth="1" outlineLevel="1"/>
    <col min="298" max="298" width="15.28515625" style="1" hidden="1" customWidth="1" outlineLevel="1"/>
    <col min="299" max="299" width="15" style="1" hidden="1" customWidth="1" outlineLevel="1"/>
    <col min="300" max="300" width="15.28515625" style="1" hidden="1" customWidth="1" outlineLevel="1"/>
    <col min="301" max="301" width="15" style="1" hidden="1" customWidth="1" outlineLevel="1"/>
    <col min="302" max="302" width="15.28515625" style="1" hidden="1" customWidth="1" outlineLevel="1"/>
    <col min="303" max="303" width="15" style="1" hidden="1" customWidth="1" outlineLevel="1"/>
    <col min="304" max="304" width="22.42578125" style="1" hidden="1" customWidth="1" outlineLevel="1"/>
    <col min="305" max="305" width="5.5703125" style="1" bestFit="1" customWidth="1" collapsed="1"/>
    <col min="306" max="306" width="58.85546875" style="1" customWidth="1"/>
    <col min="307" max="307" width="6.5703125" style="1" customWidth="1"/>
    <col min="308" max="310" width="16.85546875" style="1" customWidth="1"/>
    <col min="311" max="311" width="16.85546875" style="1" hidden="1" customWidth="1" outlineLevel="1"/>
    <col min="312" max="312" width="14" style="1" hidden="1" customWidth="1" outlineLevel="1"/>
    <col min="313" max="313" width="13.42578125" style="1" hidden="1" customWidth="1" outlineLevel="1"/>
    <col min="314" max="314" width="14.42578125" style="1" hidden="1" customWidth="1" outlineLevel="1"/>
    <col min="315" max="315" width="15" style="1" hidden="1" customWidth="1" outlineLevel="1"/>
    <col min="316" max="316" width="14.42578125" style="1" hidden="1" customWidth="1" outlineLevel="1"/>
    <col min="317" max="317" width="15" style="1" hidden="1" customWidth="1" outlineLevel="1"/>
    <col min="318" max="318" width="14.42578125" style="1" hidden="1" customWidth="1" outlineLevel="1"/>
    <col min="319" max="319" width="15" style="1" hidden="1" customWidth="1" outlineLevel="1"/>
    <col min="320" max="320" width="16" style="1" hidden="1" customWidth="1" outlineLevel="1"/>
    <col min="321" max="321" width="5.42578125" bestFit="1" customWidth="1" collapsed="1"/>
    <col min="322" max="322" width="40.7109375" customWidth="1"/>
    <col min="323" max="323" width="7" bestFit="1" customWidth="1"/>
    <col min="324" max="326" width="16" customWidth="1"/>
    <col min="327" max="328" width="16" hidden="1" customWidth="1" outlineLevel="1"/>
    <col min="329" max="329" width="15.140625" hidden="1" customWidth="1" outlineLevel="1"/>
    <col min="330" max="330" width="19.28515625" hidden="1" customWidth="1" outlineLevel="1"/>
    <col min="331" max="331" width="17.28515625" hidden="1" customWidth="1" outlineLevel="1"/>
    <col min="332" max="332" width="18.28515625" hidden="1" customWidth="1" outlineLevel="1"/>
    <col min="333" max="333" width="18.42578125" hidden="1" customWidth="1" outlineLevel="1"/>
    <col min="334" max="334" width="14.7109375" hidden="1" customWidth="1" outlineLevel="1"/>
    <col min="335" max="335" width="19.85546875" hidden="1" customWidth="1" outlineLevel="1"/>
    <col min="336" max="336" width="16" hidden="1" customWidth="1" outlineLevel="1"/>
    <col min="337" max="337" width="5.28515625" style="1" bestFit="1" customWidth="1" collapsed="1"/>
    <col min="338" max="338" width="41.7109375" style="1" bestFit="1" customWidth="1"/>
    <col min="339" max="339" width="4.5703125" style="1" bestFit="1" customWidth="1"/>
    <col min="340" max="346" width="13.42578125" style="1" hidden="1" customWidth="1" outlineLevel="1"/>
    <col min="347" max="347" width="15" style="1" bestFit="1" customWidth="1" collapsed="1"/>
    <col min="348" max="352" width="13.42578125" style="1" customWidth="1"/>
    <col min="353" max="353" width="5.28515625" style="1" bestFit="1" customWidth="1"/>
    <col min="354" max="354" width="42.85546875" style="1" bestFit="1" customWidth="1"/>
    <col min="355" max="355" width="4.7109375" style="1" bestFit="1" customWidth="1"/>
    <col min="356" max="356" width="16.28515625" style="1" hidden="1" customWidth="1" outlineLevel="1"/>
    <col min="357" max="357" width="14.7109375" style="1" hidden="1" customWidth="1" outlineLevel="1"/>
    <col min="358" max="358" width="16.28515625" style="1" hidden="1" customWidth="1" outlineLevel="1"/>
    <col min="359" max="359" width="14.7109375" style="1" hidden="1" customWidth="1" outlineLevel="1"/>
    <col min="360" max="360" width="16.28515625" style="1" hidden="1" customWidth="1" outlineLevel="1"/>
    <col min="361" max="361" width="15" style="1" hidden="1" customWidth="1" outlineLevel="1"/>
    <col min="362" max="362" width="16.28515625" style="1" bestFit="1" customWidth="1" collapsed="1"/>
    <col min="363" max="363" width="15" style="1" bestFit="1" customWidth="1"/>
    <col min="364" max="364" width="16.28515625" style="1" bestFit="1" customWidth="1"/>
    <col min="365" max="365" width="15" style="1" bestFit="1" customWidth="1"/>
    <col min="366" max="366" width="16.28515625" style="1" bestFit="1" customWidth="1"/>
    <col min="367" max="367" width="15.28515625" style="1" bestFit="1" customWidth="1"/>
    <col min="368" max="368" width="16.140625" style="1" customWidth="1"/>
    <col min="369" max="369" width="5.28515625" style="1" bestFit="1" customWidth="1"/>
    <col min="370" max="370" width="51.28515625" style="1" bestFit="1" customWidth="1"/>
    <col min="371" max="371" width="8" style="1" customWidth="1"/>
    <col min="372" max="385" width="13.42578125" style="1" customWidth="1"/>
    <col min="386" max="386" width="50.42578125" style="1" bestFit="1" customWidth="1"/>
    <col min="387" max="387" width="4.7109375" style="1" bestFit="1" customWidth="1"/>
    <col min="388" max="400" width="13.42578125" style="1" customWidth="1"/>
    <col min="401" max="401" width="5.42578125" style="1" bestFit="1" customWidth="1"/>
    <col min="402" max="402" width="36.42578125" style="1" customWidth="1"/>
    <col min="403" max="403" width="7.7109375" style="1" customWidth="1"/>
    <col min="404" max="404" width="14.140625" style="1" bestFit="1" customWidth="1"/>
    <col min="405" max="405" width="12.85546875" style="1" bestFit="1" customWidth="1"/>
    <col min="406" max="406" width="14.140625" style="1" bestFit="1" customWidth="1"/>
    <col min="407" max="407" width="12.85546875" style="1" bestFit="1" customWidth="1"/>
    <col min="408" max="416" width="14.140625" style="1" customWidth="1"/>
    <col min="417" max="417" width="9.5703125" style="1" customWidth="1"/>
    <col min="418" max="418" width="52.28515625" style="1" customWidth="1"/>
    <col min="419" max="419" width="8" style="1" customWidth="1"/>
    <col min="420" max="422" width="16.7109375" style="1" customWidth="1"/>
    <col min="423" max="423" width="17.28515625" style="1" customWidth="1"/>
    <col min="424" max="432" width="16.7109375" style="1" customWidth="1"/>
    <col min="433" max="433" width="5.7109375" customWidth="1"/>
    <col min="434" max="434" width="5.5703125" customWidth="1" collapsed="1"/>
    <col min="435" max="435" width="54.42578125" customWidth="1"/>
    <col min="436" max="436" width="5.28515625" customWidth="1"/>
    <col min="437" max="437" width="15.28515625" customWidth="1"/>
    <col min="438" max="438" width="19.42578125" customWidth="1"/>
    <col min="439" max="439" width="14.140625" customWidth="1"/>
    <col min="440" max="440" width="17.28515625" customWidth="1"/>
    <col min="441" max="441" width="17.140625" customWidth="1"/>
    <col min="442" max="446" width="17.28515625" customWidth="1"/>
    <col min="447" max="447" width="19.28515625" customWidth="1"/>
    <col min="448" max="448" width="15.140625" customWidth="1"/>
    <col min="449" max="449" width="19.5703125" customWidth="1"/>
    <col min="450" max="450" width="5.28515625" style="1" bestFit="1" customWidth="1"/>
    <col min="451" max="451" width="70.28515625" style="1" bestFit="1" customWidth="1"/>
    <col min="452" max="452" width="5.7109375" style="1" customWidth="1"/>
    <col min="453" max="454" width="13.42578125" style="1" customWidth="1"/>
    <col min="455" max="455" width="16" style="1" bestFit="1" customWidth="1"/>
    <col min="456" max="456" width="15" style="1" bestFit="1" customWidth="1"/>
    <col min="457" max="464" width="16" style="1" bestFit="1" customWidth="1"/>
    <col min="465" max="465" width="15.42578125" style="1" customWidth="1"/>
    <col min="466" max="466" width="9.28515625" bestFit="1" customWidth="1"/>
    <col min="467" max="467" width="66.28515625" bestFit="1" customWidth="1"/>
    <col min="468" max="468" width="5.28515625" bestFit="1" customWidth="1"/>
    <col min="469" max="469" width="15.85546875" hidden="1" customWidth="1" outlineLevel="1"/>
    <col min="470" max="470" width="14.5703125" hidden="1" customWidth="1" outlineLevel="1"/>
    <col min="471" max="471" width="18.28515625" hidden="1" customWidth="1" outlineLevel="1"/>
    <col min="472" max="472" width="16.28515625" bestFit="1" customWidth="1" collapsed="1"/>
    <col min="473" max="473" width="18.28515625" bestFit="1" customWidth="1"/>
    <col min="474" max="474" width="16.28515625" bestFit="1" customWidth="1"/>
    <col min="475" max="475" width="18.28515625" bestFit="1" customWidth="1"/>
    <col min="476" max="476" width="16.28515625" bestFit="1" customWidth="1"/>
    <col min="477" max="477" width="18.28515625" bestFit="1" customWidth="1"/>
    <col min="478" max="478" width="16.28515625" bestFit="1" customWidth="1"/>
    <col min="479" max="479" width="18.28515625" bestFit="1" customWidth="1"/>
    <col min="480" max="480" width="16.28515625" bestFit="1" customWidth="1"/>
    <col min="481" max="481" width="21.7109375" bestFit="1" customWidth="1"/>
    <col min="483" max="483" width="58" bestFit="1" customWidth="1"/>
    <col min="484" max="484" width="4.85546875" bestFit="1" customWidth="1"/>
    <col min="485" max="485" width="0" hidden="1" customWidth="1" outlineLevel="1"/>
    <col min="486" max="486" width="15.85546875" hidden="1" customWidth="1" outlineLevel="1"/>
    <col min="487" max="487" width="16.42578125" hidden="1" customWidth="1" outlineLevel="1"/>
    <col min="488" max="488" width="17.5703125" bestFit="1" customWidth="1" collapsed="1"/>
    <col min="489" max="493" width="17.140625" bestFit="1" customWidth="1"/>
    <col min="494" max="494" width="18.42578125" bestFit="1" customWidth="1"/>
    <col min="495" max="495" width="18" bestFit="1" customWidth="1"/>
    <col min="496" max="496" width="17.42578125" customWidth="1"/>
    <col min="497" max="497" width="22.85546875" customWidth="1"/>
    <col min="498" max="498" width="3.85546875" customWidth="1"/>
    <col min="499" max="499" width="9.140625" hidden="1" customWidth="1" outlineLevel="1"/>
    <col min="500" max="500" width="49.85546875" hidden="1" customWidth="1" outlineLevel="1"/>
    <col min="501" max="501" width="4.7109375" hidden="1" customWidth="1" outlineLevel="1"/>
    <col min="502" max="502" width="15.7109375" hidden="1" customWidth="1" outlineLevel="1"/>
    <col min="503" max="503" width="17.140625" hidden="1" customWidth="1" outlineLevel="1"/>
    <col min="504" max="504" width="16.42578125" hidden="1" customWidth="1" outlineLevel="1"/>
    <col min="505" max="505" width="14.42578125" style="1" hidden="1" customWidth="1" outlineLevel="1"/>
    <col min="506" max="506" width="16.42578125" style="1" hidden="1" customWidth="1" outlineLevel="1"/>
    <col min="507" max="507" width="14.42578125" style="1" hidden="1" customWidth="1" outlineLevel="1"/>
    <col min="508" max="508" width="16.42578125" style="1" hidden="1" customWidth="1" outlineLevel="1"/>
    <col min="509" max="509" width="14.28515625" style="1" hidden="1" customWidth="1" outlineLevel="1"/>
    <col min="510" max="510" width="16.42578125" style="1" hidden="1" customWidth="1" outlineLevel="1"/>
    <col min="511" max="511" width="15" style="1" hidden="1" customWidth="1" outlineLevel="1"/>
    <col min="512" max="512" width="16.42578125" style="1" hidden="1" customWidth="1" outlineLevel="1"/>
    <col min="513" max="513" width="15" style="1" hidden="1" customWidth="1" outlineLevel="1"/>
    <col min="514" max="514" width="16.42578125" style="1" hidden="1" customWidth="1" outlineLevel="1"/>
    <col min="515" max="515" width="17.42578125" style="1" customWidth="1" collapsed="1"/>
    <col min="516" max="16384" width="9.140625" style="1"/>
  </cols>
  <sheetData>
    <row r="1" spans="1:515" s="2" customFormat="1" ht="15.75" thickBot="1" x14ac:dyDescent="0.3">
      <c r="T1" s="657">
        <f>ROUND(T57+T66,0)</f>
        <v>0</v>
      </c>
      <c r="U1" s="657">
        <f>ROUND(U57+U66,0)</f>
        <v>0</v>
      </c>
      <c r="V1" s="657">
        <f>V57+V66</f>
        <v>0</v>
      </c>
      <c r="W1" s="657">
        <f>W57+W66</f>
        <v>0</v>
      </c>
      <c r="X1" s="657">
        <f>X57+X66</f>
        <v>0</v>
      </c>
      <c r="AM1" s="657">
        <f>ROUND(AM57+AM66,0)</f>
        <v>0</v>
      </c>
      <c r="AN1" s="657">
        <f>AN57+AN66</f>
        <v>0</v>
      </c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PQ1"/>
      <c r="PR1" s="274"/>
      <c r="PS1" s="274"/>
      <c r="PT1" s="274"/>
      <c r="PU1" s="274"/>
      <c r="PV1" s="274"/>
      <c r="PW1" s="274"/>
      <c r="PX1" s="274"/>
      <c r="PY1" s="274"/>
      <c r="PZ1" s="274"/>
      <c r="QA1" s="274"/>
      <c r="QB1" s="274"/>
      <c r="QC1" s="274"/>
      <c r="QD1" s="274"/>
      <c r="QE1" s="274"/>
      <c r="QF1" s="274"/>
      <c r="QG1" s="274"/>
      <c r="QX1" s="274"/>
      <c r="QY1" s="274"/>
      <c r="QZ1" s="274"/>
      <c r="RA1" s="274"/>
      <c r="RB1" s="274"/>
      <c r="RC1" s="274"/>
      <c r="RD1" s="274"/>
      <c r="RE1" s="274"/>
      <c r="RF1" s="274"/>
      <c r="RG1" s="274"/>
      <c r="RH1" s="274"/>
      <c r="RI1" s="274"/>
      <c r="RJ1" s="274"/>
      <c r="RK1" s="274"/>
      <c r="RL1" s="274"/>
      <c r="RM1" s="274"/>
      <c r="RN1" s="274"/>
      <c r="RO1" s="274"/>
      <c r="RP1" s="274"/>
      <c r="RQ1" s="274"/>
      <c r="RR1" s="274"/>
      <c r="RS1" s="274"/>
      <c r="RT1" s="274"/>
      <c r="RU1" s="274"/>
      <c r="RV1" s="274"/>
      <c r="RW1" s="274"/>
      <c r="RX1" s="274"/>
      <c r="RY1" s="274"/>
      <c r="RZ1" s="274"/>
      <c r="SA1" s="274"/>
      <c r="SB1" s="274"/>
      <c r="SC1" s="274"/>
      <c r="SD1" s="274"/>
      <c r="SE1" s="274"/>
      <c r="SF1" s="274"/>
      <c r="SG1" s="274"/>
      <c r="SH1" s="274"/>
      <c r="SI1" s="274"/>
      <c r="SJ1" s="274"/>
      <c r="SK1" s="274"/>
      <c r="SL1" s="274"/>
      <c r="SM1" s="274"/>
      <c r="SN1" s="274"/>
      <c r="SO1" s="274"/>
      <c r="SP1" s="274"/>
      <c r="SQ1" s="274"/>
      <c r="SR1" s="274"/>
      <c r="SS1" s="274"/>
      <c r="ST1" s="274"/>
      <c r="SU1" s="274"/>
    </row>
    <row r="2" spans="1:515" customFormat="1" x14ac:dyDescent="0.25">
      <c r="A2" s="1"/>
      <c r="B2" s="1"/>
      <c r="C2" s="1"/>
      <c r="D2" s="1"/>
      <c r="E2" s="1"/>
      <c r="F2" s="1"/>
      <c r="G2" s="1"/>
      <c r="H2" s="1"/>
      <c r="I2" s="649"/>
      <c r="J2" s="649"/>
      <c r="K2" s="649"/>
      <c r="L2" s="649"/>
      <c r="M2" s="649"/>
      <c r="N2" s="649"/>
      <c r="O2" s="655"/>
      <c r="P2" s="654" t="s">
        <v>413</v>
      </c>
      <c r="Q2" s="1"/>
      <c r="R2" s="1"/>
      <c r="S2" s="1"/>
      <c r="U2" s="655" t="s">
        <v>836</v>
      </c>
      <c r="V2" s="654" t="s">
        <v>413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655"/>
      <c r="AN2" s="654" t="s">
        <v>413</v>
      </c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655"/>
      <c r="BL2" s="654" t="s">
        <v>413</v>
      </c>
      <c r="BM2" s="1"/>
      <c r="BN2" s="1"/>
      <c r="BO2" s="1"/>
      <c r="BP2" s="1"/>
      <c r="BQ2" s="1"/>
      <c r="BR2" s="1"/>
      <c r="BS2" s="1"/>
      <c r="BT2" s="1"/>
      <c r="CA2" s="655"/>
      <c r="CB2" s="654" t="s">
        <v>413</v>
      </c>
      <c r="CG2" s="655"/>
      <c r="CH2" s="654" t="s">
        <v>413</v>
      </c>
      <c r="CW2" s="655"/>
      <c r="CX2" s="654" t="s">
        <v>413</v>
      </c>
      <c r="DM2" s="655"/>
      <c r="DN2" s="654" t="s">
        <v>413</v>
      </c>
      <c r="EC2" s="655"/>
      <c r="ED2" s="654" t="s">
        <v>413</v>
      </c>
      <c r="ES2" s="655"/>
      <c r="ET2" s="654" t="s">
        <v>413</v>
      </c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655"/>
      <c r="FT2" s="654" t="s">
        <v>413</v>
      </c>
      <c r="FU2" s="1"/>
      <c r="FV2" s="1"/>
      <c r="FW2" s="1"/>
      <c r="FX2" s="1"/>
      <c r="FY2" s="655"/>
      <c r="FZ2" s="654" t="s">
        <v>413</v>
      </c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655"/>
      <c r="GP2" s="654" t="s">
        <v>413</v>
      </c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655"/>
      <c r="HH2" s="654" t="s">
        <v>413</v>
      </c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655"/>
      <c r="IB2" s="654" t="s">
        <v>413</v>
      </c>
      <c r="IC2" s="1"/>
      <c r="ID2" s="1"/>
      <c r="IE2" s="1"/>
      <c r="IF2" s="1"/>
      <c r="IG2" s="1"/>
      <c r="IH2" s="1"/>
      <c r="II2" s="1"/>
      <c r="IJ2" s="1"/>
      <c r="IK2" s="655"/>
      <c r="IL2" s="654" t="s">
        <v>413</v>
      </c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655"/>
      <c r="JD2" s="654" t="s">
        <v>413</v>
      </c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655"/>
      <c r="JR2" s="654" t="s">
        <v>413</v>
      </c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655"/>
      <c r="KH2" s="654" t="s">
        <v>413</v>
      </c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655"/>
      <c r="KX2" s="654" t="s">
        <v>413</v>
      </c>
      <c r="KY2" s="1"/>
      <c r="KZ2" s="1"/>
      <c r="LA2" s="1"/>
      <c r="LB2" s="1"/>
      <c r="LC2" s="1"/>
      <c r="LD2" s="1"/>
      <c r="LE2" s="1"/>
      <c r="LF2" s="1"/>
      <c r="LG2" s="1"/>
      <c r="LH2" s="1"/>
      <c r="LM2" s="655"/>
      <c r="LN2" s="654" t="s">
        <v>413</v>
      </c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655"/>
      <c r="MN2" s="654" t="s">
        <v>413</v>
      </c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655"/>
      <c r="ND2" s="654" t="s">
        <v>413</v>
      </c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655"/>
      <c r="NT2" s="654" t="s">
        <v>413</v>
      </c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655"/>
      <c r="OJ2" s="654" t="s">
        <v>413</v>
      </c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655"/>
      <c r="OZ2" s="654" t="s">
        <v>413</v>
      </c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655"/>
      <c r="PP2" s="654" t="s">
        <v>413</v>
      </c>
      <c r="QF2" s="655"/>
      <c r="QG2" s="654" t="s">
        <v>413</v>
      </c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655"/>
      <c r="QW2" s="654" t="s">
        <v>413</v>
      </c>
      <c r="RL2" s="655"/>
      <c r="RM2" s="654" t="s">
        <v>413</v>
      </c>
      <c r="SB2" s="655"/>
      <c r="SC2" s="654" t="s">
        <v>413</v>
      </c>
      <c r="SD2" s="656"/>
      <c r="SE2" s="274"/>
      <c r="SF2" s="274"/>
      <c r="SG2" s="274"/>
      <c r="SH2" s="274"/>
      <c r="SI2" s="274"/>
      <c r="SJ2" s="274"/>
      <c r="SK2" s="274"/>
      <c r="SL2" s="274"/>
      <c r="SM2" s="274"/>
      <c r="SN2" s="274"/>
      <c r="SO2" s="274"/>
      <c r="SP2" s="274"/>
      <c r="SQ2" s="274"/>
      <c r="SR2" s="274"/>
      <c r="SS2" s="655"/>
      <c r="ST2" s="654" t="s">
        <v>413</v>
      </c>
      <c r="SU2" s="274"/>
    </row>
    <row r="3" spans="1:515" customFormat="1" x14ac:dyDescent="0.25">
      <c r="A3" s="1"/>
      <c r="B3" s="1"/>
      <c r="C3" s="1"/>
      <c r="D3" s="1"/>
      <c r="E3" s="1"/>
      <c r="F3" s="1"/>
      <c r="H3" s="1"/>
      <c r="I3" s="653"/>
      <c r="J3" s="653"/>
      <c r="K3" s="653"/>
      <c r="L3" s="653"/>
      <c r="M3" s="653"/>
      <c r="N3" s="653"/>
      <c r="O3" s="651"/>
      <c r="P3" s="650" t="s">
        <v>776</v>
      </c>
      <c r="Q3" s="1"/>
      <c r="R3" s="1"/>
      <c r="S3" s="1"/>
      <c r="U3" s="651"/>
      <c r="V3" s="650" t="s">
        <v>775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651"/>
      <c r="AN3" s="650" t="s">
        <v>774</v>
      </c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651"/>
      <c r="BL3" s="650" t="s">
        <v>773</v>
      </c>
      <c r="BM3" s="1"/>
      <c r="BN3" s="1"/>
      <c r="BO3" s="1"/>
      <c r="BP3" s="1"/>
      <c r="BQ3" s="1"/>
      <c r="BR3" s="1"/>
      <c r="BS3" s="1"/>
      <c r="BT3" s="1"/>
      <c r="CA3" s="651"/>
      <c r="CB3" s="650" t="s">
        <v>772</v>
      </c>
      <c r="CG3" s="651"/>
      <c r="CH3" s="650" t="s">
        <v>771</v>
      </c>
      <c r="CW3" s="651"/>
      <c r="CX3" s="650" t="s">
        <v>770</v>
      </c>
      <c r="DM3" s="651"/>
      <c r="DN3" s="650" t="s">
        <v>769</v>
      </c>
      <c r="EC3" s="651"/>
      <c r="ED3" s="650" t="s">
        <v>768</v>
      </c>
      <c r="ES3" s="651"/>
      <c r="ET3" s="650" t="s">
        <v>767</v>
      </c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651"/>
      <c r="FT3" s="650" t="s">
        <v>766</v>
      </c>
      <c r="FU3" s="1"/>
      <c r="FV3" s="1"/>
      <c r="FW3" s="1"/>
      <c r="FX3" s="1"/>
      <c r="FY3" s="651"/>
      <c r="FZ3" s="650" t="s">
        <v>765</v>
      </c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651"/>
      <c r="GP3" s="650" t="s">
        <v>764</v>
      </c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651"/>
      <c r="HH3" s="650" t="s">
        <v>763</v>
      </c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651"/>
      <c r="IB3" s="650" t="s">
        <v>762</v>
      </c>
      <c r="IC3" s="1"/>
      <c r="ID3" s="1"/>
      <c r="IE3" s="1"/>
      <c r="IF3" s="1"/>
      <c r="IG3" s="1"/>
      <c r="IH3" s="1"/>
      <c r="II3" s="1"/>
      <c r="IJ3" s="1"/>
      <c r="IK3" s="651"/>
      <c r="IL3" s="650" t="s">
        <v>761</v>
      </c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651"/>
      <c r="JD3" s="650" t="s">
        <v>760</v>
      </c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651"/>
      <c r="JR3" s="650" t="s">
        <v>759</v>
      </c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651"/>
      <c r="KH3" s="650" t="s">
        <v>758</v>
      </c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651"/>
      <c r="KX3" s="650" t="s">
        <v>757</v>
      </c>
      <c r="KY3" s="1"/>
      <c r="KZ3" s="1"/>
      <c r="LA3" s="1"/>
      <c r="LB3" s="1"/>
      <c r="LC3" s="1"/>
      <c r="LD3" s="1"/>
      <c r="LE3" s="1"/>
      <c r="LF3" s="1"/>
      <c r="LG3" s="1"/>
      <c r="LH3" s="1"/>
      <c r="LM3" s="651"/>
      <c r="LN3" s="650" t="s">
        <v>756</v>
      </c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651"/>
      <c r="MN3" s="650" t="s">
        <v>755</v>
      </c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651"/>
      <c r="ND3" s="650" t="s">
        <v>754</v>
      </c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651"/>
      <c r="NT3" s="650" t="s">
        <v>753</v>
      </c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651"/>
      <c r="OJ3" s="650" t="s">
        <v>752</v>
      </c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651"/>
      <c r="OZ3" s="650" t="s">
        <v>751</v>
      </c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651"/>
      <c r="PP3" s="650" t="s">
        <v>778</v>
      </c>
      <c r="QF3" s="651"/>
      <c r="QG3" s="650" t="s">
        <v>750</v>
      </c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651"/>
      <c r="QW3" s="650" t="s">
        <v>749</v>
      </c>
      <c r="RL3" s="651"/>
      <c r="RM3" s="650" t="s">
        <v>777</v>
      </c>
      <c r="SB3" s="651"/>
      <c r="SC3" s="650" t="s">
        <v>777</v>
      </c>
      <c r="SD3" s="652"/>
      <c r="SE3" s="274"/>
      <c r="SF3" s="274"/>
      <c r="SG3" s="274"/>
      <c r="SH3" s="274"/>
      <c r="SI3" s="274"/>
      <c r="SJ3" s="274"/>
      <c r="SK3" s="274"/>
      <c r="SL3" s="274"/>
      <c r="SM3" s="274"/>
      <c r="SN3" s="274"/>
      <c r="SO3" s="274"/>
      <c r="SP3" s="274"/>
      <c r="SQ3" s="274"/>
      <c r="SR3" s="274"/>
      <c r="SS3" s="651"/>
      <c r="ST3" s="650" t="s">
        <v>412</v>
      </c>
      <c r="SU3" s="274"/>
    </row>
    <row r="4" spans="1:515" customFormat="1" ht="15.75" thickBot="1" x14ac:dyDescent="0.3">
      <c r="A4" s="649"/>
      <c r="B4" s="649"/>
      <c r="C4" s="649"/>
      <c r="D4" s="649"/>
      <c r="E4" s="649"/>
      <c r="F4" s="649"/>
      <c r="H4" s="1"/>
      <c r="I4" s="1"/>
      <c r="J4" s="1"/>
      <c r="K4" s="1"/>
      <c r="L4" s="1"/>
      <c r="M4" s="1"/>
      <c r="N4" s="1"/>
      <c r="O4" s="647" t="s">
        <v>411</v>
      </c>
      <c r="P4" s="648">
        <v>11.01</v>
      </c>
      <c r="Q4" s="1"/>
      <c r="R4" s="1"/>
      <c r="S4" s="1"/>
      <c r="U4" s="647" t="s">
        <v>411</v>
      </c>
      <c r="V4" s="648">
        <v>11.02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647" t="s">
        <v>411</v>
      </c>
      <c r="AN4" s="648">
        <v>11.03</v>
      </c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647" t="s">
        <v>411</v>
      </c>
      <c r="BL4" s="648">
        <v>11.04</v>
      </c>
      <c r="BM4" s="1"/>
      <c r="BN4" s="1"/>
      <c r="BO4" s="1"/>
      <c r="BP4" s="1"/>
      <c r="BQ4" s="1"/>
      <c r="BR4" s="1"/>
      <c r="BS4" s="1"/>
      <c r="BT4" s="1"/>
      <c r="CA4" s="647" t="s">
        <v>411</v>
      </c>
      <c r="CB4" s="648">
        <v>11.049999999999999</v>
      </c>
      <c r="CG4" s="647" t="s">
        <v>411</v>
      </c>
      <c r="CH4" s="648">
        <v>11.059999999999999</v>
      </c>
      <c r="CW4" s="647" t="s">
        <v>411</v>
      </c>
      <c r="CX4" s="648">
        <v>11.069999999999999</v>
      </c>
      <c r="DM4" s="647" t="s">
        <v>411</v>
      </c>
      <c r="DN4" s="648">
        <v>11.079999999999998</v>
      </c>
      <c r="EC4" s="647" t="s">
        <v>411</v>
      </c>
      <c r="ED4" s="648">
        <v>11.089999999999998</v>
      </c>
      <c r="ES4" s="647" t="s">
        <v>411</v>
      </c>
      <c r="ET4" s="648">
        <v>11.099999999999998</v>
      </c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647" t="s">
        <v>411</v>
      </c>
      <c r="FT4" s="648">
        <v>11.109999999999998</v>
      </c>
      <c r="FU4" s="1"/>
      <c r="FV4" s="1"/>
      <c r="FW4" s="1"/>
      <c r="FX4" s="1"/>
      <c r="FY4" s="647" t="s">
        <v>411</v>
      </c>
      <c r="FZ4" s="648">
        <v>11.119999999999997</v>
      </c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647" t="s">
        <v>411</v>
      </c>
      <c r="GP4" s="648">
        <v>11.129999999999997</v>
      </c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647" t="s">
        <v>411</v>
      </c>
      <c r="HH4" s="648">
        <v>11.139999999999997</v>
      </c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647" t="s">
        <v>411</v>
      </c>
      <c r="IB4" s="648">
        <v>11.149999999999997</v>
      </c>
      <c r="IC4" s="1"/>
      <c r="ID4" s="1"/>
      <c r="IE4" s="1"/>
      <c r="IF4" s="1"/>
      <c r="IG4" s="1"/>
      <c r="IH4" s="1"/>
      <c r="II4" s="1"/>
      <c r="IJ4" s="1"/>
      <c r="IK4" s="647" t="s">
        <v>411</v>
      </c>
      <c r="IL4" s="648">
        <v>11.159999999999997</v>
      </c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647" t="s">
        <v>411</v>
      </c>
      <c r="JD4" s="648">
        <v>11.169999999999996</v>
      </c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647" t="s">
        <v>411</v>
      </c>
      <c r="JR4" s="648">
        <v>11.179999999999996</v>
      </c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647" t="s">
        <v>411</v>
      </c>
      <c r="KH4" s="648">
        <v>11.189999999999996</v>
      </c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647" t="s">
        <v>411</v>
      </c>
      <c r="KX4" s="648">
        <v>11.199999999999996</v>
      </c>
      <c r="KY4" s="1"/>
      <c r="KZ4" s="1"/>
      <c r="LA4" s="1"/>
      <c r="LB4" s="1"/>
      <c r="LC4" s="1"/>
      <c r="LD4" s="1"/>
      <c r="LE4" s="1"/>
      <c r="LF4" s="1"/>
      <c r="LG4" s="1"/>
      <c r="LH4" s="1"/>
      <c r="LM4" s="647" t="s">
        <v>411</v>
      </c>
      <c r="LN4" s="648">
        <v>11.209999999999996</v>
      </c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647" t="s">
        <v>411</v>
      </c>
      <c r="MN4" s="648">
        <v>11.219999999999995</v>
      </c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647" t="s">
        <v>411</v>
      </c>
      <c r="ND4" s="648">
        <v>11.229999999999995</v>
      </c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647" t="s">
        <v>411</v>
      </c>
      <c r="NT4" s="648">
        <v>11.239999999999995</v>
      </c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647" t="s">
        <v>411</v>
      </c>
      <c r="OJ4" s="648">
        <v>11.249999999999995</v>
      </c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647" t="s">
        <v>411</v>
      </c>
      <c r="OZ4" s="648">
        <v>11.259999999999994</v>
      </c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647" t="s">
        <v>411</v>
      </c>
      <c r="PP4" s="648">
        <v>11.269999999999994</v>
      </c>
      <c r="QF4" s="647" t="s">
        <v>411</v>
      </c>
      <c r="QG4" s="648">
        <v>11.279999999999994</v>
      </c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647" t="s">
        <v>411</v>
      </c>
      <c r="QW4" s="648">
        <v>11.289999999999994</v>
      </c>
      <c r="RL4" s="647" t="s">
        <v>411</v>
      </c>
      <c r="RM4" s="648">
        <v>11.299999999999994</v>
      </c>
      <c r="SB4" s="647" t="s">
        <v>409</v>
      </c>
      <c r="SC4" s="646" t="s">
        <v>410</v>
      </c>
      <c r="SD4" s="274"/>
      <c r="SE4" s="274"/>
      <c r="SF4" s="274"/>
      <c r="SG4" s="274"/>
      <c r="SH4" s="274"/>
      <c r="SI4" s="274"/>
      <c r="SJ4" s="274"/>
      <c r="SK4" s="274"/>
      <c r="SL4" s="274"/>
      <c r="SM4" s="274"/>
      <c r="SN4" s="274"/>
      <c r="SO4" s="274"/>
      <c r="SP4" s="274"/>
      <c r="SQ4" s="274"/>
      <c r="SR4" s="274"/>
      <c r="SS4" s="647" t="s">
        <v>409</v>
      </c>
      <c r="ST4" s="646"/>
      <c r="SU4" s="274"/>
    </row>
    <row r="5" spans="1:515" s="272" customFormat="1" x14ac:dyDescent="0.25">
      <c r="A5" s="61" t="s">
        <v>447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 t="s">
        <v>447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 t="s">
        <v>447</v>
      </c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 t="s">
        <v>447</v>
      </c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 t="s">
        <v>447</v>
      </c>
      <c r="BN5" s="61"/>
      <c r="BO5" s="61"/>
      <c r="BP5" s="61"/>
      <c r="BQ5" s="61"/>
      <c r="BR5" s="61"/>
      <c r="BS5" s="61"/>
      <c r="BT5" s="61"/>
      <c r="CC5" s="61" t="s">
        <v>447</v>
      </c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 t="s">
        <v>447</v>
      </c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 t="s">
        <v>447</v>
      </c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 t="s">
        <v>447</v>
      </c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 t="s">
        <v>447</v>
      </c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E5" s="61" t="s">
        <v>447</v>
      </c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 t="s">
        <v>447</v>
      </c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 t="s">
        <v>447</v>
      </c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 t="s">
        <v>447</v>
      </c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 t="s">
        <v>447</v>
      </c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 t="s">
        <v>447</v>
      </c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  <c r="IW5" s="61" t="s">
        <v>447</v>
      </c>
      <c r="IX5" s="61"/>
      <c r="IY5" s="61"/>
      <c r="IZ5" s="61"/>
      <c r="JA5" s="61"/>
      <c r="JB5" s="61"/>
      <c r="JC5" s="61"/>
      <c r="JD5" s="61"/>
      <c r="JE5" s="61"/>
      <c r="JF5" s="61"/>
      <c r="JG5" s="61"/>
      <c r="JH5" s="61"/>
      <c r="JI5" s="61"/>
      <c r="JJ5" s="61"/>
      <c r="JK5" s="61"/>
      <c r="JL5" s="61"/>
      <c r="JM5" s="61" t="s">
        <v>447</v>
      </c>
      <c r="JN5" s="61"/>
      <c r="JO5" s="61"/>
      <c r="JP5" s="61"/>
      <c r="JQ5" s="61"/>
      <c r="JR5" s="61"/>
      <c r="JS5" s="61"/>
      <c r="JT5" s="61"/>
      <c r="JU5" s="61"/>
      <c r="JV5" s="61"/>
      <c r="JW5" s="61"/>
      <c r="JX5" s="61"/>
      <c r="JY5" s="61"/>
      <c r="JZ5" s="61"/>
      <c r="KA5" s="61"/>
      <c r="KB5" s="61"/>
      <c r="KC5" s="61" t="s">
        <v>447</v>
      </c>
      <c r="KD5" s="61"/>
      <c r="KE5" s="61"/>
      <c r="KF5" s="61"/>
      <c r="KG5" s="61"/>
      <c r="KH5" s="61"/>
      <c r="KI5" s="61"/>
      <c r="KJ5" s="61"/>
      <c r="KK5" s="61"/>
      <c r="KL5" s="61"/>
      <c r="KM5" s="61"/>
      <c r="KN5" s="61"/>
      <c r="KO5" s="61"/>
      <c r="KP5" s="61"/>
      <c r="KQ5" s="61"/>
      <c r="KR5" s="61"/>
      <c r="KS5" s="61" t="s">
        <v>447</v>
      </c>
      <c r="KT5" s="61"/>
      <c r="KU5" s="61"/>
      <c r="KV5" s="61"/>
      <c r="KW5" s="61"/>
      <c r="KX5" s="61"/>
      <c r="KY5" s="61"/>
      <c r="KZ5" s="61"/>
      <c r="LA5" s="61"/>
      <c r="LB5" s="61"/>
      <c r="LC5" s="61"/>
      <c r="LD5" s="61"/>
      <c r="LE5" s="61"/>
      <c r="LF5" s="61"/>
      <c r="LG5" s="61"/>
      <c r="LH5" s="61"/>
      <c r="LI5" s="61" t="s">
        <v>447</v>
      </c>
      <c r="LJ5" s="61"/>
      <c r="LK5" s="61"/>
      <c r="LL5" s="61"/>
      <c r="LM5" s="61"/>
      <c r="LN5" s="61"/>
      <c r="LO5" s="61"/>
      <c r="LP5" s="61"/>
      <c r="LQ5" s="61"/>
      <c r="LR5" s="61"/>
      <c r="LS5" s="61"/>
      <c r="LT5" s="61"/>
      <c r="LU5" s="61"/>
      <c r="LV5" s="61"/>
      <c r="LW5" s="61"/>
      <c r="LX5" s="61"/>
      <c r="LY5" s="61" t="s">
        <v>447</v>
      </c>
      <c r="LZ5" s="61"/>
      <c r="MA5" s="61"/>
      <c r="MB5" s="61"/>
      <c r="MC5" s="61"/>
      <c r="MD5" s="61"/>
      <c r="ME5" s="61"/>
      <c r="MF5" s="61"/>
      <c r="MG5" s="61"/>
      <c r="MH5" s="61"/>
      <c r="MI5" s="61"/>
      <c r="MJ5" s="61"/>
      <c r="MK5" s="61"/>
      <c r="ML5" s="61"/>
      <c r="MM5" s="61"/>
      <c r="MN5" s="61"/>
      <c r="MO5" s="61" t="s">
        <v>447</v>
      </c>
      <c r="MP5" s="61"/>
      <c r="MQ5" s="61"/>
      <c r="MR5" s="61"/>
      <c r="MS5" s="61"/>
      <c r="MT5" s="61"/>
      <c r="MU5" s="61"/>
      <c r="MV5" s="61"/>
      <c r="MW5" s="61"/>
      <c r="MX5" s="61"/>
      <c r="MY5" s="61"/>
      <c r="MZ5" s="61"/>
      <c r="NA5" s="61"/>
      <c r="NB5" s="61"/>
      <c r="NC5" s="61"/>
      <c r="ND5" s="61"/>
      <c r="NE5" s="61" t="s">
        <v>447</v>
      </c>
      <c r="NF5" s="61"/>
      <c r="NG5" s="61"/>
      <c r="NH5" s="61"/>
      <c r="NI5" s="61"/>
      <c r="NJ5" s="61"/>
      <c r="NK5" s="61"/>
      <c r="NL5" s="61"/>
      <c r="NM5" s="61"/>
      <c r="NN5" s="61"/>
      <c r="NO5" s="61"/>
      <c r="NP5" s="61"/>
      <c r="NQ5" s="61"/>
      <c r="NR5" s="61"/>
      <c r="NS5" s="61"/>
      <c r="NT5" s="61"/>
      <c r="NU5" s="61" t="s">
        <v>447</v>
      </c>
      <c r="NV5" s="61"/>
      <c r="NW5" s="61"/>
      <c r="NX5" s="61"/>
      <c r="NY5" s="61"/>
      <c r="NZ5" s="61"/>
      <c r="OA5" s="61"/>
      <c r="OB5" s="61"/>
      <c r="OC5" s="61"/>
      <c r="OD5" s="61"/>
      <c r="OE5" s="61"/>
      <c r="OF5" s="61"/>
      <c r="OG5" s="61"/>
      <c r="OH5" s="61"/>
      <c r="OI5" s="61"/>
      <c r="OJ5" s="61"/>
      <c r="OK5" s="61" t="s">
        <v>447</v>
      </c>
      <c r="OL5" s="61"/>
      <c r="OM5" s="61"/>
      <c r="ON5" s="61"/>
      <c r="OO5" s="61"/>
      <c r="OP5" s="61"/>
      <c r="OQ5" s="61"/>
      <c r="OR5" s="61"/>
      <c r="OS5" s="61"/>
      <c r="OT5" s="61"/>
      <c r="OU5" s="61"/>
      <c r="OV5" s="61"/>
      <c r="OW5" s="61"/>
      <c r="OX5" s="61"/>
      <c r="OY5" s="61"/>
      <c r="OZ5" s="61"/>
      <c r="PA5" s="61" t="s">
        <v>447</v>
      </c>
      <c r="PB5" s="61"/>
      <c r="PC5" s="61"/>
      <c r="PD5" s="61"/>
      <c r="PE5" s="61"/>
      <c r="PF5" s="61"/>
      <c r="PG5" s="61"/>
      <c r="PH5" s="61"/>
      <c r="PI5" s="61"/>
      <c r="PJ5" s="61"/>
      <c r="PK5" s="61"/>
      <c r="PL5" s="61"/>
      <c r="PM5" s="61"/>
      <c r="PN5" s="61"/>
      <c r="PO5" s="61"/>
      <c r="PP5" s="61"/>
      <c r="PQ5"/>
      <c r="PR5" s="61" t="s">
        <v>447</v>
      </c>
      <c r="PS5" s="630"/>
      <c r="PT5" s="630"/>
      <c r="PU5" s="630"/>
      <c r="PV5" s="630"/>
      <c r="PW5" s="630"/>
      <c r="PX5" s="630"/>
      <c r="PY5" s="630"/>
      <c r="PZ5" s="630"/>
      <c r="QA5" s="630"/>
      <c r="QB5" s="630"/>
      <c r="QC5" s="630"/>
      <c r="QD5" s="630"/>
      <c r="QE5" s="630"/>
      <c r="QF5" s="630"/>
      <c r="QG5" s="630"/>
      <c r="QH5" s="61" t="s">
        <v>447</v>
      </c>
      <c r="QI5" s="61"/>
      <c r="QJ5" s="61"/>
      <c r="QK5" s="61"/>
      <c r="QL5" s="61"/>
      <c r="QM5" s="61"/>
      <c r="QN5" s="61"/>
      <c r="QO5" s="61"/>
      <c r="QP5" s="61"/>
      <c r="QQ5" s="61"/>
      <c r="QR5" s="61"/>
      <c r="QS5" s="61"/>
      <c r="QT5" s="61"/>
      <c r="QU5" s="61"/>
      <c r="QV5" s="61"/>
      <c r="QW5" s="61"/>
      <c r="QX5" s="61" t="s">
        <v>447</v>
      </c>
      <c r="QY5" s="630"/>
      <c r="QZ5" s="630"/>
      <c r="RA5" s="630"/>
      <c r="RB5" s="630"/>
      <c r="RC5" s="630"/>
      <c r="RD5" s="630"/>
      <c r="RE5" s="630"/>
      <c r="RF5" s="630"/>
      <c r="RG5" s="630"/>
      <c r="RH5" s="630"/>
      <c r="RI5" s="630"/>
      <c r="RJ5" s="630"/>
      <c r="RK5" s="630"/>
      <c r="RL5" s="630"/>
      <c r="RM5" s="630"/>
      <c r="RN5" s="61" t="s">
        <v>447</v>
      </c>
      <c r="RO5" s="638"/>
      <c r="RP5" s="638"/>
      <c r="RQ5" s="638"/>
      <c r="RR5" s="638"/>
      <c r="RS5" s="638"/>
      <c r="RT5" s="638"/>
      <c r="RU5" s="638"/>
      <c r="RV5" s="638"/>
      <c r="RW5" s="638"/>
      <c r="RX5" s="638"/>
      <c r="RY5" s="638"/>
      <c r="RZ5" s="638"/>
      <c r="SA5" s="638"/>
      <c r="SB5" s="638"/>
      <c r="SC5" s="638"/>
      <c r="SD5" s="645"/>
      <c r="SE5" s="61" t="s">
        <v>447</v>
      </c>
      <c r="SF5" s="630"/>
      <c r="SG5" s="630"/>
      <c r="SH5" s="630"/>
      <c r="SI5" s="630"/>
      <c r="SJ5" s="630"/>
      <c r="SK5" s="630"/>
      <c r="SL5" s="630"/>
      <c r="SM5" s="630"/>
      <c r="SN5" s="630"/>
      <c r="SO5" s="630"/>
      <c r="SP5" s="630"/>
      <c r="SQ5" s="630"/>
      <c r="SR5" s="630"/>
      <c r="SS5" s="630"/>
      <c r="ST5" s="630"/>
      <c r="SU5" s="274"/>
    </row>
    <row r="6" spans="1:515" s="59" customFormat="1" x14ac:dyDescent="0.25">
      <c r="A6" s="60" t="s">
        <v>712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 t="s">
        <v>713</v>
      </c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 t="s">
        <v>714</v>
      </c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 t="s">
        <v>715</v>
      </c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 t="s">
        <v>716</v>
      </c>
      <c r="BN6" s="60"/>
      <c r="BO6" s="60"/>
      <c r="BP6" s="60"/>
      <c r="BQ6" s="60"/>
      <c r="BR6" s="60"/>
      <c r="BS6" s="60"/>
      <c r="BT6" s="60"/>
      <c r="CC6" s="60" t="s">
        <v>717</v>
      </c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 t="s">
        <v>718</v>
      </c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 t="s">
        <v>719</v>
      </c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 t="s">
        <v>720</v>
      </c>
      <c r="DZ6" s="60"/>
      <c r="EA6" s="60"/>
      <c r="EB6" s="60"/>
      <c r="EC6" s="60"/>
      <c r="ED6" s="60"/>
      <c r="EE6" s="643"/>
      <c r="EF6" s="60"/>
      <c r="EG6" s="60"/>
      <c r="EH6" s="60"/>
      <c r="EI6" s="60"/>
      <c r="EJ6" s="60"/>
      <c r="EK6" s="60"/>
      <c r="EL6" s="60"/>
      <c r="EM6" s="60"/>
      <c r="EN6" s="60"/>
      <c r="EO6" s="60" t="s">
        <v>721</v>
      </c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E6" s="60" t="s">
        <v>722</v>
      </c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 t="s">
        <v>723</v>
      </c>
      <c r="FV6" s="60"/>
      <c r="FW6" s="60"/>
      <c r="FX6" s="60"/>
      <c r="FY6" s="60"/>
      <c r="FZ6" s="60"/>
      <c r="GA6" s="643"/>
      <c r="GB6" s="60"/>
      <c r="GC6" s="60"/>
      <c r="GD6" s="60"/>
      <c r="GE6" s="60"/>
      <c r="GF6" s="60"/>
      <c r="GG6" s="60"/>
      <c r="GH6" s="60"/>
      <c r="GI6" s="60"/>
      <c r="GJ6" s="60"/>
      <c r="GK6" s="60" t="s">
        <v>724</v>
      </c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 t="s">
        <v>725</v>
      </c>
      <c r="HB6" s="60"/>
      <c r="HC6" s="60"/>
      <c r="HD6" s="60"/>
      <c r="HE6" s="60"/>
      <c r="HF6" s="60"/>
      <c r="HG6" s="643"/>
      <c r="HH6" s="60"/>
      <c r="HI6" s="60"/>
      <c r="HJ6" s="60"/>
      <c r="HK6" s="60"/>
      <c r="HL6" s="60"/>
      <c r="HM6" s="60"/>
      <c r="HN6" s="60"/>
      <c r="HO6" s="60"/>
      <c r="HP6" s="60"/>
      <c r="HQ6" s="60" t="s">
        <v>726</v>
      </c>
      <c r="HR6" s="643"/>
      <c r="HS6" s="643"/>
      <c r="HT6" s="643"/>
      <c r="HU6" s="643"/>
      <c r="HV6" s="60"/>
      <c r="HW6" s="60"/>
      <c r="HX6" s="643"/>
      <c r="HY6" s="60"/>
      <c r="HZ6" s="60"/>
      <c r="IA6" s="60"/>
      <c r="IB6" s="60"/>
      <c r="IC6" s="60"/>
      <c r="ID6" s="60"/>
      <c r="IE6" s="60"/>
      <c r="IF6" s="60"/>
      <c r="IG6" s="644" t="s">
        <v>727</v>
      </c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44" t="s">
        <v>728</v>
      </c>
      <c r="IX6" s="60"/>
      <c r="IY6" s="60"/>
      <c r="IZ6" s="60"/>
      <c r="JA6" s="60"/>
      <c r="JB6" s="60"/>
      <c r="JC6" s="643"/>
      <c r="JD6" s="60"/>
      <c r="JE6" s="60"/>
      <c r="JF6" s="60"/>
      <c r="JG6" s="60"/>
      <c r="JH6" s="60"/>
      <c r="JI6" s="60"/>
      <c r="JJ6" s="60"/>
      <c r="JK6" s="60"/>
      <c r="JL6" s="60"/>
      <c r="JM6" s="644" t="s">
        <v>729</v>
      </c>
      <c r="JN6" s="60"/>
      <c r="JO6" s="60"/>
      <c r="JP6" s="60"/>
      <c r="JQ6" s="60"/>
      <c r="JR6" s="60"/>
      <c r="JS6" s="643"/>
      <c r="JT6" s="60"/>
      <c r="JU6" s="60"/>
      <c r="JV6" s="60"/>
      <c r="JW6" s="60"/>
      <c r="JX6" s="60"/>
      <c r="JY6" s="60"/>
      <c r="JZ6" s="60"/>
      <c r="KA6" s="60"/>
      <c r="KB6" s="60"/>
      <c r="KC6" s="644" t="s">
        <v>730</v>
      </c>
      <c r="KD6" s="643"/>
      <c r="KE6" s="643"/>
      <c r="KF6" s="643"/>
      <c r="KG6" s="643"/>
      <c r="KH6" s="60"/>
      <c r="KI6" s="60"/>
      <c r="KJ6" s="643"/>
      <c r="KK6" s="643"/>
      <c r="KL6" s="643"/>
      <c r="KM6" s="643"/>
      <c r="KN6" s="643"/>
      <c r="KO6" s="643"/>
      <c r="KP6" s="643"/>
      <c r="KQ6" s="643"/>
      <c r="KR6" s="643"/>
      <c r="KS6" s="644" t="s">
        <v>731</v>
      </c>
      <c r="KT6" s="643"/>
      <c r="KU6" s="643"/>
      <c r="KV6" s="643"/>
      <c r="KW6" s="643"/>
      <c r="KX6" s="643"/>
      <c r="KY6" s="643"/>
      <c r="KZ6" s="643"/>
      <c r="LA6" s="643"/>
      <c r="LB6" s="643"/>
      <c r="LC6" s="643"/>
      <c r="LD6" s="643"/>
      <c r="LE6" s="643"/>
      <c r="LF6" s="643"/>
      <c r="LG6" s="643"/>
      <c r="LH6" s="643"/>
      <c r="LI6" s="643" t="s">
        <v>353</v>
      </c>
      <c r="LJ6" s="60"/>
      <c r="LK6" s="60"/>
      <c r="LL6" s="60"/>
      <c r="LM6" s="60"/>
      <c r="LN6" s="60"/>
      <c r="LO6" s="60"/>
      <c r="LP6" s="60"/>
      <c r="LQ6" s="60"/>
      <c r="LR6" s="60"/>
      <c r="LS6" s="60"/>
      <c r="LT6" s="60"/>
      <c r="LU6" s="60"/>
      <c r="LV6" s="60"/>
      <c r="LW6" s="60"/>
      <c r="LX6" s="60"/>
      <c r="LY6" s="644" t="s">
        <v>732</v>
      </c>
      <c r="LZ6" s="643"/>
      <c r="MA6" s="643"/>
      <c r="MB6" s="643"/>
      <c r="MC6" s="643"/>
      <c r="MD6" s="643"/>
      <c r="ME6" s="643"/>
      <c r="MF6" s="643"/>
      <c r="MG6" s="643"/>
      <c r="MH6" s="643"/>
      <c r="MI6" s="643"/>
      <c r="MJ6" s="643"/>
      <c r="MK6" s="643"/>
      <c r="ML6" s="643"/>
      <c r="MM6" s="643"/>
      <c r="MN6" s="643"/>
      <c r="MO6" s="643" t="s">
        <v>733</v>
      </c>
      <c r="MP6" s="643"/>
      <c r="MQ6" s="643"/>
      <c r="MR6" s="643"/>
      <c r="MS6" s="643"/>
      <c r="MT6" s="643"/>
      <c r="MU6" s="643"/>
      <c r="MV6" s="643"/>
      <c r="MW6" s="643"/>
      <c r="MX6" s="643"/>
      <c r="MY6" s="643"/>
      <c r="MZ6" s="643"/>
      <c r="NA6" s="643"/>
      <c r="NB6" s="643"/>
      <c r="NC6" s="643"/>
      <c r="ND6" s="643"/>
      <c r="NE6" s="643" t="s">
        <v>734</v>
      </c>
      <c r="NF6" s="643"/>
      <c r="NG6" s="643"/>
      <c r="NH6" s="643"/>
      <c r="NI6" s="643"/>
      <c r="NJ6" s="643"/>
      <c r="NK6" s="643"/>
      <c r="NL6" s="643"/>
      <c r="NM6" s="643"/>
      <c r="NN6" s="643"/>
      <c r="NO6" s="643"/>
      <c r="NP6" s="643"/>
      <c r="NQ6" s="643"/>
      <c r="NR6" s="643"/>
      <c r="NS6" s="643"/>
      <c r="NT6" s="643"/>
      <c r="NU6" s="643" t="s">
        <v>735</v>
      </c>
      <c r="NV6" s="643"/>
      <c r="NW6" s="643"/>
      <c r="NX6" s="643"/>
      <c r="NY6" s="643"/>
      <c r="NZ6" s="643"/>
      <c r="OA6" s="643"/>
      <c r="OB6" s="643"/>
      <c r="OC6" s="643"/>
      <c r="OD6" s="643"/>
      <c r="OE6" s="643"/>
      <c r="OF6" s="643"/>
      <c r="OG6" s="643"/>
      <c r="OH6" s="643"/>
      <c r="OI6" s="643"/>
      <c r="OJ6" s="643"/>
      <c r="OK6" s="643" t="s">
        <v>736</v>
      </c>
      <c r="OL6" s="60"/>
      <c r="OM6" s="60"/>
      <c r="ON6" s="60"/>
      <c r="OO6" s="60"/>
      <c r="OP6" s="60"/>
      <c r="OQ6" s="60"/>
      <c r="OR6" s="60"/>
      <c r="OS6" s="60"/>
      <c r="OT6" s="60"/>
      <c r="OU6" s="60"/>
      <c r="OV6" s="60"/>
      <c r="OW6" s="60"/>
      <c r="OX6" s="60"/>
      <c r="OY6" s="60"/>
      <c r="OZ6" s="60"/>
      <c r="PA6" s="643" t="s">
        <v>737</v>
      </c>
      <c r="PB6" s="60"/>
      <c r="PC6" s="60"/>
      <c r="PD6" s="60"/>
      <c r="PE6" s="60"/>
      <c r="PF6" s="60"/>
      <c r="PG6" s="60"/>
      <c r="PH6" s="60"/>
      <c r="PI6" s="60"/>
      <c r="PJ6" s="60"/>
      <c r="PK6" s="60"/>
      <c r="PL6" s="60"/>
      <c r="PM6" s="60"/>
      <c r="PN6" s="60"/>
      <c r="PO6" s="60"/>
      <c r="PP6" s="60"/>
      <c r="PQ6"/>
      <c r="PR6" s="641" t="s">
        <v>705</v>
      </c>
      <c r="PS6" s="640"/>
      <c r="PT6" s="640"/>
      <c r="PU6" s="640"/>
      <c r="PV6" s="640"/>
      <c r="PW6" s="640"/>
      <c r="PX6" s="640"/>
      <c r="PY6" s="640"/>
      <c r="PZ6" s="640"/>
      <c r="QA6" s="640"/>
      <c r="QB6" s="640"/>
      <c r="QC6" s="640"/>
      <c r="QD6" s="640"/>
      <c r="QE6" s="640"/>
      <c r="QF6" s="640"/>
      <c r="QG6" s="640"/>
      <c r="QH6" s="644" t="s">
        <v>706</v>
      </c>
      <c r="QI6" s="643"/>
      <c r="QJ6" s="643"/>
      <c r="QK6" s="643"/>
      <c r="QL6" s="643"/>
      <c r="QM6" s="643"/>
      <c r="QN6" s="643"/>
      <c r="QO6" s="643"/>
      <c r="QP6" s="643"/>
      <c r="QQ6" s="643"/>
      <c r="QR6" s="643"/>
      <c r="QS6" s="643"/>
      <c r="QT6" s="643"/>
      <c r="QU6" s="643"/>
      <c r="QV6" s="643"/>
      <c r="QW6" s="643"/>
      <c r="QX6" s="641" t="s">
        <v>707</v>
      </c>
      <c r="QY6" s="640"/>
      <c r="QZ6" s="640"/>
      <c r="RA6" s="640"/>
      <c r="RB6" s="640"/>
      <c r="RC6" s="640"/>
      <c r="RD6" s="640"/>
      <c r="RE6" s="640"/>
      <c r="RF6" s="640"/>
      <c r="RG6" s="640"/>
      <c r="RH6" s="640"/>
      <c r="RI6" s="640"/>
      <c r="RJ6" s="640"/>
      <c r="RK6" s="640"/>
      <c r="RL6" s="640"/>
      <c r="RM6" s="640"/>
      <c r="RN6" s="643" t="s">
        <v>408</v>
      </c>
      <c r="RO6" s="638"/>
      <c r="RP6" s="638"/>
      <c r="RQ6" s="638"/>
      <c r="RR6" s="638"/>
      <c r="RS6" s="638"/>
      <c r="RT6" s="638"/>
      <c r="RU6" s="638"/>
      <c r="RV6" s="638"/>
      <c r="RW6" s="638"/>
      <c r="RX6" s="638"/>
      <c r="RY6" s="638"/>
      <c r="RZ6" s="638"/>
      <c r="SA6" s="638"/>
      <c r="SB6" s="638"/>
      <c r="SC6" s="638"/>
      <c r="SD6" s="642"/>
      <c r="SE6" s="641" t="s">
        <v>748</v>
      </c>
      <c r="SF6" s="640"/>
      <c r="SG6" s="640"/>
      <c r="SH6" s="640"/>
      <c r="SI6" s="640"/>
      <c r="SJ6" s="640"/>
      <c r="SK6" s="640"/>
      <c r="SL6" s="640"/>
      <c r="SM6" s="640"/>
      <c r="SN6" s="640"/>
      <c r="SO6" s="640"/>
      <c r="SP6" s="640"/>
      <c r="SQ6" s="640"/>
      <c r="SR6" s="640"/>
      <c r="SS6" s="640"/>
      <c r="ST6" s="640"/>
      <c r="SU6" s="639"/>
    </row>
    <row r="7" spans="1:515" s="272" customFormat="1" x14ac:dyDescent="0.25">
      <c r="A7" s="61" t="s">
        <v>40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 t="s">
        <v>40</v>
      </c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 t="s">
        <v>40</v>
      </c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 t="s">
        <v>40</v>
      </c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 t="s">
        <v>40</v>
      </c>
      <c r="BN7" s="61"/>
      <c r="BO7" s="61"/>
      <c r="BP7" s="61"/>
      <c r="BQ7" s="61"/>
      <c r="BR7" s="61"/>
      <c r="BS7" s="61"/>
      <c r="BT7" s="61"/>
      <c r="CC7" s="61" t="s">
        <v>40</v>
      </c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 t="s">
        <v>40</v>
      </c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 t="s">
        <v>40</v>
      </c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 t="s">
        <v>40</v>
      </c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 t="s">
        <v>40</v>
      </c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E7" s="61" t="s">
        <v>40</v>
      </c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 t="s">
        <v>40</v>
      </c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 t="s">
        <v>40</v>
      </c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 t="s">
        <v>40</v>
      </c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 t="s">
        <v>40</v>
      </c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 t="s">
        <v>40</v>
      </c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1"/>
      <c r="IW7" s="61" t="s">
        <v>40</v>
      </c>
      <c r="IX7" s="61"/>
      <c r="IY7" s="61"/>
      <c r="IZ7" s="61"/>
      <c r="JA7" s="61"/>
      <c r="JB7" s="61"/>
      <c r="JC7" s="61"/>
      <c r="JD7" s="61"/>
      <c r="JE7" s="61"/>
      <c r="JF7" s="61"/>
      <c r="JG7" s="61"/>
      <c r="JH7" s="61"/>
      <c r="JI7" s="61"/>
      <c r="JJ7" s="61"/>
      <c r="JK7" s="61"/>
      <c r="JL7" s="61"/>
      <c r="JM7" s="61" t="s">
        <v>40</v>
      </c>
      <c r="JN7" s="61"/>
      <c r="JO7" s="61"/>
      <c r="JP7" s="61"/>
      <c r="JQ7" s="61"/>
      <c r="JR7" s="61"/>
      <c r="JS7" s="61"/>
      <c r="JT7" s="61"/>
      <c r="JU7" s="61"/>
      <c r="JV7" s="61"/>
      <c r="JW7" s="61"/>
      <c r="JX7" s="61"/>
      <c r="JY7" s="61"/>
      <c r="JZ7" s="61"/>
      <c r="KA7" s="61"/>
      <c r="KB7" s="61"/>
      <c r="KC7" s="61" t="s">
        <v>40</v>
      </c>
      <c r="KD7" s="61"/>
      <c r="KE7" s="61"/>
      <c r="KF7" s="61"/>
      <c r="KG7" s="61"/>
      <c r="KH7" s="61"/>
      <c r="KI7" s="61"/>
      <c r="KJ7" s="61"/>
      <c r="KK7" s="61"/>
      <c r="KL7" s="61"/>
      <c r="KM7" s="61"/>
      <c r="KN7" s="61"/>
      <c r="KO7" s="61"/>
      <c r="KP7" s="61"/>
      <c r="KQ7" s="61"/>
      <c r="KR7" s="61"/>
      <c r="KS7" s="61" t="s">
        <v>40</v>
      </c>
      <c r="KT7" s="61"/>
      <c r="KU7" s="61"/>
      <c r="KV7" s="61"/>
      <c r="KW7" s="61"/>
      <c r="KX7" s="61"/>
      <c r="KY7" s="61"/>
      <c r="KZ7" s="61"/>
      <c r="LA7" s="61"/>
      <c r="LB7" s="61"/>
      <c r="LC7" s="61"/>
      <c r="LD7" s="61"/>
      <c r="LE7" s="61"/>
      <c r="LF7" s="61"/>
      <c r="LG7" s="61"/>
      <c r="LH7" s="61"/>
      <c r="LI7" s="61" t="s">
        <v>40</v>
      </c>
      <c r="LJ7" s="61"/>
      <c r="LK7" s="61"/>
      <c r="LL7" s="61"/>
      <c r="LM7" s="61"/>
      <c r="LN7" s="61"/>
      <c r="LO7" s="61"/>
      <c r="LP7" s="61"/>
      <c r="LQ7" s="61"/>
      <c r="LR7" s="61"/>
      <c r="LS7" s="61"/>
      <c r="LT7" s="61"/>
      <c r="LU7" s="61"/>
      <c r="LV7" s="61"/>
      <c r="LW7" s="61"/>
      <c r="LX7" s="61"/>
      <c r="LY7" s="61" t="s">
        <v>40</v>
      </c>
      <c r="LZ7" s="61"/>
      <c r="MA7" s="61"/>
      <c r="MB7" s="61"/>
      <c r="MC7" s="61"/>
      <c r="MD7" s="61"/>
      <c r="ME7" s="61"/>
      <c r="MF7" s="61"/>
      <c r="MG7" s="61"/>
      <c r="MH7" s="61"/>
      <c r="MI7" s="61"/>
      <c r="MJ7" s="61"/>
      <c r="MK7" s="61"/>
      <c r="ML7" s="61"/>
      <c r="MM7" s="61"/>
      <c r="MN7" s="61"/>
      <c r="MO7" s="61" t="s">
        <v>40</v>
      </c>
      <c r="MP7" s="61"/>
      <c r="MQ7" s="61"/>
      <c r="MR7" s="61"/>
      <c r="MS7" s="61"/>
      <c r="MT7" s="61"/>
      <c r="MU7" s="61"/>
      <c r="MV7" s="61"/>
      <c r="MW7" s="61"/>
      <c r="MX7" s="61"/>
      <c r="MY7" s="61"/>
      <c r="MZ7" s="61"/>
      <c r="NA7" s="61"/>
      <c r="NB7" s="61"/>
      <c r="NC7" s="61"/>
      <c r="ND7" s="61"/>
      <c r="NE7" s="61" t="s">
        <v>40</v>
      </c>
      <c r="NF7" s="61"/>
      <c r="NG7" s="61"/>
      <c r="NH7" s="61"/>
      <c r="NI7" s="61"/>
      <c r="NJ7" s="61"/>
      <c r="NK7" s="61"/>
      <c r="NL7" s="61"/>
      <c r="NM7" s="61"/>
      <c r="NN7" s="61"/>
      <c r="NO7" s="61"/>
      <c r="NP7" s="61"/>
      <c r="NQ7" s="61"/>
      <c r="NR7" s="61"/>
      <c r="NS7" s="61"/>
      <c r="NT7" s="61"/>
      <c r="NU7" s="61" t="s">
        <v>40</v>
      </c>
      <c r="NV7" s="61"/>
      <c r="NW7" s="61"/>
      <c r="NX7" s="61"/>
      <c r="NY7" s="61"/>
      <c r="NZ7" s="61"/>
      <c r="OA7" s="61"/>
      <c r="OB7" s="61"/>
      <c r="OC7" s="61"/>
      <c r="OD7" s="61"/>
      <c r="OE7" s="61"/>
      <c r="OF7" s="61"/>
      <c r="OG7" s="61"/>
      <c r="OH7" s="61"/>
      <c r="OI7" s="61"/>
      <c r="OJ7" s="61"/>
      <c r="OK7" s="61" t="s">
        <v>40</v>
      </c>
      <c r="OL7" s="61"/>
      <c r="OM7" s="61"/>
      <c r="ON7" s="61"/>
      <c r="OO7" s="61"/>
      <c r="OP7" s="61"/>
      <c r="OQ7" s="61"/>
      <c r="OR7" s="61"/>
      <c r="OS7" s="61"/>
      <c r="OT7" s="61"/>
      <c r="OU7" s="61"/>
      <c r="OV7" s="61"/>
      <c r="OW7" s="61"/>
      <c r="OX7" s="61"/>
      <c r="OY7" s="61"/>
      <c r="OZ7" s="61"/>
      <c r="PA7" s="61" t="s">
        <v>40</v>
      </c>
      <c r="PB7" s="61"/>
      <c r="PC7" s="61"/>
      <c r="PD7" s="61"/>
      <c r="PE7" s="61"/>
      <c r="PF7" s="61"/>
      <c r="PG7" s="61"/>
      <c r="PH7" s="61"/>
      <c r="PI7" s="61"/>
      <c r="PJ7" s="61"/>
      <c r="PK7" s="61"/>
      <c r="PL7" s="61"/>
      <c r="PM7" s="61"/>
      <c r="PN7" s="61"/>
      <c r="PO7" s="61"/>
      <c r="PP7" s="61"/>
      <c r="PQ7"/>
      <c r="PR7" s="630" t="s">
        <v>40</v>
      </c>
      <c r="PS7" s="630"/>
      <c r="PT7" s="630"/>
      <c r="PU7" s="630"/>
      <c r="PV7" s="630"/>
      <c r="PW7" s="630"/>
      <c r="PX7" s="630"/>
      <c r="PY7" s="630"/>
      <c r="PZ7" s="630"/>
      <c r="QA7" s="630"/>
      <c r="QB7" s="630"/>
      <c r="QC7" s="630"/>
      <c r="QD7" s="630"/>
      <c r="QE7" s="630"/>
      <c r="QF7" s="630"/>
      <c r="QG7" s="630"/>
      <c r="QH7" s="61" t="s">
        <v>40</v>
      </c>
      <c r="QI7" s="61"/>
      <c r="QJ7" s="61"/>
      <c r="QK7" s="61"/>
      <c r="QL7" s="61"/>
      <c r="QM7" s="61"/>
      <c r="QN7" s="61"/>
      <c r="QO7" s="61"/>
      <c r="QP7" s="61"/>
      <c r="QQ7" s="61"/>
      <c r="QR7" s="61"/>
      <c r="QS7" s="61"/>
      <c r="QT7" s="61"/>
      <c r="QU7" s="61"/>
      <c r="QV7" s="61"/>
      <c r="QW7" s="61"/>
      <c r="QX7" s="630" t="s">
        <v>40</v>
      </c>
      <c r="QY7" s="630"/>
      <c r="QZ7" s="630"/>
      <c r="RA7" s="630"/>
      <c r="RB7" s="630"/>
      <c r="RC7" s="630"/>
      <c r="RD7" s="630"/>
      <c r="RE7" s="630"/>
      <c r="RF7" s="630"/>
      <c r="RG7" s="630"/>
      <c r="RH7" s="630"/>
      <c r="RI7" s="630"/>
      <c r="RJ7" s="630"/>
      <c r="RK7" s="630"/>
      <c r="RL7" s="630"/>
      <c r="RM7" s="630"/>
      <c r="RN7" s="630" t="s">
        <v>40</v>
      </c>
      <c r="RO7" s="638"/>
      <c r="RP7" s="638"/>
      <c r="RQ7" s="638"/>
      <c r="RR7" s="638"/>
      <c r="RS7" s="638"/>
      <c r="RT7" s="638"/>
      <c r="RU7" s="638"/>
      <c r="RV7" s="638"/>
      <c r="RW7" s="638"/>
      <c r="RX7" s="638"/>
      <c r="RY7" s="638"/>
      <c r="RZ7" s="638"/>
      <c r="SA7" s="638"/>
      <c r="SB7" s="638"/>
      <c r="SC7" s="638"/>
      <c r="SD7" s="274"/>
      <c r="SE7" s="630" t="s">
        <v>40</v>
      </c>
      <c r="SF7" s="630"/>
      <c r="SG7" s="630"/>
      <c r="SH7" s="630"/>
      <c r="SI7" s="630"/>
      <c r="SJ7" s="630"/>
      <c r="SK7" s="630"/>
      <c r="SL7" s="630"/>
      <c r="SM7" s="630"/>
      <c r="SN7" s="630"/>
      <c r="SO7" s="630"/>
      <c r="SP7" s="630"/>
      <c r="SQ7" s="630"/>
      <c r="SR7" s="630"/>
      <c r="SS7" s="630"/>
      <c r="ST7" s="630"/>
      <c r="SU7" s="274"/>
    </row>
    <row r="8" spans="1:515" s="632" customFormat="1" ht="31.5" customHeight="1" x14ac:dyDescent="0.25">
      <c r="A8" s="636" t="s">
        <v>39</v>
      </c>
      <c r="B8" s="636"/>
      <c r="C8" s="636"/>
      <c r="D8" s="636"/>
      <c r="E8" s="636"/>
      <c r="F8" s="636"/>
      <c r="G8" s="636"/>
      <c r="H8" s="636"/>
      <c r="I8" s="636"/>
      <c r="J8" s="636"/>
      <c r="K8" s="636"/>
      <c r="L8" s="636"/>
      <c r="M8" s="636"/>
      <c r="N8" s="636"/>
      <c r="O8" s="636"/>
      <c r="P8" s="636"/>
      <c r="Q8" s="636" t="s">
        <v>39</v>
      </c>
      <c r="R8" s="636"/>
      <c r="S8" s="636"/>
      <c r="T8" s="636"/>
      <c r="U8" s="636"/>
      <c r="V8" s="636"/>
      <c r="W8" s="636"/>
      <c r="X8" s="636"/>
      <c r="Y8" s="636"/>
      <c r="Z8" s="636"/>
      <c r="AA8" s="636"/>
      <c r="AB8" s="636"/>
      <c r="AC8" s="636"/>
      <c r="AD8" s="636"/>
      <c r="AE8" s="636"/>
      <c r="AF8" s="636"/>
      <c r="AG8" s="636" t="s">
        <v>39</v>
      </c>
      <c r="AH8" s="636"/>
      <c r="AI8" s="636"/>
      <c r="AJ8" s="636"/>
      <c r="AK8" s="636"/>
      <c r="AL8" s="636"/>
      <c r="AM8" s="636"/>
      <c r="AN8" s="636"/>
      <c r="AO8" s="636"/>
      <c r="AP8" s="636"/>
      <c r="AQ8" s="636"/>
      <c r="AR8" s="636"/>
      <c r="AS8" s="636"/>
      <c r="AT8" s="636"/>
      <c r="AU8" s="636"/>
      <c r="AV8" s="636"/>
      <c r="AW8" s="636" t="s">
        <v>39</v>
      </c>
      <c r="AX8" s="636"/>
      <c r="AY8" s="636"/>
      <c r="AZ8" s="636"/>
      <c r="BA8" s="636"/>
      <c r="BB8" s="636"/>
      <c r="BC8" s="636"/>
      <c r="BD8" s="636"/>
      <c r="BE8" s="636"/>
      <c r="BF8" s="636"/>
      <c r="BG8" s="636"/>
      <c r="BH8" s="636"/>
      <c r="BI8" s="636"/>
      <c r="BJ8" s="636"/>
      <c r="BK8" s="636"/>
      <c r="BL8" s="636"/>
      <c r="BM8" s="636" t="s">
        <v>39</v>
      </c>
      <c r="BN8" s="636"/>
      <c r="BO8" s="636"/>
      <c r="BP8" s="636"/>
      <c r="BQ8" s="636"/>
      <c r="BR8" s="636"/>
      <c r="BS8" s="636"/>
      <c r="BT8" s="636"/>
      <c r="CC8" s="636" t="s">
        <v>39</v>
      </c>
      <c r="CD8" s="636"/>
      <c r="CE8" s="636"/>
      <c r="CF8" s="636"/>
      <c r="CG8" s="636"/>
      <c r="CH8" s="636"/>
      <c r="CI8" s="636"/>
      <c r="CJ8" s="636"/>
      <c r="CK8" s="636"/>
      <c r="CL8" s="636"/>
      <c r="CM8" s="636"/>
      <c r="CN8" s="636"/>
      <c r="CO8" s="636"/>
      <c r="CP8" s="636"/>
      <c r="CQ8" s="636"/>
      <c r="CR8" s="636"/>
      <c r="CS8" s="636" t="s">
        <v>39</v>
      </c>
      <c r="CT8" s="636"/>
      <c r="CU8" s="636"/>
      <c r="CV8" s="636"/>
      <c r="CW8" s="636"/>
      <c r="CX8" s="636"/>
      <c r="CY8" s="636"/>
      <c r="CZ8" s="636"/>
      <c r="DA8" s="636"/>
      <c r="DB8" s="636"/>
      <c r="DC8" s="636"/>
      <c r="DD8" s="636"/>
      <c r="DE8" s="636"/>
      <c r="DF8" s="636"/>
      <c r="DG8" s="636"/>
      <c r="DH8" s="636"/>
      <c r="DI8" s="636" t="s">
        <v>39</v>
      </c>
      <c r="DJ8" s="636"/>
      <c r="DK8" s="636"/>
      <c r="DL8" s="636"/>
      <c r="DM8" s="636"/>
      <c r="DN8" s="636"/>
      <c r="DO8" s="636"/>
      <c r="DP8" s="636"/>
      <c r="DQ8" s="636"/>
      <c r="DR8" s="636"/>
      <c r="DS8" s="636"/>
      <c r="DT8" s="636"/>
      <c r="DU8" s="636"/>
      <c r="DV8" s="636"/>
      <c r="DW8" s="636"/>
      <c r="DX8" s="636"/>
      <c r="DY8" s="636" t="s">
        <v>39</v>
      </c>
      <c r="DZ8" s="636"/>
      <c r="EA8" s="636"/>
      <c r="EB8" s="636"/>
      <c r="EC8" s="636"/>
      <c r="ED8" s="636"/>
      <c r="EE8" s="636"/>
      <c r="EF8" s="636"/>
      <c r="EG8" s="636"/>
      <c r="EH8" s="636"/>
      <c r="EI8" s="636"/>
      <c r="EJ8" s="636"/>
      <c r="EK8" s="636"/>
      <c r="EL8" s="636"/>
      <c r="EM8" s="636"/>
      <c r="EN8" s="636"/>
      <c r="EO8" s="636" t="s">
        <v>39</v>
      </c>
      <c r="EP8" s="636"/>
      <c r="EQ8" s="636"/>
      <c r="ER8" s="636"/>
      <c r="ES8" s="636"/>
      <c r="ET8" s="636"/>
      <c r="EU8" s="636"/>
      <c r="EV8" s="636"/>
      <c r="EW8" s="636"/>
      <c r="EX8" s="636"/>
      <c r="EY8" s="636"/>
      <c r="EZ8" s="636"/>
      <c r="FA8" s="636"/>
      <c r="FB8" s="636"/>
      <c r="FC8" s="636"/>
      <c r="FE8" s="636" t="s">
        <v>39</v>
      </c>
      <c r="FF8" s="636"/>
      <c r="FG8" s="636"/>
      <c r="FH8" s="636"/>
      <c r="FI8" s="636"/>
      <c r="FJ8" s="636"/>
      <c r="FK8" s="636"/>
      <c r="FL8" s="636"/>
      <c r="FM8" s="636"/>
      <c r="FN8" s="636"/>
      <c r="FO8" s="636"/>
      <c r="FP8" s="636"/>
      <c r="FQ8" s="636"/>
      <c r="FR8" s="636"/>
      <c r="FS8" s="636"/>
      <c r="FT8" s="636"/>
      <c r="FU8" s="636" t="s">
        <v>39</v>
      </c>
      <c r="FV8" s="636"/>
      <c r="FW8" s="636"/>
      <c r="FX8" s="636"/>
      <c r="FY8" s="636"/>
      <c r="FZ8" s="636"/>
      <c r="GA8" s="636"/>
      <c r="GB8" s="636"/>
      <c r="GC8" s="636"/>
      <c r="GD8" s="636"/>
      <c r="GE8" s="636"/>
      <c r="GF8" s="636"/>
      <c r="GG8" s="636"/>
      <c r="GH8" s="636"/>
      <c r="GI8" s="636"/>
      <c r="GJ8" s="636"/>
      <c r="GK8" s="636" t="s">
        <v>39</v>
      </c>
      <c r="GL8" s="636"/>
      <c r="GM8" s="636"/>
      <c r="GN8" s="636"/>
      <c r="GO8" s="636"/>
      <c r="GP8" s="636"/>
      <c r="GQ8" s="636"/>
      <c r="GR8" s="636"/>
      <c r="GS8" s="636"/>
      <c r="GT8" s="636"/>
      <c r="GU8" s="636"/>
      <c r="GV8" s="636"/>
      <c r="GW8" s="636"/>
      <c r="GX8" s="636"/>
      <c r="GY8" s="636"/>
      <c r="GZ8" s="636"/>
      <c r="HA8" s="636" t="s">
        <v>39</v>
      </c>
      <c r="HB8" s="636"/>
      <c r="HC8" s="636"/>
      <c r="HD8" s="636"/>
      <c r="HE8" s="636"/>
      <c r="HF8" s="636"/>
      <c r="HG8" s="636"/>
      <c r="HH8" s="636"/>
      <c r="HI8" s="636"/>
      <c r="HJ8" s="636"/>
      <c r="HK8" s="636"/>
      <c r="HL8" s="636"/>
      <c r="HM8" s="636"/>
      <c r="HN8" s="636"/>
      <c r="HO8" s="636"/>
      <c r="HP8" s="636"/>
      <c r="HQ8" s="636" t="s">
        <v>39</v>
      </c>
      <c r="HR8" s="636"/>
      <c r="HS8" s="636"/>
      <c r="HT8" s="636"/>
      <c r="HU8" s="636"/>
      <c r="HV8" s="636"/>
      <c r="HW8" s="636"/>
      <c r="HX8" s="636"/>
      <c r="HY8" s="636"/>
      <c r="HZ8" s="636"/>
      <c r="IA8" s="636"/>
      <c r="IB8" s="636"/>
      <c r="IC8" s="636"/>
      <c r="ID8" s="636"/>
      <c r="IE8" s="636"/>
      <c r="IF8" s="636"/>
      <c r="IG8" s="636" t="s">
        <v>39</v>
      </c>
      <c r="IH8" s="636"/>
      <c r="II8" s="636"/>
      <c r="IJ8" s="636"/>
      <c r="IK8" s="636"/>
      <c r="IL8" s="636"/>
      <c r="IM8" s="636"/>
      <c r="IN8" s="636"/>
      <c r="IO8" s="636"/>
      <c r="IP8" s="636"/>
      <c r="IQ8" s="636"/>
      <c r="IR8" s="636"/>
      <c r="IS8" s="636"/>
      <c r="IT8" s="636"/>
      <c r="IU8" s="636"/>
      <c r="IV8" s="636"/>
      <c r="IW8" s="636" t="s">
        <v>39</v>
      </c>
      <c r="IX8" s="636"/>
      <c r="IY8" s="636"/>
      <c r="IZ8" s="636"/>
      <c r="JA8" s="636"/>
      <c r="JB8" s="636"/>
      <c r="JC8" s="636"/>
      <c r="JD8" s="636"/>
      <c r="JE8" s="636"/>
      <c r="JF8" s="636"/>
      <c r="JG8" s="636"/>
      <c r="JH8" s="636"/>
      <c r="JI8" s="636"/>
      <c r="JJ8" s="636"/>
      <c r="JK8" s="636"/>
      <c r="JL8" s="636"/>
      <c r="JM8" s="636" t="s">
        <v>39</v>
      </c>
      <c r="JN8" s="636"/>
      <c r="JO8" s="636"/>
      <c r="JP8" s="636"/>
      <c r="JQ8" s="636"/>
      <c r="JR8" s="636"/>
      <c r="JS8" s="636"/>
      <c r="JT8" s="636"/>
      <c r="JU8" s="636"/>
      <c r="JV8" s="636"/>
      <c r="JW8" s="636"/>
      <c r="JX8" s="636"/>
      <c r="JY8" s="636"/>
      <c r="JZ8" s="636"/>
      <c r="KA8" s="636"/>
      <c r="KB8" s="636"/>
      <c r="KC8" s="636" t="s">
        <v>39</v>
      </c>
      <c r="KD8" s="636"/>
      <c r="KE8" s="636"/>
      <c r="KF8" s="636"/>
      <c r="KG8" s="636"/>
      <c r="KH8" s="636"/>
      <c r="KI8" s="636"/>
      <c r="KJ8" s="636"/>
      <c r="KK8" s="636"/>
      <c r="KL8" s="636"/>
      <c r="KM8" s="636"/>
      <c r="KN8" s="636"/>
      <c r="KO8" s="636"/>
      <c r="KP8" s="636"/>
      <c r="KQ8" s="636"/>
      <c r="KR8" s="636"/>
      <c r="KS8" s="636" t="s">
        <v>39</v>
      </c>
      <c r="KT8" s="636"/>
      <c r="KU8" s="636"/>
      <c r="KV8" s="636"/>
      <c r="KW8" s="636"/>
      <c r="KX8" s="636"/>
      <c r="KY8" s="636"/>
      <c r="KZ8" s="636"/>
      <c r="LA8" s="636"/>
      <c r="LB8" s="636"/>
      <c r="LC8" s="636"/>
      <c r="LD8" s="636"/>
      <c r="LE8" s="636"/>
      <c r="LF8" s="636"/>
      <c r="LG8" s="636"/>
      <c r="LH8" s="636"/>
      <c r="LI8" s="636" t="s">
        <v>39</v>
      </c>
      <c r="LJ8" s="636"/>
      <c r="LK8" s="636"/>
      <c r="LL8" s="636"/>
      <c r="LM8" s="636"/>
      <c r="LN8" s="636"/>
      <c r="LO8" s="636"/>
      <c r="LP8" s="636"/>
      <c r="LQ8" s="636"/>
      <c r="LR8" s="636"/>
      <c r="LS8" s="636"/>
      <c r="LT8" s="636"/>
      <c r="LU8" s="636"/>
      <c r="LV8" s="636"/>
      <c r="LW8" s="636"/>
      <c r="LX8" s="636"/>
      <c r="LY8" s="636" t="s">
        <v>39</v>
      </c>
      <c r="LZ8" s="636"/>
      <c r="MA8" s="636"/>
      <c r="MB8" s="636"/>
      <c r="MC8" s="636"/>
      <c r="MD8" s="636"/>
      <c r="ME8" s="636"/>
      <c r="MF8" s="636"/>
      <c r="MG8" s="636"/>
      <c r="MH8" s="636"/>
      <c r="MI8" s="636"/>
      <c r="MJ8" s="636"/>
      <c r="MK8" s="636"/>
      <c r="ML8" s="636"/>
      <c r="MM8" s="636"/>
      <c r="MN8" s="636"/>
      <c r="MO8" s="636" t="s">
        <v>39</v>
      </c>
      <c r="MP8" s="636"/>
      <c r="MQ8" s="636"/>
      <c r="MR8" s="636"/>
      <c r="MS8" s="636"/>
      <c r="MT8" s="636"/>
      <c r="MU8" s="636"/>
      <c r="MV8" s="636"/>
      <c r="MW8" s="636"/>
      <c r="MX8" s="636"/>
      <c r="MY8" s="636"/>
      <c r="MZ8" s="636"/>
      <c r="NA8" s="636"/>
      <c r="NB8" s="636"/>
      <c r="NC8" s="636"/>
      <c r="ND8" s="636"/>
      <c r="NE8" s="636" t="s">
        <v>39</v>
      </c>
      <c r="NF8" s="636"/>
      <c r="NG8" s="636"/>
      <c r="NH8" s="636"/>
      <c r="NI8" s="636"/>
      <c r="NJ8" s="636"/>
      <c r="NK8" s="636"/>
      <c r="NL8" s="636"/>
      <c r="NM8" s="636"/>
      <c r="NN8" s="636"/>
      <c r="NO8" s="636"/>
      <c r="NP8" s="636"/>
      <c r="NQ8" s="636"/>
      <c r="NR8" s="636"/>
      <c r="NS8" s="636"/>
      <c r="NT8" s="636"/>
      <c r="NU8" s="636" t="s">
        <v>39</v>
      </c>
      <c r="NV8" s="636"/>
      <c r="NW8" s="636"/>
      <c r="NX8" s="636"/>
      <c r="NY8" s="636"/>
      <c r="NZ8" s="636"/>
      <c r="OA8" s="636"/>
      <c r="OB8" s="636"/>
      <c r="OC8" s="636"/>
      <c r="OD8" s="636"/>
      <c r="OE8" s="636"/>
      <c r="OF8" s="636"/>
      <c r="OG8" s="636"/>
      <c r="OH8" s="636"/>
      <c r="OI8" s="636"/>
      <c r="OJ8" s="636"/>
      <c r="OK8" s="636" t="s">
        <v>39</v>
      </c>
      <c r="OL8" s="636"/>
      <c r="OM8" s="636"/>
      <c r="ON8" s="636"/>
      <c r="OO8" s="636"/>
      <c r="OP8" s="636"/>
      <c r="OQ8" s="636"/>
      <c r="OR8" s="636"/>
      <c r="OS8" s="636"/>
      <c r="OT8" s="636"/>
      <c r="OU8" s="636"/>
      <c r="OV8" s="636"/>
      <c r="OW8" s="636"/>
      <c r="OX8" s="636"/>
      <c r="OY8" s="636"/>
      <c r="OZ8" s="636"/>
      <c r="PA8" s="636" t="s">
        <v>39</v>
      </c>
      <c r="PB8" s="636"/>
      <c r="PC8" s="636"/>
      <c r="PD8" s="636"/>
      <c r="PE8" s="636"/>
      <c r="PF8" s="636"/>
      <c r="PG8" s="636"/>
      <c r="PH8" s="636"/>
      <c r="PI8" s="636"/>
      <c r="PJ8" s="636"/>
      <c r="PK8" s="636"/>
      <c r="PL8" s="636"/>
      <c r="PM8" s="636"/>
      <c r="PN8" s="636"/>
      <c r="PO8" s="636"/>
      <c r="PP8" s="636"/>
      <c r="PQ8" s="637"/>
      <c r="PR8" s="634" t="s">
        <v>39</v>
      </c>
      <c r="PS8" s="634"/>
      <c r="PT8" s="634"/>
      <c r="PU8" s="634"/>
      <c r="PV8" s="634"/>
      <c r="PW8" s="634"/>
      <c r="PX8" s="634"/>
      <c r="PY8" s="634"/>
      <c r="PZ8" s="634"/>
      <c r="QA8" s="634"/>
      <c r="QB8" s="634"/>
      <c r="QC8" s="634"/>
      <c r="QD8" s="634"/>
      <c r="QE8" s="634"/>
      <c r="QF8" s="634"/>
      <c r="QG8" s="634"/>
      <c r="QH8" s="636" t="s">
        <v>39</v>
      </c>
      <c r="QI8" s="636"/>
      <c r="QJ8" s="636"/>
      <c r="QK8" s="636"/>
      <c r="QL8" s="636"/>
      <c r="QM8" s="636"/>
      <c r="QN8" s="636"/>
      <c r="QO8" s="636"/>
      <c r="QP8" s="636"/>
      <c r="QQ8" s="636"/>
      <c r="QR8" s="636"/>
      <c r="QS8" s="636"/>
      <c r="QT8" s="636"/>
      <c r="QU8" s="636"/>
      <c r="QV8" s="636"/>
      <c r="QW8" s="636"/>
      <c r="QX8" s="634" t="s">
        <v>39</v>
      </c>
      <c r="QY8" s="634"/>
      <c r="QZ8" s="634"/>
      <c r="RA8" s="634"/>
      <c r="RB8" s="634"/>
      <c r="RC8" s="634"/>
      <c r="RD8" s="634"/>
      <c r="RE8" s="634"/>
      <c r="RF8" s="634"/>
      <c r="RG8" s="634"/>
      <c r="RH8" s="634"/>
      <c r="RI8" s="634"/>
      <c r="RJ8" s="634"/>
      <c r="RK8" s="634"/>
      <c r="RL8" s="634"/>
      <c r="RM8" s="634"/>
      <c r="RN8" s="634" t="s">
        <v>39</v>
      </c>
      <c r="RO8" s="635"/>
      <c r="RP8" s="635"/>
      <c r="RQ8" s="635"/>
      <c r="RR8" s="635"/>
      <c r="RS8" s="635"/>
      <c r="RT8" s="635"/>
      <c r="RU8" s="635"/>
      <c r="RV8" s="635"/>
      <c r="RW8" s="635"/>
      <c r="RX8" s="635"/>
      <c r="RY8" s="635"/>
      <c r="RZ8" s="635"/>
      <c r="SA8" s="635"/>
      <c r="SB8" s="635"/>
      <c r="SC8" s="635"/>
      <c r="SD8" s="633"/>
      <c r="SE8" s="634" t="s">
        <v>39</v>
      </c>
      <c r="SF8" s="634"/>
      <c r="SG8" s="634"/>
      <c r="SH8" s="634"/>
      <c r="SI8" s="634"/>
      <c r="SJ8" s="634"/>
      <c r="SK8" s="634"/>
      <c r="SL8" s="634"/>
      <c r="SM8" s="634"/>
      <c r="SN8" s="634"/>
      <c r="SO8" s="634"/>
      <c r="SP8" s="634"/>
      <c r="SQ8" s="634"/>
      <c r="SR8" s="634"/>
      <c r="SS8" s="634"/>
      <c r="ST8" s="634"/>
      <c r="SU8" s="633"/>
    </row>
    <row r="9" spans="1:515" s="272" customFormat="1" x14ac:dyDescent="0.25">
      <c r="A9" s="61"/>
      <c r="B9" s="61"/>
      <c r="C9" s="61"/>
      <c r="D9" s="69" t="s">
        <v>41</v>
      </c>
      <c r="E9" s="69" t="s">
        <v>42</v>
      </c>
      <c r="F9" s="69" t="s">
        <v>42</v>
      </c>
      <c r="G9" s="69" t="s">
        <v>43</v>
      </c>
      <c r="H9" s="69" t="s">
        <v>43</v>
      </c>
      <c r="I9" s="69" t="s">
        <v>44</v>
      </c>
      <c r="J9" s="69" t="s">
        <v>44</v>
      </c>
      <c r="K9" s="69" t="s">
        <v>45</v>
      </c>
      <c r="L9" s="69" t="s">
        <v>46</v>
      </c>
      <c r="M9" s="69" t="s">
        <v>47</v>
      </c>
      <c r="N9" s="69" t="s">
        <v>48</v>
      </c>
      <c r="O9" s="69" t="s">
        <v>49</v>
      </c>
      <c r="P9" s="69" t="s">
        <v>50</v>
      </c>
      <c r="Q9" s="61"/>
      <c r="R9" s="61"/>
      <c r="S9" s="61"/>
      <c r="T9" s="69" t="s">
        <v>41</v>
      </c>
      <c r="U9" s="69" t="s">
        <v>42</v>
      </c>
      <c r="V9" s="69" t="s">
        <v>42</v>
      </c>
      <c r="W9" s="69" t="s">
        <v>43</v>
      </c>
      <c r="X9" s="69" t="s">
        <v>43</v>
      </c>
      <c r="Y9" s="69" t="s">
        <v>44</v>
      </c>
      <c r="Z9" s="69" t="s">
        <v>44</v>
      </c>
      <c r="AA9" s="69" t="s">
        <v>45</v>
      </c>
      <c r="AB9" s="69" t="s">
        <v>46</v>
      </c>
      <c r="AC9" s="69" t="s">
        <v>47</v>
      </c>
      <c r="AD9" s="69" t="s">
        <v>48</v>
      </c>
      <c r="AE9" s="69" t="s">
        <v>49</v>
      </c>
      <c r="AF9" s="69" t="s">
        <v>50</v>
      </c>
      <c r="AG9" s="61"/>
      <c r="AH9" s="61"/>
      <c r="AI9" s="61"/>
      <c r="AJ9" s="69" t="s">
        <v>41</v>
      </c>
      <c r="AK9" s="69" t="s">
        <v>42</v>
      </c>
      <c r="AL9" s="69" t="s">
        <v>42</v>
      </c>
      <c r="AM9" s="69" t="s">
        <v>43</v>
      </c>
      <c r="AN9" s="69" t="s">
        <v>43</v>
      </c>
      <c r="AO9" s="69" t="s">
        <v>44</v>
      </c>
      <c r="AP9" s="69" t="s">
        <v>44</v>
      </c>
      <c r="AQ9" s="69" t="s">
        <v>45</v>
      </c>
      <c r="AR9" s="69" t="s">
        <v>46</v>
      </c>
      <c r="AS9" s="69" t="s">
        <v>47</v>
      </c>
      <c r="AT9" s="69" t="s">
        <v>48</v>
      </c>
      <c r="AU9" s="69" t="s">
        <v>49</v>
      </c>
      <c r="AV9" s="69" t="s">
        <v>50</v>
      </c>
      <c r="AW9" s="61"/>
      <c r="AX9" s="61"/>
      <c r="AY9" s="61"/>
      <c r="AZ9" s="69" t="s">
        <v>41</v>
      </c>
      <c r="BA9" s="69" t="s">
        <v>42</v>
      </c>
      <c r="BB9" s="69" t="s">
        <v>42</v>
      </c>
      <c r="BC9" s="69" t="s">
        <v>43</v>
      </c>
      <c r="BD9" s="69" t="s">
        <v>43</v>
      </c>
      <c r="BE9" s="69" t="s">
        <v>44</v>
      </c>
      <c r="BF9" s="69" t="s">
        <v>44</v>
      </c>
      <c r="BG9" s="69" t="s">
        <v>45</v>
      </c>
      <c r="BH9" s="69" t="s">
        <v>46</v>
      </c>
      <c r="BI9" s="69" t="s">
        <v>47</v>
      </c>
      <c r="BJ9" s="69" t="s">
        <v>48</v>
      </c>
      <c r="BK9" s="69" t="s">
        <v>49</v>
      </c>
      <c r="BL9" s="69" t="s">
        <v>50</v>
      </c>
      <c r="BM9" s="61"/>
      <c r="BN9" s="61"/>
      <c r="BO9" s="61"/>
      <c r="BP9" s="69" t="s">
        <v>41</v>
      </c>
      <c r="BQ9" s="69" t="s">
        <v>42</v>
      </c>
      <c r="BR9" s="69" t="s">
        <v>42</v>
      </c>
      <c r="BS9" s="69" t="s">
        <v>43</v>
      </c>
      <c r="BT9" s="69" t="s">
        <v>43</v>
      </c>
      <c r="BU9" s="69" t="s">
        <v>44</v>
      </c>
      <c r="BV9" s="69" t="s">
        <v>44</v>
      </c>
      <c r="BW9" s="69" t="s">
        <v>45</v>
      </c>
      <c r="BX9" s="69" t="s">
        <v>46</v>
      </c>
      <c r="BY9" s="69" t="s">
        <v>47</v>
      </c>
      <c r="BZ9" s="69" t="s">
        <v>48</v>
      </c>
      <c r="CA9" s="69" t="s">
        <v>49</v>
      </c>
      <c r="CB9" s="69" t="s">
        <v>50</v>
      </c>
      <c r="CC9" s="61"/>
      <c r="CD9" s="61"/>
      <c r="CE9" s="61"/>
      <c r="CF9" s="69" t="s">
        <v>41</v>
      </c>
      <c r="CG9" s="69" t="s">
        <v>42</v>
      </c>
      <c r="CH9" s="69" t="s">
        <v>42</v>
      </c>
      <c r="CI9" s="69" t="s">
        <v>43</v>
      </c>
      <c r="CJ9" s="69" t="s">
        <v>43</v>
      </c>
      <c r="CK9" s="69" t="s">
        <v>44</v>
      </c>
      <c r="CL9" s="69" t="s">
        <v>44</v>
      </c>
      <c r="CM9" s="69" t="s">
        <v>45</v>
      </c>
      <c r="CN9" s="69" t="s">
        <v>46</v>
      </c>
      <c r="CO9" s="69" t="s">
        <v>47</v>
      </c>
      <c r="CP9" s="69" t="s">
        <v>48</v>
      </c>
      <c r="CQ9" s="69" t="s">
        <v>49</v>
      </c>
      <c r="CR9" s="69" t="s">
        <v>50</v>
      </c>
      <c r="CS9" s="61"/>
      <c r="CT9" s="61"/>
      <c r="CU9" s="61"/>
      <c r="CV9" s="69" t="s">
        <v>41</v>
      </c>
      <c r="CW9" s="69" t="s">
        <v>42</v>
      </c>
      <c r="CX9" s="69" t="s">
        <v>42</v>
      </c>
      <c r="CY9" s="69" t="s">
        <v>43</v>
      </c>
      <c r="CZ9" s="69" t="s">
        <v>43</v>
      </c>
      <c r="DA9" s="69" t="s">
        <v>44</v>
      </c>
      <c r="DB9" s="69" t="s">
        <v>44</v>
      </c>
      <c r="DC9" s="69" t="s">
        <v>45</v>
      </c>
      <c r="DD9" s="69" t="s">
        <v>46</v>
      </c>
      <c r="DE9" s="69" t="s">
        <v>47</v>
      </c>
      <c r="DF9" s="69" t="s">
        <v>48</v>
      </c>
      <c r="DG9" s="69" t="s">
        <v>49</v>
      </c>
      <c r="DH9" s="69" t="s">
        <v>50</v>
      </c>
      <c r="DI9" s="61"/>
      <c r="DJ9" s="61"/>
      <c r="DK9" s="61"/>
      <c r="DL9" s="69" t="s">
        <v>41</v>
      </c>
      <c r="DM9" s="69" t="s">
        <v>42</v>
      </c>
      <c r="DN9" s="69" t="s">
        <v>42</v>
      </c>
      <c r="DO9" s="69" t="s">
        <v>43</v>
      </c>
      <c r="DP9" s="69" t="s">
        <v>43</v>
      </c>
      <c r="DQ9" s="69" t="s">
        <v>44</v>
      </c>
      <c r="DR9" s="69" t="s">
        <v>44</v>
      </c>
      <c r="DS9" s="69" t="s">
        <v>45</v>
      </c>
      <c r="DT9" s="69" t="s">
        <v>46</v>
      </c>
      <c r="DU9" s="69" t="s">
        <v>47</v>
      </c>
      <c r="DV9" s="69" t="s">
        <v>48</v>
      </c>
      <c r="DW9" s="69" t="s">
        <v>49</v>
      </c>
      <c r="DX9" s="69" t="s">
        <v>50</v>
      </c>
      <c r="DY9" s="61"/>
      <c r="DZ9" s="61"/>
      <c r="EA9" s="61"/>
      <c r="EB9" s="69" t="s">
        <v>41</v>
      </c>
      <c r="EC9" s="69" t="s">
        <v>42</v>
      </c>
      <c r="ED9" s="69" t="s">
        <v>42</v>
      </c>
      <c r="EE9" s="69" t="s">
        <v>43</v>
      </c>
      <c r="EF9" s="69" t="s">
        <v>43</v>
      </c>
      <c r="EG9" s="69" t="s">
        <v>44</v>
      </c>
      <c r="EH9" s="69" t="s">
        <v>44</v>
      </c>
      <c r="EI9" s="69" t="s">
        <v>45</v>
      </c>
      <c r="EJ9" s="69" t="s">
        <v>46</v>
      </c>
      <c r="EK9" s="69" t="s">
        <v>47</v>
      </c>
      <c r="EL9" s="69" t="s">
        <v>48</v>
      </c>
      <c r="EM9" s="69" t="s">
        <v>49</v>
      </c>
      <c r="EN9" s="69" t="s">
        <v>50</v>
      </c>
      <c r="EO9" s="61"/>
      <c r="EP9" s="61"/>
      <c r="EQ9" s="61"/>
      <c r="ER9" s="69" t="s">
        <v>41</v>
      </c>
      <c r="ES9" s="69" t="s">
        <v>42</v>
      </c>
      <c r="ET9" s="69" t="s">
        <v>42</v>
      </c>
      <c r="EU9" s="69" t="s">
        <v>43</v>
      </c>
      <c r="EV9" s="69" t="s">
        <v>43</v>
      </c>
      <c r="EW9" s="69" t="s">
        <v>44</v>
      </c>
      <c r="EX9" s="69" t="s">
        <v>44</v>
      </c>
      <c r="EY9" s="69" t="s">
        <v>45</v>
      </c>
      <c r="EZ9" s="69" t="s">
        <v>46</v>
      </c>
      <c r="FA9" s="69" t="s">
        <v>47</v>
      </c>
      <c r="FB9" s="69" t="s">
        <v>48</v>
      </c>
      <c r="FC9" s="69" t="s">
        <v>49</v>
      </c>
      <c r="FD9" s="69" t="s">
        <v>50</v>
      </c>
      <c r="FE9" s="61"/>
      <c r="FF9" s="61"/>
      <c r="FG9" s="61"/>
      <c r="FH9" s="69" t="s">
        <v>41</v>
      </c>
      <c r="FI9" s="69" t="s">
        <v>42</v>
      </c>
      <c r="FJ9" s="69" t="s">
        <v>42</v>
      </c>
      <c r="FK9" s="69" t="s">
        <v>43</v>
      </c>
      <c r="FL9" s="69" t="s">
        <v>43</v>
      </c>
      <c r="FM9" s="69" t="s">
        <v>44</v>
      </c>
      <c r="FN9" s="69" t="s">
        <v>44</v>
      </c>
      <c r="FO9" s="69" t="s">
        <v>45</v>
      </c>
      <c r="FP9" s="69" t="s">
        <v>46</v>
      </c>
      <c r="FQ9" s="69" t="s">
        <v>47</v>
      </c>
      <c r="FR9" s="69" t="s">
        <v>48</v>
      </c>
      <c r="FS9" s="69" t="s">
        <v>49</v>
      </c>
      <c r="FT9" s="69" t="s">
        <v>50</v>
      </c>
      <c r="FU9" s="61"/>
      <c r="FV9" s="61"/>
      <c r="FW9" s="61"/>
      <c r="FX9" s="69" t="s">
        <v>41</v>
      </c>
      <c r="FY9" s="69" t="s">
        <v>42</v>
      </c>
      <c r="FZ9" s="69" t="s">
        <v>42</v>
      </c>
      <c r="GA9" s="69" t="s">
        <v>43</v>
      </c>
      <c r="GB9" s="69" t="s">
        <v>43</v>
      </c>
      <c r="GC9" s="69" t="s">
        <v>44</v>
      </c>
      <c r="GD9" s="69" t="s">
        <v>44</v>
      </c>
      <c r="GE9" s="69" t="s">
        <v>45</v>
      </c>
      <c r="GF9" s="69" t="s">
        <v>46</v>
      </c>
      <c r="GG9" s="69" t="s">
        <v>47</v>
      </c>
      <c r="GH9" s="69" t="s">
        <v>48</v>
      </c>
      <c r="GI9" s="69" t="s">
        <v>49</v>
      </c>
      <c r="GJ9" s="69" t="s">
        <v>50</v>
      </c>
      <c r="GK9" s="61"/>
      <c r="GL9" s="61"/>
      <c r="GM9" s="61"/>
      <c r="GN9" s="69" t="s">
        <v>41</v>
      </c>
      <c r="GO9" s="69" t="s">
        <v>42</v>
      </c>
      <c r="GP9" s="69" t="s">
        <v>42</v>
      </c>
      <c r="GQ9" s="69" t="s">
        <v>43</v>
      </c>
      <c r="GR9" s="69" t="s">
        <v>43</v>
      </c>
      <c r="GS9" s="69" t="s">
        <v>44</v>
      </c>
      <c r="GT9" s="69" t="s">
        <v>44</v>
      </c>
      <c r="GU9" s="69" t="s">
        <v>45</v>
      </c>
      <c r="GV9" s="69" t="s">
        <v>46</v>
      </c>
      <c r="GW9" s="69" t="s">
        <v>47</v>
      </c>
      <c r="GX9" s="69" t="s">
        <v>48</v>
      </c>
      <c r="GY9" s="69" t="s">
        <v>49</v>
      </c>
      <c r="GZ9" s="69" t="s">
        <v>50</v>
      </c>
      <c r="HA9" s="61"/>
      <c r="HB9" s="61"/>
      <c r="HC9" s="61"/>
      <c r="HD9" s="69" t="s">
        <v>41</v>
      </c>
      <c r="HE9" s="69" t="s">
        <v>42</v>
      </c>
      <c r="HF9" s="69" t="s">
        <v>42</v>
      </c>
      <c r="HG9" s="69" t="s">
        <v>43</v>
      </c>
      <c r="HH9" s="69" t="s">
        <v>43</v>
      </c>
      <c r="HI9" s="69" t="s">
        <v>44</v>
      </c>
      <c r="HJ9" s="69" t="s">
        <v>44</v>
      </c>
      <c r="HK9" s="69" t="s">
        <v>45</v>
      </c>
      <c r="HL9" s="69" t="s">
        <v>46</v>
      </c>
      <c r="HM9" s="69" t="s">
        <v>47</v>
      </c>
      <c r="HN9" s="69" t="s">
        <v>48</v>
      </c>
      <c r="HO9" s="69" t="s">
        <v>49</v>
      </c>
      <c r="HP9" s="69" t="s">
        <v>50</v>
      </c>
      <c r="HQ9" s="61"/>
      <c r="HR9" s="61"/>
      <c r="HS9" s="61"/>
      <c r="HT9" s="69" t="s">
        <v>41</v>
      </c>
      <c r="HU9" s="69" t="s">
        <v>42</v>
      </c>
      <c r="HV9" s="69" t="s">
        <v>42</v>
      </c>
      <c r="HW9" s="69" t="s">
        <v>43</v>
      </c>
      <c r="HX9" s="69" t="s">
        <v>43</v>
      </c>
      <c r="HY9" s="69" t="s">
        <v>44</v>
      </c>
      <c r="HZ9" s="69" t="s">
        <v>44</v>
      </c>
      <c r="IA9" s="69" t="s">
        <v>45</v>
      </c>
      <c r="IB9" s="69" t="s">
        <v>46</v>
      </c>
      <c r="IC9" s="69" t="s">
        <v>47</v>
      </c>
      <c r="ID9" s="69" t="s">
        <v>48</v>
      </c>
      <c r="IE9" s="69" t="s">
        <v>49</v>
      </c>
      <c r="IF9" s="69" t="s">
        <v>50</v>
      </c>
      <c r="IG9" s="61"/>
      <c r="IH9" s="61"/>
      <c r="II9" s="61"/>
      <c r="IJ9" s="69" t="s">
        <v>41</v>
      </c>
      <c r="IK9" s="69" t="s">
        <v>42</v>
      </c>
      <c r="IL9" s="69" t="s">
        <v>42</v>
      </c>
      <c r="IM9" s="69" t="s">
        <v>43</v>
      </c>
      <c r="IN9" s="69" t="s">
        <v>43</v>
      </c>
      <c r="IO9" s="69" t="s">
        <v>44</v>
      </c>
      <c r="IP9" s="69" t="s">
        <v>44</v>
      </c>
      <c r="IQ9" s="69" t="s">
        <v>45</v>
      </c>
      <c r="IR9" s="69" t="s">
        <v>46</v>
      </c>
      <c r="IS9" s="69" t="s">
        <v>47</v>
      </c>
      <c r="IT9" s="69" t="s">
        <v>48</v>
      </c>
      <c r="IU9" s="69" t="s">
        <v>49</v>
      </c>
      <c r="IV9" s="69" t="s">
        <v>50</v>
      </c>
      <c r="IW9" s="61"/>
      <c r="IX9" s="61"/>
      <c r="IY9" s="61"/>
      <c r="IZ9" s="69" t="s">
        <v>41</v>
      </c>
      <c r="JA9" s="69" t="s">
        <v>42</v>
      </c>
      <c r="JB9" s="69" t="s">
        <v>42</v>
      </c>
      <c r="JC9" s="69" t="s">
        <v>43</v>
      </c>
      <c r="JD9" s="69" t="s">
        <v>43</v>
      </c>
      <c r="JE9" s="69" t="s">
        <v>44</v>
      </c>
      <c r="JF9" s="69" t="s">
        <v>44</v>
      </c>
      <c r="JG9" s="69" t="s">
        <v>45</v>
      </c>
      <c r="JH9" s="69" t="s">
        <v>46</v>
      </c>
      <c r="JI9" s="69" t="s">
        <v>47</v>
      </c>
      <c r="JJ9" s="69" t="s">
        <v>48</v>
      </c>
      <c r="JK9" s="69" t="s">
        <v>49</v>
      </c>
      <c r="JL9" s="69" t="s">
        <v>50</v>
      </c>
      <c r="JM9" s="61"/>
      <c r="JN9" s="61"/>
      <c r="JO9" s="61"/>
      <c r="JP9" s="69" t="s">
        <v>41</v>
      </c>
      <c r="JQ9" s="69" t="s">
        <v>42</v>
      </c>
      <c r="JR9" s="69" t="s">
        <v>42</v>
      </c>
      <c r="JS9" s="69" t="s">
        <v>43</v>
      </c>
      <c r="JT9" s="69" t="s">
        <v>43</v>
      </c>
      <c r="JU9" s="69" t="s">
        <v>44</v>
      </c>
      <c r="JV9" s="69" t="s">
        <v>44</v>
      </c>
      <c r="JW9" s="69" t="s">
        <v>45</v>
      </c>
      <c r="JX9" s="69" t="s">
        <v>46</v>
      </c>
      <c r="JY9" s="69" t="s">
        <v>47</v>
      </c>
      <c r="JZ9" s="69" t="s">
        <v>48</v>
      </c>
      <c r="KA9" s="69" t="s">
        <v>49</v>
      </c>
      <c r="KB9" s="69" t="s">
        <v>50</v>
      </c>
      <c r="KC9" s="61"/>
      <c r="KD9" s="61"/>
      <c r="KE9" s="61"/>
      <c r="KF9" s="69" t="s">
        <v>41</v>
      </c>
      <c r="KG9" s="69" t="s">
        <v>42</v>
      </c>
      <c r="KH9" s="69" t="s">
        <v>42</v>
      </c>
      <c r="KI9" s="69" t="s">
        <v>43</v>
      </c>
      <c r="KJ9" s="69" t="s">
        <v>43</v>
      </c>
      <c r="KK9" s="69" t="s">
        <v>44</v>
      </c>
      <c r="KL9" s="69" t="s">
        <v>44</v>
      </c>
      <c r="KM9" s="69" t="s">
        <v>45</v>
      </c>
      <c r="KN9" s="69" t="s">
        <v>46</v>
      </c>
      <c r="KO9" s="69" t="s">
        <v>47</v>
      </c>
      <c r="KP9" s="69" t="s">
        <v>48</v>
      </c>
      <c r="KQ9" s="69" t="s">
        <v>49</v>
      </c>
      <c r="KR9" s="69" t="s">
        <v>50</v>
      </c>
      <c r="KS9" s="61"/>
      <c r="KT9" s="61"/>
      <c r="KU9" s="61"/>
      <c r="KV9" s="69" t="s">
        <v>41</v>
      </c>
      <c r="KW9" s="69" t="s">
        <v>42</v>
      </c>
      <c r="KX9" s="69" t="s">
        <v>42</v>
      </c>
      <c r="KY9" s="69" t="s">
        <v>43</v>
      </c>
      <c r="KZ9" s="69" t="s">
        <v>43</v>
      </c>
      <c r="LA9" s="69" t="s">
        <v>44</v>
      </c>
      <c r="LB9" s="69" t="s">
        <v>44</v>
      </c>
      <c r="LC9" s="69" t="s">
        <v>45</v>
      </c>
      <c r="LD9" s="69" t="s">
        <v>46</v>
      </c>
      <c r="LE9" s="69" t="s">
        <v>47</v>
      </c>
      <c r="LF9" s="69" t="s">
        <v>48</v>
      </c>
      <c r="LG9" s="69" t="s">
        <v>49</v>
      </c>
      <c r="LH9" s="69" t="s">
        <v>50</v>
      </c>
      <c r="LI9" s="61"/>
      <c r="LJ9" s="61"/>
      <c r="LK9" s="61"/>
      <c r="LL9" s="69" t="s">
        <v>41</v>
      </c>
      <c r="LM9" s="69" t="s">
        <v>42</v>
      </c>
      <c r="LN9" s="69" t="s">
        <v>42</v>
      </c>
      <c r="LO9" s="69" t="s">
        <v>43</v>
      </c>
      <c r="LP9" s="69" t="s">
        <v>43</v>
      </c>
      <c r="LQ9" s="69" t="s">
        <v>44</v>
      </c>
      <c r="LR9" s="69" t="s">
        <v>44</v>
      </c>
      <c r="LS9" s="69" t="s">
        <v>45</v>
      </c>
      <c r="LT9" s="69" t="s">
        <v>46</v>
      </c>
      <c r="LU9" s="69" t="s">
        <v>47</v>
      </c>
      <c r="LV9" s="69" t="s">
        <v>48</v>
      </c>
      <c r="LW9" s="69" t="s">
        <v>49</v>
      </c>
      <c r="LX9" s="69" t="s">
        <v>50</v>
      </c>
      <c r="LY9" s="61"/>
      <c r="LZ9" s="61"/>
      <c r="MA9" s="61"/>
      <c r="MB9" s="69" t="s">
        <v>41</v>
      </c>
      <c r="MC9" s="69" t="s">
        <v>42</v>
      </c>
      <c r="MD9" s="69" t="s">
        <v>42</v>
      </c>
      <c r="ME9" s="69" t="s">
        <v>43</v>
      </c>
      <c r="MF9" s="69" t="s">
        <v>43</v>
      </c>
      <c r="MG9" s="69" t="s">
        <v>44</v>
      </c>
      <c r="MH9" s="69" t="s">
        <v>44</v>
      </c>
      <c r="MI9" s="69" t="s">
        <v>45</v>
      </c>
      <c r="MJ9" s="69" t="s">
        <v>46</v>
      </c>
      <c r="MK9" s="69" t="s">
        <v>47</v>
      </c>
      <c r="ML9" s="69" t="s">
        <v>48</v>
      </c>
      <c r="MM9" s="69" t="s">
        <v>49</v>
      </c>
      <c r="MN9" s="69" t="s">
        <v>50</v>
      </c>
      <c r="MO9" s="61"/>
      <c r="MP9" s="61"/>
      <c r="MQ9" s="61"/>
      <c r="MR9" s="631" t="s">
        <v>406</v>
      </c>
      <c r="MS9" s="67"/>
      <c r="MT9" s="631" t="s">
        <v>407</v>
      </c>
      <c r="MU9" s="67"/>
      <c r="MV9" s="631" t="s">
        <v>407</v>
      </c>
      <c r="MW9" s="67"/>
      <c r="MX9" s="631" t="s">
        <v>407</v>
      </c>
      <c r="MY9" s="67"/>
      <c r="MZ9" s="631" t="s">
        <v>406</v>
      </c>
      <c r="NA9" s="67"/>
      <c r="NB9" s="631" t="s">
        <v>406</v>
      </c>
      <c r="NC9" s="67"/>
      <c r="ND9" s="631" t="s">
        <v>406</v>
      </c>
      <c r="NE9" s="61"/>
      <c r="NF9" s="61"/>
      <c r="NG9" s="61"/>
      <c r="NH9" s="69" t="s">
        <v>41</v>
      </c>
      <c r="NI9" s="69" t="s">
        <v>42</v>
      </c>
      <c r="NJ9" s="69" t="s">
        <v>42</v>
      </c>
      <c r="NK9" s="69" t="s">
        <v>43</v>
      </c>
      <c r="NL9" s="69" t="s">
        <v>43</v>
      </c>
      <c r="NM9" s="69" t="s">
        <v>44</v>
      </c>
      <c r="NN9" s="69" t="s">
        <v>44</v>
      </c>
      <c r="NO9" s="69" t="s">
        <v>45</v>
      </c>
      <c r="NP9" s="69" t="s">
        <v>46</v>
      </c>
      <c r="NQ9" s="69" t="s">
        <v>47</v>
      </c>
      <c r="NR9" s="69" t="s">
        <v>48</v>
      </c>
      <c r="NS9" s="69" t="s">
        <v>49</v>
      </c>
      <c r="NT9" s="69" t="s">
        <v>50</v>
      </c>
      <c r="NU9" s="61"/>
      <c r="NV9" s="61"/>
      <c r="NW9" s="61"/>
      <c r="NX9" s="69" t="s">
        <v>41</v>
      </c>
      <c r="NY9" s="69" t="s">
        <v>42</v>
      </c>
      <c r="NZ9" s="69" t="s">
        <v>42</v>
      </c>
      <c r="OA9" s="69" t="s">
        <v>43</v>
      </c>
      <c r="OB9" s="69" t="s">
        <v>43</v>
      </c>
      <c r="OC9" s="69" t="s">
        <v>44</v>
      </c>
      <c r="OD9" s="69" t="s">
        <v>44</v>
      </c>
      <c r="OE9" s="69" t="s">
        <v>45</v>
      </c>
      <c r="OF9" s="69" t="s">
        <v>46</v>
      </c>
      <c r="OG9" s="69" t="s">
        <v>47</v>
      </c>
      <c r="OH9" s="69" t="s">
        <v>48</v>
      </c>
      <c r="OI9" s="69" t="s">
        <v>49</v>
      </c>
      <c r="OJ9" s="69" t="s">
        <v>50</v>
      </c>
      <c r="OK9" s="61"/>
      <c r="OL9" s="61"/>
      <c r="OM9" s="61"/>
      <c r="ON9" s="69" t="s">
        <v>41</v>
      </c>
      <c r="OO9" s="69" t="s">
        <v>42</v>
      </c>
      <c r="OP9" s="69" t="s">
        <v>42</v>
      </c>
      <c r="OQ9" s="69" t="s">
        <v>43</v>
      </c>
      <c r="OR9" s="69" t="s">
        <v>43</v>
      </c>
      <c r="OS9" s="69" t="s">
        <v>44</v>
      </c>
      <c r="OT9" s="69" t="s">
        <v>44</v>
      </c>
      <c r="OU9" s="69" t="s">
        <v>45</v>
      </c>
      <c r="OV9" s="69" t="s">
        <v>46</v>
      </c>
      <c r="OW9" s="69" t="s">
        <v>47</v>
      </c>
      <c r="OX9" s="69" t="s">
        <v>48</v>
      </c>
      <c r="OY9" s="69" t="s">
        <v>49</v>
      </c>
      <c r="OZ9" s="69" t="s">
        <v>50</v>
      </c>
      <c r="PA9" s="61"/>
      <c r="PB9" s="61"/>
      <c r="PC9" s="61"/>
      <c r="PD9" s="69" t="s">
        <v>41</v>
      </c>
      <c r="PE9" s="69" t="s">
        <v>42</v>
      </c>
      <c r="PF9" s="69" t="s">
        <v>42</v>
      </c>
      <c r="PG9" s="69" t="s">
        <v>43</v>
      </c>
      <c r="PH9" s="69" t="s">
        <v>43</v>
      </c>
      <c r="PI9" s="69" t="s">
        <v>44</v>
      </c>
      <c r="PJ9" s="69" t="s">
        <v>44</v>
      </c>
      <c r="PK9" s="69" t="s">
        <v>45</v>
      </c>
      <c r="PL9" s="69" t="s">
        <v>46</v>
      </c>
      <c r="PM9" s="69" t="s">
        <v>47</v>
      </c>
      <c r="PN9" s="69" t="s">
        <v>48</v>
      </c>
      <c r="PO9" s="69" t="s">
        <v>49</v>
      </c>
      <c r="PP9" s="69" t="s">
        <v>50</v>
      </c>
      <c r="PQ9"/>
      <c r="PR9" s="630"/>
      <c r="PS9" s="630"/>
      <c r="PT9" s="630"/>
      <c r="PU9" s="69" t="s">
        <v>41</v>
      </c>
      <c r="PV9" s="69" t="s">
        <v>42</v>
      </c>
      <c r="PW9" s="69" t="s">
        <v>42</v>
      </c>
      <c r="PX9" s="69" t="s">
        <v>43</v>
      </c>
      <c r="PY9" s="69" t="s">
        <v>43</v>
      </c>
      <c r="PZ9" s="69" t="s">
        <v>44</v>
      </c>
      <c r="QA9" s="69" t="s">
        <v>44</v>
      </c>
      <c r="QB9" s="69" t="s">
        <v>45</v>
      </c>
      <c r="QC9" s="69" t="s">
        <v>46</v>
      </c>
      <c r="QD9" s="69" t="s">
        <v>47</v>
      </c>
      <c r="QE9" s="69" t="s">
        <v>48</v>
      </c>
      <c r="QF9" s="69" t="s">
        <v>49</v>
      </c>
      <c r="QG9" s="69" t="s">
        <v>50</v>
      </c>
      <c r="QH9" s="61"/>
      <c r="QI9" s="61"/>
      <c r="QJ9" s="61"/>
      <c r="QK9" s="69" t="s">
        <v>41</v>
      </c>
      <c r="QL9" s="69" t="s">
        <v>42</v>
      </c>
      <c r="QM9" s="69" t="s">
        <v>42</v>
      </c>
      <c r="QN9" s="69" t="s">
        <v>43</v>
      </c>
      <c r="QO9" s="69" t="s">
        <v>43</v>
      </c>
      <c r="QP9" s="69" t="s">
        <v>44</v>
      </c>
      <c r="QQ9" s="69" t="s">
        <v>44</v>
      </c>
      <c r="QR9" s="69" t="s">
        <v>45</v>
      </c>
      <c r="QS9" s="69" t="s">
        <v>46</v>
      </c>
      <c r="QT9" s="69" t="s">
        <v>47</v>
      </c>
      <c r="QU9" s="69" t="s">
        <v>48</v>
      </c>
      <c r="QV9" s="69" t="s">
        <v>49</v>
      </c>
      <c r="QW9" s="69" t="s">
        <v>50</v>
      </c>
      <c r="QX9" s="630"/>
      <c r="QY9" s="630"/>
      <c r="QZ9" s="630"/>
      <c r="RA9" s="69" t="s">
        <v>41</v>
      </c>
      <c r="RB9" s="69" t="s">
        <v>42</v>
      </c>
      <c r="RC9" s="69" t="s">
        <v>42</v>
      </c>
      <c r="RD9" s="69" t="s">
        <v>43</v>
      </c>
      <c r="RE9" s="69" t="s">
        <v>43</v>
      </c>
      <c r="RF9" s="69" t="s">
        <v>44</v>
      </c>
      <c r="RG9" s="69" t="s">
        <v>44</v>
      </c>
      <c r="RH9" s="69" t="s">
        <v>45</v>
      </c>
      <c r="RI9" s="69" t="s">
        <v>46</v>
      </c>
      <c r="RJ9" s="69" t="s">
        <v>47</v>
      </c>
      <c r="RK9" s="69" t="s">
        <v>48</v>
      </c>
      <c r="RL9" s="69" t="s">
        <v>49</v>
      </c>
      <c r="RM9" s="69" t="s">
        <v>50</v>
      </c>
      <c r="RN9" s="630"/>
      <c r="RO9" s="630"/>
      <c r="RP9" s="630"/>
      <c r="RQ9" s="69" t="s">
        <v>41</v>
      </c>
      <c r="RR9" s="69" t="s">
        <v>42</v>
      </c>
      <c r="RS9" s="69" t="s">
        <v>42</v>
      </c>
      <c r="RT9" s="69" t="s">
        <v>43</v>
      </c>
      <c r="RU9" s="69" t="s">
        <v>43</v>
      </c>
      <c r="RV9" s="69" t="s">
        <v>44</v>
      </c>
      <c r="RW9" s="69" t="s">
        <v>44</v>
      </c>
      <c r="RX9" s="69" t="s">
        <v>45</v>
      </c>
      <c r="RY9" s="69" t="s">
        <v>46</v>
      </c>
      <c r="RZ9" s="69" t="s">
        <v>47</v>
      </c>
      <c r="SA9" s="69" t="s">
        <v>48</v>
      </c>
      <c r="SB9" s="69" t="s">
        <v>49</v>
      </c>
      <c r="SC9" s="69" t="s">
        <v>50</v>
      </c>
      <c r="SD9" s="274"/>
      <c r="SE9" s="630"/>
      <c r="SF9" s="630"/>
      <c r="SG9" s="630"/>
      <c r="SH9" s="69" t="s">
        <v>41</v>
      </c>
      <c r="SI9" s="69" t="s">
        <v>42</v>
      </c>
      <c r="SJ9" s="69" t="s">
        <v>42</v>
      </c>
      <c r="SK9" s="69" t="s">
        <v>43</v>
      </c>
      <c r="SL9" s="69" t="s">
        <v>43</v>
      </c>
      <c r="SM9" s="69" t="s">
        <v>44</v>
      </c>
      <c r="SN9" s="69" t="s">
        <v>44</v>
      </c>
      <c r="SO9" s="69" t="s">
        <v>45</v>
      </c>
      <c r="SP9" s="69" t="s">
        <v>46</v>
      </c>
      <c r="SQ9" s="69" t="s">
        <v>47</v>
      </c>
      <c r="SR9" s="69" t="s">
        <v>48</v>
      </c>
      <c r="SS9" s="69" t="s">
        <v>49</v>
      </c>
      <c r="ST9" s="69" t="s">
        <v>50</v>
      </c>
      <c r="SU9" s="274"/>
    </row>
    <row r="10" spans="1:515" x14ac:dyDescent="0.25">
      <c r="A10" s="58"/>
      <c r="B10" s="58"/>
      <c r="C10" s="58"/>
      <c r="D10" s="78"/>
      <c r="E10" s="79"/>
      <c r="F10" s="80"/>
      <c r="G10" s="81"/>
      <c r="H10" s="82" t="s">
        <v>51</v>
      </c>
      <c r="I10" s="83">
        <v>2022</v>
      </c>
      <c r="J10" s="84" t="s">
        <v>52</v>
      </c>
      <c r="K10" s="85">
        <v>2023</v>
      </c>
      <c r="L10" s="84" t="s">
        <v>52</v>
      </c>
      <c r="M10" s="85">
        <v>2024</v>
      </c>
      <c r="N10" s="84" t="s">
        <v>52</v>
      </c>
      <c r="O10" s="85">
        <v>2025</v>
      </c>
      <c r="P10" s="629" t="s">
        <v>52</v>
      </c>
      <c r="Q10" s="58"/>
      <c r="R10" s="58"/>
      <c r="S10" s="58"/>
      <c r="T10" s="78"/>
      <c r="U10" s="79"/>
      <c r="V10" s="80"/>
      <c r="W10" s="81"/>
      <c r="X10" s="82" t="s">
        <v>51</v>
      </c>
      <c r="Y10" s="83">
        <v>2022</v>
      </c>
      <c r="Z10" s="84" t="s">
        <v>52</v>
      </c>
      <c r="AA10" s="85">
        <v>2023</v>
      </c>
      <c r="AB10" s="84" t="s">
        <v>52</v>
      </c>
      <c r="AC10" s="85">
        <v>2024</v>
      </c>
      <c r="AD10" s="84" t="s">
        <v>52</v>
      </c>
      <c r="AE10" s="85">
        <v>2025</v>
      </c>
      <c r="AF10" s="629" t="s">
        <v>52</v>
      </c>
      <c r="AG10" s="58"/>
      <c r="AH10" s="58"/>
      <c r="AI10" s="58"/>
      <c r="AJ10" s="78"/>
      <c r="AK10" s="79"/>
      <c r="AL10" s="80"/>
      <c r="AM10" s="81"/>
      <c r="AN10" s="82" t="s">
        <v>51</v>
      </c>
      <c r="AO10" s="83">
        <v>2022</v>
      </c>
      <c r="AP10" s="84" t="s">
        <v>52</v>
      </c>
      <c r="AQ10" s="85">
        <v>2023</v>
      </c>
      <c r="AR10" s="84" t="s">
        <v>52</v>
      </c>
      <c r="AS10" s="85">
        <v>2024</v>
      </c>
      <c r="AT10" s="84" t="s">
        <v>52</v>
      </c>
      <c r="AU10" s="85">
        <v>2025</v>
      </c>
      <c r="AV10" s="629" t="s">
        <v>52</v>
      </c>
      <c r="AW10" s="58"/>
      <c r="AX10" s="58"/>
      <c r="AY10" s="58"/>
      <c r="AZ10" s="78"/>
      <c r="BA10" s="79"/>
      <c r="BB10" s="80"/>
      <c r="BC10" s="81"/>
      <c r="BD10" s="82" t="s">
        <v>51</v>
      </c>
      <c r="BE10" s="83">
        <v>2022</v>
      </c>
      <c r="BF10" s="84" t="s">
        <v>52</v>
      </c>
      <c r="BG10" s="85">
        <v>2023</v>
      </c>
      <c r="BH10" s="84" t="s">
        <v>52</v>
      </c>
      <c r="BI10" s="85">
        <v>2024</v>
      </c>
      <c r="BJ10" s="84" t="s">
        <v>52</v>
      </c>
      <c r="BK10" s="85">
        <v>2025</v>
      </c>
      <c r="BL10" s="629" t="s">
        <v>52</v>
      </c>
      <c r="BM10" s="58"/>
      <c r="BN10" s="58"/>
      <c r="BO10" s="58"/>
      <c r="BP10" s="78"/>
      <c r="BQ10" s="79"/>
      <c r="BR10" s="80"/>
      <c r="BS10" s="81"/>
      <c r="BT10" s="82" t="s">
        <v>51</v>
      </c>
      <c r="BU10" s="83">
        <v>2022</v>
      </c>
      <c r="BV10" s="84" t="s">
        <v>52</v>
      </c>
      <c r="BW10" s="85">
        <v>2023</v>
      </c>
      <c r="BX10" s="84" t="s">
        <v>52</v>
      </c>
      <c r="BY10" s="85">
        <v>2024</v>
      </c>
      <c r="BZ10" s="84" t="s">
        <v>52</v>
      </c>
      <c r="CA10" s="85">
        <v>2025</v>
      </c>
      <c r="CB10" s="629" t="s">
        <v>52</v>
      </c>
      <c r="CC10" s="58"/>
      <c r="CD10" s="58"/>
      <c r="CE10" s="58"/>
      <c r="CF10" s="78"/>
      <c r="CG10" s="79"/>
      <c r="CH10" s="80"/>
      <c r="CI10" s="81"/>
      <c r="CJ10" s="82" t="s">
        <v>51</v>
      </c>
      <c r="CK10" s="83">
        <v>2022</v>
      </c>
      <c r="CL10" s="84" t="s">
        <v>52</v>
      </c>
      <c r="CM10" s="85">
        <v>2023</v>
      </c>
      <c r="CN10" s="84" t="s">
        <v>52</v>
      </c>
      <c r="CO10" s="85">
        <v>2024</v>
      </c>
      <c r="CP10" s="84" t="s">
        <v>52</v>
      </c>
      <c r="CQ10" s="85">
        <v>2025</v>
      </c>
      <c r="CR10" s="629" t="s">
        <v>52</v>
      </c>
      <c r="CS10" s="58"/>
      <c r="CT10" s="58"/>
      <c r="CU10" s="58"/>
      <c r="CV10" s="78"/>
      <c r="CW10" s="79"/>
      <c r="CX10" s="80"/>
      <c r="CY10" s="81"/>
      <c r="CZ10" s="82" t="s">
        <v>51</v>
      </c>
      <c r="DA10" s="83">
        <v>2022</v>
      </c>
      <c r="DB10" s="84" t="s">
        <v>52</v>
      </c>
      <c r="DC10" s="85">
        <v>2023</v>
      </c>
      <c r="DD10" s="84" t="s">
        <v>52</v>
      </c>
      <c r="DE10" s="85">
        <v>2024</v>
      </c>
      <c r="DF10" s="84" t="s">
        <v>52</v>
      </c>
      <c r="DG10" s="85">
        <v>2025</v>
      </c>
      <c r="DH10" s="629" t="s">
        <v>52</v>
      </c>
      <c r="DI10" s="58"/>
      <c r="DJ10" s="58"/>
      <c r="DK10" s="58"/>
      <c r="DL10" s="78"/>
      <c r="DM10" s="79"/>
      <c r="DN10" s="80"/>
      <c r="DO10" s="81"/>
      <c r="DP10" s="82" t="s">
        <v>51</v>
      </c>
      <c r="DQ10" s="83">
        <v>2022</v>
      </c>
      <c r="DR10" s="84" t="s">
        <v>52</v>
      </c>
      <c r="DS10" s="85">
        <v>2023</v>
      </c>
      <c r="DT10" s="84" t="s">
        <v>52</v>
      </c>
      <c r="DU10" s="85">
        <v>2024</v>
      </c>
      <c r="DV10" s="84" t="s">
        <v>52</v>
      </c>
      <c r="DW10" s="85">
        <v>2025</v>
      </c>
      <c r="DX10" s="629" t="s">
        <v>52</v>
      </c>
      <c r="DY10" s="58"/>
      <c r="DZ10" s="58"/>
      <c r="EA10" s="58"/>
      <c r="EB10" s="78"/>
      <c r="EC10" s="79"/>
      <c r="ED10" s="80"/>
      <c r="EE10" s="81"/>
      <c r="EF10" s="82" t="s">
        <v>51</v>
      </c>
      <c r="EG10" s="83">
        <v>2022</v>
      </c>
      <c r="EH10" s="84" t="s">
        <v>52</v>
      </c>
      <c r="EI10" s="85">
        <v>2023</v>
      </c>
      <c r="EJ10" s="84" t="s">
        <v>52</v>
      </c>
      <c r="EK10" s="85">
        <v>2024</v>
      </c>
      <c r="EL10" s="84" t="s">
        <v>52</v>
      </c>
      <c r="EM10" s="85">
        <v>2025</v>
      </c>
      <c r="EN10" s="629" t="s">
        <v>52</v>
      </c>
      <c r="EO10" s="58"/>
      <c r="EP10" s="58"/>
      <c r="EQ10" s="58"/>
      <c r="ER10" s="78"/>
      <c r="ES10" s="79"/>
      <c r="ET10" s="80"/>
      <c r="EU10" s="81"/>
      <c r="EV10" s="82" t="s">
        <v>51</v>
      </c>
      <c r="EW10" s="83">
        <v>2022</v>
      </c>
      <c r="EX10" s="84" t="s">
        <v>52</v>
      </c>
      <c r="EY10" s="85">
        <v>2023</v>
      </c>
      <c r="EZ10" s="84" t="s">
        <v>52</v>
      </c>
      <c r="FA10" s="85">
        <v>2024</v>
      </c>
      <c r="FB10" s="84" t="s">
        <v>52</v>
      </c>
      <c r="FC10" s="85">
        <v>2025</v>
      </c>
      <c r="FD10" s="629" t="s">
        <v>52</v>
      </c>
      <c r="FE10" s="58"/>
      <c r="FF10" s="58"/>
      <c r="FG10" s="58"/>
      <c r="FH10" s="78"/>
      <c r="FI10" s="79"/>
      <c r="FJ10" s="80"/>
      <c r="FK10" s="81"/>
      <c r="FL10" s="82" t="s">
        <v>51</v>
      </c>
      <c r="FM10" s="83">
        <v>2022</v>
      </c>
      <c r="FN10" s="84" t="s">
        <v>52</v>
      </c>
      <c r="FO10" s="85">
        <v>2023</v>
      </c>
      <c r="FP10" s="84" t="s">
        <v>52</v>
      </c>
      <c r="FQ10" s="85">
        <v>2024</v>
      </c>
      <c r="FR10" s="84" t="s">
        <v>52</v>
      </c>
      <c r="FS10" s="85">
        <v>2025</v>
      </c>
      <c r="FT10" s="629" t="s">
        <v>52</v>
      </c>
      <c r="FU10" s="58"/>
      <c r="FV10" s="58"/>
      <c r="FW10" s="58"/>
      <c r="FX10" s="78"/>
      <c r="FY10" s="79"/>
      <c r="FZ10" s="80"/>
      <c r="GA10" s="81"/>
      <c r="GB10" s="82" t="s">
        <v>51</v>
      </c>
      <c r="GC10" s="83">
        <v>2022</v>
      </c>
      <c r="GD10" s="84" t="s">
        <v>52</v>
      </c>
      <c r="GE10" s="85">
        <v>2023</v>
      </c>
      <c r="GF10" s="84" t="s">
        <v>52</v>
      </c>
      <c r="GG10" s="85">
        <v>2024</v>
      </c>
      <c r="GH10" s="84" t="s">
        <v>52</v>
      </c>
      <c r="GI10" s="85">
        <v>2025</v>
      </c>
      <c r="GJ10" s="629" t="s">
        <v>52</v>
      </c>
      <c r="GK10" s="58"/>
      <c r="GL10" s="58"/>
      <c r="GM10" s="58"/>
      <c r="GN10" s="78"/>
      <c r="GO10" s="79"/>
      <c r="GP10" s="80"/>
      <c r="GQ10" s="81"/>
      <c r="GR10" s="82" t="s">
        <v>51</v>
      </c>
      <c r="GS10" s="83">
        <v>2022</v>
      </c>
      <c r="GT10" s="84" t="s">
        <v>52</v>
      </c>
      <c r="GU10" s="85">
        <v>2023</v>
      </c>
      <c r="GV10" s="84" t="s">
        <v>52</v>
      </c>
      <c r="GW10" s="85">
        <v>2024</v>
      </c>
      <c r="GX10" s="84" t="s">
        <v>52</v>
      </c>
      <c r="GY10" s="85">
        <v>2025</v>
      </c>
      <c r="GZ10" s="629" t="s">
        <v>52</v>
      </c>
      <c r="HA10" s="58"/>
      <c r="HB10" s="58"/>
      <c r="HC10" s="58"/>
      <c r="HD10" s="78"/>
      <c r="HE10" s="79"/>
      <c r="HF10" s="80"/>
      <c r="HG10" s="81"/>
      <c r="HH10" s="82" t="s">
        <v>51</v>
      </c>
      <c r="HI10" s="83">
        <v>2022</v>
      </c>
      <c r="HJ10" s="84" t="s">
        <v>52</v>
      </c>
      <c r="HK10" s="85">
        <v>2023</v>
      </c>
      <c r="HL10" s="84" t="s">
        <v>52</v>
      </c>
      <c r="HM10" s="85">
        <v>2024</v>
      </c>
      <c r="HN10" s="84" t="s">
        <v>52</v>
      </c>
      <c r="HO10" s="85">
        <v>2025</v>
      </c>
      <c r="HP10" s="629" t="s">
        <v>52</v>
      </c>
      <c r="HQ10" s="58"/>
      <c r="HR10" s="58"/>
      <c r="HS10" s="58"/>
      <c r="HT10" s="78"/>
      <c r="HU10" s="79"/>
      <c r="HV10" s="80"/>
      <c r="HW10" s="81"/>
      <c r="HX10" s="82" t="s">
        <v>51</v>
      </c>
      <c r="HY10" s="83">
        <v>2022</v>
      </c>
      <c r="HZ10" s="84" t="s">
        <v>52</v>
      </c>
      <c r="IA10" s="85">
        <v>2023</v>
      </c>
      <c r="IB10" s="84" t="s">
        <v>52</v>
      </c>
      <c r="IC10" s="85">
        <v>2024</v>
      </c>
      <c r="ID10" s="84" t="s">
        <v>52</v>
      </c>
      <c r="IE10" s="85">
        <v>2025</v>
      </c>
      <c r="IF10" s="629" t="s">
        <v>52</v>
      </c>
      <c r="IG10" s="58"/>
      <c r="IH10" s="58"/>
      <c r="II10" s="58"/>
      <c r="IJ10" s="78"/>
      <c r="IK10" s="79"/>
      <c r="IL10" s="80"/>
      <c r="IM10" s="81"/>
      <c r="IN10" s="82" t="s">
        <v>51</v>
      </c>
      <c r="IO10" s="83">
        <v>2022</v>
      </c>
      <c r="IP10" s="84" t="s">
        <v>52</v>
      </c>
      <c r="IQ10" s="85">
        <v>2023</v>
      </c>
      <c r="IR10" s="84" t="s">
        <v>52</v>
      </c>
      <c r="IS10" s="85">
        <v>2024</v>
      </c>
      <c r="IT10" s="84" t="s">
        <v>52</v>
      </c>
      <c r="IU10" s="85">
        <v>2025</v>
      </c>
      <c r="IV10" s="629" t="s">
        <v>52</v>
      </c>
      <c r="IW10" s="58"/>
      <c r="IX10" s="58"/>
      <c r="IY10" s="58"/>
      <c r="IZ10" s="78"/>
      <c r="JA10" s="79"/>
      <c r="JB10" s="80"/>
      <c r="JC10" s="81"/>
      <c r="JD10" s="82" t="s">
        <v>51</v>
      </c>
      <c r="JE10" s="83">
        <v>2022</v>
      </c>
      <c r="JF10" s="84" t="s">
        <v>52</v>
      </c>
      <c r="JG10" s="85">
        <v>2023</v>
      </c>
      <c r="JH10" s="84" t="s">
        <v>52</v>
      </c>
      <c r="JI10" s="85">
        <v>2024</v>
      </c>
      <c r="JJ10" s="84" t="s">
        <v>52</v>
      </c>
      <c r="JK10" s="85">
        <v>2025</v>
      </c>
      <c r="JL10" s="629" t="s">
        <v>52</v>
      </c>
      <c r="JM10" s="58"/>
      <c r="JN10" s="58"/>
      <c r="JO10" s="58"/>
      <c r="JP10" s="78"/>
      <c r="JQ10" s="79"/>
      <c r="JR10" s="80"/>
      <c r="JS10" s="81"/>
      <c r="JT10" s="82" t="s">
        <v>51</v>
      </c>
      <c r="JU10" s="83">
        <v>2022</v>
      </c>
      <c r="JV10" s="84" t="s">
        <v>52</v>
      </c>
      <c r="JW10" s="85">
        <v>2023</v>
      </c>
      <c r="JX10" s="84" t="s">
        <v>52</v>
      </c>
      <c r="JY10" s="85">
        <v>2024</v>
      </c>
      <c r="JZ10" s="84" t="s">
        <v>52</v>
      </c>
      <c r="KA10" s="85">
        <v>2025</v>
      </c>
      <c r="KB10" s="629" t="s">
        <v>52</v>
      </c>
      <c r="KF10" s="78"/>
      <c r="KG10" s="79"/>
      <c r="KH10" s="80"/>
      <c r="KI10" s="81"/>
      <c r="KJ10" s="82" t="s">
        <v>51</v>
      </c>
      <c r="KK10" s="83">
        <v>2022</v>
      </c>
      <c r="KL10" s="84" t="s">
        <v>52</v>
      </c>
      <c r="KM10" s="85">
        <v>2023</v>
      </c>
      <c r="KN10" s="84" t="s">
        <v>52</v>
      </c>
      <c r="KO10" s="85">
        <v>2024</v>
      </c>
      <c r="KP10" s="84" t="s">
        <v>52</v>
      </c>
      <c r="KQ10" s="85">
        <v>2025</v>
      </c>
      <c r="KR10" s="629" t="s">
        <v>52</v>
      </c>
      <c r="KV10" s="78"/>
      <c r="KW10" s="79"/>
      <c r="KX10" s="80"/>
      <c r="KY10" s="81"/>
      <c r="KZ10" s="82" t="s">
        <v>51</v>
      </c>
      <c r="LA10" s="83">
        <v>2022</v>
      </c>
      <c r="LB10" s="84" t="s">
        <v>52</v>
      </c>
      <c r="LC10" s="85">
        <v>2023</v>
      </c>
      <c r="LD10" s="84" t="s">
        <v>52</v>
      </c>
      <c r="LE10" s="85">
        <v>2024</v>
      </c>
      <c r="LF10" s="84" t="s">
        <v>52</v>
      </c>
      <c r="LG10" s="85">
        <v>2025</v>
      </c>
      <c r="LH10" s="629" t="s">
        <v>52</v>
      </c>
      <c r="LI10" s="58"/>
      <c r="LJ10" s="58"/>
      <c r="LK10" s="58"/>
      <c r="LL10" s="78"/>
      <c r="LM10" s="79"/>
      <c r="LN10" s="80"/>
      <c r="LO10" s="81"/>
      <c r="LP10" s="82" t="s">
        <v>51</v>
      </c>
      <c r="LQ10" s="83">
        <v>2022</v>
      </c>
      <c r="LR10" s="84" t="s">
        <v>52</v>
      </c>
      <c r="LS10" s="85">
        <v>2023</v>
      </c>
      <c r="LT10" s="84" t="s">
        <v>52</v>
      </c>
      <c r="LU10" s="85">
        <v>2024</v>
      </c>
      <c r="LV10" s="84" t="s">
        <v>52</v>
      </c>
      <c r="LW10" s="85">
        <v>2025</v>
      </c>
      <c r="LX10" s="629" t="s">
        <v>52</v>
      </c>
      <c r="MB10" s="78"/>
      <c r="MC10" s="79"/>
      <c r="MD10" s="80"/>
      <c r="ME10" s="81"/>
      <c r="MF10" s="82" t="s">
        <v>51</v>
      </c>
      <c r="MG10" s="83">
        <v>2022</v>
      </c>
      <c r="MH10" s="84" t="s">
        <v>52</v>
      </c>
      <c r="MI10" s="85">
        <v>2023</v>
      </c>
      <c r="MJ10" s="84" t="s">
        <v>52</v>
      </c>
      <c r="MK10" s="85">
        <v>2024</v>
      </c>
      <c r="ML10" s="84" t="s">
        <v>52</v>
      </c>
      <c r="MM10" s="85">
        <v>2025</v>
      </c>
      <c r="MN10" s="629" t="s">
        <v>52</v>
      </c>
      <c r="MR10" s="78"/>
      <c r="MS10" s="79"/>
      <c r="MT10" s="80"/>
      <c r="MU10" s="81"/>
      <c r="MV10" s="82" t="s">
        <v>51</v>
      </c>
      <c r="MW10" s="83">
        <v>2022</v>
      </c>
      <c r="MX10" s="84" t="s">
        <v>52</v>
      </c>
      <c r="MY10" s="85">
        <v>2023</v>
      </c>
      <c r="MZ10" s="84" t="s">
        <v>52</v>
      </c>
      <c r="NA10" s="85">
        <v>2024</v>
      </c>
      <c r="NB10" s="84" t="s">
        <v>52</v>
      </c>
      <c r="NC10" s="85">
        <v>2025</v>
      </c>
      <c r="ND10" s="629" t="s">
        <v>52</v>
      </c>
      <c r="NH10" s="78"/>
      <c r="NI10" s="79"/>
      <c r="NJ10" s="80"/>
      <c r="NK10" s="81"/>
      <c r="NL10" s="82" t="s">
        <v>51</v>
      </c>
      <c r="NM10" s="83">
        <v>2022</v>
      </c>
      <c r="NN10" s="84" t="s">
        <v>52</v>
      </c>
      <c r="NO10" s="85">
        <v>2023</v>
      </c>
      <c r="NP10" s="84" t="s">
        <v>52</v>
      </c>
      <c r="NQ10" s="85">
        <v>2024</v>
      </c>
      <c r="NR10" s="84" t="s">
        <v>52</v>
      </c>
      <c r="NS10" s="85">
        <v>2025</v>
      </c>
      <c r="NT10" s="629" t="s">
        <v>52</v>
      </c>
      <c r="NX10" s="78"/>
      <c r="NY10" s="79"/>
      <c r="NZ10" s="80"/>
      <c r="OA10" s="81"/>
      <c r="OB10" s="82" t="s">
        <v>51</v>
      </c>
      <c r="OC10" s="83">
        <v>2022</v>
      </c>
      <c r="OD10" s="84" t="s">
        <v>52</v>
      </c>
      <c r="OE10" s="85">
        <v>2023</v>
      </c>
      <c r="OF10" s="84" t="s">
        <v>52</v>
      </c>
      <c r="OG10" s="85">
        <v>2024</v>
      </c>
      <c r="OH10" s="84" t="s">
        <v>52</v>
      </c>
      <c r="OI10" s="85">
        <v>2025</v>
      </c>
      <c r="OJ10" s="629" t="s">
        <v>52</v>
      </c>
      <c r="OK10" s="58"/>
      <c r="OL10" s="58"/>
      <c r="OM10" s="58"/>
      <c r="ON10" s="78"/>
      <c r="OO10" s="79"/>
      <c r="OP10" s="80"/>
      <c r="OQ10" s="81"/>
      <c r="OR10" s="82" t="s">
        <v>51</v>
      </c>
      <c r="OS10" s="83">
        <v>2022</v>
      </c>
      <c r="OT10" s="84" t="s">
        <v>52</v>
      </c>
      <c r="OU10" s="85">
        <v>2023</v>
      </c>
      <c r="OV10" s="84" t="s">
        <v>52</v>
      </c>
      <c r="OW10" s="85">
        <v>2024</v>
      </c>
      <c r="OX10" s="84" t="s">
        <v>52</v>
      </c>
      <c r="OY10" s="85">
        <v>2025</v>
      </c>
      <c r="OZ10" s="629" t="s">
        <v>52</v>
      </c>
      <c r="PA10" s="58"/>
      <c r="PB10" s="58"/>
      <c r="PC10" s="58"/>
      <c r="PD10" s="78"/>
      <c r="PE10" s="79"/>
      <c r="PF10" s="80"/>
      <c r="PG10" s="81"/>
      <c r="PH10" s="82" t="s">
        <v>51</v>
      </c>
      <c r="PI10" s="83">
        <v>2022</v>
      </c>
      <c r="PJ10" s="84" t="s">
        <v>52</v>
      </c>
      <c r="PK10" s="85">
        <v>2023</v>
      </c>
      <c r="PL10" s="84" t="s">
        <v>52</v>
      </c>
      <c r="PM10" s="85">
        <v>2024</v>
      </c>
      <c r="PN10" s="84" t="s">
        <v>52</v>
      </c>
      <c r="PO10" s="85">
        <v>2025</v>
      </c>
      <c r="PP10" s="629" t="s">
        <v>52</v>
      </c>
      <c r="PR10" s="628"/>
      <c r="PS10" s="628"/>
      <c r="PT10" s="628"/>
      <c r="PU10" s="78"/>
      <c r="PV10" s="79"/>
      <c r="PW10" s="80"/>
      <c r="PX10" s="81"/>
      <c r="PY10" s="82" t="s">
        <v>51</v>
      </c>
      <c r="PZ10" s="83">
        <v>2022</v>
      </c>
      <c r="QA10" s="84" t="s">
        <v>52</v>
      </c>
      <c r="QB10" s="85">
        <v>2023</v>
      </c>
      <c r="QC10" s="84" t="s">
        <v>52</v>
      </c>
      <c r="QD10" s="85">
        <v>2024</v>
      </c>
      <c r="QE10" s="84" t="s">
        <v>52</v>
      </c>
      <c r="QF10" s="85">
        <v>2025</v>
      </c>
      <c r="QG10" s="629" t="s">
        <v>52</v>
      </c>
      <c r="QK10" s="78"/>
      <c r="QL10" s="79"/>
      <c r="QM10" s="80"/>
      <c r="QN10" s="81"/>
      <c r="QO10" s="82" t="s">
        <v>51</v>
      </c>
      <c r="QP10" s="83">
        <v>2022</v>
      </c>
      <c r="QQ10" s="84" t="s">
        <v>52</v>
      </c>
      <c r="QR10" s="85">
        <v>2023</v>
      </c>
      <c r="QS10" s="84" t="s">
        <v>52</v>
      </c>
      <c r="QT10" s="85">
        <v>2024</v>
      </c>
      <c r="QU10" s="84" t="s">
        <v>52</v>
      </c>
      <c r="QV10" s="85">
        <v>2025</v>
      </c>
      <c r="QW10" s="629" t="s">
        <v>52</v>
      </c>
      <c r="QX10" s="628"/>
      <c r="QY10" s="628"/>
      <c r="QZ10" s="628"/>
      <c r="RA10" s="78"/>
      <c r="RB10" s="79"/>
      <c r="RC10" s="80"/>
      <c r="RD10" s="81"/>
      <c r="RE10" s="82" t="s">
        <v>51</v>
      </c>
      <c r="RF10" s="83">
        <v>2022</v>
      </c>
      <c r="RG10" s="84" t="s">
        <v>52</v>
      </c>
      <c r="RH10" s="85">
        <v>2023</v>
      </c>
      <c r="RI10" s="84" t="s">
        <v>52</v>
      </c>
      <c r="RJ10" s="85">
        <v>2024</v>
      </c>
      <c r="RK10" s="84" t="s">
        <v>52</v>
      </c>
      <c r="RL10" s="85">
        <v>2025</v>
      </c>
      <c r="RM10" s="629" t="s">
        <v>52</v>
      </c>
      <c r="RN10" s="628"/>
      <c r="RO10" s="628"/>
      <c r="RP10" s="628"/>
      <c r="RQ10" s="78"/>
      <c r="RR10" s="79"/>
      <c r="RS10" s="80"/>
      <c r="RT10" s="81"/>
      <c r="RU10" s="82" t="s">
        <v>51</v>
      </c>
      <c r="RV10" s="83">
        <v>2022</v>
      </c>
      <c r="RW10" s="84" t="s">
        <v>52</v>
      </c>
      <c r="RX10" s="85">
        <v>2023</v>
      </c>
      <c r="RY10" s="84" t="s">
        <v>52</v>
      </c>
      <c r="RZ10" s="85">
        <v>2024</v>
      </c>
      <c r="SA10" s="84" t="s">
        <v>52</v>
      </c>
      <c r="SB10" s="85">
        <v>2025</v>
      </c>
      <c r="SC10" s="629" t="s">
        <v>52</v>
      </c>
      <c r="SD10" s="274"/>
      <c r="SE10" s="628"/>
      <c r="SF10" s="628"/>
      <c r="SG10" s="628"/>
      <c r="SH10" s="78"/>
      <c r="SI10" s="79"/>
      <c r="SJ10" s="80"/>
      <c r="SK10" s="81"/>
      <c r="SL10" s="82" t="s">
        <v>51</v>
      </c>
      <c r="SM10" s="83">
        <v>2022</v>
      </c>
      <c r="SN10" s="84" t="s">
        <v>52</v>
      </c>
      <c r="SO10" s="85">
        <v>2023</v>
      </c>
      <c r="SP10" s="84" t="s">
        <v>52</v>
      </c>
      <c r="SQ10" s="85">
        <v>2024</v>
      </c>
      <c r="SR10" s="84" t="s">
        <v>52</v>
      </c>
      <c r="SS10" s="85">
        <v>2025</v>
      </c>
      <c r="ST10" s="629" t="s">
        <v>52</v>
      </c>
      <c r="SU10" s="274"/>
    </row>
    <row r="11" spans="1:515" x14ac:dyDescent="0.25">
      <c r="A11" s="58"/>
      <c r="C11" s="58"/>
      <c r="D11" s="89" t="s">
        <v>53</v>
      </c>
      <c r="E11" s="90"/>
      <c r="F11" s="91" t="s">
        <v>54</v>
      </c>
      <c r="G11" s="92" t="s">
        <v>55</v>
      </c>
      <c r="H11" s="86" t="s">
        <v>52</v>
      </c>
      <c r="I11" s="93" t="s">
        <v>56</v>
      </c>
      <c r="J11" s="91" t="s">
        <v>57</v>
      </c>
      <c r="K11" s="92" t="s">
        <v>27</v>
      </c>
      <c r="L11" s="91" t="s">
        <v>57</v>
      </c>
      <c r="M11" s="92" t="s">
        <v>26</v>
      </c>
      <c r="N11" s="91" t="s">
        <v>57</v>
      </c>
      <c r="O11" s="92" t="s">
        <v>25</v>
      </c>
      <c r="P11" s="86" t="s">
        <v>57</v>
      </c>
      <c r="Q11" s="58"/>
      <c r="R11" s="58"/>
      <c r="S11" s="58"/>
      <c r="T11" s="89" t="s">
        <v>53</v>
      </c>
      <c r="U11" s="90"/>
      <c r="V11" s="91" t="s">
        <v>54</v>
      </c>
      <c r="W11" s="92" t="s">
        <v>55</v>
      </c>
      <c r="X11" s="86" t="s">
        <v>52</v>
      </c>
      <c r="Y11" s="93" t="s">
        <v>56</v>
      </c>
      <c r="Z11" s="91" t="s">
        <v>57</v>
      </c>
      <c r="AA11" s="92" t="s">
        <v>27</v>
      </c>
      <c r="AB11" s="91" t="s">
        <v>57</v>
      </c>
      <c r="AC11" s="92" t="s">
        <v>26</v>
      </c>
      <c r="AD11" s="91" t="s">
        <v>57</v>
      </c>
      <c r="AE11" s="92" t="s">
        <v>25</v>
      </c>
      <c r="AF11" s="86" t="s">
        <v>57</v>
      </c>
      <c r="AG11" s="58"/>
      <c r="AH11" s="58"/>
      <c r="AI11" s="58"/>
      <c r="AJ11" s="89" t="s">
        <v>53</v>
      </c>
      <c r="AK11" s="90"/>
      <c r="AL11" s="91" t="s">
        <v>54</v>
      </c>
      <c r="AM11" s="92" t="s">
        <v>55</v>
      </c>
      <c r="AN11" s="86" t="s">
        <v>52</v>
      </c>
      <c r="AO11" s="93" t="s">
        <v>56</v>
      </c>
      <c r="AP11" s="91" t="s">
        <v>57</v>
      </c>
      <c r="AQ11" s="92" t="s">
        <v>27</v>
      </c>
      <c r="AR11" s="91" t="s">
        <v>57</v>
      </c>
      <c r="AS11" s="92" t="s">
        <v>26</v>
      </c>
      <c r="AT11" s="91" t="s">
        <v>57</v>
      </c>
      <c r="AU11" s="92" t="s">
        <v>25</v>
      </c>
      <c r="AV11" s="86" t="s">
        <v>57</v>
      </c>
      <c r="AW11" s="58"/>
      <c r="AX11" s="58"/>
      <c r="AY11" s="58"/>
      <c r="AZ11" s="89" t="s">
        <v>53</v>
      </c>
      <c r="BA11" s="90"/>
      <c r="BB11" s="91" t="s">
        <v>54</v>
      </c>
      <c r="BC11" s="92" t="s">
        <v>55</v>
      </c>
      <c r="BD11" s="86" t="s">
        <v>52</v>
      </c>
      <c r="BE11" s="93" t="s">
        <v>56</v>
      </c>
      <c r="BF11" s="91" t="s">
        <v>57</v>
      </c>
      <c r="BG11" s="92" t="s">
        <v>27</v>
      </c>
      <c r="BH11" s="91" t="s">
        <v>57</v>
      </c>
      <c r="BI11" s="92" t="s">
        <v>26</v>
      </c>
      <c r="BJ11" s="91" t="s">
        <v>57</v>
      </c>
      <c r="BK11" s="92" t="s">
        <v>25</v>
      </c>
      <c r="BL11" s="86" t="s">
        <v>57</v>
      </c>
      <c r="BM11" s="58"/>
      <c r="BN11" s="58"/>
      <c r="BO11" s="58"/>
      <c r="BP11" s="89" t="s">
        <v>53</v>
      </c>
      <c r="BQ11" s="90"/>
      <c r="BR11" s="91" t="s">
        <v>54</v>
      </c>
      <c r="BS11" s="92" t="s">
        <v>55</v>
      </c>
      <c r="BT11" s="86" t="s">
        <v>52</v>
      </c>
      <c r="BU11" s="93" t="s">
        <v>56</v>
      </c>
      <c r="BV11" s="91" t="s">
        <v>57</v>
      </c>
      <c r="BW11" s="92" t="s">
        <v>27</v>
      </c>
      <c r="BX11" s="91" t="s">
        <v>57</v>
      </c>
      <c r="BY11" s="92" t="s">
        <v>26</v>
      </c>
      <c r="BZ11" s="91" t="s">
        <v>57</v>
      </c>
      <c r="CA11" s="92" t="s">
        <v>25</v>
      </c>
      <c r="CB11" s="86" t="s">
        <v>57</v>
      </c>
      <c r="CC11" s="58"/>
      <c r="CD11" s="58"/>
      <c r="CE11" s="58"/>
      <c r="CF11" s="89" t="s">
        <v>53</v>
      </c>
      <c r="CG11" s="90"/>
      <c r="CH11" s="91" t="s">
        <v>54</v>
      </c>
      <c r="CI11" s="92" t="s">
        <v>55</v>
      </c>
      <c r="CJ11" s="86" t="s">
        <v>52</v>
      </c>
      <c r="CK11" s="93" t="s">
        <v>56</v>
      </c>
      <c r="CL11" s="91" t="s">
        <v>57</v>
      </c>
      <c r="CM11" s="92" t="s">
        <v>27</v>
      </c>
      <c r="CN11" s="91" t="s">
        <v>57</v>
      </c>
      <c r="CO11" s="92" t="s">
        <v>26</v>
      </c>
      <c r="CP11" s="91" t="s">
        <v>57</v>
      </c>
      <c r="CQ11" s="92" t="s">
        <v>25</v>
      </c>
      <c r="CR11" s="86" t="s">
        <v>57</v>
      </c>
      <c r="CS11" s="58"/>
      <c r="CT11" s="58"/>
      <c r="CU11" s="58"/>
      <c r="CV11" s="89" t="s">
        <v>53</v>
      </c>
      <c r="CW11" s="90"/>
      <c r="CX11" s="91" t="s">
        <v>54</v>
      </c>
      <c r="CY11" s="92" t="s">
        <v>55</v>
      </c>
      <c r="CZ11" s="86" t="s">
        <v>52</v>
      </c>
      <c r="DA11" s="93" t="s">
        <v>56</v>
      </c>
      <c r="DB11" s="91" t="s">
        <v>57</v>
      </c>
      <c r="DC11" s="92" t="s">
        <v>27</v>
      </c>
      <c r="DD11" s="91" t="s">
        <v>57</v>
      </c>
      <c r="DE11" s="92" t="s">
        <v>26</v>
      </c>
      <c r="DF11" s="91" t="s">
        <v>57</v>
      </c>
      <c r="DG11" s="92" t="s">
        <v>25</v>
      </c>
      <c r="DH11" s="86" t="s">
        <v>57</v>
      </c>
      <c r="DI11" s="58"/>
      <c r="DJ11" s="58"/>
      <c r="DK11" s="58"/>
      <c r="DL11" s="89" t="s">
        <v>53</v>
      </c>
      <c r="DM11" s="90"/>
      <c r="DN11" s="91" t="s">
        <v>54</v>
      </c>
      <c r="DO11" s="92" t="s">
        <v>55</v>
      </c>
      <c r="DP11" s="86" t="s">
        <v>52</v>
      </c>
      <c r="DQ11" s="93" t="s">
        <v>56</v>
      </c>
      <c r="DR11" s="91" t="s">
        <v>57</v>
      </c>
      <c r="DS11" s="92" t="s">
        <v>27</v>
      </c>
      <c r="DT11" s="91" t="s">
        <v>57</v>
      </c>
      <c r="DU11" s="92" t="s">
        <v>26</v>
      </c>
      <c r="DV11" s="91" t="s">
        <v>57</v>
      </c>
      <c r="DW11" s="92" t="s">
        <v>25</v>
      </c>
      <c r="DX11" s="86" t="s">
        <v>57</v>
      </c>
      <c r="DY11" s="58"/>
      <c r="DZ11" s="58"/>
      <c r="EA11" s="58"/>
      <c r="EB11" s="89" t="s">
        <v>53</v>
      </c>
      <c r="EC11" s="90"/>
      <c r="ED11" s="91" t="s">
        <v>54</v>
      </c>
      <c r="EE11" s="92" t="s">
        <v>55</v>
      </c>
      <c r="EF11" s="86" t="s">
        <v>52</v>
      </c>
      <c r="EG11" s="93" t="s">
        <v>56</v>
      </c>
      <c r="EH11" s="91" t="s">
        <v>57</v>
      </c>
      <c r="EI11" s="92" t="s">
        <v>27</v>
      </c>
      <c r="EJ11" s="91" t="s">
        <v>57</v>
      </c>
      <c r="EK11" s="92" t="s">
        <v>26</v>
      </c>
      <c r="EL11" s="91" t="s">
        <v>57</v>
      </c>
      <c r="EM11" s="92" t="s">
        <v>25</v>
      </c>
      <c r="EN11" s="86" t="s">
        <v>57</v>
      </c>
      <c r="EO11" s="58"/>
      <c r="EP11" s="58"/>
      <c r="EQ11" s="58"/>
      <c r="ER11" s="89" t="s">
        <v>53</v>
      </c>
      <c r="ES11" s="90"/>
      <c r="ET11" s="91" t="s">
        <v>54</v>
      </c>
      <c r="EU11" s="92" t="s">
        <v>55</v>
      </c>
      <c r="EV11" s="86" t="s">
        <v>52</v>
      </c>
      <c r="EW11" s="93" t="s">
        <v>56</v>
      </c>
      <c r="EX11" s="91" t="s">
        <v>57</v>
      </c>
      <c r="EY11" s="92" t="s">
        <v>27</v>
      </c>
      <c r="EZ11" s="91" t="s">
        <v>57</v>
      </c>
      <c r="FA11" s="92" t="s">
        <v>26</v>
      </c>
      <c r="FB11" s="91" t="s">
        <v>57</v>
      </c>
      <c r="FC11" s="92" t="s">
        <v>25</v>
      </c>
      <c r="FD11" s="86" t="s">
        <v>57</v>
      </c>
      <c r="FE11" s="58"/>
      <c r="FF11" s="58"/>
      <c r="FG11" s="58"/>
      <c r="FH11" s="89" t="s">
        <v>53</v>
      </c>
      <c r="FI11" s="90"/>
      <c r="FJ11" s="91" t="s">
        <v>54</v>
      </c>
      <c r="FK11" s="92" t="s">
        <v>55</v>
      </c>
      <c r="FL11" s="86" t="s">
        <v>52</v>
      </c>
      <c r="FM11" s="93" t="s">
        <v>56</v>
      </c>
      <c r="FN11" s="91" t="s">
        <v>57</v>
      </c>
      <c r="FO11" s="92" t="s">
        <v>27</v>
      </c>
      <c r="FP11" s="91" t="s">
        <v>57</v>
      </c>
      <c r="FQ11" s="92" t="s">
        <v>26</v>
      </c>
      <c r="FR11" s="91" t="s">
        <v>57</v>
      </c>
      <c r="FS11" s="92" t="s">
        <v>25</v>
      </c>
      <c r="FT11" s="86" t="s">
        <v>57</v>
      </c>
      <c r="FU11" s="58"/>
      <c r="FV11" s="58"/>
      <c r="FW11" s="58"/>
      <c r="FX11" s="89" t="s">
        <v>53</v>
      </c>
      <c r="FY11" s="90"/>
      <c r="FZ11" s="91" t="s">
        <v>54</v>
      </c>
      <c r="GA11" s="92" t="s">
        <v>55</v>
      </c>
      <c r="GB11" s="86" t="s">
        <v>52</v>
      </c>
      <c r="GC11" s="93" t="s">
        <v>56</v>
      </c>
      <c r="GD11" s="91" t="s">
        <v>57</v>
      </c>
      <c r="GE11" s="92" t="s">
        <v>27</v>
      </c>
      <c r="GF11" s="91" t="s">
        <v>57</v>
      </c>
      <c r="GG11" s="92" t="s">
        <v>26</v>
      </c>
      <c r="GH11" s="91" t="s">
        <v>57</v>
      </c>
      <c r="GI11" s="92" t="s">
        <v>25</v>
      </c>
      <c r="GJ11" s="86" t="s">
        <v>57</v>
      </c>
      <c r="GK11" s="58"/>
      <c r="GL11" s="58"/>
      <c r="GM11" s="58"/>
      <c r="GN11" s="89" t="s">
        <v>53</v>
      </c>
      <c r="GO11" s="90"/>
      <c r="GP11" s="91" t="s">
        <v>54</v>
      </c>
      <c r="GQ11" s="92" t="s">
        <v>55</v>
      </c>
      <c r="GR11" s="86" t="s">
        <v>52</v>
      </c>
      <c r="GS11" s="93" t="s">
        <v>56</v>
      </c>
      <c r="GT11" s="91" t="s">
        <v>57</v>
      </c>
      <c r="GU11" s="92" t="s">
        <v>27</v>
      </c>
      <c r="GV11" s="91" t="s">
        <v>57</v>
      </c>
      <c r="GW11" s="92" t="s">
        <v>26</v>
      </c>
      <c r="GX11" s="91" t="s">
        <v>57</v>
      </c>
      <c r="GY11" s="92" t="s">
        <v>25</v>
      </c>
      <c r="GZ11" s="86" t="s">
        <v>57</v>
      </c>
      <c r="HA11" s="58"/>
      <c r="HB11" s="58"/>
      <c r="HC11" s="58"/>
      <c r="HD11" s="89" t="s">
        <v>53</v>
      </c>
      <c r="HE11" s="90"/>
      <c r="HF11" s="91" t="s">
        <v>54</v>
      </c>
      <c r="HG11" s="92" t="s">
        <v>55</v>
      </c>
      <c r="HH11" s="86" t="s">
        <v>52</v>
      </c>
      <c r="HI11" s="93" t="s">
        <v>56</v>
      </c>
      <c r="HJ11" s="91" t="s">
        <v>57</v>
      </c>
      <c r="HK11" s="92" t="s">
        <v>27</v>
      </c>
      <c r="HL11" s="91" t="s">
        <v>57</v>
      </c>
      <c r="HM11" s="92" t="s">
        <v>26</v>
      </c>
      <c r="HN11" s="91" t="s">
        <v>57</v>
      </c>
      <c r="HO11" s="92" t="s">
        <v>25</v>
      </c>
      <c r="HP11" s="86" t="s">
        <v>57</v>
      </c>
      <c r="HQ11" s="58"/>
      <c r="HR11" s="58"/>
      <c r="HS11" s="58"/>
      <c r="HT11" s="89" t="s">
        <v>53</v>
      </c>
      <c r="HU11" s="90"/>
      <c r="HV11" s="91" t="s">
        <v>54</v>
      </c>
      <c r="HW11" s="92" t="s">
        <v>55</v>
      </c>
      <c r="HX11" s="86" t="s">
        <v>52</v>
      </c>
      <c r="HY11" s="93" t="s">
        <v>56</v>
      </c>
      <c r="HZ11" s="91" t="s">
        <v>57</v>
      </c>
      <c r="IA11" s="92" t="s">
        <v>27</v>
      </c>
      <c r="IB11" s="91" t="s">
        <v>57</v>
      </c>
      <c r="IC11" s="92" t="s">
        <v>26</v>
      </c>
      <c r="ID11" s="91" t="s">
        <v>57</v>
      </c>
      <c r="IE11" s="92" t="s">
        <v>25</v>
      </c>
      <c r="IF11" s="86" t="s">
        <v>57</v>
      </c>
      <c r="IG11" s="58"/>
      <c r="IH11" s="58"/>
      <c r="II11" s="58"/>
      <c r="IJ11" s="89" t="s">
        <v>53</v>
      </c>
      <c r="IK11" s="90"/>
      <c r="IL11" s="91" t="s">
        <v>54</v>
      </c>
      <c r="IM11" s="92" t="s">
        <v>55</v>
      </c>
      <c r="IN11" s="86" t="s">
        <v>52</v>
      </c>
      <c r="IO11" s="93" t="s">
        <v>56</v>
      </c>
      <c r="IP11" s="91" t="s">
        <v>57</v>
      </c>
      <c r="IQ11" s="92" t="s">
        <v>27</v>
      </c>
      <c r="IR11" s="91" t="s">
        <v>57</v>
      </c>
      <c r="IS11" s="92" t="s">
        <v>26</v>
      </c>
      <c r="IT11" s="91" t="s">
        <v>57</v>
      </c>
      <c r="IU11" s="92" t="s">
        <v>25</v>
      </c>
      <c r="IV11" s="86" t="s">
        <v>57</v>
      </c>
      <c r="IW11" s="58"/>
      <c r="IX11" s="58"/>
      <c r="IY11" s="58"/>
      <c r="IZ11" s="89" t="s">
        <v>53</v>
      </c>
      <c r="JA11" s="90"/>
      <c r="JB11" s="91" t="s">
        <v>54</v>
      </c>
      <c r="JC11" s="92" t="s">
        <v>55</v>
      </c>
      <c r="JD11" s="86" t="s">
        <v>52</v>
      </c>
      <c r="JE11" s="93" t="s">
        <v>56</v>
      </c>
      <c r="JF11" s="91" t="s">
        <v>57</v>
      </c>
      <c r="JG11" s="92" t="s">
        <v>27</v>
      </c>
      <c r="JH11" s="91" t="s">
        <v>57</v>
      </c>
      <c r="JI11" s="92" t="s">
        <v>26</v>
      </c>
      <c r="JJ11" s="91" t="s">
        <v>57</v>
      </c>
      <c r="JK11" s="92" t="s">
        <v>25</v>
      </c>
      <c r="JL11" s="86" t="s">
        <v>57</v>
      </c>
      <c r="JM11" s="58"/>
      <c r="JN11" s="58"/>
      <c r="JO11" s="58"/>
      <c r="JP11" s="89" t="s">
        <v>53</v>
      </c>
      <c r="JQ11" s="90"/>
      <c r="JR11" s="91" t="s">
        <v>54</v>
      </c>
      <c r="JS11" s="92" t="s">
        <v>55</v>
      </c>
      <c r="JT11" s="86" t="s">
        <v>52</v>
      </c>
      <c r="JU11" s="93" t="s">
        <v>56</v>
      </c>
      <c r="JV11" s="91" t="s">
        <v>57</v>
      </c>
      <c r="JW11" s="92" t="s">
        <v>27</v>
      </c>
      <c r="JX11" s="91" t="s">
        <v>57</v>
      </c>
      <c r="JY11" s="92" t="s">
        <v>26</v>
      </c>
      <c r="JZ11" s="91" t="s">
        <v>57</v>
      </c>
      <c r="KA11" s="92" t="s">
        <v>25</v>
      </c>
      <c r="KB11" s="86" t="s">
        <v>57</v>
      </c>
      <c r="KF11" s="89" t="s">
        <v>53</v>
      </c>
      <c r="KG11" s="90"/>
      <c r="KH11" s="91" t="s">
        <v>54</v>
      </c>
      <c r="KI11" s="92" t="s">
        <v>55</v>
      </c>
      <c r="KJ11" s="86" t="s">
        <v>52</v>
      </c>
      <c r="KK11" s="93" t="s">
        <v>56</v>
      </c>
      <c r="KL11" s="91" t="s">
        <v>57</v>
      </c>
      <c r="KM11" s="92" t="s">
        <v>27</v>
      </c>
      <c r="KN11" s="91" t="s">
        <v>57</v>
      </c>
      <c r="KO11" s="92" t="s">
        <v>26</v>
      </c>
      <c r="KP11" s="91" t="s">
        <v>57</v>
      </c>
      <c r="KQ11" s="92" t="s">
        <v>25</v>
      </c>
      <c r="KR11" s="86" t="s">
        <v>57</v>
      </c>
      <c r="KV11" s="89" t="s">
        <v>53</v>
      </c>
      <c r="KW11" s="90"/>
      <c r="KX11" s="91" t="s">
        <v>54</v>
      </c>
      <c r="KY11" s="92" t="s">
        <v>55</v>
      </c>
      <c r="KZ11" s="86" t="s">
        <v>52</v>
      </c>
      <c r="LA11" s="93" t="s">
        <v>56</v>
      </c>
      <c r="LB11" s="91" t="s">
        <v>57</v>
      </c>
      <c r="LC11" s="92" t="s">
        <v>27</v>
      </c>
      <c r="LD11" s="91" t="s">
        <v>57</v>
      </c>
      <c r="LE11" s="92" t="s">
        <v>26</v>
      </c>
      <c r="LF11" s="91" t="s">
        <v>57</v>
      </c>
      <c r="LG11" s="92" t="s">
        <v>25</v>
      </c>
      <c r="LH11" s="86" t="s">
        <v>57</v>
      </c>
      <c r="LI11" s="58"/>
      <c r="LJ11" s="58"/>
      <c r="LK11" s="58"/>
      <c r="LL11" s="89" t="s">
        <v>53</v>
      </c>
      <c r="LM11" s="90"/>
      <c r="LN11" s="91" t="s">
        <v>54</v>
      </c>
      <c r="LO11" s="92" t="s">
        <v>55</v>
      </c>
      <c r="LP11" s="86" t="s">
        <v>52</v>
      </c>
      <c r="LQ11" s="93" t="s">
        <v>56</v>
      </c>
      <c r="LR11" s="91" t="s">
        <v>57</v>
      </c>
      <c r="LS11" s="92" t="s">
        <v>27</v>
      </c>
      <c r="LT11" s="91" t="s">
        <v>57</v>
      </c>
      <c r="LU11" s="92" t="s">
        <v>26</v>
      </c>
      <c r="LV11" s="91" t="s">
        <v>57</v>
      </c>
      <c r="LW11" s="92" t="s">
        <v>25</v>
      </c>
      <c r="LX11" s="86" t="s">
        <v>57</v>
      </c>
      <c r="MB11" s="89" t="s">
        <v>53</v>
      </c>
      <c r="MC11" s="90"/>
      <c r="MD11" s="91" t="s">
        <v>54</v>
      </c>
      <c r="ME11" s="92" t="s">
        <v>55</v>
      </c>
      <c r="MF11" s="86" t="s">
        <v>52</v>
      </c>
      <c r="MG11" s="93" t="s">
        <v>56</v>
      </c>
      <c r="MH11" s="91" t="s">
        <v>57</v>
      </c>
      <c r="MI11" s="92" t="s">
        <v>27</v>
      </c>
      <c r="MJ11" s="91" t="s">
        <v>57</v>
      </c>
      <c r="MK11" s="92" t="s">
        <v>26</v>
      </c>
      <c r="ML11" s="91" t="s">
        <v>57</v>
      </c>
      <c r="MM11" s="92" t="s">
        <v>25</v>
      </c>
      <c r="MN11" s="86" t="s">
        <v>57</v>
      </c>
      <c r="MR11" s="89" t="s">
        <v>53</v>
      </c>
      <c r="MS11" s="90"/>
      <c r="MT11" s="91" t="s">
        <v>54</v>
      </c>
      <c r="MU11" s="92" t="s">
        <v>55</v>
      </c>
      <c r="MV11" s="86" t="s">
        <v>52</v>
      </c>
      <c r="MW11" s="93" t="s">
        <v>56</v>
      </c>
      <c r="MX11" s="91" t="s">
        <v>57</v>
      </c>
      <c r="MY11" s="92" t="s">
        <v>27</v>
      </c>
      <c r="MZ11" s="91" t="s">
        <v>57</v>
      </c>
      <c r="NA11" s="92" t="s">
        <v>26</v>
      </c>
      <c r="NB11" s="91" t="s">
        <v>57</v>
      </c>
      <c r="NC11" s="92" t="s">
        <v>25</v>
      </c>
      <c r="ND11" s="86" t="s">
        <v>57</v>
      </c>
      <c r="NH11" s="89" t="s">
        <v>53</v>
      </c>
      <c r="NI11" s="90"/>
      <c r="NJ11" s="91" t="s">
        <v>54</v>
      </c>
      <c r="NK11" s="92" t="s">
        <v>55</v>
      </c>
      <c r="NL11" s="86" t="s">
        <v>52</v>
      </c>
      <c r="NM11" s="93" t="s">
        <v>56</v>
      </c>
      <c r="NN11" s="91" t="s">
        <v>57</v>
      </c>
      <c r="NO11" s="92" t="s">
        <v>27</v>
      </c>
      <c r="NP11" s="91" t="s">
        <v>57</v>
      </c>
      <c r="NQ11" s="92" t="s">
        <v>26</v>
      </c>
      <c r="NR11" s="91" t="s">
        <v>57</v>
      </c>
      <c r="NS11" s="92" t="s">
        <v>25</v>
      </c>
      <c r="NT11" s="86" t="s">
        <v>57</v>
      </c>
      <c r="NX11" s="89" t="s">
        <v>53</v>
      </c>
      <c r="NY11" s="90"/>
      <c r="NZ11" s="91" t="s">
        <v>54</v>
      </c>
      <c r="OA11" s="92" t="s">
        <v>55</v>
      </c>
      <c r="OB11" s="86" t="s">
        <v>52</v>
      </c>
      <c r="OC11" s="93" t="s">
        <v>56</v>
      </c>
      <c r="OD11" s="91" t="s">
        <v>57</v>
      </c>
      <c r="OE11" s="92" t="s">
        <v>27</v>
      </c>
      <c r="OF11" s="91" t="s">
        <v>57</v>
      </c>
      <c r="OG11" s="92" t="s">
        <v>26</v>
      </c>
      <c r="OH11" s="91" t="s">
        <v>57</v>
      </c>
      <c r="OI11" s="92" t="s">
        <v>25</v>
      </c>
      <c r="OJ11" s="86" t="s">
        <v>57</v>
      </c>
      <c r="OK11" s="58"/>
      <c r="OL11" s="58"/>
      <c r="OM11" s="58"/>
      <c r="ON11" s="89" t="s">
        <v>53</v>
      </c>
      <c r="OO11" s="90"/>
      <c r="OP11" s="91" t="s">
        <v>54</v>
      </c>
      <c r="OQ11" s="92" t="s">
        <v>55</v>
      </c>
      <c r="OR11" s="86" t="s">
        <v>52</v>
      </c>
      <c r="OS11" s="93" t="s">
        <v>56</v>
      </c>
      <c r="OT11" s="91" t="s">
        <v>57</v>
      </c>
      <c r="OU11" s="92" t="s">
        <v>27</v>
      </c>
      <c r="OV11" s="91" t="s">
        <v>57</v>
      </c>
      <c r="OW11" s="92" t="s">
        <v>26</v>
      </c>
      <c r="OX11" s="91" t="s">
        <v>57</v>
      </c>
      <c r="OY11" s="92" t="s">
        <v>25</v>
      </c>
      <c r="OZ11" s="86" t="s">
        <v>57</v>
      </c>
      <c r="PA11" s="58"/>
      <c r="PB11" s="58"/>
      <c r="PC11" s="58"/>
      <c r="PD11" s="89" t="s">
        <v>53</v>
      </c>
      <c r="PE11" s="90"/>
      <c r="PF11" s="91" t="s">
        <v>54</v>
      </c>
      <c r="PG11" s="92" t="s">
        <v>55</v>
      </c>
      <c r="PH11" s="86" t="s">
        <v>52</v>
      </c>
      <c r="PI11" s="93" t="s">
        <v>56</v>
      </c>
      <c r="PJ11" s="91" t="s">
        <v>57</v>
      </c>
      <c r="PK11" s="92" t="s">
        <v>27</v>
      </c>
      <c r="PL11" s="91" t="s">
        <v>57</v>
      </c>
      <c r="PM11" s="92" t="s">
        <v>26</v>
      </c>
      <c r="PN11" s="91" t="s">
        <v>57</v>
      </c>
      <c r="PO11" s="92" t="s">
        <v>25</v>
      </c>
      <c r="PP11" s="86" t="s">
        <v>57</v>
      </c>
      <c r="PR11" s="628"/>
      <c r="PS11" s="628"/>
      <c r="PT11" s="628"/>
      <c r="PU11" s="89" t="s">
        <v>53</v>
      </c>
      <c r="PV11" s="90"/>
      <c r="PW11" s="91" t="s">
        <v>54</v>
      </c>
      <c r="PX11" s="92" t="s">
        <v>55</v>
      </c>
      <c r="PY11" s="86" t="s">
        <v>52</v>
      </c>
      <c r="PZ11" s="93" t="s">
        <v>56</v>
      </c>
      <c r="QA11" s="91" t="s">
        <v>57</v>
      </c>
      <c r="QB11" s="92" t="s">
        <v>27</v>
      </c>
      <c r="QC11" s="91" t="s">
        <v>57</v>
      </c>
      <c r="QD11" s="92" t="s">
        <v>26</v>
      </c>
      <c r="QE11" s="91" t="s">
        <v>57</v>
      </c>
      <c r="QF11" s="92" t="s">
        <v>25</v>
      </c>
      <c r="QG11" s="86" t="s">
        <v>57</v>
      </c>
      <c r="QK11" s="89" t="s">
        <v>53</v>
      </c>
      <c r="QL11" s="90"/>
      <c r="QM11" s="91" t="s">
        <v>54</v>
      </c>
      <c r="QN11" s="92" t="s">
        <v>55</v>
      </c>
      <c r="QO11" s="86" t="s">
        <v>52</v>
      </c>
      <c r="QP11" s="93" t="s">
        <v>56</v>
      </c>
      <c r="QQ11" s="91" t="s">
        <v>57</v>
      </c>
      <c r="QR11" s="92" t="s">
        <v>27</v>
      </c>
      <c r="QS11" s="91" t="s">
        <v>57</v>
      </c>
      <c r="QT11" s="92" t="s">
        <v>26</v>
      </c>
      <c r="QU11" s="91" t="s">
        <v>57</v>
      </c>
      <c r="QV11" s="92" t="s">
        <v>25</v>
      </c>
      <c r="QW11" s="86" t="s">
        <v>57</v>
      </c>
      <c r="QX11" s="628"/>
      <c r="QY11" s="628"/>
      <c r="QZ11" s="628"/>
      <c r="RA11" s="89" t="s">
        <v>53</v>
      </c>
      <c r="RB11" s="90"/>
      <c r="RC11" s="91" t="s">
        <v>54</v>
      </c>
      <c r="RD11" s="92" t="s">
        <v>55</v>
      </c>
      <c r="RE11" s="86" t="s">
        <v>52</v>
      </c>
      <c r="RF11" s="93" t="s">
        <v>56</v>
      </c>
      <c r="RG11" s="91" t="s">
        <v>57</v>
      </c>
      <c r="RH11" s="92" t="s">
        <v>27</v>
      </c>
      <c r="RI11" s="91" t="s">
        <v>57</v>
      </c>
      <c r="RJ11" s="92" t="s">
        <v>26</v>
      </c>
      <c r="RK11" s="91" t="s">
        <v>57</v>
      </c>
      <c r="RL11" s="92" t="s">
        <v>25</v>
      </c>
      <c r="RM11" s="86" t="s">
        <v>57</v>
      </c>
      <c r="RN11" s="628"/>
      <c r="RO11" s="628"/>
      <c r="RP11" s="628"/>
      <c r="RQ11" s="89" t="s">
        <v>53</v>
      </c>
      <c r="RR11" s="90"/>
      <c r="RS11" s="91" t="s">
        <v>54</v>
      </c>
      <c r="RT11" s="92" t="s">
        <v>55</v>
      </c>
      <c r="RU11" s="86" t="s">
        <v>52</v>
      </c>
      <c r="RV11" s="93" t="s">
        <v>56</v>
      </c>
      <c r="RW11" s="91" t="s">
        <v>57</v>
      </c>
      <c r="RX11" s="92" t="s">
        <v>27</v>
      </c>
      <c r="RY11" s="91" t="s">
        <v>57</v>
      </c>
      <c r="RZ11" s="92" t="s">
        <v>26</v>
      </c>
      <c r="SA11" s="91" t="s">
        <v>57</v>
      </c>
      <c r="SB11" s="92" t="s">
        <v>25</v>
      </c>
      <c r="SC11" s="86" t="s">
        <v>57</v>
      </c>
      <c r="SD11" s="274"/>
      <c r="SE11" s="628"/>
      <c r="SF11" s="628"/>
      <c r="SG11" s="628"/>
      <c r="SH11" s="89" t="s">
        <v>53</v>
      </c>
      <c r="SI11" s="90"/>
      <c r="SJ11" s="91" t="s">
        <v>54</v>
      </c>
      <c r="SK11" s="92" t="s">
        <v>55</v>
      </c>
      <c r="SL11" s="86" t="s">
        <v>52</v>
      </c>
      <c r="SM11" s="93" t="s">
        <v>56</v>
      </c>
      <c r="SN11" s="91" t="s">
        <v>57</v>
      </c>
      <c r="SO11" s="92" t="s">
        <v>27</v>
      </c>
      <c r="SP11" s="91" t="s">
        <v>57</v>
      </c>
      <c r="SQ11" s="92" t="s">
        <v>26</v>
      </c>
      <c r="SR11" s="91" t="s">
        <v>57</v>
      </c>
      <c r="SS11" s="92" t="s">
        <v>25</v>
      </c>
      <c r="ST11" s="86" t="s">
        <v>57</v>
      </c>
      <c r="SU11" s="274"/>
    </row>
    <row r="12" spans="1:515" x14ac:dyDescent="0.25">
      <c r="C12" s="626"/>
      <c r="D12" s="89" t="s">
        <v>58</v>
      </c>
      <c r="E12" s="92" t="s">
        <v>59</v>
      </c>
      <c r="F12" s="91" t="s">
        <v>60</v>
      </c>
      <c r="G12" s="92" t="s">
        <v>61</v>
      </c>
      <c r="H12" s="86" t="s">
        <v>60</v>
      </c>
      <c r="I12" s="93" t="s">
        <v>62</v>
      </c>
      <c r="J12" s="91" t="s">
        <v>63</v>
      </c>
      <c r="K12" s="92" t="s">
        <v>62</v>
      </c>
      <c r="L12" s="91" t="s">
        <v>64</v>
      </c>
      <c r="M12" s="92" t="s">
        <v>62</v>
      </c>
      <c r="N12" s="91" t="s">
        <v>64</v>
      </c>
      <c r="O12" s="92" t="s">
        <v>62</v>
      </c>
      <c r="P12" s="86" t="s">
        <v>64</v>
      </c>
      <c r="S12" s="626"/>
      <c r="T12" s="89" t="s">
        <v>58</v>
      </c>
      <c r="U12" s="92" t="s">
        <v>59</v>
      </c>
      <c r="V12" s="91" t="s">
        <v>60</v>
      </c>
      <c r="W12" s="92" t="s">
        <v>61</v>
      </c>
      <c r="X12" s="86" t="s">
        <v>60</v>
      </c>
      <c r="Y12" s="93" t="s">
        <v>62</v>
      </c>
      <c r="Z12" s="91" t="s">
        <v>63</v>
      </c>
      <c r="AA12" s="92" t="s">
        <v>62</v>
      </c>
      <c r="AB12" s="91" t="s">
        <v>64</v>
      </c>
      <c r="AC12" s="92" t="s">
        <v>62</v>
      </c>
      <c r="AD12" s="91" t="s">
        <v>64</v>
      </c>
      <c r="AE12" s="92" t="s">
        <v>62</v>
      </c>
      <c r="AF12" s="86" t="s">
        <v>64</v>
      </c>
      <c r="AG12" s="627"/>
      <c r="AH12" s="626"/>
      <c r="AI12" s="626"/>
      <c r="AJ12" s="89" t="s">
        <v>58</v>
      </c>
      <c r="AK12" s="92" t="s">
        <v>59</v>
      </c>
      <c r="AL12" s="91" t="s">
        <v>60</v>
      </c>
      <c r="AM12" s="92" t="s">
        <v>61</v>
      </c>
      <c r="AN12" s="86" t="s">
        <v>60</v>
      </c>
      <c r="AO12" s="93" t="s">
        <v>62</v>
      </c>
      <c r="AP12" s="91" t="s">
        <v>63</v>
      </c>
      <c r="AQ12" s="92" t="s">
        <v>62</v>
      </c>
      <c r="AR12" s="91" t="s">
        <v>64</v>
      </c>
      <c r="AS12" s="92" t="s">
        <v>62</v>
      </c>
      <c r="AT12" s="91" t="s">
        <v>64</v>
      </c>
      <c r="AU12" s="92" t="s">
        <v>62</v>
      </c>
      <c r="AV12" s="86" t="s">
        <v>64</v>
      </c>
      <c r="AY12" s="626"/>
      <c r="AZ12" s="89" t="s">
        <v>58</v>
      </c>
      <c r="BA12" s="92" t="s">
        <v>59</v>
      </c>
      <c r="BB12" s="91" t="s">
        <v>60</v>
      </c>
      <c r="BC12" s="92" t="s">
        <v>61</v>
      </c>
      <c r="BD12" s="86" t="s">
        <v>60</v>
      </c>
      <c r="BE12" s="93" t="s">
        <v>62</v>
      </c>
      <c r="BF12" s="91" t="s">
        <v>63</v>
      </c>
      <c r="BG12" s="92" t="s">
        <v>62</v>
      </c>
      <c r="BH12" s="91" t="s">
        <v>64</v>
      </c>
      <c r="BI12" s="92" t="s">
        <v>62</v>
      </c>
      <c r="BJ12" s="91" t="s">
        <v>64</v>
      </c>
      <c r="BK12" s="92" t="s">
        <v>62</v>
      </c>
      <c r="BL12" s="86" t="s">
        <v>64</v>
      </c>
      <c r="BM12" s="627"/>
      <c r="BN12" s="626"/>
      <c r="BO12" s="626"/>
      <c r="BP12" s="89" t="s">
        <v>58</v>
      </c>
      <c r="BQ12" s="92" t="s">
        <v>59</v>
      </c>
      <c r="BR12" s="91" t="s">
        <v>60</v>
      </c>
      <c r="BS12" s="92" t="s">
        <v>61</v>
      </c>
      <c r="BT12" s="86" t="s">
        <v>60</v>
      </c>
      <c r="BU12" s="93" t="s">
        <v>62</v>
      </c>
      <c r="BV12" s="91" t="s">
        <v>63</v>
      </c>
      <c r="BW12" s="92" t="s">
        <v>62</v>
      </c>
      <c r="BX12" s="91" t="s">
        <v>64</v>
      </c>
      <c r="BY12" s="92" t="s">
        <v>62</v>
      </c>
      <c r="BZ12" s="91" t="s">
        <v>64</v>
      </c>
      <c r="CA12" s="92" t="s">
        <v>62</v>
      </c>
      <c r="CB12" s="86" t="s">
        <v>64</v>
      </c>
      <c r="CC12" s="1"/>
      <c r="CD12" s="618"/>
      <c r="CE12" s="626"/>
      <c r="CF12" s="89" t="s">
        <v>58</v>
      </c>
      <c r="CG12" s="92" t="s">
        <v>59</v>
      </c>
      <c r="CH12" s="91" t="s">
        <v>60</v>
      </c>
      <c r="CI12" s="92" t="s">
        <v>61</v>
      </c>
      <c r="CJ12" s="86" t="s">
        <v>60</v>
      </c>
      <c r="CK12" s="93" t="s">
        <v>62</v>
      </c>
      <c r="CL12" s="91" t="s">
        <v>63</v>
      </c>
      <c r="CM12" s="92" t="s">
        <v>62</v>
      </c>
      <c r="CN12" s="91" t="s">
        <v>64</v>
      </c>
      <c r="CO12" s="92" t="s">
        <v>62</v>
      </c>
      <c r="CP12" s="91" t="s">
        <v>64</v>
      </c>
      <c r="CQ12" s="92" t="s">
        <v>62</v>
      </c>
      <c r="CR12" s="86" t="s">
        <v>64</v>
      </c>
      <c r="CS12" s="1"/>
      <c r="CT12" s="1"/>
      <c r="CU12" s="624"/>
      <c r="CV12" s="89" t="s">
        <v>58</v>
      </c>
      <c r="CW12" s="92" t="s">
        <v>59</v>
      </c>
      <c r="CX12" s="91" t="s">
        <v>60</v>
      </c>
      <c r="CY12" s="92" t="s">
        <v>61</v>
      </c>
      <c r="CZ12" s="86" t="s">
        <v>60</v>
      </c>
      <c r="DA12" s="93" t="s">
        <v>62</v>
      </c>
      <c r="DB12" s="91" t="s">
        <v>63</v>
      </c>
      <c r="DC12" s="92" t="s">
        <v>62</v>
      </c>
      <c r="DD12" s="91" t="s">
        <v>64</v>
      </c>
      <c r="DE12" s="92" t="s">
        <v>62</v>
      </c>
      <c r="DF12" s="91" t="s">
        <v>64</v>
      </c>
      <c r="DG12" s="92" t="s">
        <v>62</v>
      </c>
      <c r="DH12" s="86" t="s">
        <v>64</v>
      </c>
      <c r="DI12" s="617"/>
      <c r="DJ12" s="624"/>
      <c r="DK12" s="624"/>
      <c r="DL12" s="89" t="s">
        <v>58</v>
      </c>
      <c r="DM12" s="92" t="s">
        <v>59</v>
      </c>
      <c r="DN12" s="91" t="s">
        <v>60</v>
      </c>
      <c r="DO12" s="92" t="s">
        <v>61</v>
      </c>
      <c r="DP12" s="86" t="s">
        <v>60</v>
      </c>
      <c r="DQ12" s="93" t="s">
        <v>62</v>
      </c>
      <c r="DR12" s="91" t="s">
        <v>63</v>
      </c>
      <c r="DS12" s="92" t="s">
        <v>62</v>
      </c>
      <c r="DT12" s="91" t="s">
        <v>64</v>
      </c>
      <c r="DU12" s="92" t="s">
        <v>62</v>
      </c>
      <c r="DV12" s="91" t="s">
        <v>64</v>
      </c>
      <c r="DW12" s="92" t="s">
        <v>62</v>
      </c>
      <c r="DX12" s="86" t="s">
        <v>64</v>
      </c>
      <c r="DY12" s="1"/>
      <c r="DZ12" s="1"/>
      <c r="EA12" s="1"/>
      <c r="EB12" s="89" t="s">
        <v>58</v>
      </c>
      <c r="EC12" s="92" t="s">
        <v>59</v>
      </c>
      <c r="ED12" s="91" t="s">
        <v>60</v>
      </c>
      <c r="EE12" s="92" t="s">
        <v>61</v>
      </c>
      <c r="EF12" s="86" t="s">
        <v>60</v>
      </c>
      <c r="EG12" s="93" t="s">
        <v>62</v>
      </c>
      <c r="EH12" s="91" t="s">
        <v>63</v>
      </c>
      <c r="EI12" s="92" t="s">
        <v>62</v>
      </c>
      <c r="EJ12" s="91" t="s">
        <v>64</v>
      </c>
      <c r="EK12" s="92" t="s">
        <v>62</v>
      </c>
      <c r="EL12" s="91" t="s">
        <v>64</v>
      </c>
      <c r="EM12" s="92" t="s">
        <v>62</v>
      </c>
      <c r="EN12" s="86" t="s">
        <v>64</v>
      </c>
      <c r="EO12" s="627"/>
      <c r="EP12" s="626"/>
      <c r="EQ12" s="626"/>
      <c r="ER12" s="89" t="s">
        <v>58</v>
      </c>
      <c r="ES12" s="92" t="s">
        <v>59</v>
      </c>
      <c r="ET12" s="91" t="s">
        <v>60</v>
      </c>
      <c r="EU12" s="92" t="s">
        <v>61</v>
      </c>
      <c r="EV12" s="86" t="s">
        <v>60</v>
      </c>
      <c r="EW12" s="93" t="s">
        <v>62</v>
      </c>
      <c r="EX12" s="91" t="s">
        <v>63</v>
      </c>
      <c r="EY12" s="92" t="s">
        <v>62</v>
      </c>
      <c r="EZ12" s="91" t="s">
        <v>64</v>
      </c>
      <c r="FA12" s="92" t="s">
        <v>62</v>
      </c>
      <c r="FB12" s="91" t="s">
        <v>64</v>
      </c>
      <c r="FC12" s="92" t="s">
        <v>62</v>
      </c>
      <c r="FD12" s="86" t="s">
        <v>64</v>
      </c>
      <c r="FG12" s="624"/>
      <c r="FH12" s="89" t="s">
        <v>58</v>
      </c>
      <c r="FI12" s="92" t="s">
        <v>59</v>
      </c>
      <c r="FJ12" s="91" t="s">
        <v>60</v>
      </c>
      <c r="FK12" s="92" t="s">
        <v>61</v>
      </c>
      <c r="FL12" s="86" t="s">
        <v>60</v>
      </c>
      <c r="FM12" s="93" t="s">
        <v>62</v>
      </c>
      <c r="FN12" s="91" t="s">
        <v>63</v>
      </c>
      <c r="FO12" s="92" t="s">
        <v>62</v>
      </c>
      <c r="FP12" s="91" t="s">
        <v>64</v>
      </c>
      <c r="FQ12" s="92" t="s">
        <v>62</v>
      </c>
      <c r="FR12" s="91" t="s">
        <v>64</v>
      </c>
      <c r="FS12" s="92" t="s">
        <v>62</v>
      </c>
      <c r="FT12" s="86" t="s">
        <v>64</v>
      </c>
      <c r="FU12" s="343"/>
      <c r="FV12" s="625"/>
      <c r="FW12" s="624"/>
      <c r="FX12" s="89" t="s">
        <v>58</v>
      </c>
      <c r="FY12" s="92" t="s">
        <v>59</v>
      </c>
      <c r="FZ12" s="91" t="s">
        <v>60</v>
      </c>
      <c r="GA12" s="92" t="s">
        <v>61</v>
      </c>
      <c r="GB12" s="86" t="s">
        <v>60</v>
      </c>
      <c r="GC12" s="93" t="s">
        <v>62</v>
      </c>
      <c r="GD12" s="91" t="s">
        <v>63</v>
      </c>
      <c r="GE12" s="92" t="s">
        <v>62</v>
      </c>
      <c r="GF12" s="91" t="s">
        <v>64</v>
      </c>
      <c r="GG12" s="92" t="s">
        <v>62</v>
      </c>
      <c r="GH12" s="91" t="s">
        <v>64</v>
      </c>
      <c r="GI12" s="92" t="s">
        <v>62</v>
      </c>
      <c r="GJ12" s="86" t="s">
        <v>64</v>
      </c>
      <c r="GM12" s="624"/>
      <c r="GN12" s="89" t="s">
        <v>58</v>
      </c>
      <c r="GO12" s="92" t="s">
        <v>59</v>
      </c>
      <c r="GP12" s="91" t="s">
        <v>60</v>
      </c>
      <c r="GQ12" s="92" t="s">
        <v>61</v>
      </c>
      <c r="GR12" s="86" t="s">
        <v>60</v>
      </c>
      <c r="GS12" s="93" t="s">
        <v>62</v>
      </c>
      <c r="GT12" s="91" t="s">
        <v>63</v>
      </c>
      <c r="GU12" s="92" t="s">
        <v>62</v>
      </c>
      <c r="GV12" s="91" t="s">
        <v>64</v>
      </c>
      <c r="GW12" s="92" t="s">
        <v>62</v>
      </c>
      <c r="GX12" s="91" t="s">
        <v>64</v>
      </c>
      <c r="GY12" s="92" t="s">
        <v>62</v>
      </c>
      <c r="GZ12" s="86" t="s">
        <v>64</v>
      </c>
      <c r="HC12" s="624"/>
      <c r="HD12" s="89" t="s">
        <v>58</v>
      </c>
      <c r="HE12" s="92" t="s">
        <v>59</v>
      </c>
      <c r="HF12" s="91" t="s">
        <v>60</v>
      </c>
      <c r="HG12" s="92" t="s">
        <v>61</v>
      </c>
      <c r="HH12" s="86" t="s">
        <v>60</v>
      </c>
      <c r="HI12" s="93" t="s">
        <v>62</v>
      </c>
      <c r="HJ12" s="91" t="s">
        <v>63</v>
      </c>
      <c r="HK12" s="92" t="s">
        <v>62</v>
      </c>
      <c r="HL12" s="91" t="s">
        <v>64</v>
      </c>
      <c r="HM12" s="92" t="s">
        <v>62</v>
      </c>
      <c r="HN12" s="91" t="s">
        <v>64</v>
      </c>
      <c r="HO12" s="92" t="s">
        <v>62</v>
      </c>
      <c r="HP12" s="86" t="s">
        <v>64</v>
      </c>
      <c r="HS12" s="624"/>
      <c r="HT12" s="89" t="s">
        <v>58</v>
      </c>
      <c r="HU12" s="92" t="s">
        <v>59</v>
      </c>
      <c r="HV12" s="91" t="s">
        <v>60</v>
      </c>
      <c r="HW12" s="92" t="s">
        <v>61</v>
      </c>
      <c r="HX12" s="86" t="s">
        <v>60</v>
      </c>
      <c r="HY12" s="93" t="s">
        <v>62</v>
      </c>
      <c r="HZ12" s="91" t="s">
        <v>63</v>
      </c>
      <c r="IA12" s="92" t="s">
        <v>62</v>
      </c>
      <c r="IB12" s="91" t="s">
        <v>64</v>
      </c>
      <c r="IC12" s="92" t="s">
        <v>62</v>
      </c>
      <c r="ID12" s="91" t="s">
        <v>64</v>
      </c>
      <c r="IE12" s="92" t="s">
        <v>62</v>
      </c>
      <c r="IF12" s="86" t="s">
        <v>64</v>
      </c>
      <c r="II12" s="624"/>
      <c r="IJ12" s="89" t="s">
        <v>58</v>
      </c>
      <c r="IK12" s="92" t="s">
        <v>59</v>
      </c>
      <c r="IL12" s="91" t="s">
        <v>60</v>
      </c>
      <c r="IM12" s="92" t="s">
        <v>61</v>
      </c>
      <c r="IN12" s="86" t="s">
        <v>60</v>
      </c>
      <c r="IO12" s="93" t="s">
        <v>62</v>
      </c>
      <c r="IP12" s="91" t="s">
        <v>63</v>
      </c>
      <c r="IQ12" s="92" t="s">
        <v>62</v>
      </c>
      <c r="IR12" s="91" t="s">
        <v>64</v>
      </c>
      <c r="IS12" s="92" t="s">
        <v>62</v>
      </c>
      <c r="IT12" s="91" t="s">
        <v>64</v>
      </c>
      <c r="IU12" s="92" t="s">
        <v>62</v>
      </c>
      <c r="IV12" s="86" t="s">
        <v>64</v>
      </c>
      <c r="IY12" s="624"/>
      <c r="IZ12" s="89" t="s">
        <v>58</v>
      </c>
      <c r="JA12" s="92" t="s">
        <v>59</v>
      </c>
      <c r="JB12" s="91" t="s">
        <v>60</v>
      </c>
      <c r="JC12" s="92" t="s">
        <v>61</v>
      </c>
      <c r="JD12" s="86" t="s">
        <v>60</v>
      </c>
      <c r="JE12" s="93" t="s">
        <v>62</v>
      </c>
      <c r="JF12" s="91" t="s">
        <v>63</v>
      </c>
      <c r="JG12" s="92" t="s">
        <v>62</v>
      </c>
      <c r="JH12" s="91" t="s">
        <v>64</v>
      </c>
      <c r="JI12" s="92" t="s">
        <v>62</v>
      </c>
      <c r="JJ12" s="91" t="s">
        <v>64</v>
      </c>
      <c r="JK12" s="92" t="s">
        <v>62</v>
      </c>
      <c r="JL12" s="86" t="s">
        <v>64</v>
      </c>
      <c r="JM12" s="343"/>
      <c r="JN12" s="625"/>
      <c r="JO12" s="624"/>
      <c r="JP12" s="89" t="s">
        <v>58</v>
      </c>
      <c r="JQ12" s="92" t="s">
        <v>59</v>
      </c>
      <c r="JR12" s="91" t="s">
        <v>60</v>
      </c>
      <c r="JS12" s="92" t="s">
        <v>61</v>
      </c>
      <c r="JT12" s="86" t="s">
        <v>60</v>
      </c>
      <c r="JU12" s="93" t="s">
        <v>62</v>
      </c>
      <c r="JV12" s="91" t="s">
        <v>63</v>
      </c>
      <c r="JW12" s="92" t="s">
        <v>62</v>
      </c>
      <c r="JX12" s="91" t="s">
        <v>64</v>
      </c>
      <c r="JY12" s="92" t="s">
        <v>62</v>
      </c>
      <c r="JZ12" s="91" t="s">
        <v>64</v>
      </c>
      <c r="KA12" s="92" t="s">
        <v>62</v>
      </c>
      <c r="KB12" s="86" t="s">
        <v>64</v>
      </c>
      <c r="KC12" s="10"/>
      <c r="KF12" s="89" t="s">
        <v>58</v>
      </c>
      <c r="KG12" s="92" t="s">
        <v>59</v>
      </c>
      <c r="KH12" s="91" t="s">
        <v>60</v>
      </c>
      <c r="KI12" s="92" t="s">
        <v>61</v>
      </c>
      <c r="KJ12" s="86" t="s">
        <v>60</v>
      </c>
      <c r="KK12" s="93" t="s">
        <v>62</v>
      </c>
      <c r="KL12" s="91" t="s">
        <v>63</v>
      </c>
      <c r="KM12" s="92" t="s">
        <v>62</v>
      </c>
      <c r="KN12" s="91" t="s">
        <v>64</v>
      </c>
      <c r="KO12" s="92" t="s">
        <v>62</v>
      </c>
      <c r="KP12" s="91" t="s">
        <v>64</v>
      </c>
      <c r="KQ12" s="92" t="s">
        <v>62</v>
      </c>
      <c r="KR12" s="86" t="s">
        <v>64</v>
      </c>
      <c r="KV12" s="89" t="s">
        <v>58</v>
      </c>
      <c r="KW12" s="92" t="s">
        <v>59</v>
      </c>
      <c r="KX12" s="91" t="s">
        <v>60</v>
      </c>
      <c r="KY12" s="92" t="s">
        <v>61</v>
      </c>
      <c r="KZ12" s="86" t="s">
        <v>60</v>
      </c>
      <c r="LA12" s="93" t="s">
        <v>62</v>
      </c>
      <c r="LB12" s="91" t="s">
        <v>63</v>
      </c>
      <c r="LC12" s="92" t="s">
        <v>62</v>
      </c>
      <c r="LD12" s="91" t="s">
        <v>64</v>
      </c>
      <c r="LE12" s="92" t="s">
        <v>62</v>
      </c>
      <c r="LF12" s="91" t="s">
        <v>64</v>
      </c>
      <c r="LG12" s="92" t="s">
        <v>62</v>
      </c>
      <c r="LH12" s="86" t="s">
        <v>64</v>
      </c>
      <c r="LI12" s="1"/>
      <c r="LJ12" s="1"/>
      <c r="LK12" s="624"/>
      <c r="LL12" s="89" t="s">
        <v>58</v>
      </c>
      <c r="LM12" s="92" t="s">
        <v>59</v>
      </c>
      <c r="LN12" s="91" t="s">
        <v>60</v>
      </c>
      <c r="LO12" s="92" t="s">
        <v>61</v>
      </c>
      <c r="LP12" s="86" t="s">
        <v>60</v>
      </c>
      <c r="LQ12" s="93" t="s">
        <v>62</v>
      </c>
      <c r="LR12" s="91" t="s">
        <v>63</v>
      </c>
      <c r="LS12" s="92" t="s">
        <v>62</v>
      </c>
      <c r="LT12" s="91" t="s">
        <v>64</v>
      </c>
      <c r="LU12" s="92" t="s">
        <v>62</v>
      </c>
      <c r="LV12" s="91" t="s">
        <v>64</v>
      </c>
      <c r="LW12" s="92" t="s">
        <v>62</v>
      </c>
      <c r="LX12" s="86" t="s">
        <v>64</v>
      </c>
      <c r="MA12" s="624"/>
      <c r="MB12" s="89" t="s">
        <v>58</v>
      </c>
      <c r="MC12" s="92" t="s">
        <v>59</v>
      </c>
      <c r="MD12" s="91" t="s">
        <v>60</v>
      </c>
      <c r="ME12" s="92" t="s">
        <v>61</v>
      </c>
      <c r="MF12" s="86" t="s">
        <v>60</v>
      </c>
      <c r="MG12" s="93" t="s">
        <v>62</v>
      </c>
      <c r="MH12" s="91" t="s">
        <v>63</v>
      </c>
      <c r="MI12" s="92" t="s">
        <v>62</v>
      </c>
      <c r="MJ12" s="91" t="s">
        <v>64</v>
      </c>
      <c r="MK12" s="92" t="s">
        <v>62</v>
      </c>
      <c r="ML12" s="91" t="s">
        <v>64</v>
      </c>
      <c r="MM12" s="92" t="s">
        <v>62</v>
      </c>
      <c r="MN12" s="86" t="s">
        <v>64</v>
      </c>
      <c r="MQ12" s="624"/>
      <c r="MR12" s="89" t="s">
        <v>58</v>
      </c>
      <c r="MS12" s="92" t="s">
        <v>59</v>
      </c>
      <c r="MT12" s="91" t="s">
        <v>60</v>
      </c>
      <c r="MU12" s="92" t="s">
        <v>61</v>
      </c>
      <c r="MV12" s="86" t="s">
        <v>60</v>
      </c>
      <c r="MW12" s="93" t="s">
        <v>62</v>
      </c>
      <c r="MX12" s="91" t="s">
        <v>63</v>
      </c>
      <c r="MY12" s="92" t="s">
        <v>62</v>
      </c>
      <c r="MZ12" s="91" t="s">
        <v>64</v>
      </c>
      <c r="NA12" s="92" t="s">
        <v>62</v>
      </c>
      <c r="NB12" s="91" t="s">
        <v>64</v>
      </c>
      <c r="NC12" s="92" t="s">
        <v>62</v>
      </c>
      <c r="ND12" s="86" t="s">
        <v>64</v>
      </c>
      <c r="NG12" s="624"/>
      <c r="NH12" s="89" t="s">
        <v>58</v>
      </c>
      <c r="NI12" s="92" t="s">
        <v>59</v>
      </c>
      <c r="NJ12" s="91" t="s">
        <v>60</v>
      </c>
      <c r="NK12" s="92" t="s">
        <v>61</v>
      </c>
      <c r="NL12" s="86" t="s">
        <v>60</v>
      </c>
      <c r="NM12" s="93" t="s">
        <v>62</v>
      </c>
      <c r="NN12" s="91" t="s">
        <v>63</v>
      </c>
      <c r="NO12" s="92" t="s">
        <v>62</v>
      </c>
      <c r="NP12" s="91" t="s">
        <v>64</v>
      </c>
      <c r="NQ12" s="92" t="s">
        <v>62</v>
      </c>
      <c r="NR12" s="91" t="s">
        <v>64</v>
      </c>
      <c r="NS12" s="92" t="s">
        <v>62</v>
      </c>
      <c r="NT12" s="86" t="s">
        <v>64</v>
      </c>
      <c r="NW12" s="624"/>
      <c r="NX12" s="89" t="s">
        <v>58</v>
      </c>
      <c r="NY12" s="92" t="s">
        <v>59</v>
      </c>
      <c r="NZ12" s="91" t="s">
        <v>60</v>
      </c>
      <c r="OA12" s="92" t="s">
        <v>61</v>
      </c>
      <c r="OB12" s="86" t="s">
        <v>60</v>
      </c>
      <c r="OC12" s="93" t="s">
        <v>62</v>
      </c>
      <c r="OD12" s="91" t="s">
        <v>63</v>
      </c>
      <c r="OE12" s="92" t="s">
        <v>62</v>
      </c>
      <c r="OF12" s="91" t="s">
        <v>64</v>
      </c>
      <c r="OG12" s="92" t="s">
        <v>62</v>
      </c>
      <c r="OH12" s="91" t="s">
        <v>64</v>
      </c>
      <c r="OI12" s="92" t="s">
        <v>62</v>
      </c>
      <c r="OJ12" s="86" t="s">
        <v>64</v>
      </c>
      <c r="OK12" s="10"/>
      <c r="OL12" s="10"/>
      <c r="ON12" s="89" t="s">
        <v>58</v>
      </c>
      <c r="OO12" s="92" t="s">
        <v>59</v>
      </c>
      <c r="OP12" s="91" t="s">
        <v>60</v>
      </c>
      <c r="OQ12" s="92" t="s">
        <v>61</v>
      </c>
      <c r="OR12" s="86" t="s">
        <v>60</v>
      </c>
      <c r="OS12" s="93" t="s">
        <v>62</v>
      </c>
      <c r="OT12" s="91" t="s">
        <v>63</v>
      </c>
      <c r="OU12" s="92" t="s">
        <v>62</v>
      </c>
      <c r="OV12" s="91" t="s">
        <v>64</v>
      </c>
      <c r="OW12" s="92" t="s">
        <v>62</v>
      </c>
      <c r="OX12" s="91" t="s">
        <v>64</v>
      </c>
      <c r="OY12" s="92" t="s">
        <v>62</v>
      </c>
      <c r="OZ12" s="86" t="s">
        <v>64</v>
      </c>
      <c r="PC12" s="624"/>
      <c r="PD12" s="89" t="s">
        <v>58</v>
      </c>
      <c r="PE12" s="92" t="s">
        <v>59</v>
      </c>
      <c r="PF12" s="91" t="s">
        <v>60</v>
      </c>
      <c r="PG12" s="92" t="s">
        <v>61</v>
      </c>
      <c r="PH12" s="86" t="s">
        <v>60</v>
      </c>
      <c r="PI12" s="93" t="s">
        <v>62</v>
      </c>
      <c r="PJ12" s="91" t="s">
        <v>63</v>
      </c>
      <c r="PK12" s="92" t="s">
        <v>62</v>
      </c>
      <c r="PL12" s="91" t="s">
        <v>64</v>
      </c>
      <c r="PM12" s="92" t="s">
        <v>62</v>
      </c>
      <c r="PN12" s="91" t="s">
        <v>64</v>
      </c>
      <c r="PO12" s="92" t="s">
        <v>62</v>
      </c>
      <c r="PP12" s="86" t="s">
        <v>64</v>
      </c>
      <c r="PR12" s="294"/>
      <c r="PS12" s="294"/>
      <c r="PT12" s="623"/>
      <c r="PU12" s="89" t="s">
        <v>58</v>
      </c>
      <c r="PV12" s="92" t="s">
        <v>59</v>
      </c>
      <c r="PW12" s="91" t="s">
        <v>60</v>
      </c>
      <c r="PX12" s="92" t="s">
        <v>61</v>
      </c>
      <c r="PY12" s="86" t="s">
        <v>60</v>
      </c>
      <c r="PZ12" s="93" t="s">
        <v>62</v>
      </c>
      <c r="QA12" s="91" t="s">
        <v>63</v>
      </c>
      <c r="QB12" s="92" t="s">
        <v>62</v>
      </c>
      <c r="QC12" s="91" t="s">
        <v>64</v>
      </c>
      <c r="QD12" s="92" t="s">
        <v>62</v>
      </c>
      <c r="QE12" s="91" t="s">
        <v>64</v>
      </c>
      <c r="QF12" s="92" t="s">
        <v>62</v>
      </c>
      <c r="QG12" s="86" t="s">
        <v>64</v>
      </c>
      <c r="QK12" s="89" t="s">
        <v>58</v>
      </c>
      <c r="QL12" s="92" t="s">
        <v>59</v>
      </c>
      <c r="QM12" s="91" t="s">
        <v>60</v>
      </c>
      <c r="QN12" s="92" t="s">
        <v>61</v>
      </c>
      <c r="QO12" s="86" t="s">
        <v>60</v>
      </c>
      <c r="QP12" s="93" t="s">
        <v>62</v>
      </c>
      <c r="QQ12" s="91" t="s">
        <v>63</v>
      </c>
      <c r="QR12" s="92" t="s">
        <v>62</v>
      </c>
      <c r="QS12" s="91" t="s">
        <v>64</v>
      </c>
      <c r="QT12" s="92" t="s">
        <v>62</v>
      </c>
      <c r="QU12" s="91" t="s">
        <v>64</v>
      </c>
      <c r="QV12" s="92" t="s">
        <v>62</v>
      </c>
      <c r="QW12" s="86" t="s">
        <v>64</v>
      </c>
      <c r="QX12" s="294"/>
      <c r="QY12" s="294"/>
      <c r="QZ12" s="623"/>
      <c r="RA12" s="89" t="s">
        <v>58</v>
      </c>
      <c r="RB12" s="92" t="s">
        <v>59</v>
      </c>
      <c r="RC12" s="91" t="s">
        <v>60</v>
      </c>
      <c r="RD12" s="92" t="s">
        <v>61</v>
      </c>
      <c r="RE12" s="86" t="s">
        <v>60</v>
      </c>
      <c r="RF12" s="93" t="s">
        <v>62</v>
      </c>
      <c r="RG12" s="91" t="s">
        <v>63</v>
      </c>
      <c r="RH12" s="92" t="s">
        <v>62</v>
      </c>
      <c r="RI12" s="91" t="s">
        <v>64</v>
      </c>
      <c r="RJ12" s="92" t="s">
        <v>62</v>
      </c>
      <c r="RK12" s="91" t="s">
        <v>64</v>
      </c>
      <c r="RL12" s="92" t="s">
        <v>62</v>
      </c>
      <c r="RM12" s="86" t="s">
        <v>64</v>
      </c>
      <c r="RN12" s="294"/>
      <c r="RO12" s="294"/>
      <c r="RP12" s="623"/>
      <c r="RQ12" s="89" t="s">
        <v>58</v>
      </c>
      <c r="RR12" s="92" t="s">
        <v>59</v>
      </c>
      <c r="RS12" s="91" t="s">
        <v>60</v>
      </c>
      <c r="RT12" s="92" t="s">
        <v>61</v>
      </c>
      <c r="RU12" s="86" t="s">
        <v>60</v>
      </c>
      <c r="RV12" s="93" t="s">
        <v>62</v>
      </c>
      <c r="RW12" s="91" t="s">
        <v>63</v>
      </c>
      <c r="RX12" s="92" t="s">
        <v>62</v>
      </c>
      <c r="RY12" s="91" t="s">
        <v>64</v>
      </c>
      <c r="RZ12" s="92" t="s">
        <v>62</v>
      </c>
      <c r="SA12" s="91" t="s">
        <v>64</v>
      </c>
      <c r="SB12" s="92" t="s">
        <v>62</v>
      </c>
      <c r="SC12" s="86" t="s">
        <v>64</v>
      </c>
      <c r="SD12" s="274"/>
      <c r="SE12" s="294"/>
      <c r="SF12" s="294"/>
      <c r="SG12" s="623"/>
      <c r="SH12" s="89" t="s">
        <v>58</v>
      </c>
      <c r="SI12" s="92" t="s">
        <v>59</v>
      </c>
      <c r="SJ12" s="91" t="s">
        <v>60</v>
      </c>
      <c r="SK12" s="92" t="s">
        <v>61</v>
      </c>
      <c r="SL12" s="86" t="s">
        <v>60</v>
      </c>
      <c r="SM12" s="93" t="s">
        <v>62</v>
      </c>
      <c r="SN12" s="91" t="s">
        <v>63</v>
      </c>
      <c r="SO12" s="92" t="s">
        <v>62</v>
      </c>
      <c r="SP12" s="91" t="s">
        <v>64</v>
      </c>
      <c r="SQ12" s="92" t="s">
        <v>62</v>
      </c>
      <c r="SR12" s="91" t="s">
        <v>64</v>
      </c>
      <c r="SS12" s="92" t="s">
        <v>62</v>
      </c>
      <c r="ST12" s="86" t="s">
        <v>64</v>
      </c>
      <c r="SU12" s="274"/>
    </row>
    <row r="13" spans="1:515" x14ac:dyDescent="0.25">
      <c r="A13" s="619" t="s">
        <v>28</v>
      </c>
      <c r="C13" s="618"/>
      <c r="D13" s="96" t="s">
        <v>65</v>
      </c>
      <c r="E13" s="97" t="s">
        <v>66</v>
      </c>
      <c r="F13" s="98" t="s">
        <v>67</v>
      </c>
      <c r="G13" s="97" t="s">
        <v>66</v>
      </c>
      <c r="H13" s="99" t="s">
        <v>67</v>
      </c>
      <c r="I13" s="100" t="s">
        <v>66</v>
      </c>
      <c r="J13" s="98" t="s">
        <v>27</v>
      </c>
      <c r="K13" s="97" t="s">
        <v>66</v>
      </c>
      <c r="L13" s="98" t="s">
        <v>27</v>
      </c>
      <c r="M13" s="97" t="s">
        <v>66</v>
      </c>
      <c r="N13" s="98" t="s">
        <v>26</v>
      </c>
      <c r="O13" s="97" t="s">
        <v>66</v>
      </c>
      <c r="P13" s="99" t="s">
        <v>25</v>
      </c>
      <c r="Q13" s="619" t="s">
        <v>28</v>
      </c>
      <c r="S13" s="618"/>
      <c r="T13" s="96" t="s">
        <v>65</v>
      </c>
      <c r="U13" s="97" t="s">
        <v>66</v>
      </c>
      <c r="V13" s="98" t="s">
        <v>67</v>
      </c>
      <c r="W13" s="97" t="s">
        <v>66</v>
      </c>
      <c r="X13" s="99" t="s">
        <v>67</v>
      </c>
      <c r="Y13" s="100" t="s">
        <v>66</v>
      </c>
      <c r="Z13" s="98" t="s">
        <v>27</v>
      </c>
      <c r="AA13" s="97" t="s">
        <v>66</v>
      </c>
      <c r="AB13" s="98" t="s">
        <v>27</v>
      </c>
      <c r="AC13" s="97" t="s">
        <v>66</v>
      </c>
      <c r="AD13" s="98" t="s">
        <v>26</v>
      </c>
      <c r="AE13" s="97" t="s">
        <v>66</v>
      </c>
      <c r="AF13" s="99" t="s">
        <v>25</v>
      </c>
      <c r="AG13" s="619" t="s">
        <v>28</v>
      </c>
      <c r="AH13" s="618"/>
      <c r="AI13" s="618"/>
      <c r="AJ13" s="96" t="s">
        <v>65</v>
      </c>
      <c r="AK13" s="97" t="s">
        <v>66</v>
      </c>
      <c r="AL13" s="98" t="s">
        <v>67</v>
      </c>
      <c r="AM13" s="97" t="s">
        <v>66</v>
      </c>
      <c r="AN13" s="99" t="s">
        <v>67</v>
      </c>
      <c r="AO13" s="100" t="s">
        <v>66</v>
      </c>
      <c r="AP13" s="98" t="s">
        <v>27</v>
      </c>
      <c r="AQ13" s="97" t="s">
        <v>66</v>
      </c>
      <c r="AR13" s="98" t="s">
        <v>27</v>
      </c>
      <c r="AS13" s="97" t="s">
        <v>66</v>
      </c>
      <c r="AT13" s="98" t="s">
        <v>26</v>
      </c>
      <c r="AU13" s="97" t="s">
        <v>66</v>
      </c>
      <c r="AV13" s="99" t="s">
        <v>25</v>
      </c>
      <c r="AW13" s="619" t="s">
        <v>28</v>
      </c>
      <c r="AY13" s="618"/>
      <c r="AZ13" s="96" t="s">
        <v>65</v>
      </c>
      <c r="BA13" s="97" t="s">
        <v>66</v>
      </c>
      <c r="BB13" s="98" t="s">
        <v>67</v>
      </c>
      <c r="BC13" s="97" t="s">
        <v>66</v>
      </c>
      <c r="BD13" s="99" t="s">
        <v>67</v>
      </c>
      <c r="BE13" s="100" t="s">
        <v>66</v>
      </c>
      <c r="BF13" s="98" t="s">
        <v>27</v>
      </c>
      <c r="BG13" s="97" t="s">
        <v>66</v>
      </c>
      <c r="BH13" s="98" t="s">
        <v>27</v>
      </c>
      <c r="BI13" s="97" t="s">
        <v>66</v>
      </c>
      <c r="BJ13" s="98" t="s">
        <v>26</v>
      </c>
      <c r="BK13" s="97" t="s">
        <v>66</v>
      </c>
      <c r="BL13" s="99" t="s">
        <v>25</v>
      </c>
      <c r="BM13" s="619" t="s">
        <v>28</v>
      </c>
      <c r="BN13" s="618"/>
      <c r="BO13" s="618"/>
      <c r="BP13" s="96" t="s">
        <v>65</v>
      </c>
      <c r="BQ13" s="97" t="s">
        <v>66</v>
      </c>
      <c r="BR13" s="98" t="s">
        <v>67</v>
      </c>
      <c r="BS13" s="97" t="s">
        <v>66</v>
      </c>
      <c r="BT13" s="99" t="s">
        <v>67</v>
      </c>
      <c r="BU13" s="100" t="s">
        <v>66</v>
      </c>
      <c r="BV13" s="98" t="s">
        <v>27</v>
      </c>
      <c r="BW13" s="97" t="s">
        <v>66</v>
      </c>
      <c r="BX13" s="98" t="s">
        <v>27</v>
      </c>
      <c r="BY13" s="97" t="s">
        <v>66</v>
      </c>
      <c r="BZ13" s="98" t="s">
        <v>26</v>
      </c>
      <c r="CA13" s="97" t="s">
        <v>66</v>
      </c>
      <c r="CB13" s="99" t="s">
        <v>25</v>
      </c>
      <c r="CC13" s="57" t="s">
        <v>28</v>
      </c>
      <c r="CD13" s="57"/>
      <c r="CE13" s="618"/>
      <c r="CF13" s="96" t="s">
        <v>65</v>
      </c>
      <c r="CG13" s="97" t="s">
        <v>66</v>
      </c>
      <c r="CH13" s="98" t="s">
        <v>67</v>
      </c>
      <c r="CI13" s="97" t="s">
        <v>66</v>
      </c>
      <c r="CJ13" s="99" t="s">
        <v>67</v>
      </c>
      <c r="CK13" s="100" t="s">
        <v>66</v>
      </c>
      <c r="CL13" s="98" t="s">
        <v>27</v>
      </c>
      <c r="CM13" s="97" t="s">
        <v>66</v>
      </c>
      <c r="CN13" s="98" t="s">
        <v>27</v>
      </c>
      <c r="CO13" s="97" t="s">
        <v>66</v>
      </c>
      <c r="CP13" s="98" t="s">
        <v>26</v>
      </c>
      <c r="CQ13" s="97" t="s">
        <v>66</v>
      </c>
      <c r="CR13" s="99" t="s">
        <v>25</v>
      </c>
      <c r="CS13" s="619" t="s">
        <v>28</v>
      </c>
      <c r="CT13" s="618"/>
      <c r="CU13" s="617"/>
      <c r="CV13" s="96" t="s">
        <v>65</v>
      </c>
      <c r="CW13" s="97" t="s">
        <v>66</v>
      </c>
      <c r="CX13" s="98" t="s">
        <v>67</v>
      </c>
      <c r="CY13" s="97" t="s">
        <v>66</v>
      </c>
      <c r="CZ13" s="99" t="s">
        <v>67</v>
      </c>
      <c r="DA13" s="100" t="s">
        <v>66</v>
      </c>
      <c r="DB13" s="98" t="s">
        <v>27</v>
      </c>
      <c r="DC13" s="97" t="s">
        <v>66</v>
      </c>
      <c r="DD13" s="98" t="s">
        <v>27</v>
      </c>
      <c r="DE13" s="97" t="s">
        <v>66</v>
      </c>
      <c r="DF13" s="98" t="s">
        <v>26</v>
      </c>
      <c r="DG13" s="97" t="s">
        <v>66</v>
      </c>
      <c r="DH13" s="99" t="s">
        <v>25</v>
      </c>
      <c r="DI13" s="590" t="s">
        <v>28</v>
      </c>
      <c r="DJ13" s="617"/>
      <c r="DK13" s="617"/>
      <c r="DL13" s="96" t="s">
        <v>65</v>
      </c>
      <c r="DM13" s="97" t="s">
        <v>66</v>
      </c>
      <c r="DN13" s="98" t="s">
        <v>67</v>
      </c>
      <c r="DO13" s="97" t="s">
        <v>66</v>
      </c>
      <c r="DP13" s="99" t="s">
        <v>67</v>
      </c>
      <c r="DQ13" s="100" t="s">
        <v>66</v>
      </c>
      <c r="DR13" s="98" t="s">
        <v>27</v>
      </c>
      <c r="DS13" s="97" t="s">
        <v>66</v>
      </c>
      <c r="DT13" s="98" t="s">
        <v>27</v>
      </c>
      <c r="DU13" s="97" t="s">
        <v>66</v>
      </c>
      <c r="DV13" s="98" t="s">
        <v>26</v>
      </c>
      <c r="DW13" s="97" t="s">
        <v>66</v>
      </c>
      <c r="DX13" s="99" t="s">
        <v>25</v>
      </c>
      <c r="DY13" s="56" t="s">
        <v>28</v>
      </c>
      <c r="DZ13" s="618"/>
      <c r="EA13" s="618"/>
      <c r="EB13" s="96" t="s">
        <v>65</v>
      </c>
      <c r="EC13" s="97" t="s">
        <v>66</v>
      </c>
      <c r="ED13" s="98" t="s">
        <v>67</v>
      </c>
      <c r="EE13" s="97" t="s">
        <v>66</v>
      </c>
      <c r="EF13" s="99" t="s">
        <v>67</v>
      </c>
      <c r="EG13" s="100" t="s">
        <v>66</v>
      </c>
      <c r="EH13" s="98" t="s">
        <v>27</v>
      </c>
      <c r="EI13" s="97" t="s">
        <v>66</v>
      </c>
      <c r="EJ13" s="98" t="s">
        <v>27</v>
      </c>
      <c r="EK13" s="97" t="s">
        <v>66</v>
      </c>
      <c r="EL13" s="98" t="s">
        <v>26</v>
      </c>
      <c r="EM13" s="97" t="s">
        <v>66</v>
      </c>
      <c r="EN13" s="99" t="s">
        <v>25</v>
      </c>
      <c r="EO13" s="619" t="s">
        <v>28</v>
      </c>
      <c r="EP13" s="618"/>
      <c r="EQ13" s="618"/>
      <c r="ER13" s="96" t="s">
        <v>65</v>
      </c>
      <c r="ES13" s="97" t="s">
        <v>66</v>
      </c>
      <c r="ET13" s="98" t="s">
        <v>67</v>
      </c>
      <c r="EU13" s="97" t="s">
        <v>66</v>
      </c>
      <c r="EV13" s="99" t="s">
        <v>67</v>
      </c>
      <c r="EW13" s="100" t="s">
        <v>66</v>
      </c>
      <c r="EX13" s="98" t="s">
        <v>27</v>
      </c>
      <c r="EY13" s="97" t="s">
        <v>66</v>
      </c>
      <c r="EZ13" s="98" t="s">
        <v>27</v>
      </c>
      <c r="FA13" s="97" t="s">
        <v>66</v>
      </c>
      <c r="FB13" s="98" t="s">
        <v>26</v>
      </c>
      <c r="FC13" s="97" t="s">
        <v>66</v>
      </c>
      <c r="FD13" s="99" t="s">
        <v>25</v>
      </c>
      <c r="FE13" s="57" t="s">
        <v>28</v>
      </c>
      <c r="FF13" s="57"/>
      <c r="FG13" s="617"/>
      <c r="FH13" s="96" t="s">
        <v>65</v>
      </c>
      <c r="FI13" s="97" t="s">
        <v>66</v>
      </c>
      <c r="FJ13" s="98" t="s">
        <v>67</v>
      </c>
      <c r="FK13" s="97" t="s">
        <v>66</v>
      </c>
      <c r="FL13" s="99" t="s">
        <v>67</v>
      </c>
      <c r="FM13" s="100" t="s">
        <v>66</v>
      </c>
      <c r="FN13" s="98" t="s">
        <v>27</v>
      </c>
      <c r="FO13" s="97" t="s">
        <v>66</v>
      </c>
      <c r="FP13" s="98" t="s">
        <v>27</v>
      </c>
      <c r="FQ13" s="97" t="s">
        <v>66</v>
      </c>
      <c r="FR13" s="98" t="s">
        <v>26</v>
      </c>
      <c r="FS13" s="97" t="s">
        <v>66</v>
      </c>
      <c r="FT13" s="99" t="s">
        <v>25</v>
      </c>
      <c r="FU13" s="57" t="s">
        <v>28</v>
      </c>
      <c r="FV13" s="343"/>
      <c r="FW13" s="617"/>
      <c r="FX13" s="96" t="s">
        <v>65</v>
      </c>
      <c r="FY13" s="97" t="s">
        <v>66</v>
      </c>
      <c r="FZ13" s="98" t="s">
        <v>67</v>
      </c>
      <c r="GA13" s="97" t="s">
        <v>66</v>
      </c>
      <c r="GB13" s="99" t="s">
        <v>67</v>
      </c>
      <c r="GC13" s="100" t="s">
        <v>66</v>
      </c>
      <c r="GD13" s="98" t="s">
        <v>27</v>
      </c>
      <c r="GE13" s="97" t="s">
        <v>66</v>
      </c>
      <c r="GF13" s="98" t="s">
        <v>27</v>
      </c>
      <c r="GG13" s="97" t="s">
        <v>66</v>
      </c>
      <c r="GH13" s="98" t="s">
        <v>26</v>
      </c>
      <c r="GI13" s="97" t="s">
        <v>66</v>
      </c>
      <c r="GJ13" s="99" t="s">
        <v>25</v>
      </c>
      <c r="GK13" s="619" t="s">
        <v>28</v>
      </c>
      <c r="GL13" s="622"/>
      <c r="GM13" s="617"/>
      <c r="GN13" s="96" t="s">
        <v>65</v>
      </c>
      <c r="GO13" s="97" t="s">
        <v>66</v>
      </c>
      <c r="GP13" s="98" t="s">
        <v>67</v>
      </c>
      <c r="GQ13" s="97" t="s">
        <v>66</v>
      </c>
      <c r="GR13" s="99" t="s">
        <v>67</v>
      </c>
      <c r="GS13" s="100" t="s">
        <v>66</v>
      </c>
      <c r="GT13" s="98" t="s">
        <v>27</v>
      </c>
      <c r="GU13" s="97" t="s">
        <v>66</v>
      </c>
      <c r="GV13" s="98" t="s">
        <v>27</v>
      </c>
      <c r="GW13" s="97" t="s">
        <v>66</v>
      </c>
      <c r="GX13" s="98" t="s">
        <v>26</v>
      </c>
      <c r="GY13" s="97" t="s">
        <v>66</v>
      </c>
      <c r="GZ13" s="99" t="s">
        <v>25</v>
      </c>
      <c r="HA13" s="621" t="s">
        <v>28</v>
      </c>
      <c r="HB13" s="615"/>
      <c r="HC13" s="617"/>
      <c r="HD13" s="96" t="s">
        <v>65</v>
      </c>
      <c r="HE13" s="97" t="s">
        <v>66</v>
      </c>
      <c r="HF13" s="98" t="s">
        <v>67</v>
      </c>
      <c r="HG13" s="97" t="s">
        <v>66</v>
      </c>
      <c r="HH13" s="99" t="s">
        <v>67</v>
      </c>
      <c r="HI13" s="100" t="s">
        <v>66</v>
      </c>
      <c r="HJ13" s="98" t="s">
        <v>27</v>
      </c>
      <c r="HK13" s="97" t="s">
        <v>66</v>
      </c>
      <c r="HL13" s="98" t="s">
        <v>27</v>
      </c>
      <c r="HM13" s="97" t="s">
        <v>66</v>
      </c>
      <c r="HN13" s="98" t="s">
        <v>26</v>
      </c>
      <c r="HO13" s="97" t="s">
        <v>66</v>
      </c>
      <c r="HP13" s="99" t="s">
        <v>25</v>
      </c>
      <c r="HQ13" s="619" t="s">
        <v>28</v>
      </c>
      <c r="HR13" s="618"/>
      <c r="HS13" s="617"/>
      <c r="HT13" s="96" t="s">
        <v>65</v>
      </c>
      <c r="HU13" s="97" t="s">
        <v>66</v>
      </c>
      <c r="HV13" s="98" t="s">
        <v>67</v>
      </c>
      <c r="HW13" s="97" t="s">
        <v>66</v>
      </c>
      <c r="HX13" s="99" t="s">
        <v>67</v>
      </c>
      <c r="HY13" s="100" t="s">
        <v>66</v>
      </c>
      <c r="HZ13" s="98" t="s">
        <v>27</v>
      </c>
      <c r="IA13" s="97" t="s">
        <v>66</v>
      </c>
      <c r="IB13" s="98" t="s">
        <v>27</v>
      </c>
      <c r="IC13" s="97" t="s">
        <v>66</v>
      </c>
      <c r="ID13" s="98" t="s">
        <v>26</v>
      </c>
      <c r="IE13" s="97" t="s">
        <v>66</v>
      </c>
      <c r="IF13" s="99" t="s">
        <v>25</v>
      </c>
      <c r="IG13" s="619" t="s">
        <v>28</v>
      </c>
      <c r="II13" s="617"/>
      <c r="IJ13" s="96" t="s">
        <v>65</v>
      </c>
      <c r="IK13" s="97" t="s">
        <v>66</v>
      </c>
      <c r="IL13" s="98" t="s">
        <v>67</v>
      </c>
      <c r="IM13" s="97" t="s">
        <v>66</v>
      </c>
      <c r="IN13" s="99" t="s">
        <v>67</v>
      </c>
      <c r="IO13" s="100" t="s">
        <v>66</v>
      </c>
      <c r="IP13" s="98" t="s">
        <v>27</v>
      </c>
      <c r="IQ13" s="97" t="s">
        <v>66</v>
      </c>
      <c r="IR13" s="98" t="s">
        <v>27</v>
      </c>
      <c r="IS13" s="97" t="s">
        <v>66</v>
      </c>
      <c r="IT13" s="98" t="s">
        <v>26</v>
      </c>
      <c r="IU13" s="97" t="s">
        <v>66</v>
      </c>
      <c r="IV13" s="99" t="s">
        <v>25</v>
      </c>
      <c r="IW13" s="619" t="s">
        <v>28</v>
      </c>
      <c r="IX13" s="618"/>
      <c r="IY13" s="617"/>
      <c r="IZ13" s="96" t="s">
        <v>65</v>
      </c>
      <c r="JA13" s="97" t="s">
        <v>66</v>
      </c>
      <c r="JB13" s="98" t="s">
        <v>67</v>
      </c>
      <c r="JC13" s="97" t="s">
        <v>66</v>
      </c>
      <c r="JD13" s="99" t="s">
        <v>67</v>
      </c>
      <c r="JE13" s="100" t="s">
        <v>66</v>
      </c>
      <c r="JF13" s="98" t="s">
        <v>27</v>
      </c>
      <c r="JG13" s="97" t="s">
        <v>66</v>
      </c>
      <c r="JH13" s="98" t="s">
        <v>27</v>
      </c>
      <c r="JI13" s="97" t="s">
        <v>66</v>
      </c>
      <c r="JJ13" s="98" t="s">
        <v>26</v>
      </c>
      <c r="JK13" s="97" t="s">
        <v>66</v>
      </c>
      <c r="JL13" s="99" t="s">
        <v>25</v>
      </c>
      <c r="JM13" s="57" t="s">
        <v>28</v>
      </c>
      <c r="JN13" s="343"/>
      <c r="JO13" s="617"/>
      <c r="JP13" s="96" t="s">
        <v>65</v>
      </c>
      <c r="JQ13" s="97" t="s">
        <v>66</v>
      </c>
      <c r="JR13" s="98" t="s">
        <v>67</v>
      </c>
      <c r="JS13" s="97" t="s">
        <v>66</v>
      </c>
      <c r="JT13" s="99" t="s">
        <v>67</v>
      </c>
      <c r="JU13" s="100" t="s">
        <v>66</v>
      </c>
      <c r="JV13" s="98" t="s">
        <v>27</v>
      </c>
      <c r="JW13" s="97" t="s">
        <v>66</v>
      </c>
      <c r="JX13" s="98" t="s">
        <v>27</v>
      </c>
      <c r="JY13" s="97" t="s">
        <v>66</v>
      </c>
      <c r="JZ13" s="98" t="s">
        <v>26</v>
      </c>
      <c r="KA13" s="97" t="s">
        <v>66</v>
      </c>
      <c r="KB13" s="99" t="s">
        <v>25</v>
      </c>
      <c r="KC13" s="616" t="s">
        <v>28</v>
      </c>
      <c r="KD13" s="615"/>
      <c r="KE13" s="615"/>
      <c r="KF13" s="96" t="s">
        <v>65</v>
      </c>
      <c r="KG13" s="97" t="s">
        <v>66</v>
      </c>
      <c r="KH13" s="98" t="s">
        <v>67</v>
      </c>
      <c r="KI13" s="97" t="s">
        <v>66</v>
      </c>
      <c r="KJ13" s="99" t="s">
        <v>67</v>
      </c>
      <c r="KK13" s="100" t="s">
        <v>66</v>
      </c>
      <c r="KL13" s="98" t="s">
        <v>27</v>
      </c>
      <c r="KM13" s="97" t="s">
        <v>66</v>
      </c>
      <c r="KN13" s="98" t="s">
        <v>27</v>
      </c>
      <c r="KO13" s="97" t="s">
        <v>66</v>
      </c>
      <c r="KP13" s="98" t="s">
        <v>26</v>
      </c>
      <c r="KQ13" s="97" t="s">
        <v>66</v>
      </c>
      <c r="KR13" s="99" t="s">
        <v>25</v>
      </c>
      <c r="KS13" s="616" t="s">
        <v>28</v>
      </c>
      <c r="KU13" s="615"/>
      <c r="KV13" s="96" t="s">
        <v>65</v>
      </c>
      <c r="KW13" s="97" t="s">
        <v>66</v>
      </c>
      <c r="KX13" s="98" t="s">
        <v>67</v>
      </c>
      <c r="KY13" s="97" t="s">
        <v>66</v>
      </c>
      <c r="KZ13" s="99" t="s">
        <v>67</v>
      </c>
      <c r="LA13" s="100" t="s">
        <v>66</v>
      </c>
      <c r="LB13" s="98" t="s">
        <v>27</v>
      </c>
      <c r="LC13" s="97" t="s">
        <v>66</v>
      </c>
      <c r="LD13" s="98" t="s">
        <v>27</v>
      </c>
      <c r="LE13" s="97" t="s">
        <v>66</v>
      </c>
      <c r="LF13" s="98" t="s">
        <v>26</v>
      </c>
      <c r="LG13" s="97" t="s">
        <v>66</v>
      </c>
      <c r="LH13" s="99" t="s">
        <v>25</v>
      </c>
      <c r="LI13" s="619" t="s">
        <v>28</v>
      </c>
      <c r="LJ13" s="618"/>
      <c r="LK13" s="617"/>
      <c r="LL13" s="96" t="s">
        <v>65</v>
      </c>
      <c r="LM13" s="97" t="s">
        <v>66</v>
      </c>
      <c r="LN13" s="98" t="s">
        <v>67</v>
      </c>
      <c r="LO13" s="97" t="s">
        <v>66</v>
      </c>
      <c r="LP13" s="99" t="s">
        <v>67</v>
      </c>
      <c r="LQ13" s="100" t="s">
        <v>66</v>
      </c>
      <c r="LR13" s="98" t="s">
        <v>27</v>
      </c>
      <c r="LS13" s="97" t="s">
        <v>66</v>
      </c>
      <c r="LT13" s="98" t="s">
        <v>27</v>
      </c>
      <c r="LU13" s="97" t="s">
        <v>66</v>
      </c>
      <c r="LV13" s="98" t="s">
        <v>26</v>
      </c>
      <c r="LW13" s="97" t="s">
        <v>66</v>
      </c>
      <c r="LX13" s="99" t="s">
        <v>25</v>
      </c>
      <c r="LY13" s="619" t="s">
        <v>28</v>
      </c>
      <c r="LZ13" s="618"/>
      <c r="MA13" s="617"/>
      <c r="MB13" s="96" t="s">
        <v>65</v>
      </c>
      <c r="MC13" s="97" t="s">
        <v>66</v>
      </c>
      <c r="MD13" s="98" t="s">
        <v>67</v>
      </c>
      <c r="ME13" s="97" t="s">
        <v>66</v>
      </c>
      <c r="MF13" s="99" t="s">
        <v>67</v>
      </c>
      <c r="MG13" s="100" t="s">
        <v>66</v>
      </c>
      <c r="MH13" s="98" t="s">
        <v>27</v>
      </c>
      <c r="MI13" s="97" t="s">
        <v>66</v>
      </c>
      <c r="MJ13" s="98" t="s">
        <v>27</v>
      </c>
      <c r="MK13" s="97" t="s">
        <v>66</v>
      </c>
      <c r="ML13" s="98" t="s">
        <v>26</v>
      </c>
      <c r="MM13" s="97" t="s">
        <v>66</v>
      </c>
      <c r="MN13" s="99" t="s">
        <v>25</v>
      </c>
      <c r="MO13" s="619" t="s">
        <v>28</v>
      </c>
      <c r="MP13" s="618"/>
      <c r="MQ13" s="617"/>
      <c r="MR13" s="96" t="s">
        <v>65</v>
      </c>
      <c r="MS13" s="97" t="s">
        <v>66</v>
      </c>
      <c r="MT13" s="98" t="s">
        <v>67</v>
      </c>
      <c r="MU13" s="97" t="s">
        <v>66</v>
      </c>
      <c r="MV13" s="99" t="s">
        <v>67</v>
      </c>
      <c r="MW13" s="100" t="s">
        <v>66</v>
      </c>
      <c r="MX13" s="98" t="s">
        <v>27</v>
      </c>
      <c r="MY13" s="97" t="s">
        <v>66</v>
      </c>
      <c r="MZ13" s="98" t="s">
        <v>27</v>
      </c>
      <c r="NA13" s="97" t="s">
        <v>66</v>
      </c>
      <c r="NB13" s="98" t="s">
        <v>26</v>
      </c>
      <c r="NC13" s="97" t="s">
        <v>66</v>
      </c>
      <c r="ND13" s="99" t="s">
        <v>25</v>
      </c>
      <c r="NE13" s="619" t="s">
        <v>28</v>
      </c>
      <c r="NF13" s="618"/>
      <c r="NG13" s="617"/>
      <c r="NH13" s="96" t="s">
        <v>65</v>
      </c>
      <c r="NI13" s="97" t="s">
        <v>66</v>
      </c>
      <c r="NJ13" s="98" t="s">
        <v>67</v>
      </c>
      <c r="NK13" s="97" t="s">
        <v>66</v>
      </c>
      <c r="NL13" s="99" t="s">
        <v>67</v>
      </c>
      <c r="NM13" s="100" t="s">
        <v>66</v>
      </c>
      <c r="NN13" s="98" t="s">
        <v>27</v>
      </c>
      <c r="NO13" s="97" t="s">
        <v>66</v>
      </c>
      <c r="NP13" s="98" t="s">
        <v>27</v>
      </c>
      <c r="NQ13" s="97" t="s">
        <v>66</v>
      </c>
      <c r="NR13" s="98" t="s">
        <v>26</v>
      </c>
      <c r="NS13" s="97" t="s">
        <v>66</v>
      </c>
      <c r="NT13" s="99" t="s">
        <v>25</v>
      </c>
      <c r="NU13" s="619" t="s">
        <v>28</v>
      </c>
      <c r="NV13" s="618"/>
      <c r="NW13" s="617"/>
      <c r="NX13" s="96" t="s">
        <v>65</v>
      </c>
      <c r="NY13" s="97" t="s">
        <v>66</v>
      </c>
      <c r="NZ13" s="98" t="s">
        <v>67</v>
      </c>
      <c r="OA13" s="97" t="s">
        <v>66</v>
      </c>
      <c r="OB13" s="99" t="s">
        <v>67</v>
      </c>
      <c r="OC13" s="100" t="s">
        <v>66</v>
      </c>
      <c r="OD13" s="98" t="s">
        <v>27</v>
      </c>
      <c r="OE13" s="97" t="s">
        <v>66</v>
      </c>
      <c r="OF13" s="98" t="s">
        <v>27</v>
      </c>
      <c r="OG13" s="97" t="s">
        <v>66</v>
      </c>
      <c r="OH13" s="98" t="s">
        <v>26</v>
      </c>
      <c r="OI13" s="97" t="s">
        <v>66</v>
      </c>
      <c r="OJ13" s="99" t="s">
        <v>25</v>
      </c>
      <c r="OK13" s="616" t="s">
        <v>28</v>
      </c>
      <c r="OL13" s="620"/>
      <c r="OM13" s="618"/>
      <c r="ON13" s="96" t="s">
        <v>65</v>
      </c>
      <c r="OO13" s="97" t="s">
        <v>66</v>
      </c>
      <c r="OP13" s="98" t="s">
        <v>67</v>
      </c>
      <c r="OQ13" s="97" t="s">
        <v>66</v>
      </c>
      <c r="OR13" s="99" t="s">
        <v>67</v>
      </c>
      <c r="OS13" s="100" t="s">
        <v>66</v>
      </c>
      <c r="OT13" s="98" t="s">
        <v>27</v>
      </c>
      <c r="OU13" s="97" t="s">
        <v>66</v>
      </c>
      <c r="OV13" s="98" t="s">
        <v>27</v>
      </c>
      <c r="OW13" s="97" t="s">
        <v>66</v>
      </c>
      <c r="OX13" s="98" t="s">
        <v>26</v>
      </c>
      <c r="OY13" s="97" t="s">
        <v>66</v>
      </c>
      <c r="OZ13" s="99" t="s">
        <v>25</v>
      </c>
      <c r="PA13" s="619" t="s">
        <v>28</v>
      </c>
      <c r="PB13" s="618"/>
      <c r="PC13" s="617"/>
      <c r="PD13" s="96" t="s">
        <v>65</v>
      </c>
      <c r="PE13" s="97" t="s">
        <v>66</v>
      </c>
      <c r="PF13" s="98" t="s">
        <v>67</v>
      </c>
      <c r="PG13" s="97" t="s">
        <v>66</v>
      </c>
      <c r="PH13" s="99" t="s">
        <v>67</v>
      </c>
      <c r="PI13" s="100" t="s">
        <v>66</v>
      </c>
      <c r="PJ13" s="98" t="s">
        <v>27</v>
      </c>
      <c r="PK13" s="97" t="s">
        <v>66</v>
      </c>
      <c r="PL13" s="98" t="s">
        <v>27</v>
      </c>
      <c r="PM13" s="97" t="s">
        <v>66</v>
      </c>
      <c r="PN13" s="98" t="s">
        <v>26</v>
      </c>
      <c r="PO13" s="97" t="s">
        <v>66</v>
      </c>
      <c r="PP13" s="99" t="s">
        <v>25</v>
      </c>
      <c r="PR13" s="614" t="s">
        <v>28</v>
      </c>
      <c r="PS13" s="613"/>
      <c r="PT13" s="612"/>
      <c r="PU13" s="96" t="s">
        <v>65</v>
      </c>
      <c r="PV13" s="97" t="s">
        <v>66</v>
      </c>
      <c r="PW13" s="98" t="s">
        <v>67</v>
      </c>
      <c r="PX13" s="97" t="s">
        <v>66</v>
      </c>
      <c r="PY13" s="99" t="s">
        <v>67</v>
      </c>
      <c r="PZ13" s="100" t="s">
        <v>66</v>
      </c>
      <c r="QA13" s="98" t="s">
        <v>27</v>
      </c>
      <c r="QB13" s="97" t="s">
        <v>66</v>
      </c>
      <c r="QC13" s="98" t="s">
        <v>27</v>
      </c>
      <c r="QD13" s="97" t="s">
        <v>66</v>
      </c>
      <c r="QE13" s="98" t="s">
        <v>26</v>
      </c>
      <c r="QF13" s="97" t="s">
        <v>66</v>
      </c>
      <c r="QG13" s="99" t="s">
        <v>25</v>
      </c>
      <c r="QH13" s="616" t="s">
        <v>28</v>
      </c>
      <c r="QJ13" s="615"/>
      <c r="QK13" s="96" t="s">
        <v>65</v>
      </c>
      <c r="QL13" s="97" t="s">
        <v>66</v>
      </c>
      <c r="QM13" s="98" t="s">
        <v>67</v>
      </c>
      <c r="QN13" s="97" t="s">
        <v>66</v>
      </c>
      <c r="QO13" s="99" t="s">
        <v>67</v>
      </c>
      <c r="QP13" s="100" t="s">
        <v>66</v>
      </c>
      <c r="QQ13" s="98" t="s">
        <v>27</v>
      </c>
      <c r="QR13" s="97" t="s">
        <v>66</v>
      </c>
      <c r="QS13" s="98" t="s">
        <v>27</v>
      </c>
      <c r="QT13" s="97" t="s">
        <v>66</v>
      </c>
      <c r="QU13" s="98" t="s">
        <v>26</v>
      </c>
      <c r="QV13" s="97" t="s">
        <v>66</v>
      </c>
      <c r="QW13" s="99" t="s">
        <v>25</v>
      </c>
      <c r="QX13" s="614" t="s">
        <v>28</v>
      </c>
      <c r="QY13" s="613"/>
      <c r="QZ13" s="612"/>
      <c r="RA13" s="96" t="s">
        <v>65</v>
      </c>
      <c r="RB13" s="97" t="s">
        <v>66</v>
      </c>
      <c r="RC13" s="98" t="s">
        <v>67</v>
      </c>
      <c r="RD13" s="97" t="s">
        <v>66</v>
      </c>
      <c r="RE13" s="99" t="s">
        <v>67</v>
      </c>
      <c r="RF13" s="100" t="s">
        <v>66</v>
      </c>
      <c r="RG13" s="98" t="s">
        <v>27</v>
      </c>
      <c r="RH13" s="97" t="s">
        <v>66</v>
      </c>
      <c r="RI13" s="98" t="s">
        <v>27</v>
      </c>
      <c r="RJ13" s="97" t="s">
        <v>66</v>
      </c>
      <c r="RK13" s="98" t="s">
        <v>26</v>
      </c>
      <c r="RL13" s="97" t="s">
        <v>66</v>
      </c>
      <c r="RM13" s="99" t="s">
        <v>25</v>
      </c>
      <c r="RN13" s="614" t="s">
        <v>28</v>
      </c>
      <c r="RO13" s="613"/>
      <c r="RP13" s="612"/>
      <c r="RQ13" s="96" t="s">
        <v>65</v>
      </c>
      <c r="RR13" s="97" t="s">
        <v>66</v>
      </c>
      <c r="RS13" s="98" t="s">
        <v>67</v>
      </c>
      <c r="RT13" s="97" t="s">
        <v>66</v>
      </c>
      <c r="RU13" s="99" t="s">
        <v>67</v>
      </c>
      <c r="RV13" s="100" t="s">
        <v>66</v>
      </c>
      <c r="RW13" s="98" t="s">
        <v>27</v>
      </c>
      <c r="RX13" s="97" t="s">
        <v>66</v>
      </c>
      <c r="RY13" s="98" t="s">
        <v>27</v>
      </c>
      <c r="RZ13" s="97" t="s">
        <v>66</v>
      </c>
      <c r="SA13" s="98" t="s">
        <v>26</v>
      </c>
      <c r="SB13" s="97" t="s">
        <v>66</v>
      </c>
      <c r="SC13" s="99" t="s">
        <v>25</v>
      </c>
      <c r="SD13" s="274"/>
      <c r="SE13" s="614" t="s">
        <v>28</v>
      </c>
      <c r="SF13" s="613"/>
      <c r="SG13" s="612"/>
      <c r="SH13" s="96" t="s">
        <v>65</v>
      </c>
      <c r="SI13" s="97" t="s">
        <v>66</v>
      </c>
      <c r="SJ13" s="98" t="s">
        <v>67</v>
      </c>
      <c r="SK13" s="97" t="s">
        <v>66</v>
      </c>
      <c r="SL13" s="99" t="s">
        <v>67</v>
      </c>
      <c r="SM13" s="100" t="s">
        <v>66</v>
      </c>
      <c r="SN13" s="98" t="s">
        <v>27</v>
      </c>
      <c r="SO13" s="97" t="s">
        <v>66</v>
      </c>
      <c r="SP13" s="98" t="s">
        <v>27</v>
      </c>
      <c r="SQ13" s="97" t="s">
        <v>66</v>
      </c>
      <c r="SR13" s="98" t="s">
        <v>26</v>
      </c>
      <c r="SS13" s="97" t="s">
        <v>66</v>
      </c>
      <c r="ST13" s="99" t="s">
        <v>25</v>
      </c>
      <c r="SU13" s="274"/>
    </row>
    <row r="14" spans="1:515" ht="15.75" thickBot="1" x14ac:dyDescent="0.3">
      <c r="A14" s="603" t="s">
        <v>22</v>
      </c>
      <c r="B14" s="55" t="s">
        <v>21</v>
      </c>
      <c r="C14" s="608" t="s">
        <v>405</v>
      </c>
      <c r="D14" s="598" t="s">
        <v>404</v>
      </c>
      <c r="E14" s="599" t="s">
        <v>403</v>
      </c>
      <c r="F14" s="598" t="s">
        <v>402</v>
      </c>
      <c r="G14" s="599" t="s">
        <v>401</v>
      </c>
      <c r="H14" s="598" t="s">
        <v>400</v>
      </c>
      <c r="I14" s="599" t="s">
        <v>399</v>
      </c>
      <c r="J14" s="598" t="s">
        <v>398</v>
      </c>
      <c r="K14" s="599" t="s">
        <v>397</v>
      </c>
      <c r="L14" s="598" t="s">
        <v>396</v>
      </c>
      <c r="M14" s="599" t="s">
        <v>395</v>
      </c>
      <c r="N14" s="598" t="s">
        <v>394</v>
      </c>
      <c r="O14" s="599" t="s">
        <v>393</v>
      </c>
      <c r="P14" s="598" t="s">
        <v>392</v>
      </c>
      <c r="Q14" s="603" t="s">
        <v>22</v>
      </c>
      <c r="R14" s="611" t="s">
        <v>21</v>
      </c>
      <c r="S14" s="608" t="s">
        <v>405</v>
      </c>
      <c r="T14" s="598" t="s">
        <v>404</v>
      </c>
      <c r="U14" s="599" t="s">
        <v>403</v>
      </c>
      <c r="V14" s="598" t="s">
        <v>402</v>
      </c>
      <c r="W14" s="599" t="s">
        <v>401</v>
      </c>
      <c r="X14" s="598" t="s">
        <v>400</v>
      </c>
      <c r="Y14" s="599" t="s">
        <v>399</v>
      </c>
      <c r="Z14" s="598" t="s">
        <v>398</v>
      </c>
      <c r="AA14" s="599" t="s">
        <v>397</v>
      </c>
      <c r="AB14" s="598" t="s">
        <v>396</v>
      </c>
      <c r="AC14" s="599" t="s">
        <v>395</v>
      </c>
      <c r="AD14" s="598" t="s">
        <v>394</v>
      </c>
      <c r="AE14" s="599" t="s">
        <v>393</v>
      </c>
      <c r="AF14" s="598" t="s">
        <v>392</v>
      </c>
      <c r="AG14" s="54" t="s">
        <v>22</v>
      </c>
      <c r="AH14" s="55" t="s">
        <v>21</v>
      </c>
      <c r="AI14" s="608" t="s">
        <v>405</v>
      </c>
      <c r="AJ14" s="598" t="s">
        <v>404</v>
      </c>
      <c r="AK14" s="599" t="s">
        <v>403</v>
      </c>
      <c r="AL14" s="598" t="s">
        <v>402</v>
      </c>
      <c r="AM14" s="599" t="s">
        <v>401</v>
      </c>
      <c r="AN14" s="598" t="s">
        <v>400</v>
      </c>
      <c r="AO14" s="599" t="s">
        <v>399</v>
      </c>
      <c r="AP14" s="598" t="s">
        <v>398</v>
      </c>
      <c r="AQ14" s="599" t="s">
        <v>397</v>
      </c>
      <c r="AR14" s="598" t="s">
        <v>396</v>
      </c>
      <c r="AS14" s="599" t="s">
        <v>395</v>
      </c>
      <c r="AT14" s="598" t="s">
        <v>394</v>
      </c>
      <c r="AU14" s="599" t="s">
        <v>393</v>
      </c>
      <c r="AV14" s="598" t="s">
        <v>392</v>
      </c>
      <c r="AW14" s="603" t="s">
        <v>22</v>
      </c>
      <c r="AX14" s="55" t="s">
        <v>21</v>
      </c>
      <c r="AY14" s="608" t="s">
        <v>405</v>
      </c>
      <c r="AZ14" s="598" t="s">
        <v>404</v>
      </c>
      <c r="BA14" s="599" t="s">
        <v>403</v>
      </c>
      <c r="BB14" s="598" t="s">
        <v>402</v>
      </c>
      <c r="BC14" s="599" t="s">
        <v>401</v>
      </c>
      <c r="BD14" s="598" t="s">
        <v>400</v>
      </c>
      <c r="BE14" s="599" t="s">
        <v>399</v>
      </c>
      <c r="BF14" s="598" t="s">
        <v>398</v>
      </c>
      <c r="BG14" s="599" t="s">
        <v>397</v>
      </c>
      <c r="BH14" s="598" t="s">
        <v>396</v>
      </c>
      <c r="BI14" s="599" t="s">
        <v>395</v>
      </c>
      <c r="BJ14" s="598" t="s">
        <v>394</v>
      </c>
      <c r="BK14" s="599" t="s">
        <v>393</v>
      </c>
      <c r="BL14" s="598" t="s">
        <v>392</v>
      </c>
      <c r="BM14" s="54" t="s">
        <v>22</v>
      </c>
      <c r="BN14" s="55" t="s">
        <v>21</v>
      </c>
      <c r="BO14" s="608" t="s">
        <v>405</v>
      </c>
      <c r="BP14" s="598" t="s">
        <v>404</v>
      </c>
      <c r="BQ14" s="599" t="s">
        <v>403</v>
      </c>
      <c r="BR14" s="598" t="s">
        <v>402</v>
      </c>
      <c r="BS14" s="599" t="s">
        <v>401</v>
      </c>
      <c r="BT14" s="598" t="s">
        <v>400</v>
      </c>
      <c r="BU14" s="599" t="s">
        <v>399</v>
      </c>
      <c r="BV14" s="598" t="s">
        <v>398</v>
      </c>
      <c r="BW14" s="599" t="s">
        <v>397</v>
      </c>
      <c r="BX14" s="598" t="s">
        <v>396</v>
      </c>
      <c r="BY14" s="599" t="s">
        <v>395</v>
      </c>
      <c r="BZ14" s="598" t="s">
        <v>394</v>
      </c>
      <c r="CA14" s="599" t="s">
        <v>393</v>
      </c>
      <c r="CB14" s="598" t="s">
        <v>392</v>
      </c>
      <c r="CC14" s="55" t="s">
        <v>22</v>
      </c>
      <c r="CD14" s="55" t="s">
        <v>21</v>
      </c>
      <c r="CE14" s="608" t="s">
        <v>405</v>
      </c>
      <c r="CF14" s="598" t="s">
        <v>404</v>
      </c>
      <c r="CG14" s="599" t="s">
        <v>403</v>
      </c>
      <c r="CH14" s="598" t="s">
        <v>402</v>
      </c>
      <c r="CI14" s="599" t="s">
        <v>401</v>
      </c>
      <c r="CJ14" s="598" t="s">
        <v>400</v>
      </c>
      <c r="CK14" s="599" t="s">
        <v>399</v>
      </c>
      <c r="CL14" s="598" t="s">
        <v>398</v>
      </c>
      <c r="CM14" s="599" t="s">
        <v>397</v>
      </c>
      <c r="CN14" s="598" t="s">
        <v>396</v>
      </c>
      <c r="CO14" s="599" t="s">
        <v>395</v>
      </c>
      <c r="CP14" s="598" t="s">
        <v>394</v>
      </c>
      <c r="CQ14" s="599" t="s">
        <v>393</v>
      </c>
      <c r="CR14" s="598" t="s">
        <v>392</v>
      </c>
      <c r="CS14" s="54" t="s">
        <v>22</v>
      </c>
      <c r="CT14" s="605" t="s">
        <v>21</v>
      </c>
      <c r="CU14" s="604" t="s">
        <v>405</v>
      </c>
      <c r="CV14" s="598" t="s">
        <v>404</v>
      </c>
      <c r="CW14" s="599" t="s">
        <v>403</v>
      </c>
      <c r="CX14" s="598" t="s">
        <v>402</v>
      </c>
      <c r="CY14" s="599" t="s">
        <v>401</v>
      </c>
      <c r="CZ14" s="598" t="s">
        <v>400</v>
      </c>
      <c r="DA14" s="599" t="s">
        <v>399</v>
      </c>
      <c r="DB14" s="598" t="s">
        <v>398</v>
      </c>
      <c r="DC14" s="599" t="s">
        <v>397</v>
      </c>
      <c r="DD14" s="598" t="s">
        <v>396</v>
      </c>
      <c r="DE14" s="599" t="s">
        <v>395</v>
      </c>
      <c r="DF14" s="598" t="s">
        <v>394</v>
      </c>
      <c r="DG14" s="599" t="s">
        <v>393</v>
      </c>
      <c r="DH14" s="598" t="s">
        <v>392</v>
      </c>
      <c r="DI14" s="55" t="s">
        <v>22</v>
      </c>
      <c r="DJ14" s="610" t="s">
        <v>21</v>
      </c>
      <c r="DK14" s="604" t="s">
        <v>405</v>
      </c>
      <c r="DL14" s="598" t="s">
        <v>404</v>
      </c>
      <c r="DM14" s="599" t="s">
        <v>403</v>
      </c>
      <c r="DN14" s="598" t="s">
        <v>402</v>
      </c>
      <c r="DO14" s="599" t="s">
        <v>401</v>
      </c>
      <c r="DP14" s="598" t="s">
        <v>400</v>
      </c>
      <c r="DQ14" s="599" t="s">
        <v>399</v>
      </c>
      <c r="DR14" s="598" t="s">
        <v>398</v>
      </c>
      <c r="DS14" s="599" t="s">
        <v>397</v>
      </c>
      <c r="DT14" s="598" t="s">
        <v>396</v>
      </c>
      <c r="DU14" s="599" t="s">
        <v>395</v>
      </c>
      <c r="DV14" s="598" t="s">
        <v>394</v>
      </c>
      <c r="DW14" s="599" t="s">
        <v>393</v>
      </c>
      <c r="DX14" s="598" t="s">
        <v>392</v>
      </c>
      <c r="DY14" s="54" t="s">
        <v>22</v>
      </c>
      <c r="DZ14" s="55" t="s">
        <v>21</v>
      </c>
      <c r="EA14" s="55"/>
      <c r="EB14" s="598" t="s">
        <v>404</v>
      </c>
      <c r="EC14" s="599" t="s">
        <v>403</v>
      </c>
      <c r="ED14" s="598" t="s">
        <v>402</v>
      </c>
      <c r="EE14" s="599" t="s">
        <v>401</v>
      </c>
      <c r="EF14" s="598" t="s">
        <v>400</v>
      </c>
      <c r="EG14" s="599" t="s">
        <v>399</v>
      </c>
      <c r="EH14" s="598" t="s">
        <v>398</v>
      </c>
      <c r="EI14" s="599" t="s">
        <v>397</v>
      </c>
      <c r="EJ14" s="598" t="s">
        <v>396</v>
      </c>
      <c r="EK14" s="599" t="s">
        <v>395</v>
      </c>
      <c r="EL14" s="598" t="s">
        <v>394</v>
      </c>
      <c r="EM14" s="599" t="s">
        <v>393</v>
      </c>
      <c r="EN14" s="598" t="s">
        <v>392</v>
      </c>
      <c r="EO14" s="54" t="s">
        <v>22</v>
      </c>
      <c r="EP14" s="609" t="s">
        <v>21</v>
      </c>
      <c r="EQ14" s="608" t="s">
        <v>405</v>
      </c>
      <c r="ER14" s="598" t="s">
        <v>404</v>
      </c>
      <c r="ES14" s="599" t="s">
        <v>403</v>
      </c>
      <c r="ET14" s="598" t="s">
        <v>402</v>
      </c>
      <c r="EU14" s="599" t="s">
        <v>401</v>
      </c>
      <c r="EV14" s="598" t="s">
        <v>400</v>
      </c>
      <c r="EW14" s="599" t="s">
        <v>399</v>
      </c>
      <c r="EX14" s="598" t="s">
        <v>398</v>
      </c>
      <c r="EY14" s="599" t="s">
        <v>397</v>
      </c>
      <c r="EZ14" s="598" t="s">
        <v>396</v>
      </c>
      <c r="FA14" s="599" t="s">
        <v>395</v>
      </c>
      <c r="FB14" s="598" t="s">
        <v>394</v>
      </c>
      <c r="FC14" s="599" t="s">
        <v>393</v>
      </c>
      <c r="FD14" s="598" t="s">
        <v>392</v>
      </c>
      <c r="FE14" s="55" t="s">
        <v>22</v>
      </c>
      <c r="FF14" s="55" t="s">
        <v>21</v>
      </c>
      <c r="FG14" s="604" t="s">
        <v>405</v>
      </c>
      <c r="FH14" s="598" t="s">
        <v>404</v>
      </c>
      <c r="FI14" s="599" t="s">
        <v>403</v>
      </c>
      <c r="FJ14" s="598" t="s">
        <v>402</v>
      </c>
      <c r="FK14" s="599" t="s">
        <v>401</v>
      </c>
      <c r="FL14" s="598" t="s">
        <v>400</v>
      </c>
      <c r="FM14" s="599" t="s">
        <v>399</v>
      </c>
      <c r="FN14" s="598" t="s">
        <v>398</v>
      </c>
      <c r="FO14" s="599" t="s">
        <v>397</v>
      </c>
      <c r="FP14" s="598" t="s">
        <v>396</v>
      </c>
      <c r="FQ14" s="599" t="s">
        <v>395</v>
      </c>
      <c r="FR14" s="598" t="s">
        <v>394</v>
      </c>
      <c r="FS14" s="599" t="s">
        <v>393</v>
      </c>
      <c r="FT14" s="598" t="s">
        <v>392</v>
      </c>
      <c r="FU14" s="55" t="s">
        <v>22</v>
      </c>
      <c r="FV14" s="606" t="s">
        <v>21</v>
      </c>
      <c r="FW14" s="604" t="s">
        <v>405</v>
      </c>
      <c r="FX14" s="598" t="s">
        <v>404</v>
      </c>
      <c r="FY14" s="599" t="s">
        <v>403</v>
      </c>
      <c r="FZ14" s="598" t="s">
        <v>402</v>
      </c>
      <c r="GA14" s="599" t="s">
        <v>401</v>
      </c>
      <c r="GB14" s="598" t="s">
        <v>400</v>
      </c>
      <c r="GC14" s="599" t="s">
        <v>399</v>
      </c>
      <c r="GD14" s="598" t="s">
        <v>398</v>
      </c>
      <c r="GE14" s="599" t="s">
        <v>397</v>
      </c>
      <c r="GF14" s="598" t="s">
        <v>396</v>
      </c>
      <c r="GG14" s="599" t="s">
        <v>395</v>
      </c>
      <c r="GH14" s="598" t="s">
        <v>394</v>
      </c>
      <c r="GI14" s="599" t="s">
        <v>393</v>
      </c>
      <c r="GJ14" s="598" t="s">
        <v>392</v>
      </c>
      <c r="GK14" s="603" t="s">
        <v>22</v>
      </c>
      <c r="GL14" s="605" t="s">
        <v>21</v>
      </c>
      <c r="GM14" s="604" t="s">
        <v>405</v>
      </c>
      <c r="GN14" s="598" t="s">
        <v>404</v>
      </c>
      <c r="GO14" s="599" t="s">
        <v>403</v>
      </c>
      <c r="GP14" s="598" t="s">
        <v>402</v>
      </c>
      <c r="GQ14" s="599" t="s">
        <v>401</v>
      </c>
      <c r="GR14" s="598" t="s">
        <v>400</v>
      </c>
      <c r="GS14" s="599" t="s">
        <v>399</v>
      </c>
      <c r="GT14" s="598" t="s">
        <v>398</v>
      </c>
      <c r="GU14" s="599" t="s">
        <v>397</v>
      </c>
      <c r="GV14" s="598" t="s">
        <v>396</v>
      </c>
      <c r="GW14" s="599" t="s">
        <v>395</v>
      </c>
      <c r="GX14" s="598" t="s">
        <v>394</v>
      </c>
      <c r="GY14" s="599" t="s">
        <v>393</v>
      </c>
      <c r="GZ14" s="598" t="s">
        <v>392</v>
      </c>
      <c r="HA14" s="55" t="s">
        <v>22</v>
      </c>
      <c r="HB14" s="55" t="s">
        <v>21</v>
      </c>
      <c r="HC14" s="604" t="s">
        <v>405</v>
      </c>
      <c r="HD14" s="598" t="s">
        <v>404</v>
      </c>
      <c r="HE14" s="599" t="s">
        <v>403</v>
      </c>
      <c r="HF14" s="598" t="s">
        <v>402</v>
      </c>
      <c r="HG14" s="599" t="s">
        <v>401</v>
      </c>
      <c r="HH14" s="598" t="s">
        <v>400</v>
      </c>
      <c r="HI14" s="599" t="s">
        <v>399</v>
      </c>
      <c r="HJ14" s="598" t="s">
        <v>398</v>
      </c>
      <c r="HK14" s="599" t="s">
        <v>397</v>
      </c>
      <c r="HL14" s="598" t="s">
        <v>396</v>
      </c>
      <c r="HM14" s="599" t="s">
        <v>395</v>
      </c>
      <c r="HN14" s="598" t="s">
        <v>394</v>
      </c>
      <c r="HO14" s="599" t="s">
        <v>393</v>
      </c>
      <c r="HP14" s="598" t="s">
        <v>392</v>
      </c>
      <c r="HQ14" s="54" t="s">
        <v>22</v>
      </c>
      <c r="HR14" s="55" t="s">
        <v>21</v>
      </c>
      <c r="HS14" s="604" t="s">
        <v>405</v>
      </c>
      <c r="HT14" s="598" t="s">
        <v>404</v>
      </c>
      <c r="HU14" s="599" t="s">
        <v>403</v>
      </c>
      <c r="HV14" s="598" t="s">
        <v>402</v>
      </c>
      <c r="HW14" s="599" t="s">
        <v>401</v>
      </c>
      <c r="HX14" s="598" t="s">
        <v>400</v>
      </c>
      <c r="HY14" s="599" t="s">
        <v>399</v>
      </c>
      <c r="HZ14" s="598" t="s">
        <v>398</v>
      </c>
      <c r="IA14" s="599" t="s">
        <v>397</v>
      </c>
      <c r="IB14" s="598" t="s">
        <v>396</v>
      </c>
      <c r="IC14" s="599" t="s">
        <v>395</v>
      </c>
      <c r="ID14" s="598" t="s">
        <v>394</v>
      </c>
      <c r="IE14" s="599" t="s">
        <v>393</v>
      </c>
      <c r="IF14" s="598" t="s">
        <v>392</v>
      </c>
      <c r="IG14" s="54" t="s">
        <v>22</v>
      </c>
      <c r="IH14" s="607" t="s">
        <v>21</v>
      </c>
      <c r="II14" s="604" t="s">
        <v>405</v>
      </c>
      <c r="IJ14" s="598" t="s">
        <v>404</v>
      </c>
      <c r="IK14" s="599" t="s">
        <v>403</v>
      </c>
      <c r="IL14" s="598" t="s">
        <v>402</v>
      </c>
      <c r="IM14" s="599" t="s">
        <v>401</v>
      </c>
      <c r="IN14" s="598" t="s">
        <v>400</v>
      </c>
      <c r="IO14" s="599" t="s">
        <v>399</v>
      </c>
      <c r="IP14" s="598" t="s">
        <v>398</v>
      </c>
      <c r="IQ14" s="599" t="s">
        <v>397</v>
      </c>
      <c r="IR14" s="598" t="s">
        <v>396</v>
      </c>
      <c r="IS14" s="599" t="s">
        <v>395</v>
      </c>
      <c r="IT14" s="598" t="s">
        <v>394</v>
      </c>
      <c r="IU14" s="599" t="s">
        <v>393</v>
      </c>
      <c r="IV14" s="598" t="s">
        <v>392</v>
      </c>
      <c r="IW14" s="54" t="s">
        <v>22</v>
      </c>
      <c r="IX14" s="55" t="s">
        <v>21</v>
      </c>
      <c r="IY14" s="604" t="s">
        <v>405</v>
      </c>
      <c r="IZ14" s="598" t="s">
        <v>404</v>
      </c>
      <c r="JA14" s="599" t="s">
        <v>403</v>
      </c>
      <c r="JB14" s="598" t="s">
        <v>402</v>
      </c>
      <c r="JC14" s="599" t="s">
        <v>401</v>
      </c>
      <c r="JD14" s="598" t="s">
        <v>400</v>
      </c>
      <c r="JE14" s="599" t="s">
        <v>399</v>
      </c>
      <c r="JF14" s="598" t="s">
        <v>398</v>
      </c>
      <c r="JG14" s="599" t="s">
        <v>397</v>
      </c>
      <c r="JH14" s="598" t="s">
        <v>396</v>
      </c>
      <c r="JI14" s="599" t="s">
        <v>395</v>
      </c>
      <c r="JJ14" s="598" t="s">
        <v>394</v>
      </c>
      <c r="JK14" s="599" t="s">
        <v>393</v>
      </c>
      <c r="JL14" s="598" t="s">
        <v>392</v>
      </c>
      <c r="JM14" s="55" t="s">
        <v>22</v>
      </c>
      <c r="JN14" s="606" t="s">
        <v>21</v>
      </c>
      <c r="JO14" s="604" t="s">
        <v>405</v>
      </c>
      <c r="JP14" s="598" t="s">
        <v>404</v>
      </c>
      <c r="JQ14" s="599" t="s">
        <v>403</v>
      </c>
      <c r="JR14" s="598" t="s">
        <v>402</v>
      </c>
      <c r="JS14" s="599" t="s">
        <v>401</v>
      </c>
      <c r="JT14" s="598" t="s">
        <v>400</v>
      </c>
      <c r="JU14" s="599" t="s">
        <v>399</v>
      </c>
      <c r="JV14" s="598" t="s">
        <v>398</v>
      </c>
      <c r="JW14" s="599" t="s">
        <v>397</v>
      </c>
      <c r="JX14" s="598" t="s">
        <v>396</v>
      </c>
      <c r="JY14" s="599" t="s">
        <v>395</v>
      </c>
      <c r="JZ14" s="598" t="s">
        <v>394</v>
      </c>
      <c r="KA14" s="599" t="s">
        <v>393</v>
      </c>
      <c r="KB14" s="598" t="s">
        <v>392</v>
      </c>
      <c r="KC14" s="603" t="s">
        <v>22</v>
      </c>
      <c r="KD14" s="55" t="s">
        <v>21</v>
      </c>
      <c r="KE14" s="606"/>
      <c r="KF14" s="598" t="s">
        <v>404</v>
      </c>
      <c r="KG14" s="599" t="s">
        <v>403</v>
      </c>
      <c r="KH14" s="598" t="s">
        <v>402</v>
      </c>
      <c r="KI14" s="599" t="s">
        <v>401</v>
      </c>
      <c r="KJ14" s="598" t="s">
        <v>400</v>
      </c>
      <c r="KK14" s="599" t="s">
        <v>399</v>
      </c>
      <c r="KL14" s="598" t="s">
        <v>398</v>
      </c>
      <c r="KM14" s="599" t="s">
        <v>397</v>
      </c>
      <c r="KN14" s="598" t="s">
        <v>396</v>
      </c>
      <c r="KO14" s="599" t="s">
        <v>395</v>
      </c>
      <c r="KP14" s="598" t="s">
        <v>394</v>
      </c>
      <c r="KQ14" s="599" t="s">
        <v>393</v>
      </c>
      <c r="KR14" s="598" t="s">
        <v>392</v>
      </c>
      <c r="KS14" s="603" t="s">
        <v>22</v>
      </c>
      <c r="KT14" s="55" t="s">
        <v>21</v>
      </c>
      <c r="KU14" s="53"/>
      <c r="KV14" s="598" t="s">
        <v>404</v>
      </c>
      <c r="KW14" s="599" t="s">
        <v>403</v>
      </c>
      <c r="KX14" s="598" t="s">
        <v>402</v>
      </c>
      <c r="KY14" s="599" t="s">
        <v>401</v>
      </c>
      <c r="KZ14" s="598" t="s">
        <v>400</v>
      </c>
      <c r="LA14" s="599" t="s">
        <v>399</v>
      </c>
      <c r="LB14" s="598" t="s">
        <v>398</v>
      </c>
      <c r="LC14" s="599" t="s">
        <v>397</v>
      </c>
      <c r="LD14" s="598" t="s">
        <v>396</v>
      </c>
      <c r="LE14" s="599" t="s">
        <v>395</v>
      </c>
      <c r="LF14" s="598" t="s">
        <v>394</v>
      </c>
      <c r="LG14" s="599" t="s">
        <v>393</v>
      </c>
      <c r="LH14" s="598" t="s">
        <v>392</v>
      </c>
      <c r="LI14" s="54" t="s">
        <v>22</v>
      </c>
      <c r="LJ14" s="605" t="s">
        <v>21</v>
      </c>
      <c r="LK14" s="604" t="s">
        <v>405</v>
      </c>
      <c r="LL14" s="598" t="s">
        <v>404</v>
      </c>
      <c r="LM14" s="599" t="s">
        <v>403</v>
      </c>
      <c r="LN14" s="598" t="s">
        <v>402</v>
      </c>
      <c r="LO14" s="599" t="s">
        <v>401</v>
      </c>
      <c r="LP14" s="598" t="s">
        <v>400</v>
      </c>
      <c r="LQ14" s="599" t="s">
        <v>399</v>
      </c>
      <c r="LR14" s="598" t="s">
        <v>398</v>
      </c>
      <c r="LS14" s="599" t="s">
        <v>397</v>
      </c>
      <c r="LT14" s="598" t="s">
        <v>396</v>
      </c>
      <c r="LU14" s="599" t="s">
        <v>395</v>
      </c>
      <c r="LV14" s="598" t="s">
        <v>394</v>
      </c>
      <c r="LW14" s="599" t="s">
        <v>393</v>
      </c>
      <c r="LX14" s="598" t="s">
        <v>392</v>
      </c>
      <c r="LY14" s="54" t="s">
        <v>22</v>
      </c>
      <c r="LZ14" s="605" t="s">
        <v>21</v>
      </c>
      <c r="MA14" s="604" t="s">
        <v>405</v>
      </c>
      <c r="MB14" s="598" t="s">
        <v>404</v>
      </c>
      <c r="MC14" s="599" t="s">
        <v>403</v>
      </c>
      <c r="MD14" s="598" t="s">
        <v>402</v>
      </c>
      <c r="ME14" s="599" t="s">
        <v>401</v>
      </c>
      <c r="MF14" s="598" t="s">
        <v>400</v>
      </c>
      <c r="MG14" s="599" t="s">
        <v>399</v>
      </c>
      <c r="MH14" s="598" t="s">
        <v>398</v>
      </c>
      <c r="MI14" s="599" t="s">
        <v>397</v>
      </c>
      <c r="MJ14" s="598" t="s">
        <v>396</v>
      </c>
      <c r="MK14" s="599" t="s">
        <v>395</v>
      </c>
      <c r="ML14" s="598" t="s">
        <v>394</v>
      </c>
      <c r="MM14" s="599" t="s">
        <v>393</v>
      </c>
      <c r="MN14" s="598" t="s">
        <v>392</v>
      </c>
      <c r="MO14" s="54" t="s">
        <v>22</v>
      </c>
      <c r="MP14" s="605" t="s">
        <v>21</v>
      </c>
      <c r="MQ14" s="604" t="s">
        <v>405</v>
      </c>
      <c r="MR14" s="598" t="s">
        <v>404</v>
      </c>
      <c r="MS14" s="599" t="s">
        <v>403</v>
      </c>
      <c r="MT14" s="598" t="s">
        <v>402</v>
      </c>
      <c r="MU14" s="599" t="s">
        <v>401</v>
      </c>
      <c r="MV14" s="598" t="s">
        <v>400</v>
      </c>
      <c r="MW14" s="599" t="s">
        <v>399</v>
      </c>
      <c r="MX14" s="598" t="s">
        <v>398</v>
      </c>
      <c r="MY14" s="599" t="s">
        <v>397</v>
      </c>
      <c r="MZ14" s="598" t="s">
        <v>396</v>
      </c>
      <c r="NA14" s="599" t="s">
        <v>395</v>
      </c>
      <c r="NB14" s="598" t="s">
        <v>394</v>
      </c>
      <c r="NC14" s="599" t="s">
        <v>393</v>
      </c>
      <c r="ND14" s="598" t="s">
        <v>392</v>
      </c>
      <c r="NE14" s="54" t="s">
        <v>22</v>
      </c>
      <c r="NF14" s="605" t="s">
        <v>21</v>
      </c>
      <c r="NG14" s="604" t="s">
        <v>405</v>
      </c>
      <c r="NH14" s="598" t="s">
        <v>404</v>
      </c>
      <c r="NI14" s="599" t="s">
        <v>403</v>
      </c>
      <c r="NJ14" s="598" t="s">
        <v>402</v>
      </c>
      <c r="NK14" s="599" t="s">
        <v>401</v>
      </c>
      <c r="NL14" s="598" t="s">
        <v>400</v>
      </c>
      <c r="NM14" s="599" t="s">
        <v>399</v>
      </c>
      <c r="NN14" s="598" t="s">
        <v>398</v>
      </c>
      <c r="NO14" s="599" t="s">
        <v>397</v>
      </c>
      <c r="NP14" s="598" t="s">
        <v>396</v>
      </c>
      <c r="NQ14" s="599" t="s">
        <v>395</v>
      </c>
      <c r="NR14" s="598" t="s">
        <v>394</v>
      </c>
      <c r="NS14" s="599" t="s">
        <v>393</v>
      </c>
      <c r="NT14" s="598" t="s">
        <v>392</v>
      </c>
      <c r="NU14" s="54" t="s">
        <v>22</v>
      </c>
      <c r="NV14" s="605" t="s">
        <v>21</v>
      </c>
      <c r="NW14" s="604" t="s">
        <v>405</v>
      </c>
      <c r="NX14" s="598" t="s">
        <v>404</v>
      </c>
      <c r="NY14" s="599" t="s">
        <v>403</v>
      </c>
      <c r="NZ14" s="598" t="s">
        <v>402</v>
      </c>
      <c r="OA14" s="599" t="s">
        <v>401</v>
      </c>
      <c r="OB14" s="598" t="s">
        <v>400</v>
      </c>
      <c r="OC14" s="599" t="s">
        <v>399</v>
      </c>
      <c r="OD14" s="598" t="s">
        <v>398</v>
      </c>
      <c r="OE14" s="599" t="s">
        <v>397</v>
      </c>
      <c r="OF14" s="598" t="s">
        <v>396</v>
      </c>
      <c r="OG14" s="599" t="s">
        <v>395</v>
      </c>
      <c r="OH14" s="598" t="s">
        <v>394</v>
      </c>
      <c r="OI14" s="599" t="s">
        <v>393</v>
      </c>
      <c r="OJ14" s="598" t="s">
        <v>392</v>
      </c>
      <c r="OK14" s="603" t="s">
        <v>22</v>
      </c>
      <c r="OL14" s="54" t="s">
        <v>21</v>
      </c>
      <c r="OM14" s="55"/>
      <c r="ON14" s="598" t="s">
        <v>404</v>
      </c>
      <c r="OO14" s="599" t="s">
        <v>403</v>
      </c>
      <c r="OP14" s="598" t="s">
        <v>402</v>
      </c>
      <c r="OQ14" s="599" t="s">
        <v>401</v>
      </c>
      <c r="OR14" s="598" t="s">
        <v>400</v>
      </c>
      <c r="OS14" s="599" t="s">
        <v>399</v>
      </c>
      <c r="OT14" s="598" t="s">
        <v>398</v>
      </c>
      <c r="OU14" s="599" t="s">
        <v>397</v>
      </c>
      <c r="OV14" s="598" t="s">
        <v>396</v>
      </c>
      <c r="OW14" s="599" t="s">
        <v>395</v>
      </c>
      <c r="OX14" s="598" t="s">
        <v>394</v>
      </c>
      <c r="OY14" s="599" t="s">
        <v>393</v>
      </c>
      <c r="OZ14" s="598" t="s">
        <v>392</v>
      </c>
      <c r="PA14" s="54" t="s">
        <v>22</v>
      </c>
      <c r="PB14" s="605" t="s">
        <v>21</v>
      </c>
      <c r="PC14" s="604" t="s">
        <v>405</v>
      </c>
      <c r="PD14" s="598" t="s">
        <v>404</v>
      </c>
      <c r="PE14" s="599" t="s">
        <v>403</v>
      </c>
      <c r="PF14" s="598" t="s">
        <v>402</v>
      </c>
      <c r="PG14" s="599" t="s">
        <v>401</v>
      </c>
      <c r="PH14" s="598" t="s">
        <v>400</v>
      </c>
      <c r="PI14" s="599" t="s">
        <v>399</v>
      </c>
      <c r="PJ14" s="598" t="s">
        <v>398</v>
      </c>
      <c r="PK14" s="599" t="s">
        <v>397</v>
      </c>
      <c r="PL14" s="598" t="s">
        <v>396</v>
      </c>
      <c r="PM14" s="599" t="s">
        <v>395</v>
      </c>
      <c r="PN14" s="598" t="s">
        <v>394</v>
      </c>
      <c r="PO14" s="599" t="s">
        <v>393</v>
      </c>
      <c r="PP14" s="598" t="s">
        <v>392</v>
      </c>
      <c r="PR14" s="602" t="s">
        <v>22</v>
      </c>
      <c r="PS14" s="601" t="s">
        <v>21</v>
      </c>
      <c r="PT14" s="600" t="s">
        <v>405</v>
      </c>
      <c r="PU14" s="598" t="s">
        <v>404</v>
      </c>
      <c r="PV14" s="599" t="s">
        <v>403</v>
      </c>
      <c r="PW14" s="598" t="s">
        <v>402</v>
      </c>
      <c r="PX14" s="599" t="s">
        <v>401</v>
      </c>
      <c r="PY14" s="598" t="s">
        <v>400</v>
      </c>
      <c r="PZ14" s="599" t="s">
        <v>399</v>
      </c>
      <c r="QA14" s="598" t="s">
        <v>398</v>
      </c>
      <c r="QB14" s="599" t="s">
        <v>397</v>
      </c>
      <c r="QC14" s="598" t="s">
        <v>396</v>
      </c>
      <c r="QD14" s="599" t="s">
        <v>395</v>
      </c>
      <c r="QE14" s="598" t="s">
        <v>394</v>
      </c>
      <c r="QF14" s="599" t="s">
        <v>393</v>
      </c>
      <c r="QG14" s="598" t="s">
        <v>392</v>
      </c>
      <c r="QH14" s="603" t="s">
        <v>22</v>
      </c>
      <c r="QI14" s="55" t="s">
        <v>21</v>
      </c>
      <c r="QJ14" s="53"/>
      <c r="QK14" s="598" t="s">
        <v>404</v>
      </c>
      <c r="QL14" s="599" t="s">
        <v>403</v>
      </c>
      <c r="QM14" s="598" t="s">
        <v>402</v>
      </c>
      <c r="QN14" s="599" t="s">
        <v>401</v>
      </c>
      <c r="QO14" s="598" t="s">
        <v>400</v>
      </c>
      <c r="QP14" s="599" t="s">
        <v>399</v>
      </c>
      <c r="QQ14" s="598" t="s">
        <v>398</v>
      </c>
      <c r="QR14" s="599" t="s">
        <v>397</v>
      </c>
      <c r="QS14" s="598" t="s">
        <v>396</v>
      </c>
      <c r="QT14" s="599" t="s">
        <v>395</v>
      </c>
      <c r="QU14" s="598" t="s">
        <v>394</v>
      </c>
      <c r="QV14" s="599" t="s">
        <v>393</v>
      </c>
      <c r="QW14" s="598" t="s">
        <v>392</v>
      </c>
      <c r="QX14" s="602" t="s">
        <v>22</v>
      </c>
      <c r="QY14" s="601" t="s">
        <v>21</v>
      </c>
      <c r="QZ14" s="600" t="s">
        <v>405</v>
      </c>
      <c r="RA14" s="598" t="s">
        <v>404</v>
      </c>
      <c r="RB14" s="599" t="s">
        <v>403</v>
      </c>
      <c r="RC14" s="598" t="s">
        <v>402</v>
      </c>
      <c r="RD14" s="599" t="s">
        <v>401</v>
      </c>
      <c r="RE14" s="598" t="s">
        <v>400</v>
      </c>
      <c r="RF14" s="599" t="s">
        <v>399</v>
      </c>
      <c r="RG14" s="598" t="s">
        <v>398</v>
      </c>
      <c r="RH14" s="599" t="s">
        <v>397</v>
      </c>
      <c r="RI14" s="598" t="s">
        <v>396</v>
      </c>
      <c r="RJ14" s="599" t="s">
        <v>395</v>
      </c>
      <c r="RK14" s="598" t="s">
        <v>394</v>
      </c>
      <c r="RL14" s="599" t="s">
        <v>393</v>
      </c>
      <c r="RM14" s="598" t="s">
        <v>392</v>
      </c>
      <c r="RN14" s="602" t="s">
        <v>22</v>
      </c>
      <c r="RO14" s="601" t="s">
        <v>21</v>
      </c>
      <c r="RP14" s="600" t="s">
        <v>405</v>
      </c>
      <c r="RQ14" s="598" t="s">
        <v>404</v>
      </c>
      <c r="RR14" s="599" t="s">
        <v>403</v>
      </c>
      <c r="RS14" s="598" t="s">
        <v>402</v>
      </c>
      <c r="RT14" s="599" t="s">
        <v>401</v>
      </c>
      <c r="RU14" s="598" t="s">
        <v>400</v>
      </c>
      <c r="RV14" s="599" t="s">
        <v>399</v>
      </c>
      <c r="RW14" s="598" t="s">
        <v>398</v>
      </c>
      <c r="RX14" s="599" t="s">
        <v>397</v>
      </c>
      <c r="RY14" s="598" t="s">
        <v>396</v>
      </c>
      <c r="RZ14" s="599" t="s">
        <v>395</v>
      </c>
      <c r="SA14" s="598" t="s">
        <v>394</v>
      </c>
      <c r="SB14" s="599" t="s">
        <v>393</v>
      </c>
      <c r="SC14" s="598" t="s">
        <v>392</v>
      </c>
      <c r="SD14" s="274"/>
      <c r="SE14" s="602" t="s">
        <v>22</v>
      </c>
      <c r="SF14" s="601" t="s">
        <v>21</v>
      </c>
      <c r="SG14" s="600" t="s">
        <v>405</v>
      </c>
      <c r="SH14" s="598" t="s">
        <v>404</v>
      </c>
      <c r="SI14" s="599" t="s">
        <v>403</v>
      </c>
      <c r="SJ14" s="598" t="s">
        <v>402</v>
      </c>
      <c r="SK14" s="599" t="s">
        <v>401</v>
      </c>
      <c r="SL14" s="598" t="s">
        <v>400</v>
      </c>
      <c r="SM14" s="599" t="s">
        <v>399</v>
      </c>
      <c r="SN14" s="598" t="s">
        <v>398</v>
      </c>
      <c r="SO14" s="599" t="s">
        <v>397</v>
      </c>
      <c r="SP14" s="598" t="s">
        <v>396</v>
      </c>
      <c r="SQ14" s="599" t="s">
        <v>395</v>
      </c>
      <c r="SR14" s="598" t="s">
        <v>394</v>
      </c>
      <c r="SS14" s="599" t="s">
        <v>393</v>
      </c>
      <c r="ST14" s="598" t="s">
        <v>392</v>
      </c>
      <c r="SU14" s="274"/>
    </row>
    <row r="15" spans="1:515" x14ac:dyDescent="0.25">
      <c r="A15" s="5">
        <f>ROW()</f>
        <v>15</v>
      </c>
      <c r="B15" s="320" t="s">
        <v>69</v>
      </c>
      <c r="AG15" s="5">
        <f>ROW()</f>
        <v>15</v>
      </c>
      <c r="AJ15" s="595" t="s">
        <v>391</v>
      </c>
      <c r="AK15" s="597"/>
      <c r="AL15" s="596"/>
      <c r="AM15" s="595" t="s">
        <v>390</v>
      </c>
      <c r="AN15" s="594"/>
      <c r="BM15" s="593"/>
      <c r="BN15" s="494"/>
      <c r="CC15" s="590"/>
      <c r="CD15" s="590"/>
      <c r="CE15" s="590"/>
      <c r="CF15" s="1"/>
      <c r="CG15" s="1"/>
      <c r="CH15" s="1"/>
      <c r="CI15" s="1"/>
      <c r="CJ15" s="1"/>
      <c r="CM15" s="1"/>
      <c r="CN15" s="1"/>
      <c r="CO15" s="1"/>
      <c r="CP15" s="1"/>
      <c r="CQ15" s="1"/>
      <c r="CR15" s="1"/>
      <c r="CS15" s="590"/>
      <c r="CT15" s="590"/>
      <c r="CU15" s="590"/>
      <c r="CV15" s="590"/>
      <c r="CW15" s="590"/>
      <c r="CX15" s="590"/>
      <c r="CY15" s="590"/>
      <c r="CZ15" s="590"/>
      <c r="DI15" s="533"/>
      <c r="DJ15" s="533"/>
      <c r="DK15" s="533"/>
      <c r="DL15" s="1"/>
      <c r="DM15" s="1"/>
      <c r="DN15" s="1"/>
      <c r="DO15" s="1"/>
      <c r="DP15" s="1"/>
      <c r="DY15" s="19"/>
      <c r="DZ15" s="19"/>
      <c r="EA15" s="19"/>
      <c r="EB15" s="19"/>
      <c r="EC15" s="19"/>
      <c r="ED15" s="1"/>
      <c r="EE15" s="1"/>
      <c r="EF15" s="1"/>
      <c r="EO15" s="592"/>
      <c r="EP15" s="591"/>
      <c r="EQ15" s="591"/>
      <c r="ER15" s="1"/>
      <c r="ES15" s="1"/>
      <c r="ET15" s="1"/>
      <c r="EU15" s="1"/>
      <c r="EV15" s="1"/>
      <c r="FE15" s="590"/>
      <c r="FF15" s="590"/>
      <c r="FG15" s="590"/>
      <c r="FU15" s="363"/>
      <c r="FV15" s="363"/>
      <c r="FW15" s="363"/>
      <c r="FX15" s="589"/>
      <c r="FY15" s="589"/>
      <c r="FZ15" s="589"/>
      <c r="GA15" s="589"/>
      <c r="GB15" s="589"/>
      <c r="HA15" s="451"/>
      <c r="HB15" s="451"/>
      <c r="HC15" s="19"/>
      <c r="IW15" s="19"/>
      <c r="IX15" s="19"/>
      <c r="IY15" s="19"/>
      <c r="KC15" s="19"/>
      <c r="KD15" s="588" t="s">
        <v>124</v>
      </c>
      <c r="KS15" s="19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5">
        <f>ROW()</f>
        <v>15</v>
      </c>
      <c r="LZ15" s="587" t="s">
        <v>389</v>
      </c>
      <c r="MA15" s="19"/>
      <c r="MB15" s="303"/>
      <c r="MC15" s="303"/>
      <c r="MD15" s="303"/>
      <c r="ME15" s="303"/>
      <c r="MF15" s="303"/>
      <c r="MG15" s="303"/>
      <c r="MH15" s="303"/>
      <c r="MI15" s="303"/>
      <c r="MJ15" s="303"/>
      <c r="MK15" s="303"/>
      <c r="ML15" s="303"/>
      <c r="MM15" s="303"/>
      <c r="MN15" s="303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R15" s="449"/>
      <c r="PS15" s="279"/>
      <c r="PT15" s="279"/>
      <c r="PU15" s="279"/>
      <c r="PV15" s="279"/>
      <c r="PW15" s="586"/>
      <c r="PX15" s="586"/>
      <c r="PY15" s="586"/>
      <c r="PZ15" s="284"/>
      <c r="QA15" s="284"/>
      <c r="QB15" s="284"/>
      <c r="QC15" s="284"/>
      <c r="QD15" s="284"/>
      <c r="QE15" s="284"/>
      <c r="QF15" s="284"/>
      <c r="QG15" s="284"/>
      <c r="QX15" s="366">
        <f>ROW()</f>
        <v>15</v>
      </c>
      <c r="QY15" s="585"/>
      <c r="QZ15" s="584"/>
      <c r="RA15" s="584"/>
      <c r="RB15" s="584"/>
      <c r="RC15" s="584"/>
      <c r="RD15" s="584"/>
      <c r="RE15" s="584"/>
      <c r="RF15" s="365"/>
      <c r="RG15" s="365"/>
      <c r="RH15" s="365"/>
      <c r="RI15" s="365"/>
      <c r="RJ15" s="365"/>
      <c r="RK15" s="365"/>
      <c r="RL15" s="365"/>
      <c r="RM15" s="365"/>
      <c r="RN15" s="280">
        <f>ROW()</f>
        <v>15</v>
      </c>
      <c r="RO15" s="583" t="s">
        <v>388</v>
      </c>
      <c r="RP15" s="294"/>
      <c r="RQ15" s="294"/>
      <c r="RR15" s="294"/>
      <c r="RS15" s="294"/>
      <c r="RT15" s="294"/>
      <c r="RU15" s="294"/>
      <c r="RV15" s="294"/>
      <c r="RW15" s="294"/>
      <c r="RX15" s="294"/>
      <c r="RY15" s="294"/>
      <c r="RZ15" s="294"/>
      <c r="SA15" s="294"/>
      <c r="SB15" s="294"/>
      <c r="SC15" s="294"/>
      <c r="SD15" s="274"/>
      <c r="SE15" s="294"/>
      <c r="SF15" s="294"/>
      <c r="SG15" s="294"/>
      <c r="SH15" s="294"/>
      <c r="SI15" s="294"/>
      <c r="SJ15" s="294"/>
      <c r="SK15" s="294"/>
      <c r="SL15" s="294"/>
      <c r="SM15" s="294"/>
      <c r="SN15" s="294"/>
      <c r="SO15" s="294"/>
      <c r="SP15" s="294"/>
      <c r="SQ15" s="294"/>
      <c r="SR15" s="294"/>
      <c r="SS15" s="294"/>
      <c r="ST15" s="294"/>
      <c r="SU15" s="274"/>
    </row>
    <row r="16" spans="1:515" x14ac:dyDescent="0.25">
      <c r="A16" s="5">
        <f>ROW()</f>
        <v>16</v>
      </c>
      <c r="B16" s="316"/>
      <c r="C16" s="19"/>
      <c r="D16" s="226"/>
      <c r="E16" s="346"/>
      <c r="F16" s="226"/>
      <c r="G16" s="346"/>
      <c r="H16" s="226"/>
      <c r="I16" s="580"/>
      <c r="J16" s="580"/>
      <c r="K16" s="580"/>
      <c r="L16" s="580"/>
      <c r="M16" s="580"/>
      <c r="N16" s="580"/>
      <c r="O16" s="580"/>
      <c r="P16" s="580"/>
      <c r="Q16" s="5">
        <f>ROW()</f>
        <v>16</v>
      </c>
      <c r="R16" s="582" t="s">
        <v>387</v>
      </c>
      <c r="S16" s="581"/>
      <c r="T16" s="581"/>
      <c r="Y16" s="580"/>
      <c r="Z16" s="580"/>
      <c r="AA16" s="580"/>
      <c r="AB16" s="580"/>
      <c r="AC16" s="580"/>
      <c r="AD16" s="580"/>
      <c r="AE16" s="580"/>
      <c r="AF16" s="580"/>
      <c r="AG16" s="5">
        <f>ROW()</f>
        <v>16</v>
      </c>
      <c r="AH16" s="528" t="s">
        <v>386</v>
      </c>
      <c r="AI16" s="5"/>
      <c r="AJ16" s="579">
        <v>238446443.2221334</v>
      </c>
      <c r="AK16" s="579">
        <v>1907647.2467989922</v>
      </c>
      <c r="AL16" s="579">
        <v>240354090.46893239</v>
      </c>
      <c r="AM16" s="579">
        <v>32593044.071213432</v>
      </c>
      <c r="AN16" s="579">
        <f>AM16+AL16</f>
        <v>272947134.54014581</v>
      </c>
      <c r="AO16" s="579"/>
      <c r="AP16" s="579"/>
      <c r="AQ16" s="579"/>
      <c r="AR16" s="579"/>
      <c r="AS16" s="579"/>
      <c r="AT16" s="579"/>
      <c r="AU16" s="579"/>
      <c r="AV16" s="579"/>
      <c r="AW16" s="5">
        <f>ROW()</f>
        <v>16</v>
      </c>
      <c r="AX16" s="21" t="s">
        <v>385</v>
      </c>
      <c r="AY16" s="496"/>
      <c r="AZ16" s="578">
        <v>30995873.329999998</v>
      </c>
      <c r="BA16" s="578">
        <v>4130432.299621895</v>
      </c>
      <c r="BB16" s="578">
        <f>SUM(AZ16:BA16)</f>
        <v>35126305.629621893</v>
      </c>
      <c r="BC16" s="578">
        <v>0</v>
      </c>
      <c r="BD16" s="578">
        <f>SUM(BB16:BC16)</f>
        <v>35126305.629621893</v>
      </c>
      <c r="BE16" s="578">
        <v>0</v>
      </c>
      <c r="BF16" s="578">
        <f>SUM(BD16:BE16)</f>
        <v>35126305.629621893</v>
      </c>
      <c r="BG16" s="578">
        <v>0</v>
      </c>
      <c r="BH16" s="578">
        <f>SUM(BF16:BG16)</f>
        <v>35126305.629621893</v>
      </c>
      <c r="BI16" s="578">
        <v>0</v>
      </c>
      <c r="BJ16" s="578">
        <f>SUM(BH16:BI16)</f>
        <v>35126305.629621893</v>
      </c>
      <c r="BK16" s="578">
        <v>0</v>
      </c>
      <c r="BL16" s="578">
        <f>SUM(BJ16:BK16)</f>
        <v>35126305.629621893</v>
      </c>
      <c r="BM16" s="5">
        <f>ROW()</f>
        <v>16</v>
      </c>
      <c r="BN16" s="494" t="s">
        <v>125</v>
      </c>
      <c r="BP16" s="277" t="s">
        <v>384</v>
      </c>
      <c r="BQ16" s="577">
        <f>+'SEF-9.1'!E58</f>
        <v>2448234648.4876337</v>
      </c>
      <c r="BR16" s="577">
        <f>SUM(BP16:BQ16)</f>
        <v>2448234648.4876337</v>
      </c>
      <c r="BS16" s="577">
        <f>'SEF-9.1'!F58</f>
        <v>123293904.38684309</v>
      </c>
      <c r="BT16" s="577">
        <f>SUM(BR16:BS16)</f>
        <v>2571528552.8744769</v>
      </c>
      <c r="BU16" s="577">
        <f>'SEF-9.1'!H58</f>
        <v>336175763.43281525</v>
      </c>
      <c r="BV16" s="577">
        <f>SUM(BT16:BU16)</f>
        <v>2907704316.307292</v>
      </c>
      <c r="BW16" s="577">
        <f>'SEF-9.1'!J58</f>
        <v>55959978.187416926</v>
      </c>
      <c r="BX16" s="577">
        <f>SUM(BV16:BW16)</f>
        <v>2963664294.494709</v>
      </c>
      <c r="BY16" s="577">
        <f>'SEF-9.1'!L58</f>
        <v>169604867.72409105</v>
      </c>
      <c r="BZ16" s="577">
        <f>SUM(BX16:BY16)</f>
        <v>3133269162.2188001</v>
      </c>
      <c r="CA16" s="577">
        <f>'SEF-9.1'!N58</f>
        <v>93878107.562544525</v>
      </c>
      <c r="CB16" s="577">
        <f>SUM(BZ16:CA16)</f>
        <v>3227147269.7813444</v>
      </c>
      <c r="CC16" s="5">
        <f>ROW()</f>
        <v>16</v>
      </c>
      <c r="CD16" s="231"/>
      <c r="CE16" s="231"/>
      <c r="CF16" s="575"/>
      <c r="CG16" s="39"/>
      <c r="CH16" s="39"/>
      <c r="CI16" s="39"/>
      <c r="CJ16" s="39"/>
      <c r="CM16" s="39"/>
      <c r="CN16" s="39"/>
      <c r="CO16" s="39"/>
      <c r="CP16" s="39"/>
      <c r="CQ16" s="39"/>
      <c r="CR16" s="39"/>
      <c r="CS16" s="5">
        <f>ROW()</f>
        <v>16</v>
      </c>
      <c r="CT16" s="576" t="s">
        <v>383</v>
      </c>
      <c r="CU16" s="576"/>
      <c r="CV16" s="575"/>
      <c r="CW16" s="39"/>
      <c r="CX16" s="39"/>
      <c r="CY16" s="39"/>
      <c r="CZ16" s="39"/>
      <c r="DI16" s="5">
        <f>ROW()</f>
        <v>16</v>
      </c>
      <c r="DJ16" s="549" t="s">
        <v>382</v>
      </c>
      <c r="DK16" s="549"/>
      <c r="DL16" s="388">
        <v>36662241.157839999</v>
      </c>
      <c r="DM16" s="388">
        <v>-1203.5147619992495</v>
      </c>
      <c r="DN16" s="388">
        <f>DL16+DM16</f>
        <v>36661037.643077999</v>
      </c>
      <c r="DO16" s="388">
        <v>0</v>
      </c>
      <c r="DP16" s="388">
        <f>DN16+DO16</f>
        <v>36661037.643077999</v>
      </c>
      <c r="DQ16" s="388">
        <v>0</v>
      </c>
      <c r="DR16" s="388">
        <f>DP16+DQ16</f>
        <v>36661037.643077999</v>
      </c>
      <c r="DS16" s="388">
        <v>0</v>
      </c>
      <c r="DT16" s="388">
        <f>DR16+DS16</f>
        <v>36661037.643077999</v>
      </c>
      <c r="DU16" s="388">
        <v>0</v>
      </c>
      <c r="DV16" s="388">
        <f>DT16+DU16</f>
        <v>36661037.643077999</v>
      </c>
      <c r="DW16" s="388">
        <v>0</v>
      </c>
      <c r="DX16" s="388">
        <f>DV16+DW16</f>
        <v>36661037.643077999</v>
      </c>
      <c r="DY16" s="5">
        <f>ROW()</f>
        <v>16</v>
      </c>
      <c r="DZ16" s="574" t="s">
        <v>381</v>
      </c>
      <c r="EA16" s="481"/>
      <c r="EB16" s="481"/>
      <c r="EC16" s="481"/>
      <c r="ED16" s="1"/>
      <c r="EE16" s="1"/>
      <c r="EF16" s="1"/>
      <c r="EO16" s="5">
        <f>ROW()</f>
        <v>16</v>
      </c>
      <c r="EP16" s="19" t="s">
        <v>380</v>
      </c>
      <c r="EQ16" s="39"/>
      <c r="ER16" s="39">
        <v>230000</v>
      </c>
      <c r="ES16" s="39">
        <v>-735000</v>
      </c>
      <c r="ET16" s="39">
        <f>ER16+ES16</f>
        <v>-505000</v>
      </c>
      <c r="EU16" s="3">
        <v>0</v>
      </c>
      <c r="EV16" s="39">
        <f>ET16+EU16</f>
        <v>-505000</v>
      </c>
      <c r="EW16" s="3">
        <v>0</v>
      </c>
      <c r="EX16" s="39">
        <f>EV16+EW16</f>
        <v>-505000</v>
      </c>
      <c r="EY16" s="3">
        <v>0</v>
      </c>
      <c r="EZ16" s="39">
        <f>EX16+EY16</f>
        <v>-505000</v>
      </c>
      <c r="FA16" s="3">
        <v>0</v>
      </c>
      <c r="FB16" s="39">
        <f>EZ16+FA16</f>
        <v>-505000</v>
      </c>
      <c r="FC16" s="3">
        <v>0</v>
      </c>
      <c r="FD16" s="39">
        <f>FB16+FC16</f>
        <v>-505000</v>
      </c>
      <c r="FE16" s="5">
        <f>ROW()</f>
        <v>16</v>
      </c>
      <c r="FF16" s="10" t="s">
        <v>379</v>
      </c>
      <c r="FU16" s="5">
        <f>ROW()</f>
        <v>16</v>
      </c>
      <c r="FV16" s="487" t="s">
        <v>378</v>
      </c>
      <c r="FX16" s="3"/>
      <c r="FY16" s="3"/>
      <c r="FZ16" s="438"/>
      <c r="GA16" s="3"/>
      <c r="GB16" s="3"/>
      <c r="GK16" s="5">
        <f>ROW()</f>
        <v>16</v>
      </c>
      <c r="GL16" s="223" t="s">
        <v>377</v>
      </c>
      <c r="GM16" s="223"/>
      <c r="GN16" s="3">
        <v>0</v>
      </c>
      <c r="GO16" s="3">
        <v>3870.6276671299306</v>
      </c>
      <c r="GP16" s="3">
        <f>SUM(GN16:GO16)</f>
        <v>3870.6276671299306</v>
      </c>
      <c r="GQ16" s="3"/>
      <c r="GR16" s="3">
        <f>SUM(GP16:GQ16)</f>
        <v>3870.6276671299306</v>
      </c>
      <c r="GS16" s="3"/>
      <c r="GT16" s="3">
        <f>SUM(GR16:GS16)</f>
        <v>3870.6276671299306</v>
      </c>
      <c r="GU16" s="3"/>
      <c r="GV16" s="3">
        <f>SUM(GT16:GU16)</f>
        <v>3870.6276671299306</v>
      </c>
      <c r="GW16" s="3"/>
      <c r="GX16" s="3">
        <f>SUM(GV16:GW16)</f>
        <v>3870.6276671299306</v>
      </c>
      <c r="GY16" s="3"/>
      <c r="GZ16" s="3">
        <f>SUM(GX16:GY16)</f>
        <v>3870.6276671299306</v>
      </c>
      <c r="HA16" s="5">
        <f>ROW()</f>
        <v>16</v>
      </c>
      <c r="HB16" s="19" t="s">
        <v>376</v>
      </c>
      <c r="HC16" s="248"/>
      <c r="HD16" s="303">
        <v>304732.62186000007</v>
      </c>
      <c r="HE16" s="303">
        <v>101165.89421331207</v>
      </c>
      <c r="HF16" s="303">
        <f>SUM(HD16:HE16)</f>
        <v>405898.51607331214</v>
      </c>
      <c r="HG16" s="303">
        <v>-52766</v>
      </c>
      <c r="HH16" s="303">
        <f>SUM(HF16:HG16)</f>
        <v>353132.51607331214</v>
      </c>
      <c r="HI16" s="303"/>
      <c r="HJ16" s="303">
        <f>SUM(HH16:HI16)</f>
        <v>353132.51607331214</v>
      </c>
      <c r="HK16" s="303"/>
      <c r="HL16" s="303">
        <f>SUM(HJ16:HK16)</f>
        <v>353132.51607331214</v>
      </c>
      <c r="HM16" s="303"/>
      <c r="HN16" s="303">
        <f>SUM(HL16:HM16)</f>
        <v>353132.51607331214</v>
      </c>
      <c r="HO16" s="303"/>
      <c r="HP16" s="303">
        <f>SUM(HN16:HO16)</f>
        <v>353132.51607331214</v>
      </c>
      <c r="HQ16" s="5">
        <f>ROW()</f>
        <v>16</v>
      </c>
      <c r="HR16" s="1" t="s">
        <v>375</v>
      </c>
      <c r="HT16" s="3"/>
      <c r="HU16" s="3"/>
      <c r="HV16" s="3"/>
      <c r="HW16" s="3"/>
      <c r="HX16" s="3"/>
      <c r="IG16" s="5">
        <f>ROW()</f>
        <v>16</v>
      </c>
      <c r="IH16" s="363" t="s">
        <v>374</v>
      </c>
      <c r="II16" s="21"/>
      <c r="IJ16" s="573">
        <v>66598.29467198941</v>
      </c>
      <c r="IK16" s="573">
        <v>-60189.774001547892</v>
      </c>
      <c r="IL16" s="573">
        <f>SUM(IJ16:IK16)</f>
        <v>6408.5206704415177</v>
      </c>
      <c r="IM16" s="573">
        <v>0</v>
      </c>
      <c r="IN16" s="573">
        <f>SUM(IL16:IM16)</f>
        <v>6408.5206704415177</v>
      </c>
      <c r="IO16" s="573">
        <v>0</v>
      </c>
      <c r="IP16" s="573">
        <f>SUM(IN16:IO16)</f>
        <v>6408.5206704415177</v>
      </c>
      <c r="IQ16" s="573">
        <v>0</v>
      </c>
      <c r="IR16" s="573">
        <f>SUM(IP16:IQ16)</f>
        <v>6408.5206704415177</v>
      </c>
      <c r="IS16" s="573">
        <v>0</v>
      </c>
      <c r="IT16" s="573">
        <f>SUM(IR16:IS16)</f>
        <v>6408.5206704415177</v>
      </c>
      <c r="IU16" s="573">
        <v>0</v>
      </c>
      <c r="IV16" s="573">
        <f>SUM(IT16:IU16)</f>
        <v>6408.5206704415177</v>
      </c>
      <c r="IW16" s="5">
        <f>ROW()</f>
        <v>16</v>
      </c>
      <c r="IX16" s="19" t="s">
        <v>373</v>
      </c>
      <c r="IY16" s="19"/>
      <c r="IZ16" s="3">
        <v>2655333.2173509947</v>
      </c>
      <c r="JA16" s="3">
        <v>-797229.46419286658</v>
      </c>
      <c r="JB16" s="3">
        <f>IZ16+JA16</f>
        <v>1858103.7531581281</v>
      </c>
      <c r="JC16" s="3">
        <v>619367.91771937651</v>
      </c>
      <c r="JD16" s="3">
        <f>JB16+JC16</f>
        <v>2477471.6708775046</v>
      </c>
      <c r="JE16" s="3">
        <v>0</v>
      </c>
      <c r="JF16" s="3">
        <f>JD16+JE16</f>
        <v>2477471.6708775046</v>
      </c>
      <c r="JG16" s="3">
        <v>0</v>
      </c>
      <c r="JH16" s="3">
        <f>JF16+JG16</f>
        <v>2477471.6708775046</v>
      </c>
      <c r="JI16" s="3">
        <v>0</v>
      </c>
      <c r="JJ16" s="3">
        <f>JH16+JI16</f>
        <v>2477471.6708775046</v>
      </c>
      <c r="JK16" s="3">
        <v>0</v>
      </c>
      <c r="JL16" s="3">
        <f>JJ16+JK16</f>
        <v>2477471.6708775046</v>
      </c>
      <c r="JM16" s="5">
        <f>ROW()</f>
        <v>16</v>
      </c>
      <c r="JN16" s="572" t="s">
        <v>372</v>
      </c>
      <c r="JO16" s="425"/>
      <c r="JP16" s="3"/>
      <c r="JQ16" s="3"/>
      <c r="JR16" s="438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5">
        <f>ROW()</f>
        <v>16</v>
      </c>
      <c r="KD16" s="372" t="s">
        <v>99</v>
      </c>
      <c r="KF16" s="438">
        <v>4861847833.2406073</v>
      </c>
      <c r="KG16" s="438">
        <v>111904956.75545597</v>
      </c>
      <c r="KH16" s="438">
        <f t="shared" ref="KH16:KH21" si="0">SUM(KF16:KG16)</f>
        <v>4973752789.9960632</v>
      </c>
      <c r="KI16" s="438">
        <v>0</v>
      </c>
      <c r="KJ16" s="438">
        <f t="shared" ref="KJ16:KJ21" si="1">SUM(KH16:KI16)</f>
        <v>4973752789.9960632</v>
      </c>
      <c r="KK16" s="438">
        <v>0</v>
      </c>
      <c r="KL16" s="438">
        <f t="shared" ref="KL16:KL21" si="2">SUM(KJ16:KK16)</f>
        <v>4973752789.9960632</v>
      </c>
      <c r="KM16" s="438">
        <v>0</v>
      </c>
      <c r="KN16" s="438">
        <f t="shared" ref="KN16:KN21" si="3">SUM(KL16:KM16)</f>
        <v>4973752789.9960632</v>
      </c>
      <c r="KO16" s="438">
        <v>0</v>
      </c>
      <c r="KP16" s="438">
        <f t="shared" ref="KP16:KP21" si="4">SUM(KN16:KO16)</f>
        <v>4973752789.9960632</v>
      </c>
      <c r="KQ16" s="438">
        <v>0</v>
      </c>
      <c r="KR16" s="438">
        <f t="shared" ref="KR16:KR21" si="5">SUM(KP16:KQ16)</f>
        <v>4973752789.9960632</v>
      </c>
      <c r="KS16" s="5">
        <f>ROW()</f>
        <v>16</v>
      </c>
      <c r="KT16" s="372" t="s">
        <v>371</v>
      </c>
      <c r="KV16" s="248">
        <v>126691157.42999999</v>
      </c>
      <c r="KW16" s="248">
        <v>3127615.3688547313</v>
      </c>
      <c r="KX16" s="248">
        <f>KV16+KW16</f>
        <v>129818772.79885472</v>
      </c>
      <c r="KY16" s="248"/>
      <c r="KZ16" s="248">
        <f>KX16+KY16</f>
        <v>129818772.79885472</v>
      </c>
      <c r="LA16" s="248"/>
      <c r="LB16" s="248">
        <f>KZ16+LA16</f>
        <v>129818772.79885472</v>
      </c>
      <c r="LC16" s="248"/>
      <c r="LD16" s="248">
        <f>LB16+LC16</f>
        <v>129818772.79885472</v>
      </c>
      <c r="LE16" s="248"/>
      <c r="LF16" s="248">
        <f>LD16+LE16</f>
        <v>129818772.79885472</v>
      </c>
      <c r="LG16" s="248"/>
      <c r="LH16" s="248">
        <f>LF16+LG16</f>
        <v>129818772.79885472</v>
      </c>
      <c r="LI16" s="5">
        <f>ROW()</f>
        <v>16</v>
      </c>
      <c r="LY16" s="5">
        <f>ROW()</f>
        <v>16</v>
      </c>
      <c r="LZ16" s="247" t="s">
        <v>81</v>
      </c>
      <c r="MB16" s="276"/>
      <c r="MC16" s="276"/>
      <c r="MD16" s="276"/>
      <c r="ME16" s="276"/>
      <c r="MF16" s="276"/>
      <c r="MG16" s="276"/>
      <c r="MH16" s="276"/>
      <c r="MI16" s="276">
        <v>5135279.7442095671</v>
      </c>
      <c r="MJ16" s="276"/>
      <c r="MK16" s="276">
        <v>290972.11108704656</v>
      </c>
      <c r="ML16" s="276"/>
      <c r="MM16" s="276">
        <v>299122.24961788394</v>
      </c>
      <c r="MN16" s="276"/>
      <c r="MO16" s="231">
        <f>ROW()</f>
        <v>16</v>
      </c>
      <c r="MP16" s="248" t="s">
        <v>370</v>
      </c>
      <c r="MQ16" s="248"/>
      <c r="MR16" s="42"/>
      <c r="MS16" s="42"/>
      <c r="MT16" s="42"/>
      <c r="MU16" s="42"/>
      <c r="MV16" s="42"/>
      <c r="MW16" s="248"/>
      <c r="MX16" s="248"/>
      <c r="MY16" s="248"/>
      <c r="MZ16" s="248"/>
      <c r="NA16" s="248"/>
      <c r="NB16" s="248"/>
      <c r="NC16" s="248"/>
      <c r="ND16" s="248"/>
      <c r="NE16" s="5">
        <f>ROW()</f>
        <v>16</v>
      </c>
      <c r="NF16" s="356" t="s">
        <v>370</v>
      </c>
      <c r="NG16" s="356"/>
      <c r="NH16" s="571" t="s">
        <v>369</v>
      </c>
      <c r="NI16" s="42"/>
      <c r="NJ16" s="42"/>
      <c r="NK16" s="42"/>
      <c r="NL16" s="42"/>
      <c r="NM16" s="248"/>
      <c r="NN16" s="248"/>
      <c r="NO16" s="248"/>
      <c r="NP16" s="248"/>
      <c r="NQ16" s="248"/>
      <c r="NR16" s="248"/>
      <c r="NS16" s="248"/>
      <c r="NT16" s="248"/>
      <c r="NU16" s="5">
        <f>ROW()</f>
        <v>16</v>
      </c>
      <c r="NV16" s="356" t="s">
        <v>368</v>
      </c>
      <c r="NW16" s="356"/>
      <c r="NX16" s="42"/>
      <c r="NY16" s="42"/>
      <c r="NZ16" s="42"/>
      <c r="OA16" s="42"/>
      <c r="OB16" s="42"/>
      <c r="OC16" s="248"/>
      <c r="OD16" s="248"/>
      <c r="OE16" s="248"/>
      <c r="OF16" s="248"/>
      <c r="OG16" s="248"/>
      <c r="OH16" s="248"/>
      <c r="OI16" s="248"/>
      <c r="OJ16" s="248"/>
      <c r="OK16" s="5">
        <f>ROW()</f>
        <v>16</v>
      </c>
      <c r="OL16" s="570"/>
      <c r="OM16" s="497"/>
      <c r="ON16" s="497"/>
      <c r="OO16" s="497"/>
      <c r="OP16" s="569"/>
      <c r="OQ16" s="568"/>
      <c r="OR16" s="568"/>
      <c r="OS16" s="568"/>
      <c r="OT16" s="568"/>
      <c r="OU16" s="568"/>
      <c r="OV16" s="568"/>
      <c r="OW16" s="568"/>
      <c r="OX16" s="568"/>
      <c r="OY16" s="568"/>
      <c r="OZ16" s="568"/>
      <c r="PA16" s="5">
        <f>ROW()</f>
        <v>16</v>
      </c>
      <c r="PB16" s="439" t="s">
        <v>367</v>
      </c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R16" s="449">
        <f>ROW()</f>
        <v>16</v>
      </c>
      <c r="PS16" s="365" t="s">
        <v>220</v>
      </c>
      <c r="PT16" s="279"/>
      <c r="PU16" s="288"/>
      <c r="PV16" s="288"/>
      <c r="PW16" s="288"/>
      <c r="PX16" s="342"/>
      <c r="PY16" s="342"/>
      <c r="PZ16" s="342"/>
      <c r="QA16" s="342"/>
      <c r="QB16" s="342"/>
      <c r="QC16" s="342"/>
      <c r="QD16" s="342"/>
      <c r="QE16" s="342"/>
      <c r="QF16" s="342"/>
      <c r="QG16" s="342"/>
      <c r="QH16" s="329">
        <f>ROW()</f>
        <v>16</v>
      </c>
      <c r="QI16" s="279"/>
      <c r="QJ16" s="279"/>
      <c r="QK16" s="279"/>
      <c r="QL16" s="279"/>
      <c r="QM16" s="279"/>
      <c r="QN16" s="279"/>
      <c r="QO16" s="279"/>
      <c r="QP16" s="279"/>
      <c r="QQ16" s="279"/>
      <c r="QR16" s="279"/>
      <c r="QS16" s="279"/>
      <c r="QT16" s="279"/>
      <c r="QU16" s="279"/>
      <c r="QV16" s="279"/>
      <c r="QW16" s="279"/>
      <c r="QX16" s="366">
        <f>ROW()</f>
        <v>16</v>
      </c>
      <c r="QY16" s="284" t="s">
        <v>154</v>
      </c>
      <c r="QZ16" s="365"/>
      <c r="RA16" s="384"/>
      <c r="RB16" s="384"/>
      <c r="RC16" s="384"/>
      <c r="RD16" s="291">
        <v>-198144.45000000007</v>
      </c>
      <c r="RE16" s="291">
        <f>RD16+RC16</f>
        <v>-198144.45000000007</v>
      </c>
      <c r="RF16" s="291">
        <v>-1297353.9999999967</v>
      </c>
      <c r="RG16" s="291">
        <f>RF16+RE16</f>
        <v>-1495498.4499999969</v>
      </c>
      <c r="RH16" s="291">
        <v>-1307449.9400000013</v>
      </c>
      <c r="RI16" s="291">
        <f>RH16+RG16</f>
        <v>-2802948.3899999983</v>
      </c>
      <c r="RJ16" s="291">
        <v>-517188.25000000186</v>
      </c>
      <c r="RK16" s="291">
        <f>RJ16+RI16</f>
        <v>-3320136.64</v>
      </c>
      <c r="RL16" s="291">
        <v>-369236.51999999909</v>
      </c>
      <c r="RM16" s="291">
        <f>RL16+RK16</f>
        <v>-3689373.1599999992</v>
      </c>
      <c r="RN16" s="280">
        <f>ROW()</f>
        <v>16</v>
      </c>
      <c r="RO16" s="279" t="s">
        <v>154</v>
      </c>
      <c r="RP16" s="279"/>
      <c r="RQ16" s="291"/>
      <c r="RR16" s="291"/>
      <c r="RS16" s="291"/>
      <c r="RT16" s="291">
        <v>270565.01000000007</v>
      </c>
      <c r="RU16" s="283">
        <f>RT16</f>
        <v>270565.01000000007</v>
      </c>
      <c r="RV16" s="291">
        <v>2399121.64</v>
      </c>
      <c r="RW16" s="283">
        <f>RV16+RU16</f>
        <v>2669686.6500000004</v>
      </c>
      <c r="RX16" s="291">
        <v>4791167.9399999995</v>
      </c>
      <c r="RY16" s="283">
        <f>RX16+RW16</f>
        <v>7460854.5899999999</v>
      </c>
      <c r="RZ16" s="291">
        <v>9126096.3099999968</v>
      </c>
      <c r="SA16" s="283">
        <f>RZ16+RY16</f>
        <v>16586950.899999997</v>
      </c>
      <c r="SB16" s="291">
        <v>5579374.4999999907</v>
      </c>
      <c r="SC16" s="283">
        <f>SB16+SA16</f>
        <v>22166325.399999987</v>
      </c>
      <c r="SD16" s="274"/>
      <c r="SK16"/>
      <c r="SL16"/>
      <c r="SM16"/>
      <c r="SN16"/>
      <c r="SO16"/>
      <c r="SP16"/>
      <c r="SQ16"/>
      <c r="SR16"/>
      <c r="SS16"/>
      <c r="ST16"/>
      <c r="SU16" s="274"/>
    </row>
    <row r="17" spans="1:515" x14ac:dyDescent="0.25">
      <c r="A17" s="5">
        <f>ROW()</f>
        <v>17</v>
      </c>
      <c r="B17" s="316" t="s">
        <v>227</v>
      </c>
      <c r="C17" s="19"/>
      <c r="D17" s="226"/>
      <c r="E17" s="224">
        <v>-2431361.73</v>
      </c>
      <c r="F17" s="226"/>
      <c r="G17" s="224"/>
      <c r="H17" s="226"/>
      <c r="I17" s="224"/>
      <c r="J17" s="224"/>
      <c r="K17" s="224"/>
      <c r="L17" s="224"/>
      <c r="M17" s="224"/>
      <c r="N17" s="224"/>
      <c r="O17" s="224"/>
      <c r="P17" s="224"/>
      <c r="Q17" s="5">
        <f>ROW()</f>
        <v>17</v>
      </c>
      <c r="R17" s="333" t="s">
        <v>366</v>
      </c>
      <c r="S17" s="567"/>
      <c r="T17" s="346">
        <v>5766499.0706215166</v>
      </c>
      <c r="U17" s="3">
        <f t="shared" ref="U17:U28" si="6">-T17</f>
        <v>-5766499.0706215166</v>
      </c>
      <c r="V17" s="3">
        <f t="shared" ref="V17:V28" si="7">SUM(T17:U17)</f>
        <v>0</v>
      </c>
      <c r="W17" s="3"/>
      <c r="X17" s="3">
        <f t="shared" ref="X17:X28" si="8">SUM(V17:W17)</f>
        <v>0</v>
      </c>
      <c r="Y17" s="3"/>
      <c r="Z17" s="3">
        <f t="shared" ref="Z17:Z28" si="9">SUM(X17:Y17)</f>
        <v>0</v>
      </c>
      <c r="AA17" s="3"/>
      <c r="AB17" s="3">
        <f t="shared" ref="AB17:AB28" si="10">SUM(Z17:AA17)</f>
        <v>0</v>
      </c>
      <c r="AC17" s="3"/>
      <c r="AD17" s="3">
        <f t="shared" ref="AD17:AD28" si="11">SUM(AB17:AC17)</f>
        <v>0</v>
      </c>
      <c r="AE17" s="3"/>
      <c r="AF17" s="3">
        <f t="shared" ref="AF17:AF28" si="12">SUM(AD17:AE17)</f>
        <v>0</v>
      </c>
      <c r="AG17" s="5">
        <f>ROW()</f>
        <v>17</v>
      </c>
      <c r="AH17" s="566"/>
      <c r="AI17" s="565"/>
      <c r="AJ17" s="565"/>
      <c r="AK17" s="565"/>
      <c r="AL17" s="565"/>
      <c r="AM17" s="565"/>
      <c r="AN17" s="565"/>
      <c r="AO17" s="565"/>
      <c r="AP17" s="565"/>
      <c r="AQ17" s="565"/>
      <c r="AR17" s="565"/>
      <c r="AS17" s="565"/>
      <c r="AT17" s="565"/>
      <c r="AU17" s="565"/>
      <c r="AV17" s="565"/>
      <c r="AW17" s="5">
        <f>ROW()</f>
        <v>17</v>
      </c>
      <c r="AX17" s="21" t="s">
        <v>365</v>
      </c>
      <c r="AZ17" s="538">
        <v>12755721.744033124</v>
      </c>
      <c r="BA17" s="538">
        <v>-8213900.9186974997</v>
      </c>
      <c r="BB17" s="538">
        <f>SUM(AZ17:BA17)</f>
        <v>4541820.8253356246</v>
      </c>
      <c r="BC17" s="538">
        <v>0</v>
      </c>
      <c r="BD17" s="538">
        <f>SUM(BB17:BC17)</f>
        <v>4541820.8253356246</v>
      </c>
      <c r="BE17" s="538">
        <v>0</v>
      </c>
      <c r="BF17" s="538">
        <f>SUM(BD17:BE17)</f>
        <v>4541820.8253356246</v>
      </c>
      <c r="BG17" s="538">
        <v>0</v>
      </c>
      <c r="BH17" s="538">
        <f>SUM(BF17:BG17)</f>
        <v>4541820.8253356246</v>
      </c>
      <c r="BI17" s="538">
        <v>0</v>
      </c>
      <c r="BJ17" s="538">
        <f>SUM(BH17:BI17)</f>
        <v>4541820.8253356246</v>
      </c>
      <c r="BK17" s="538">
        <v>0</v>
      </c>
      <c r="BL17" s="538">
        <f>SUM(BJ17:BK17)</f>
        <v>4541820.8253356246</v>
      </c>
      <c r="BM17" s="5">
        <f>ROW()</f>
        <v>17</v>
      </c>
      <c r="BN17" s="494" t="s">
        <v>364</v>
      </c>
      <c r="BP17" s="564"/>
      <c r="BQ17" s="564"/>
      <c r="BR17" s="10"/>
      <c r="BS17" s="564"/>
      <c r="BT17" s="10"/>
      <c r="BU17" s="564"/>
      <c r="BV17" s="10"/>
      <c r="BW17" s="564"/>
      <c r="BX17" s="10"/>
      <c r="BY17" s="564"/>
      <c r="BZ17" s="10"/>
      <c r="CA17" s="564"/>
      <c r="CB17" s="10"/>
      <c r="CC17" s="5">
        <f>ROW()</f>
        <v>17</v>
      </c>
      <c r="CD17" s="363" t="s">
        <v>363</v>
      </c>
      <c r="CF17" s="409">
        <v>4575001.287056</v>
      </c>
      <c r="CG17" s="409">
        <v>-420667.37425281992</v>
      </c>
      <c r="CH17" s="409">
        <f>SUM(CF17:CG17)</f>
        <v>4154333.9128031801</v>
      </c>
      <c r="CI17" s="39"/>
      <c r="CJ17" s="409">
        <f>SUM(CH17:CI17)</f>
        <v>4154333.9128031801</v>
      </c>
      <c r="CK17" s="39"/>
      <c r="CL17" s="409">
        <f>SUM(CJ17:CK17)</f>
        <v>4154333.9128031801</v>
      </c>
      <c r="CM17" s="39"/>
      <c r="CN17" s="39">
        <f>SUM(CL17:CM17)</f>
        <v>4154333.9128031801</v>
      </c>
      <c r="CO17" s="39"/>
      <c r="CP17" s="39">
        <f>SUM(CN17:CO17)</f>
        <v>4154333.9128031801</v>
      </c>
      <c r="CQ17" s="39"/>
      <c r="CR17" s="39">
        <f>SUM(CP17:CQ17)</f>
        <v>4154333.9128031801</v>
      </c>
      <c r="CS17" s="5">
        <f>ROW()</f>
        <v>17</v>
      </c>
      <c r="CT17" s="523" t="s">
        <v>362</v>
      </c>
      <c r="CU17" s="523"/>
      <c r="CV17" s="12"/>
      <c r="CW17" s="12"/>
      <c r="CX17" s="12"/>
      <c r="CY17" s="12"/>
      <c r="CZ17" s="12"/>
      <c r="DI17" s="5">
        <f>ROW()</f>
        <v>17</v>
      </c>
      <c r="DJ17" s="549" t="s">
        <v>361</v>
      </c>
      <c r="DK17" s="549"/>
      <c r="DL17" s="563">
        <f t="shared" ref="DL17:DX17" si="13">SUM(DL16)</f>
        <v>36662241.157839999</v>
      </c>
      <c r="DM17" s="563">
        <f t="shared" si="13"/>
        <v>-1203.5147619992495</v>
      </c>
      <c r="DN17" s="563">
        <f t="shared" si="13"/>
        <v>36661037.643077999</v>
      </c>
      <c r="DO17" s="563">
        <f t="shared" si="13"/>
        <v>0</v>
      </c>
      <c r="DP17" s="563">
        <f t="shared" si="13"/>
        <v>36661037.643077999</v>
      </c>
      <c r="DQ17" s="563">
        <f t="shared" si="13"/>
        <v>0</v>
      </c>
      <c r="DR17" s="563">
        <f t="shared" si="13"/>
        <v>36661037.643077999</v>
      </c>
      <c r="DS17" s="563">
        <f t="shared" si="13"/>
        <v>0</v>
      </c>
      <c r="DT17" s="563">
        <f t="shared" si="13"/>
        <v>36661037.643077999</v>
      </c>
      <c r="DU17" s="563">
        <f t="shared" si="13"/>
        <v>0</v>
      </c>
      <c r="DV17" s="563">
        <f t="shared" si="13"/>
        <v>36661037.643077999</v>
      </c>
      <c r="DW17" s="563">
        <f t="shared" si="13"/>
        <v>0</v>
      </c>
      <c r="DX17" s="563">
        <f t="shared" si="13"/>
        <v>36661037.643077999</v>
      </c>
      <c r="DY17" s="5">
        <f>ROW()</f>
        <v>17</v>
      </c>
      <c r="DZ17" s="363" t="s">
        <v>360</v>
      </c>
      <c r="EA17" s="21"/>
      <c r="EB17" s="438">
        <v>9080405.3056019992</v>
      </c>
      <c r="EC17" s="438">
        <v>-53784.6760164015</v>
      </c>
      <c r="ED17" s="438">
        <f>SUM(EB17:EC17)</f>
        <v>9026620.6295855977</v>
      </c>
      <c r="EE17" s="438">
        <v>54729.705912001431</v>
      </c>
      <c r="EF17" s="438">
        <f>SUM(ED17:EE17)</f>
        <v>9081350.3354975991</v>
      </c>
      <c r="EG17" s="438">
        <v>0</v>
      </c>
      <c r="EH17" s="438">
        <f>SUM(EF17:EG17)</f>
        <v>9081350.3354975991</v>
      </c>
      <c r="EI17" s="438">
        <v>0</v>
      </c>
      <c r="EJ17" s="438">
        <f>SUM(EH17:EI17)</f>
        <v>9081350.3354975991</v>
      </c>
      <c r="EK17" s="438">
        <v>0</v>
      </c>
      <c r="EL17" s="438">
        <f>SUM(EJ17:EK17)</f>
        <v>9081350.3354975991</v>
      </c>
      <c r="EM17" s="438">
        <v>0</v>
      </c>
      <c r="EN17" s="438">
        <f>SUM(EL17:EM17)</f>
        <v>9081350.3354975991</v>
      </c>
      <c r="EO17" s="5">
        <f>ROW()</f>
        <v>17</v>
      </c>
      <c r="EP17" s="19" t="s">
        <v>359</v>
      </c>
      <c r="EQ17" s="39"/>
      <c r="ER17" s="502">
        <v>352975.68834427826</v>
      </c>
      <c r="ES17" s="502">
        <v>-103323.23312883906</v>
      </c>
      <c r="ET17" s="502">
        <f>ER17+ES17</f>
        <v>249652.4552154392</v>
      </c>
      <c r="EU17" s="6">
        <v>0</v>
      </c>
      <c r="EV17" s="467">
        <f>ET17+EU17</f>
        <v>249652.4552154392</v>
      </c>
      <c r="EW17" s="6">
        <v>0</v>
      </c>
      <c r="EX17" s="467">
        <f>EV17+EW17</f>
        <v>249652.4552154392</v>
      </c>
      <c r="EY17" s="6">
        <v>0</v>
      </c>
      <c r="EZ17" s="467">
        <f>EX17+EY17</f>
        <v>249652.4552154392</v>
      </c>
      <c r="FA17" s="6">
        <v>0</v>
      </c>
      <c r="FB17" s="467">
        <f>EZ17+FA17</f>
        <v>249652.4552154392</v>
      </c>
      <c r="FC17" s="6">
        <v>0</v>
      </c>
      <c r="FD17" s="467">
        <f>FB17+FC17</f>
        <v>249652.4552154392</v>
      </c>
      <c r="FE17" s="5">
        <f>ROW()</f>
        <v>17</v>
      </c>
      <c r="FF17" s="457" t="s">
        <v>355</v>
      </c>
      <c r="FH17" s="388">
        <v>1361.4853480795666</v>
      </c>
      <c r="FI17" s="388">
        <v>3554.379588902445</v>
      </c>
      <c r="FJ17" s="388">
        <f t="shared" ref="FJ17:FJ25" si="14">SUM(FH17:FI17)</f>
        <v>4915.8649369820114</v>
      </c>
      <c r="FK17" s="388">
        <v>-1475.3824893263304</v>
      </c>
      <c r="FL17" s="388">
        <f t="shared" ref="FL17:FL25" si="15">SUM(FJ17:FK17)</f>
        <v>3440.482447655681</v>
      </c>
      <c r="FM17" s="388">
        <v>54.544716631544361</v>
      </c>
      <c r="FN17" s="388">
        <f t="shared" ref="FN17:FN25" si="16">SUM(FL17:FM17)</f>
        <v>3495.0271642872253</v>
      </c>
      <c r="FO17" s="388">
        <v>274.31831839228744</v>
      </c>
      <c r="FP17" s="388">
        <f t="shared" ref="FP17:FP25" si="17">SUM(FN17:FO17)</f>
        <v>3769.3454826795128</v>
      </c>
      <c r="FQ17" s="388">
        <v>842.34455888224193</v>
      </c>
      <c r="FR17" s="388">
        <f t="shared" ref="FR17:FR25" si="18">SUM(FP17:FQ17)</f>
        <v>4611.6900415617547</v>
      </c>
      <c r="FS17" s="388">
        <v>1272.1814376113816</v>
      </c>
      <c r="FT17" s="388">
        <f t="shared" ref="FT17:FT25" si="19">SUM(FR17:FS17)</f>
        <v>5883.8714791731363</v>
      </c>
      <c r="FU17" s="5">
        <f>ROW()</f>
        <v>17</v>
      </c>
      <c r="FV17" s="373" t="s">
        <v>358</v>
      </c>
      <c r="FW17" s="231"/>
      <c r="FX17" s="561">
        <v>4635835.0854999991</v>
      </c>
      <c r="FY17" s="561">
        <v>102451.95538954996</v>
      </c>
      <c r="FZ17" s="562">
        <f>SUM(FX17:FY17)</f>
        <v>4738287.0408895491</v>
      </c>
      <c r="GA17" s="561">
        <v>0</v>
      </c>
      <c r="GB17" s="438">
        <v>4738287.0408895491</v>
      </c>
      <c r="GC17" s="561">
        <v>0</v>
      </c>
      <c r="GD17" s="438">
        <v>4738287.0408895491</v>
      </c>
      <c r="GE17" s="561">
        <v>0</v>
      </c>
      <c r="GF17" s="438">
        <v>4738287.0408895491</v>
      </c>
      <c r="GG17" s="561">
        <v>0</v>
      </c>
      <c r="GH17" s="438">
        <v>4738287.0408895491</v>
      </c>
      <c r="GI17" s="561">
        <v>0</v>
      </c>
      <c r="GJ17" s="438">
        <v>4738287.0408895491</v>
      </c>
      <c r="GK17" s="5">
        <f>ROW()</f>
        <v>17</v>
      </c>
      <c r="GL17" s="19"/>
      <c r="GM17" s="19"/>
      <c r="GN17" s="19"/>
      <c r="GO17" s="19"/>
      <c r="GP17" s="19"/>
      <c r="HA17" s="5">
        <f>ROW()</f>
        <v>17</v>
      </c>
      <c r="HB17" s="19" t="s">
        <v>357</v>
      </c>
      <c r="HC17" s="234"/>
      <c r="HD17" s="560">
        <v>1342978.449587659</v>
      </c>
      <c r="HE17" s="560">
        <v>200610.91760125686</v>
      </c>
      <c r="HF17" s="306">
        <f>SUM(HD17:HE17)</f>
        <v>1543589.3671889158</v>
      </c>
      <c r="HG17" s="560">
        <v>616986.72294059698</v>
      </c>
      <c r="HH17" s="306">
        <f>SUM(HF17:HG17)</f>
        <v>2160576.0901295128</v>
      </c>
      <c r="HI17" s="560"/>
      <c r="HJ17" s="306">
        <f>SUM(HH17:HI17)</f>
        <v>2160576.0901295128</v>
      </c>
      <c r="HK17" s="560"/>
      <c r="HL17" s="306">
        <f>SUM(HJ17:HK17)</f>
        <v>2160576.0901295128</v>
      </c>
      <c r="HM17" s="560"/>
      <c r="HN17" s="306">
        <f>SUM(HL17:HM17)</f>
        <v>2160576.0901295128</v>
      </c>
      <c r="HO17" s="560"/>
      <c r="HP17" s="306">
        <f>SUM(HN17:HO17)</f>
        <v>2160576.0901295128</v>
      </c>
      <c r="HQ17" s="5">
        <f>ROW()</f>
        <v>17</v>
      </c>
      <c r="HR17" s="1" t="s">
        <v>356</v>
      </c>
      <c r="HT17" s="39">
        <v>47200.409999999996</v>
      </c>
      <c r="HU17" s="39">
        <v>-22852.439999999995</v>
      </c>
      <c r="HV17" s="39">
        <f>SUM(HT17:HU17)</f>
        <v>24347.97</v>
      </c>
      <c r="HW17" s="39">
        <v>-24347.969999999976</v>
      </c>
      <c r="HX17" s="39">
        <f>SUM(HV17:HW17)</f>
        <v>0</v>
      </c>
      <c r="HY17" s="39">
        <v>3.1044085820515949E-10</v>
      </c>
      <c r="HZ17" s="39">
        <f>SUM(HX17:HY17)</f>
        <v>3.1044085820515949E-10</v>
      </c>
      <c r="IA17" s="39">
        <v>-3.3681620455657441E-10</v>
      </c>
      <c r="IB17" s="39">
        <f>SUM(HZ17:IA17)</f>
        <v>-2.6375346351414919E-11</v>
      </c>
      <c r="IC17" s="39">
        <v>0</v>
      </c>
      <c r="ID17" s="39">
        <f>SUM(IB17:IC17)</f>
        <v>-2.6375346351414919E-11</v>
      </c>
      <c r="IE17" s="39">
        <v>0</v>
      </c>
      <c r="IF17" s="39">
        <f>SUM(ID17:IE17)</f>
        <v>-2.6375346351414919E-11</v>
      </c>
      <c r="IG17" s="5">
        <f>ROW()</f>
        <v>17</v>
      </c>
      <c r="IH17" s="363"/>
      <c r="II17" s="21"/>
      <c r="IJ17" s="559"/>
      <c r="IK17" s="559"/>
      <c r="IL17" s="558"/>
      <c r="IM17" s="558"/>
      <c r="IN17" s="558"/>
      <c r="IO17" s="11"/>
      <c r="IP17" s="558"/>
      <c r="IQ17" s="11"/>
      <c r="IR17" s="558"/>
      <c r="IS17" s="11"/>
      <c r="IT17" s="558"/>
      <c r="IU17" s="11"/>
      <c r="IV17" s="558"/>
      <c r="IW17" s="5">
        <f>ROW()</f>
        <v>17</v>
      </c>
      <c r="IX17" s="21" t="s">
        <v>341</v>
      </c>
      <c r="IY17" s="21"/>
      <c r="IZ17" s="557">
        <f>SUM(IZ16:IZ16)</f>
        <v>2655333.2173509947</v>
      </c>
      <c r="JA17" s="557">
        <f>SUM(JA16:JA16)</f>
        <v>-797229.46419286658</v>
      </c>
      <c r="JB17" s="557">
        <f>SUM(JB16:JB16)</f>
        <v>1858103.7531581281</v>
      </c>
      <c r="JC17" s="557">
        <f t="shared" ref="JC17:JL17" si="20">SUM(JC16)</f>
        <v>619367.91771937651</v>
      </c>
      <c r="JD17" s="557">
        <f t="shared" si="20"/>
        <v>2477471.6708775046</v>
      </c>
      <c r="JE17" s="557">
        <f t="shared" si="20"/>
        <v>0</v>
      </c>
      <c r="JF17" s="557">
        <f t="shared" si="20"/>
        <v>2477471.6708775046</v>
      </c>
      <c r="JG17" s="557">
        <f t="shared" si="20"/>
        <v>0</v>
      </c>
      <c r="JH17" s="557">
        <f t="shared" si="20"/>
        <v>2477471.6708775046</v>
      </c>
      <c r="JI17" s="557">
        <f t="shared" si="20"/>
        <v>0</v>
      </c>
      <c r="JJ17" s="557">
        <f t="shared" si="20"/>
        <v>2477471.6708775046</v>
      </c>
      <c r="JK17" s="557">
        <f t="shared" si="20"/>
        <v>0</v>
      </c>
      <c r="JL17" s="557">
        <f t="shared" si="20"/>
        <v>2477471.6708775046</v>
      </c>
      <c r="JM17" s="5">
        <f>ROW()</f>
        <v>17</v>
      </c>
      <c r="JN17" s="316" t="s">
        <v>355</v>
      </c>
      <c r="JO17" s="425"/>
      <c r="JP17" s="3">
        <v>72538.49945442866</v>
      </c>
      <c r="JQ17" s="3">
        <v>1089.4786276849482</v>
      </c>
      <c r="JR17" s="438">
        <f t="shared" ref="JR17:JR25" si="21">SUM(JP17:JQ17)</f>
        <v>73627.978082113608</v>
      </c>
      <c r="JS17" s="3">
        <v>0</v>
      </c>
      <c r="JT17" s="438">
        <f t="shared" ref="JT17:JT25" si="22">SUM(JR17:JS17)</f>
        <v>73627.978082113608</v>
      </c>
      <c r="JU17" s="3">
        <v>0</v>
      </c>
      <c r="JV17" s="438">
        <f t="shared" ref="JV17:JV25" si="23">SUM(JT17:JU17)</f>
        <v>73627.978082113608</v>
      </c>
      <c r="JW17" s="3">
        <v>0</v>
      </c>
      <c r="JX17" s="438">
        <f t="shared" ref="JX17:JX25" si="24">SUM(JV17:JW17)</f>
        <v>73627.978082113608</v>
      </c>
      <c r="JY17" s="3">
        <v>0</v>
      </c>
      <c r="JZ17" s="438">
        <f t="shared" ref="JZ17:JZ25" si="25">SUM(JX17:JY17)</f>
        <v>73627.978082113608</v>
      </c>
      <c r="KA17" s="3">
        <v>0</v>
      </c>
      <c r="KB17" s="438">
        <f t="shared" ref="KB17:KB25" si="26">SUM(JZ17:KA17)</f>
        <v>73627.978082113608</v>
      </c>
      <c r="KC17" s="5">
        <f>ROW()</f>
        <v>17</v>
      </c>
      <c r="KD17" s="372" t="s">
        <v>100</v>
      </c>
      <c r="KF17" s="6">
        <v>-1869688452.7552438</v>
      </c>
      <c r="KG17" s="6">
        <v>-57613582.55076623</v>
      </c>
      <c r="KH17" s="40">
        <f t="shared" si="0"/>
        <v>-1927302035.30601</v>
      </c>
      <c r="KI17" s="6">
        <v>0</v>
      </c>
      <c r="KJ17" s="40">
        <f t="shared" si="1"/>
        <v>-1927302035.30601</v>
      </c>
      <c r="KK17" s="6">
        <v>0</v>
      </c>
      <c r="KL17" s="40">
        <f t="shared" si="2"/>
        <v>-1927302035.30601</v>
      </c>
      <c r="KM17" s="6">
        <v>0</v>
      </c>
      <c r="KN17" s="40">
        <f t="shared" si="3"/>
        <v>-1927302035.30601</v>
      </c>
      <c r="KO17" s="6">
        <v>0</v>
      </c>
      <c r="KP17" s="40">
        <f t="shared" si="4"/>
        <v>-1927302035.30601</v>
      </c>
      <c r="KQ17" s="6">
        <v>0</v>
      </c>
      <c r="KR17" s="40">
        <f t="shared" si="5"/>
        <v>-1927302035.30601</v>
      </c>
      <c r="KS17" s="5">
        <f>ROW()</f>
        <v>17</v>
      </c>
      <c r="KT17" s="372" t="s">
        <v>354</v>
      </c>
      <c r="KV17" s="40">
        <v>9433644.7191480082</v>
      </c>
      <c r="KW17" s="40">
        <v>-297720.12128570117</v>
      </c>
      <c r="KX17" s="40">
        <f>KV17+KW17</f>
        <v>9135924.597862307</v>
      </c>
      <c r="KY17" s="40"/>
      <c r="KZ17" s="40">
        <f>KX17+KY17</f>
        <v>9135924.597862307</v>
      </c>
      <c r="LA17" s="40"/>
      <c r="LB17" s="40">
        <f>KZ17+LA17</f>
        <v>9135924.597862307</v>
      </c>
      <c r="LC17" s="40"/>
      <c r="LD17" s="40">
        <f>LB17+LC17</f>
        <v>9135924.597862307</v>
      </c>
      <c r="LE17" s="40"/>
      <c r="LF17" s="40">
        <f>LD17+LE17</f>
        <v>9135924.597862307</v>
      </c>
      <c r="LG17" s="40"/>
      <c r="LH17" s="40">
        <f>LF17+LG17</f>
        <v>9135924.597862307</v>
      </c>
      <c r="LI17" s="5">
        <f>ROW()</f>
        <v>17</v>
      </c>
      <c r="LJ17" s="531" t="s">
        <v>353</v>
      </c>
      <c r="LL17" s="518">
        <v>1987356.93</v>
      </c>
      <c r="LM17" s="518">
        <f>LN17-LL17</f>
        <v>-8210.2111799998675</v>
      </c>
      <c r="LN17" s="518">
        <v>1979146.7188200001</v>
      </c>
      <c r="LO17" s="518">
        <f>LP17-LN17</f>
        <v>0</v>
      </c>
      <c r="LP17" s="518">
        <v>1979146.7188200001</v>
      </c>
      <c r="LQ17" s="518">
        <f>LR17-LP17</f>
        <v>0</v>
      </c>
      <c r="LR17" s="518">
        <f>+LP17</f>
        <v>1979146.7188200001</v>
      </c>
      <c r="LS17" s="518">
        <f>LT17-LR17</f>
        <v>0</v>
      </c>
      <c r="LT17" s="518">
        <f>+LR17</f>
        <v>1979146.7188200001</v>
      </c>
      <c r="LU17" s="518">
        <f>LV17-LT17</f>
        <v>0</v>
      </c>
      <c r="LV17" s="518">
        <f>+LT17</f>
        <v>1979146.7188200001</v>
      </c>
      <c r="LW17" s="518">
        <f>LX17-LV17</f>
        <v>0</v>
      </c>
      <c r="LX17" s="518">
        <f>+LV17</f>
        <v>1979146.7188200001</v>
      </c>
      <c r="LY17" s="5">
        <f>ROW()</f>
        <v>17</v>
      </c>
      <c r="LZ17" s="21" t="s">
        <v>82</v>
      </c>
      <c r="MB17" s="276"/>
      <c r="MC17" s="276"/>
      <c r="MD17" s="276"/>
      <c r="ME17" s="276"/>
      <c r="MF17" s="276"/>
      <c r="MG17" s="276"/>
      <c r="MH17" s="276"/>
      <c r="MI17" s="276">
        <v>0</v>
      </c>
      <c r="MJ17" s="276"/>
      <c r="MK17" s="276">
        <v>0</v>
      </c>
      <c r="ML17" s="276"/>
      <c r="MM17" s="276">
        <v>0</v>
      </c>
      <c r="MN17" s="276"/>
      <c r="MO17" s="231">
        <f>ROW()</f>
        <v>17</v>
      </c>
      <c r="MP17" s="40" t="s">
        <v>352</v>
      </c>
      <c r="MQ17" s="40"/>
      <c r="MR17" s="391"/>
      <c r="MS17" s="391"/>
      <c r="MT17" s="391"/>
      <c r="MU17" s="391"/>
      <c r="MV17" s="391"/>
      <c r="MW17" s="556"/>
      <c r="MX17" s="556"/>
      <c r="MY17" s="556"/>
      <c r="MZ17" s="556"/>
      <c r="NA17" s="556"/>
      <c r="NB17" s="556"/>
      <c r="NC17" s="556"/>
      <c r="ND17" s="556"/>
      <c r="NE17" s="5">
        <f>ROW()</f>
        <v>17</v>
      </c>
      <c r="NF17" s="363" t="s">
        <v>352</v>
      </c>
      <c r="NG17" s="356"/>
      <c r="NH17" s="555"/>
      <c r="NI17" s="42"/>
      <c r="NJ17" s="42"/>
      <c r="NK17" s="42"/>
      <c r="NL17" s="42"/>
      <c r="NM17" s="40"/>
      <c r="NN17" s="40"/>
      <c r="NO17" s="40"/>
      <c r="NP17" s="40"/>
      <c r="NQ17" s="40"/>
      <c r="NR17" s="40"/>
      <c r="NS17" s="40"/>
      <c r="NT17" s="40"/>
      <c r="NU17" s="5">
        <f>ROW()</f>
        <v>17</v>
      </c>
      <c r="NV17" s="356" t="s">
        <v>351</v>
      </c>
      <c r="NW17" s="356"/>
      <c r="NX17" s="42"/>
      <c r="NY17" s="42"/>
      <c r="NZ17" s="42"/>
      <c r="OA17" s="42"/>
      <c r="OB17" s="42"/>
      <c r="OC17" s="40"/>
      <c r="OD17" s="40"/>
      <c r="OE17" s="40"/>
      <c r="OF17" s="40"/>
      <c r="OG17" s="40"/>
      <c r="OH17" s="40"/>
      <c r="OI17" s="40"/>
      <c r="OJ17" s="40"/>
      <c r="OK17" s="5">
        <f>ROW()</f>
        <v>17</v>
      </c>
      <c r="OL17" s="554" t="s">
        <v>350</v>
      </c>
      <c r="OM17" s="481"/>
      <c r="ON17" s="3">
        <v>5953193.9099999964</v>
      </c>
      <c r="OO17" s="3">
        <v>-883359.94052478392</v>
      </c>
      <c r="OP17" s="3">
        <f>SUM(ON17:OO17)</f>
        <v>5069833.9694752125</v>
      </c>
      <c r="OQ17" s="3">
        <v>7.0524784736335278E-2</v>
      </c>
      <c r="OR17" s="3">
        <f>SUM(OP17:OQ17)</f>
        <v>5069834.0399999972</v>
      </c>
      <c r="OS17" s="3">
        <v>0</v>
      </c>
      <c r="OT17" s="3">
        <f>SUM(OR17:OS17)</f>
        <v>5069834.0399999972</v>
      </c>
      <c r="OU17" s="3">
        <v>656555.35457370523</v>
      </c>
      <c r="OV17" s="3">
        <f>SUM(OT17:OU17)</f>
        <v>5726389.3945737025</v>
      </c>
      <c r="OW17" s="3">
        <v>0</v>
      </c>
      <c r="OX17" s="3">
        <f>SUM(OV17:OW17)</f>
        <v>5726389.3945737025</v>
      </c>
      <c r="OY17" s="3">
        <v>-3275461.9699998335</v>
      </c>
      <c r="OZ17" s="3">
        <f>SUM(OX17:OY17)</f>
        <v>2450927.424573869</v>
      </c>
      <c r="PA17" s="5">
        <f>ROW()</f>
        <v>17</v>
      </c>
      <c r="PB17" s="430" t="s">
        <v>349</v>
      </c>
      <c r="PC17"/>
      <c r="PD17" s="477">
        <v>0</v>
      </c>
      <c r="PE17" s="477">
        <v>0</v>
      </c>
      <c r="PF17" s="477">
        <v>1023061.5541312105</v>
      </c>
      <c r="PG17" s="477">
        <v>471846.43922968302</v>
      </c>
      <c r="PH17" s="477">
        <f t="shared" ref="PH17:PH22" si="27">PF17+PG17</f>
        <v>1494907.9933608936</v>
      </c>
      <c r="PI17" s="477">
        <v>235923.21961484151</v>
      </c>
      <c r="PJ17" s="477">
        <f t="shared" ref="PJ17:PJ22" si="28">PH17+PI17</f>
        <v>1730831.2129757351</v>
      </c>
      <c r="PK17" s="477">
        <v>0</v>
      </c>
      <c r="PL17" s="477">
        <f t="shared" ref="PL17:PL22" si="29">PJ17+PK17</f>
        <v>1730831.2129757351</v>
      </c>
      <c r="PM17" s="477">
        <v>0</v>
      </c>
      <c r="PN17" s="477">
        <f t="shared" ref="PN17:PN22" si="30">PL17+PM17</f>
        <v>1730831.2129757351</v>
      </c>
      <c r="PO17" s="477">
        <v>0</v>
      </c>
      <c r="PP17" s="477">
        <f t="shared" ref="PP17:PP22" si="31">PN17+PO17</f>
        <v>1730831.2129757351</v>
      </c>
      <c r="PR17" s="449">
        <f>ROW()</f>
        <v>17</v>
      </c>
      <c r="PS17" s="67" t="s">
        <v>348</v>
      </c>
      <c r="PT17" s="279"/>
      <c r="PU17" s="553"/>
      <c r="PV17" s="553"/>
      <c r="PW17" s="446">
        <f>PU17+PV17</f>
        <v>0</v>
      </c>
      <c r="PX17" s="446">
        <v>-25910756.326629344</v>
      </c>
      <c r="PY17" s="446">
        <f>PW17+PX17</f>
        <v>-25910756.326629344</v>
      </c>
      <c r="PZ17" s="446">
        <v>-60515170.991022646</v>
      </c>
      <c r="QA17" s="446">
        <f>PY17+PZ17</f>
        <v>-86425927.317651987</v>
      </c>
      <c r="QB17" s="446">
        <v>-35231708.692713663</v>
      </c>
      <c r="QC17" s="446">
        <f>QA17+QB17</f>
        <v>-121657636.01036565</v>
      </c>
      <c r="QD17" s="446">
        <v>-35435775.585037157</v>
      </c>
      <c r="QE17" s="446">
        <f>QC17+QD17</f>
        <v>-157093411.59540281</v>
      </c>
      <c r="QF17" s="446">
        <v>-30805082.584200084</v>
      </c>
      <c r="QG17" s="446">
        <f>QE17+QF17</f>
        <v>-187898494.17960289</v>
      </c>
      <c r="QH17" s="329">
        <f>ROW()</f>
        <v>17</v>
      </c>
      <c r="QI17" s="279" t="s">
        <v>154</v>
      </c>
      <c r="QJ17" s="279"/>
      <c r="QK17" s="283"/>
      <c r="QL17" s="283"/>
      <c r="QM17" s="283">
        <v>129818772.79885472</v>
      </c>
      <c r="QN17" s="283">
        <f>QO17-QM17</f>
        <v>-137831.17192770541</v>
      </c>
      <c r="QO17" s="291">
        <v>129680941.62692702</v>
      </c>
      <c r="QP17" s="283">
        <f>QQ17-QO17</f>
        <v>-137756.2269269973</v>
      </c>
      <c r="QQ17" s="291">
        <v>129543185.40000002</v>
      </c>
      <c r="QR17" s="283">
        <f>QS17-QQ17</f>
        <v>17979985.559999987</v>
      </c>
      <c r="QS17" s="291">
        <v>147523170.96000001</v>
      </c>
      <c r="QT17" s="283">
        <f>QU17-QS17</f>
        <v>-373842.24000000954</v>
      </c>
      <c r="QU17" s="291">
        <v>147149328.72</v>
      </c>
      <c r="QV17" s="283">
        <f>QW17-QU17</f>
        <v>-8256.4799999892712</v>
      </c>
      <c r="QW17" s="291">
        <v>147141072.24000001</v>
      </c>
      <c r="QX17" s="366">
        <f>ROW()</f>
        <v>17</v>
      </c>
      <c r="QY17" s="284" t="s">
        <v>153</v>
      </c>
      <c r="QZ17" s="365"/>
      <c r="RA17" s="429"/>
      <c r="RB17" s="429"/>
      <c r="RC17" s="429"/>
      <c r="RD17" s="290">
        <v>-3793.6062060000008</v>
      </c>
      <c r="RE17" s="290">
        <f>RD17+RC17</f>
        <v>-3793.6062060000008</v>
      </c>
      <c r="RF17" s="290">
        <v>-19514.121821999972</v>
      </c>
      <c r="RG17" s="290">
        <f>RF17+RE17</f>
        <v>-23307.728027999972</v>
      </c>
      <c r="RH17" s="290">
        <v>-138846.17242599995</v>
      </c>
      <c r="RI17" s="290">
        <f>RH17+RG17</f>
        <v>-162153.90045399993</v>
      </c>
      <c r="RJ17" s="290">
        <v>-76031.238816000056</v>
      </c>
      <c r="RK17" s="290">
        <f>RJ17+RI17</f>
        <v>-238185.13926999999</v>
      </c>
      <c r="RL17" s="290">
        <v>-76031.238816000114</v>
      </c>
      <c r="RM17" s="290">
        <f>RL17+RK17</f>
        <v>-314216.3780860001</v>
      </c>
      <c r="RN17" s="280">
        <f>ROW()</f>
        <v>17</v>
      </c>
      <c r="RO17" s="279" t="s">
        <v>153</v>
      </c>
      <c r="RP17" s="286"/>
      <c r="RQ17" s="290"/>
      <c r="RR17" s="290"/>
      <c r="RS17" s="290"/>
      <c r="RT17" s="290">
        <v>16372.297994</v>
      </c>
      <c r="RU17" s="282">
        <f>RT17</f>
        <v>16372.297994</v>
      </c>
      <c r="RV17" s="290">
        <v>1004428.5280640001</v>
      </c>
      <c r="RW17" s="282">
        <f>RV17+RU17</f>
        <v>1020800.8260580001</v>
      </c>
      <c r="RX17" s="290">
        <v>298756.96302399994</v>
      </c>
      <c r="RY17" s="282">
        <f>RX17+RW17</f>
        <v>1319557.789082</v>
      </c>
      <c r="RZ17" s="290">
        <v>1286033.1509739999</v>
      </c>
      <c r="SA17" s="282">
        <f>RZ17+RY17</f>
        <v>2605590.9400559999</v>
      </c>
      <c r="SB17" s="290">
        <v>0</v>
      </c>
      <c r="SC17" s="282">
        <f>SB17+SA17</f>
        <v>2605590.9400559999</v>
      </c>
      <c r="SD17" s="274"/>
      <c r="SK17"/>
      <c r="SL17"/>
      <c r="SM17"/>
      <c r="SN17"/>
      <c r="SO17"/>
      <c r="SP17"/>
      <c r="SQ17"/>
      <c r="SR17"/>
      <c r="SS17"/>
      <c r="ST17"/>
      <c r="SU17" s="274"/>
    </row>
    <row r="18" spans="1:515" ht="15.75" thickBot="1" x14ac:dyDescent="0.3">
      <c r="A18" s="5">
        <f>ROW()</f>
        <v>18</v>
      </c>
      <c r="B18" s="316" t="s">
        <v>224</v>
      </c>
      <c r="C18" s="19"/>
      <c r="D18" s="226"/>
      <c r="E18" s="224">
        <v>11997601.384537751</v>
      </c>
      <c r="F18" s="226"/>
      <c r="G18" s="224"/>
      <c r="H18" s="226"/>
      <c r="I18" s="276"/>
      <c r="J18" s="224"/>
      <c r="K18" s="276"/>
      <c r="L18" s="276"/>
      <c r="M18" s="276"/>
      <c r="N18" s="276"/>
      <c r="O18" s="276"/>
      <c r="P18" s="276"/>
      <c r="Q18" s="5">
        <f>ROW()</f>
        <v>18</v>
      </c>
      <c r="R18" s="333" t="s">
        <v>347</v>
      </c>
      <c r="S18" s="405"/>
      <c r="T18" s="275">
        <v>19752300.860695984</v>
      </c>
      <c r="U18" s="14">
        <f t="shared" si="6"/>
        <v>-19752300.860695984</v>
      </c>
      <c r="V18" s="14">
        <f t="shared" si="7"/>
        <v>0</v>
      </c>
      <c r="W18" s="14"/>
      <c r="X18" s="14">
        <f t="shared" si="8"/>
        <v>0</v>
      </c>
      <c r="Y18" s="14"/>
      <c r="Z18" s="14">
        <f t="shared" si="9"/>
        <v>0</v>
      </c>
      <c r="AA18" s="14"/>
      <c r="AB18" s="14">
        <f t="shared" si="10"/>
        <v>0</v>
      </c>
      <c r="AC18" s="14"/>
      <c r="AD18" s="14">
        <f t="shared" si="11"/>
        <v>0</v>
      </c>
      <c r="AE18" s="14"/>
      <c r="AF18" s="14">
        <f t="shared" si="12"/>
        <v>0</v>
      </c>
      <c r="AG18" s="5">
        <f>ROW()</f>
        <v>18</v>
      </c>
      <c r="AH18" s="528" t="s">
        <v>346</v>
      </c>
      <c r="AI18" s="513"/>
      <c r="AJ18" s="552">
        <f>AL18</f>
        <v>2.5393637538846381E-2</v>
      </c>
      <c r="AK18" s="552">
        <f>AL18</f>
        <v>2.5393637538846381E-2</v>
      </c>
      <c r="AL18" s="552">
        <f>AL20/AL16</f>
        <v>2.5393637538846381E-2</v>
      </c>
      <c r="AM18" s="552">
        <f>AM20/AM16</f>
        <v>0.39890359361068767</v>
      </c>
      <c r="AN18" s="552">
        <f>AM18</f>
        <v>0.39890359361068767</v>
      </c>
      <c r="AO18" s="552"/>
      <c r="AP18" s="552"/>
      <c r="AQ18" s="552"/>
      <c r="AR18" s="552"/>
      <c r="AS18" s="552"/>
      <c r="AT18" s="552"/>
      <c r="AU18" s="552"/>
      <c r="AV18" s="552"/>
      <c r="AW18" s="5">
        <f>ROW()</f>
        <v>18</v>
      </c>
      <c r="AX18" s="21" t="s">
        <v>345</v>
      </c>
      <c r="AZ18" s="538">
        <v>-5757878.2240331247</v>
      </c>
      <c r="BA18" s="538">
        <v>0</v>
      </c>
      <c r="BB18" s="538">
        <f>SUM(AZ18:BA18)</f>
        <v>-5757878.2240331247</v>
      </c>
      <c r="BC18" s="538">
        <v>550344.66796512529</v>
      </c>
      <c r="BD18" s="538">
        <f>SUM(BB18:BC18)</f>
        <v>-5207533.5560679995</v>
      </c>
      <c r="BE18" s="538">
        <v>-162509.22854000144</v>
      </c>
      <c r="BF18" s="538">
        <f>SUM(BD18:BE18)</f>
        <v>-5370042.7846080009</v>
      </c>
      <c r="BG18" s="538">
        <v>-1318572.4254619982</v>
      </c>
      <c r="BH18" s="538">
        <f>SUM(BF18:BG18)</f>
        <v>-6688615.2100699991</v>
      </c>
      <c r="BI18" s="538">
        <v>-254245.73392200284</v>
      </c>
      <c r="BJ18" s="538">
        <f>SUM(BH18:BI18)</f>
        <v>-6942860.9439920019</v>
      </c>
      <c r="BK18" s="538">
        <v>-669738.47363999858</v>
      </c>
      <c r="BL18" s="538">
        <f>SUM(BJ18:BK18)</f>
        <v>-7612599.4176320005</v>
      </c>
      <c r="BM18" s="5">
        <f>ROW()</f>
        <v>18</v>
      </c>
      <c r="BN18" s="451" t="s">
        <v>344</v>
      </c>
      <c r="BP18" s="348"/>
      <c r="BQ18" s="348"/>
      <c r="BR18" s="348"/>
      <c r="BS18" s="348"/>
      <c r="BT18" s="348"/>
      <c r="BU18" s="348"/>
      <c r="BV18" s="348"/>
      <c r="BW18" s="348"/>
      <c r="BX18" s="348"/>
      <c r="BY18" s="348"/>
      <c r="BZ18" s="348"/>
      <c r="CA18" s="348"/>
      <c r="CB18" s="348"/>
      <c r="CC18" s="5">
        <f>ROW()</f>
        <v>18</v>
      </c>
      <c r="CD18" s="231"/>
      <c r="CE18" s="231"/>
      <c r="CF18" s="551"/>
      <c r="CG18" s="418"/>
      <c r="CH18" s="418"/>
      <c r="CI18" s="418"/>
      <c r="CJ18" s="418"/>
      <c r="CK18" s="418"/>
      <c r="CL18" s="418"/>
      <c r="CM18" s="418"/>
      <c r="CN18" s="418"/>
      <c r="CO18" s="418"/>
      <c r="CP18" s="418"/>
      <c r="CQ18" s="418"/>
      <c r="CR18" s="418"/>
      <c r="CS18" s="5">
        <f>ROW()</f>
        <v>18</v>
      </c>
      <c r="CT18" s="21" t="s">
        <v>343</v>
      </c>
      <c r="CU18" s="21"/>
      <c r="CV18" s="550">
        <v>410242.65570600005</v>
      </c>
      <c r="CW18" s="550">
        <v>38757.344293999951</v>
      </c>
      <c r="CX18" s="550">
        <f>CV18+CW18</f>
        <v>449000</v>
      </c>
      <c r="CY18" s="550">
        <v>0</v>
      </c>
      <c r="CZ18" s="550">
        <f>SUM(CX18:CY18)</f>
        <v>449000</v>
      </c>
      <c r="DA18" s="550">
        <v>0</v>
      </c>
      <c r="DB18" s="550">
        <f>SUM(CZ18:DA18)</f>
        <v>449000</v>
      </c>
      <c r="DC18" s="550">
        <v>0</v>
      </c>
      <c r="DD18" s="550">
        <f>SUM(DB18:DC18)</f>
        <v>449000</v>
      </c>
      <c r="DE18" s="550">
        <v>0</v>
      </c>
      <c r="DF18" s="550">
        <f>SUM(DD18:DE18)</f>
        <v>449000</v>
      </c>
      <c r="DG18" s="550">
        <v>0</v>
      </c>
      <c r="DH18" s="550">
        <f>SUM(DF18:DG18)</f>
        <v>449000</v>
      </c>
      <c r="DI18" s="5">
        <f>ROW()</f>
        <v>18</v>
      </c>
      <c r="DJ18" s="549"/>
      <c r="DK18" s="549"/>
      <c r="DL18" s="40"/>
      <c r="DM18" s="12"/>
      <c r="DN18" s="12"/>
      <c r="DO18" s="12"/>
      <c r="DP18" s="1"/>
      <c r="DQ18" s="12"/>
      <c r="DR18" s="1"/>
      <c r="DS18" s="12"/>
      <c r="DT18" s="1"/>
      <c r="DU18" s="12"/>
      <c r="DV18" s="1"/>
      <c r="DW18" s="12"/>
      <c r="DX18" s="1"/>
      <c r="DY18" s="5">
        <f>ROW()</f>
        <v>18</v>
      </c>
      <c r="DZ18" s="333" t="s">
        <v>342</v>
      </c>
      <c r="EA18" s="21"/>
      <c r="EB18" s="489">
        <v>4217991.8305829996</v>
      </c>
      <c r="EC18" s="489">
        <v>17636.301931399852</v>
      </c>
      <c r="ED18" s="438">
        <f>SUM(EB18:EC18)</f>
        <v>4235628.1325143995</v>
      </c>
      <c r="EE18" s="489">
        <v>38072.811387999915</v>
      </c>
      <c r="EF18" s="438">
        <f>SUM(ED18:EE18)</f>
        <v>4273700.9439023994</v>
      </c>
      <c r="EG18" s="489">
        <v>0</v>
      </c>
      <c r="EH18" s="438">
        <f>SUM(EF18:EG18)</f>
        <v>4273700.9439023994</v>
      </c>
      <c r="EI18" s="489">
        <v>0</v>
      </c>
      <c r="EJ18" s="438">
        <f>SUM(EH18:EI18)</f>
        <v>4273700.9439023994</v>
      </c>
      <c r="EK18" s="489">
        <v>0</v>
      </c>
      <c r="EL18" s="438">
        <f>SUM(EJ18:EK18)</f>
        <v>4273700.9439023994</v>
      </c>
      <c r="EM18" s="489">
        <v>0</v>
      </c>
      <c r="EN18" s="438">
        <f>SUM(EL18:EM18)</f>
        <v>4273700.9439023994</v>
      </c>
      <c r="EO18" s="5">
        <f>ROW()</f>
        <v>18</v>
      </c>
      <c r="EP18" s="19" t="s">
        <v>316</v>
      </c>
      <c r="EQ18" s="39"/>
      <c r="ER18" s="548">
        <f t="shared" ref="ER18:FD18" si="32">SUM(ER16:ER17)</f>
        <v>582975.68834427826</v>
      </c>
      <c r="ES18" s="548">
        <f t="shared" si="32"/>
        <v>-838323.23312883906</v>
      </c>
      <c r="ET18" s="548">
        <f t="shared" si="32"/>
        <v>-255347.5447845608</v>
      </c>
      <c r="EU18" s="548">
        <f t="shared" si="32"/>
        <v>0</v>
      </c>
      <c r="EV18" s="548">
        <f t="shared" si="32"/>
        <v>-255347.5447845608</v>
      </c>
      <c r="EW18" s="548">
        <f t="shared" si="32"/>
        <v>0</v>
      </c>
      <c r="EX18" s="548">
        <f t="shared" si="32"/>
        <v>-255347.5447845608</v>
      </c>
      <c r="EY18" s="548">
        <f t="shared" si="32"/>
        <v>0</v>
      </c>
      <c r="EZ18" s="548">
        <f t="shared" si="32"/>
        <v>-255347.5447845608</v>
      </c>
      <c r="FA18" s="548">
        <f t="shared" si="32"/>
        <v>0</v>
      </c>
      <c r="FB18" s="548">
        <f t="shared" si="32"/>
        <v>-255347.5447845608</v>
      </c>
      <c r="FC18" s="548">
        <f t="shared" si="32"/>
        <v>0</v>
      </c>
      <c r="FD18" s="548">
        <f t="shared" si="32"/>
        <v>-255347.5447845608</v>
      </c>
      <c r="FE18" s="5">
        <f>ROW()</f>
        <v>18</v>
      </c>
      <c r="FF18" s="457" t="s">
        <v>339</v>
      </c>
      <c r="FH18" s="12">
        <v>36650.480847476181</v>
      </c>
      <c r="FI18" s="12">
        <v>96511.20736600332</v>
      </c>
      <c r="FJ18" s="12">
        <f t="shared" si="14"/>
        <v>133161.6882134795</v>
      </c>
      <c r="FK18" s="12">
        <v>-39965.382604656173</v>
      </c>
      <c r="FL18" s="12">
        <f t="shared" si="15"/>
        <v>93196.305608823328</v>
      </c>
      <c r="FM18" s="12">
        <v>1477.5154815871356</v>
      </c>
      <c r="FN18" s="12">
        <f t="shared" si="16"/>
        <v>94673.821090410464</v>
      </c>
      <c r="FO18" s="12">
        <v>7430.7758356408012</v>
      </c>
      <c r="FP18" s="12">
        <f t="shared" si="17"/>
        <v>102104.59692605126</v>
      </c>
      <c r="FQ18" s="12">
        <v>22817.556006138184</v>
      </c>
      <c r="FR18" s="12">
        <f t="shared" si="18"/>
        <v>124922.15293218945</v>
      </c>
      <c r="FS18" s="12">
        <v>34461.04197691525</v>
      </c>
      <c r="FT18" s="12">
        <f t="shared" si="19"/>
        <v>159383.1949091047</v>
      </c>
      <c r="FU18" s="5">
        <f>ROW()</f>
        <v>18</v>
      </c>
      <c r="FV18" s="10"/>
      <c r="FW18" s="547"/>
      <c r="FX18" s="3"/>
      <c r="FY18" s="3"/>
      <c r="FZ18" s="438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5">
        <f>ROW()</f>
        <v>18</v>
      </c>
      <c r="GL18" s="19" t="s">
        <v>147</v>
      </c>
      <c r="GM18" s="19"/>
      <c r="GN18" s="330">
        <f t="shared" ref="GN18:GZ18" si="33">-SUM(GN16:GN17)</f>
        <v>0</v>
      </c>
      <c r="GO18" s="330">
        <f t="shared" si="33"/>
        <v>-3870.6276671299306</v>
      </c>
      <c r="GP18" s="330">
        <f t="shared" si="33"/>
        <v>-3870.6276671299306</v>
      </c>
      <c r="GQ18" s="330">
        <f t="shared" si="33"/>
        <v>0</v>
      </c>
      <c r="GR18" s="330">
        <f t="shared" si="33"/>
        <v>-3870.6276671299306</v>
      </c>
      <c r="GS18" s="330">
        <f t="shared" si="33"/>
        <v>0</v>
      </c>
      <c r="GT18" s="330">
        <f t="shared" si="33"/>
        <v>-3870.6276671299306</v>
      </c>
      <c r="GU18" s="330">
        <f t="shared" si="33"/>
        <v>0</v>
      </c>
      <c r="GV18" s="330">
        <f t="shared" si="33"/>
        <v>-3870.6276671299306</v>
      </c>
      <c r="GW18" s="330">
        <f t="shared" si="33"/>
        <v>0</v>
      </c>
      <c r="GX18" s="330">
        <f t="shared" si="33"/>
        <v>-3870.6276671299306</v>
      </c>
      <c r="GY18" s="330">
        <f t="shared" si="33"/>
        <v>0</v>
      </c>
      <c r="GZ18" s="330">
        <f t="shared" si="33"/>
        <v>-3870.6276671299306</v>
      </c>
      <c r="HA18" s="5">
        <f>ROW()</f>
        <v>18</v>
      </c>
      <c r="HB18" s="21" t="s">
        <v>341</v>
      </c>
      <c r="HC18" s="546"/>
      <c r="HD18" s="39">
        <f t="shared" ref="HD18:HP18" si="34">SUM(HD16:HD17)</f>
        <v>1647711.0714476591</v>
      </c>
      <c r="HE18" s="39">
        <f t="shared" si="34"/>
        <v>301776.81181456894</v>
      </c>
      <c r="HF18" s="39">
        <f t="shared" si="34"/>
        <v>1949487.883262228</v>
      </c>
      <c r="HG18" s="39">
        <f t="shared" si="34"/>
        <v>564220.72294059698</v>
      </c>
      <c r="HH18" s="39">
        <f t="shared" si="34"/>
        <v>2513708.606202825</v>
      </c>
      <c r="HI18" s="39">
        <f t="shared" si="34"/>
        <v>0</v>
      </c>
      <c r="HJ18" s="39">
        <f t="shared" si="34"/>
        <v>2513708.606202825</v>
      </c>
      <c r="HK18" s="39">
        <f t="shared" si="34"/>
        <v>0</v>
      </c>
      <c r="HL18" s="39">
        <f t="shared" si="34"/>
        <v>2513708.606202825</v>
      </c>
      <c r="HM18" s="39">
        <f t="shared" si="34"/>
        <v>0</v>
      </c>
      <c r="HN18" s="39">
        <f t="shared" si="34"/>
        <v>2513708.606202825</v>
      </c>
      <c r="HO18" s="39">
        <f t="shared" si="34"/>
        <v>0</v>
      </c>
      <c r="HP18" s="39">
        <f t="shared" si="34"/>
        <v>2513708.606202825</v>
      </c>
      <c r="HQ18" s="5">
        <f>ROW()</f>
        <v>18</v>
      </c>
      <c r="HR18" s="403" t="s">
        <v>340</v>
      </c>
      <c r="HT18" s="545">
        <v>0</v>
      </c>
      <c r="HU18" s="545">
        <v>0</v>
      </c>
      <c r="HV18" s="545">
        <f>SUM(HT18:HU18)</f>
        <v>0</v>
      </c>
      <c r="HW18" s="545">
        <v>0</v>
      </c>
      <c r="HX18" s="545">
        <f>SUM(HV18:HW18)</f>
        <v>0</v>
      </c>
      <c r="HY18" s="545">
        <v>0</v>
      </c>
      <c r="HZ18" s="545">
        <f>SUM(HX18:HY18)</f>
        <v>0</v>
      </c>
      <c r="IA18" s="12">
        <v>1908181.236666667</v>
      </c>
      <c r="IB18" s="12">
        <f>SUM(HZ18:IA18)</f>
        <v>1908181.236666667</v>
      </c>
      <c r="IC18" s="12">
        <v>0</v>
      </c>
      <c r="ID18" s="12">
        <f>SUM(IB18:IC18)</f>
        <v>1908181.236666667</v>
      </c>
      <c r="IE18" s="12">
        <v>0</v>
      </c>
      <c r="IF18" s="12">
        <f>SUM(ID18:IE18)</f>
        <v>1908181.236666667</v>
      </c>
      <c r="IG18" s="5">
        <f>ROW()</f>
        <v>18</v>
      </c>
      <c r="IH18" s="363" t="s">
        <v>234</v>
      </c>
      <c r="II18" s="21"/>
      <c r="IJ18" s="277">
        <f>SUM(IJ16:IJ17)</f>
        <v>66598.29467198941</v>
      </c>
      <c r="IK18" s="277">
        <f>SUM(IK16:IK17)</f>
        <v>-60189.774001547892</v>
      </c>
      <c r="IL18" s="277">
        <f>SUM(IL16:IL17)</f>
        <v>6408.5206704415177</v>
      </c>
      <c r="IM18" s="277">
        <f>SUM(IM16:IM17)</f>
        <v>0</v>
      </c>
      <c r="IN18" s="277">
        <f>SUM(IN16:IN17)</f>
        <v>6408.5206704415177</v>
      </c>
      <c r="IO18" s="277"/>
      <c r="IP18" s="277">
        <f>SUM(IP16:IP17)</f>
        <v>6408.5206704415177</v>
      </c>
      <c r="IQ18" s="277"/>
      <c r="IR18" s="277">
        <f>SUM(IR16:IR17)</f>
        <v>6408.5206704415177</v>
      </c>
      <c r="IS18" s="277"/>
      <c r="IT18" s="277">
        <f>SUM(IT16:IT17)</f>
        <v>6408.5206704415177</v>
      </c>
      <c r="IU18" s="277"/>
      <c r="IV18" s="277">
        <f>SUM(IV16:IV17)</f>
        <v>6408.5206704415177</v>
      </c>
      <c r="IW18" s="5">
        <f>ROW()</f>
        <v>18</v>
      </c>
      <c r="IX18" s="21"/>
      <c r="IY18" s="21"/>
      <c r="IZ18" s="223"/>
      <c r="JA18" s="223"/>
      <c r="JB18" s="223"/>
      <c r="JC18" s="223"/>
      <c r="JD18" s="223"/>
      <c r="JE18" s="223"/>
      <c r="JF18" s="223"/>
      <c r="JG18" s="223"/>
      <c r="JH18" s="223"/>
      <c r="JI18" s="223"/>
      <c r="JJ18" s="223"/>
      <c r="JK18" s="223"/>
      <c r="JL18" s="223"/>
      <c r="JM18" s="5">
        <f>ROW()</f>
        <v>18</v>
      </c>
      <c r="JN18" s="316" t="s">
        <v>339</v>
      </c>
      <c r="JO18" s="425"/>
      <c r="JP18" s="14">
        <v>1952055.0942760413</v>
      </c>
      <c r="JQ18" s="14">
        <v>43003.282443406759</v>
      </c>
      <c r="JR18" s="433">
        <f t="shared" si="21"/>
        <v>1995058.376719448</v>
      </c>
      <c r="JS18" s="14">
        <v>0</v>
      </c>
      <c r="JT18" s="433">
        <f t="shared" si="22"/>
        <v>1995058.376719448</v>
      </c>
      <c r="JU18" s="14">
        <v>0</v>
      </c>
      <c r="JV18" s="433">
        <f t="shared" si="23"/>
        <v>1995058.376719448</v>
      </c>
      <c r="JW18" s="14">
        <v>0</v>
      </c>
      <c r="JX18" s="433">
        <f t="shared" si="24"/>
        <v>1995058.376719448</v>
      </c>
      <c r="JY18" s="14">
        <v>0</v>
      </c>
      <c r="JZ18" s="433">
        <f t="shared" si="25"/>
        <v>1995058.376719448</v>
      </c>
      <c r="KA18" s="14">
        <v>0</v>
      </c>
      <c r="KB18" s="433">
        <f t="shared" si="26"/>
        <v>1995058.376719448</v>
      </c>
      <c r="KC18" s="5">
        <f>ROW()</f>
        <v>18</v>
      </c>
      <c r="KD18" s="19" t="s">
        <v>338</v>
      </c>
      <c r="KF18" s="6">
        <v>15021855.649541667</v>
      </c>
      <c r="KG18" s="6">
        <v>-771864.64954166673</v>
      </c>
      <c r="KH18" s="40">
        <f t="shared" si="0"/>
        <v>14249991</v>
      </c>
      <c r="KI18" s="6">
        <v>0</v>
      </c>
      <c r="KJ18" s="40">
        <f t="shared" si="1"/>
        <v>14249991</v>
      </c>
      <c r="KK18" s="6">
        <v>0</v>
      </c>
      <c r="KL18" s="40">
        <f t="shared" si="2"/>
        <v>14249991</v>
      </c>
      <c r="KM18" s="6">
        <v>0</v>
      </c>
      <c r="KN18" s="40">
        <f t="shared" si="3"/>
        <v>14249991</v>
      </c>
      <c r="KO18" s="6">
        <v>0</v>
      </c>
      <c r="KP18" s="40">
        <f t="shared" si="4"/>
        <v>14249991</v>
      </c>
      <c r="KQ18" s="6">
        <v>0</v>
      </c>
      <c r="KR18" s="40">
        <f t="shared" si="5"/>
        <v>14249991</v>
      </c>
      <c r="KS18" s="5">
        <f>ROW()</f>
        <v>18</v>
      </c>
      <c r="KT18" s="372" t="s">
        <v>337</v>
      </c>
      <c r="KV18" s="40">
        <v>5966250.8000000007</v>
      </c>
      <c r="KW18" s="40">
        <v>269222.6799999997</v>
      </c>
      <c r="KX18" s="40">
        <f>KV18+KW18</f>
        <v>6235473.4800000004</v>
      </c>
      <c r="KY18" s="40"/>
      <c r="KZ18" s="40">
        <f>KX18+KY18</f>
        <v>6235473.4800000004</v>
      </c>
      <c r="LA18" s="40"/>
      <c r="LB18" s="40">
        <f>KZ18+LA18</f>
        <v>6235473.4800000004</v>
      </c>
      <c r="LC18" s="40"/>
      <c r="LD18" s="40">
        <f>LB18+LC18</f>
        <v>6235473.4800000004</v>
      </c>
      <c r="LE18" s="40"/>
      <c r="LF18" s="40">
        <f>LD18+LE18</f>
        <v>6235473.4800000004</v>
      </c>
      <c r="LG18" s="40"/>
      <c r="LH18" s="40">
        <f>LF18+LG18</f>
        <v>6235473.4800000004</v>
      </c>
      <c r="LI18" s="5">
        <f>ROW()</f>
        <v>18</v>
      </c>
      <c r="LJ18" s="531" t="s">
        <v>336</v>
      </c>
      <c r="LL18" s="477">
        <f t="shared" ref="LL18:LX18" si="35">SUM(LL17)</f>
        <v>1987356.93</v>
      </c>
      <c r="LM18" s="477">
        <f t="shared" si="35"/>
        <v>-8210.2111799998675</v>
      </c>
      <c r="LN18" s="477">
        <f t="shared" si="35"/>
        <v>1979146.7188200001</v>
      </c>
      <c r="LO18" s="477">
        <f t="shared" si="35"/>
        <v>0</v>
      </c>
      <c r="LP18" s="477">
        <f t="shared" si="35"/>
        <v>1979146.7188200001</v>
      </c>
      <c r="LQ18" s="477">
        <f t="shared" si="35"/>
        <v>0</v>
      </c>
      <c r="LR18" s="477">
        <f t="shared" si="35"/>
        <v>1979146.7188200001</v>
      </c>
      <c r="LS18" s="477">
        <f t="shared" si="35"/>
        <v>0</v>
      </c>
      <c r="LT18" s="477">
        <f t="shared" si="35"/>
        <v>1979146.7188200001</v>
      </c>
      <c r="LU18" s="477">
        <f t="shared" si="35"/>
        <v>0</v>
      </c>
      <c r="LV18" s="477">
        <f t="shared" si="35"/>
        <v>1979146.7188200001</v>
      </c>
      <c r="LW18" s="477">
        <f t="shared" si="35"/>
        <v>0</v>
      </c>
      <c r="LX18" s="477">
        <f t="shared" si="35"/>
        <v>1979146.7188200001</v>
      </c>
      <c r="LY18" s="5">
        <f>ROW()</f>
        <v>18</v>
      </c>
      <c r="LZ18" s="21" t="s">
        <v>83</v>
      </c>
      <c r="MB18" s="276"/>
      <c r="MC18" s="276"/>
      <c r="MD18" s="276"/>
      <c r="ME18" s="276"/>
      <c r="MF18" s="276"/>
      <c r="MG18" s="276"/>
      <c r="MH18" s="276"/>
      <c r="MI18" s="276">
        <v>8956387.4752904847</v>
      </c>
      <c r="MJ18" s="276"/>
      <c r="MK18" s="276">
        <v>1870984.2708556354</v>
      </c>
      <c r="ML18" s="276"/>
      <c r="MM18" s="276">
        <v>2507637.8110260665</v>
      </c>
      <c r="MN18" s="276"/>
      <c r="MO18" s="231">
        <f>ROW()</f>
        <v>18</v>
      </c>
      <c r="MP18" s="40" t="s">
        <v>335</v>
      </c>
      <c r="MQ18" s="40"/>
      <c r="MR18" s="544"/>
      <c r="MS18" s="544"/>
      <c r="MT18" s="544"/>
      <c r="MU18" s="544"/>
      <c r="MV18" s="544"/>
      <c r="MW18" s="543"/>
      <c r="MX18" s="544">
        <v>0</v>
      </c>
      <c r="MY18" s="543">
        <f>MZ18-MX18</f>
        <v>0</v>
      </c>
      <c r="MZ18" s="543">
        <v>0</v>
      </c>
      <c r="NA18" s="543">
        <f>-MZ18</f>
        <v>0</v>
      </c>
      <c r="NB18" s="542">
        <v>0</v>
      </c>
      <c r="NC18" s="542">
        <f>ND18-NB18</f>
        <v>0</v>
      </c>
      <c r="ND18" s="542">
        <v>0</v>
      </c>
      <c r="NE18" s="5">
        <f>ROW()</f>
        <v>18</v>
      </c>
      <c r="NF18" s="380" t="s">
        <v>233</v>
      </c>
      <c r="NG18" s="356"/>
      <c r="NH18" s="348">
        <f>-NI18</f>
        <v>67644556.329999998</v>
      </c>
      <c r="NI18" s="348">
        <v>-67644556.329999998</v>
      </c>
      <c r="NJ18" s="348">
        <f>SUM(NH18:NI18)</f>
        <v>0</v>
      </c>
      <c r="NK18" s="348">
        <v>67644556.329999998</v>
      </c>
      <c r="NL18" s="348">
        <f>SUM(NJ18:NK18)</f>
        <v>67644556.329999998</v>
      </c>
      <c r="NM18" s="348">
        <v>0</v>
      </c>
      <c r="NN18" s="348">
        <f>SUM(NL18:NM18)</f>
        <v>67644556.329999998</v>
      </c>
      <c r="NO18" s="348">
        <v>0</v>
      </c>
      <c r="NP18" s="348">
        <f>SUM(NN18:NO18)</f>
        <v>67644556.329999998</v>
      </c>
      <c r="NQ18" s="348">
        <v>0</v>
      </c>
      <c r="NR18" s="348">
        <f>SUM(NP18:NQ18)</f>
        <v>67644556.329999998</v>
      </c>
      <c r="NS18" s="348">
        <v>0</v>
      </c>
      <c r="NT18" s="348">
        <f>SUM(NR18:NS18)</f>
        <v>67644556.329999998</v>
      </c>
      <c r="NU18" s="5">
        <f>ROW()</f>
        <v>18</v>
      </c>
      <c r="NV18" s="380" t="s">
        <v>334</v>
      </c>
      <c r="NW18" s="380"/>
      <c r="NX18" s="348">
        <v>0</v>
      </c>
      <c r="NY18" s="348">
        <v>0</v>
      </c>
      <c r="NZ18" s="348">
        <f>SUM(NX18:NY18)</f>
        <v>0</v>
      </c>
      <c r="OA18" s="348"/>
      <c r="OB18" s="348">
        <f>SUM(NZ18:OA18)</f>
        <v>0</v>
      </c>
      <c r="OC18" s="40"/>
      <c r="OD18" s="40"/>
      <c r="OE18" s="40"/>
      <c r="OF18" s="40"/>
      <c r="OG18" s="40"/>
      <c r="OH18" s="40"/>
      <c r="OI18" s="40"/>
      <c r="OJ18" s="40"/>
      <c r="OK18" s="5">
        <f>ROW()</f>
        <v>18</v>
      </c>
      <c r="OL18" s="515" t="s">
        <v>333</v>
      </c>
      <c r="OM18" s="378"/>
      <c r="ON18" s="541">
        <f t="shared" ref="ON18:OZ18" si="36">ON17</f>
        <v>5953193.9099999964</v>
      </c>
      <c r="OO18" s="541">
        <f t="shared" si="36"/>
        <v>-883359.94052478392</v>
      </c>
      <c r="OP18" s="541">
        <f t="shared" si="36"/>
        <v>5069833.9694752125</v>
      </c>
      <c r="OQ18" s="541">
        <f t="shared" si="36"/>
        <v>7.0524784736335278E-2</v>
      </c>
      <c r="OR18" s="541">
        <f t="shared" si="36"/>
        <v>5069834.0399999972</v>
      </c>
      <c r="OS18" s="541">
        <f t="shared" si="36"/>
        <v>0</v>
      </c>
      <c r="OT18" s="541">
        <f t="shared" si="36"/>
        <v>5069834.0399999972</v>
      </c>
      <c r="OU18" s="541">
        <f t="shared" si="36"/>
        <v>656555.35457370523</v>
      </c>
      <c r="OV18" s="541">
        <f t="shared" si="36"/>
        <v>5726389.3945737025</v>
      </c>
      <c r="OW18" s="541">
        <f t="shared" si="36"/>
        <v>0</v>
      </c>
      <c r="OX18" s="541">
        <f t="shared" si="36"/>
        <v>5726389.3945737025</v>
      </c>
      <c r="OY18" s="541">
        <f t="shared" si="36"/>
        <v>-3275461.9699998335</v>
      </c>
      <c r="OZ18" s="541">
        <f t="shared" si="36"/>
        <v>2450927.424573869</v>
      </c>
      <c r="PA18" s="5">
        <f>ROW()</f>
        <v>18</v>
      </c>
      <c r="PB18" s="478" t="s">
        <v>297</v>
      </c>
      <c r="PC18"/>
      <c r="PD18" s="47">
        <v>0</v>
      </c>
      <c r="PE18" s="47">
        <v>0</v>
      </c>
      <c r="PF18" s="47">
        <v>0</v>
      </c>
      <c r="PG18" s="47">
        <v>0</v>
      </c>
      <c r="PH18" s="477">
        <f t="shared" si="27"/>
        <v>0</v>
      </c>
      <c r="PI18" s="47">
        <v>0</v>
      </c>
      <c r="PJ18" s="477">
        <f t="shared" si="28"/>
        <v>0</v>
      </c>
      <c r="PK18" s="47">
        <v>-432707.80324393371</v>
      </c>
      <c r="PL18" s="477">
        <f t="shared" si="29"/>
        <v>-432707.80324393371</v>
      </c>
      <c r="PM18" s="47">
        <v>-865415.60648786742</v>
      </c>
      <c r="PN18" s="477">
        <f t="shared" si="30"/>
        <v>-1298123.4097318011</v>
      </c>
      <c r="PO18" s="47">
        <v>-432707.80324393441</v>
      </c>
      <c r="PP18" s="477">
        <f t="shared" si="31"/>
        <v>-1730831.2129757355</v>
      </c>
      <c r="PR18" s="449">
        <f>ROW()</f>
        <v>18</v>
      </c>
      <c r="PS18" s="67" t="s">
        <v>332</v>
      </c>
      <c r="PT18" s="279"/>
      <c r="PU18" s="540"/>
      <c r="PV18" s="540"/>
      <c r="PW18" s="446">
        <f>PU18+PV18</f>
        <v>0</v>
      </c>
      <c r="PX18" s="446">
        <v>25910756.326629344</v>
      </c>
      <c r="PY18" s="446">
        <f>PW18+PX18</f>
        <v>25910756.326629344</v>
      </c>
      <c r="PZ18" s="446">
        <v>60515170.991022646</v>
      </c>
      <c r="QA18" s="446">
        <f>PY18+PZ18</f>
        <v>86425927.317651987</v>
      </c>
      <c r="QB18" s="446">
        <v>35231708.692713663</v>
      </c>
      <c r="QC18" s="446">
        <f>QA18+QB18</f>
        <v>121657636.01036565</v>
      </c>
      <c r="QD18" s="446">
        <v>35435775.585037157</v>
      </c>
      <c r="QE18" s="446">
        <f>QC18+QD18</f>
        <v>157093411.59540281</v>
      </c>
      <c r="QF18" s="446">
        <v>30805082.584200084</v>
      </c>
      <c r="QG18" s="446">
        <f>QE18+QF18</f>
        <v>187898494.17960289</v>
      </c>
      <c r="QH18" s="329">
        <f>ROW()</f>
        <v>18</v>
      </c>
      <c r="QI18" s="279" t="s">
        <v>153</v>
      </c>
      <c r="QJ18" s="279"/>
      <c r="QK18" s="288"/>
      <c r="QL18" s="288"/>
      <c r="QM18" s="282">
        <v>9135924.597862307</v>
      </c>
      <c r="QN18" s="282">
        <f>QO18-QM18</f>
        <v>-8371.4477391541004</v>
      </c>
      <c r="QO18" s="290">
        <v>9127553.1501231529</v>
      </c>
      <c r="QP18" s="282">
        <f>QQ18-QO18</f>
        <v>-8371.4477391522378</v>
      </c>
      <c r="QQ18" s="290">
        <v>9119181.7023840006</v>
      </c>
      <c r="QR18" s="282">
        <f>QS18-QQ18</f>
        <v>-962396.4478699984</v>
      </c>
      <c r="QS18" s="290">
        <v>8156785.2545140022</v>
      </c>
      <c r="QT18" s="282">
        <f>QU18-QS18</f>
        <v>-4278370.0572340023</v>
      </c>
      <c r="QU18" s="290">
        <v>3878415.1972800004</v>
      </c>
      <c r="QV18" s="282">
        <f>QW18-QU18</f>
        <v>0</v>
      </c>
      <c r="QW18" s="290">
        <v>3878415.1972800004</v>
      </c>
      <c r="QX18" s="366">
        <f>ROW()</f>
        <v>18</v>
      </c>
      <c r="QY18" s="284" t="s">
        <v>152</v>
      </c>
      <c r="QZ18" s="365"/>
      <c r="RA18" s="429"/>
      <c r="RB18" s="429"/>
      <c r="RC18" s="429"/>
      <c r="RD18" s="290">
        <v>0</v>
      </c>
      <c r="RE18" s="290">
        <f>RD18+RC18</f>
        <v>0</v>
      </c>
      <c r="RF18" s="290">
        <v>-1563.3</v>
      </c>
      <c r="RG18" s="290">
        <f>RF18+RE18</f>
        <v>-1563.3</v>
      </c>
      <c r="RH18" s="290">
        <v>-1752.84</v>
      </c>
      <c r="RI18" s="290">
        <f>RH18+RG18</f>
        <v>-3316.14</v>
      </c>
      <c r="RJ18" s="290">
        <v>-1752.8399999999997</v>
      </c>
      <c r="RK18" s="290">
        <f>RJ18+RI18</f>
        <v>-5068.9799999999996</v>
      </c>
      <c r="RL18" s="290">
        <v>-1752.8399999999901</v>
      </c>
      <c r="RM18" s="290">
        <f>RL18+RK18</f>
        <v>-6821.8199999999897</v>
      </c>
      <c r="RN18" s="280">
        <f>ROW()</f>
        <v>18</v>
      </c>
      <c r="RO18" s="279" t="s">
        <v>152</v>
      </c>
      <c r="RP18" s="286"/>
      <c r="RQ18" s="290"/>
      <c r="RR18" s="290"/>
      <c r="RS18" s="290"/>
      <c r="RT18" s="290">
        <v>78.03</v>
      </c>
      <c r="RU18" s="282">
        <f>RT18</f>
        <v>78.03</v>
      </c>
      <c r="RV18" s="290">
        <v>1841.55</v>
      </c>
      <c r="RW18" s="282">
        <f>RV18+RU18</f>
        <v>1919.58</v>
      </c>
      <c r="RX18" s="290">
        <v>2628.66</v>
      </c>
      <c r="RY18" s="282">
        <f>RX18+RW18</f>
        <v>4548.24</v>
      </c>
      <c r="RZ18" s="290">
        <v>2706.42</v>
      </c>
      <c r="SA18" s="282">
        <f>RZ18+RY18</f>
        <v>7254.66</v>
      </c>
      <c r="SB18" s="290">
        <v>2786.3999999999996</v>
      </c>
      <c r="SC18" s="282">
        <f>SB18+SA18</f>
        <v>10041.06</v>
      </c>
      <c r="SD18" s="274"/>
      <c r="SK18"/>
      <c r="SL18"/>
      <c r="SM18"/>
      <c r="SN18"/>
      <c r="SO18"/>
      <c r="SP18"/>
      <c r="SQ18"/>
      <c r="SR18"/>
      <c r="SS18"/>
      <c r="ST18"/>
      <c r="SU18" s="274"/>
    </row>
    <row r="19" spans="1:515" ht="15.75" thickTop="1" x14ac:dyDescent="0.25">
      <c r="A19" s="5">
        <f>ROW()</f>
        <v>19</v>
      </c>
      <c r="B19" s="316" t="s">
        <v>217</v>
      </c>
      <c r="C19" s="19"/>
      <c r="D19" s="226"/>
      <c r="E19" s="276">
        <v>575805.03960316861</v>
      </c>
      <c r="F19" s="226"/>
      <c r="G19" s="276"/>
      <c r="H19" s="226"/>
      <c r="I19" s="276"/>
      <c r="J19" s="224"/>
      <c r="K19" s="276"/>
      <c r="L19" s="276"/>
      <c r="M19" s="276"/>
      <c r="N19" s="276"/>
      <c r="O19" s="276"/>
      <c r="P19" s="276"/>
      <c r="Q19" s="5">
        <f>ROW()</f>
        <v>19</v>
      </c>
      <c r="R19" s="333" t="s">
        <v>331</v>
      </c>
      <c r="S19" s="405"/>
      <c r="T19" s="275">
        <v>18028391.562998712</v>
      </c>
      <c r="U19" s="14">
        <f t="shared" si="6"/>
        <v>-18028391.562998712</v>
      </c>
      <c r="V19" s="14">
        <f t="shared" si="7"/>
        <v>0</v>
      </c>
      <c r="W19" s="14"/>
      <c r="X19" s="14">
        <f t="shared" si="8"/>
        <v>0</v>
      </c>
      <c r="Y19" s="14"/>
      <c r="Z19" s="14">
        <f t="shared" si="9"/>
        <v>0</v>
      </c>
      <c r="AA19" s="14"/>
      <c r="AB19" s="14">
        <f t="shared" si="10"/>
        <v>0</v>
      </c>
      <c r="AC19" s="14"/>
      <c r="AD19" s="14">
        <f t="shared" si="11"/>
        <v>0</v>
      </c>
      <c r="AE19" s="14"/>
      <c r="AF19" s="14">
        <f t="shared" si="12"/>
        <v>0</v>
      </c>
      <c r="AG19" s="5">
        <f>ROW()</f>
        <v>19</v>
      </c>
      <c r="AH19" s="539"/>
      <c r="AI19" s="513"/>
      <c r="AJ19" s="512"/>
      <c r="AK19" s="512"/>
      <c r="AL19" s="512"/>
      <c r="AM19" s="512"/>
      <c r="AN19" s="512"/>
      <c r="AO19" s="512"/>
      <c r="AP19" s="512"/>
      <c r="AQ19" s="512"/>
      <c r="AR19" s="512"/>
      <c r="AS19" s="512"/>
      <c r="AT19" s="512"/>
      <c r="AU19" s="512"/>
      <c r="AV19" s="512"/>
      <c r="AW19" s="5">
        <f>ROW()</f>
        <v>19</v>
      </c>
      <c r="AX19" s="21" t="s">
        <v>330</v>
      </c>
      <c r="AY19" s="496"/>
      <c r="AZ19" s="538">
        <v>733119.20000000007</v>
      </c>
      <c r="BA19" s="538">
        <v>0</v>
      </c>
      <c r="BB19" s="538">
        <f>SUM(AZ19:BA19)</f>
        <v>733119.20000000007</v>
      </c>
      <c r="BC19" s="538">
        <v>-60810.275426000124</v>
      </c>
      <c r="BD19" s="538">
        <f>SUM(BB19:BC19)</f>
        <v>672308.92457399995</v>
      </c>
      <c r="BE19" s="538">
        <v>-90269.81027399993</v>
      </c>
      <c r="BF19" s="538">
        <f>SUM(BD19:BE19)</f>
        <v>582039.11430000002</v>
      </c>
      <c r="BG19" s="538">
        <v>-122675.59966200002</v>
      </c>
      <c r="BH19" s="538">
        <f>SUM(BF19:BG19)</f>
        <v>459363.51463799999</v>
      </c>
      <c r="BI19" s="538">
        <v>-273596.78379599995</v>
      </c>
      <c r="BJ19" s="538">
        <f>SUM(BH19:BI19)</f>
        <v>185766.73084200005</v>
      </c>
      <c r="BK19" s="538">
        <v>-25992.043812000018</v>
      </c>
      <c r="BL19" s="538">
        <f>SUM(BJ19:BK19)</f>
        <v>159774.68703000003</v>
      </c>
      <c r="BM19" s="5">
        <f>ROW()</f>
        <v>19</v>
      </c>
      <c r="BN19" s="451"/>
      <c r="BP19" s="294"/>
      <c r="BQ19" s="294"/>
      <c r="BS19" s="294"/>
      <c r="BU19" s="294"/>
      <c r="BV19" s="1"/>
      <c r="BW19" s="294"/>
      <c r="BX19" s="1"/>
      <c r="BY19" s="294"/>
      <c r="BZ19" s="1"/>
      <c r="CA19" s="294"/>
      <c r="CB19" s="1"/>
      <c r="CC19" s="5">
        <f>ROW()</f>
        <v>19</v>
      </c>
      <c r="CD19" s="525" t="s">
        <v>148</v>
      </c>
      <c r="CE19" s="402">
        <v>0.21</v>
      </c>
      <c r="CF19" s="409">
        <f>-$CE$19*CF17</f>
        <v>-960750.27028175991</v>
      </c>
      <c r="CG19" s="409">
        <f>-$CE$19*CG17</f>
        <v>88340.148593092177</v>
      </c>
      <c r="CH19" s="409">
        <f>SUM(CF19:CG19)</f>
        <v>-872410.12168866768</v>
      </c>
      <c r="CI19" s="409"/>
      <c r="CJ19" s="409">
        <f>SUM(CH19:CI19)</f>
        <v>-872410.12168866768</v>
      </c>
      <c r="CK19" s="409">
        <f>-$CE$19*CK17</f>
        <v>0</v>
      </c>
      <c r="CL19" s="409">
        <f>SUM(CJ19:CK19)</f>
        <v>-872410.12168866768</v>
      </c>
      <c r="CM19" s="409"/>
      <c r="CN19" s="409">
        <f>SUM(CL19:CM19)</f>
        <v>-872410.12168866768</v>
      </c>
      <c r="CO19" s="409"/>
      <c r="CP19" s="409">
        <f>SUM(CN19:CO19)</f>
        <v>-872410.12168866768</v>
      </c>
      <c r="CQ19" s="409"/>
      <c r="CR19" s="409">
        <f>SUM(CP19:CQ19)</f>
        <v>-872410.12168866768</v>
      </c>
      <c r="CS19" s="5">
        <f>ROW()</f>
        <v>19</v>
      </c>
      <c r="CT19" s="21" t="s">
        <v>173</v>
      </c>
      <c r="CU19" s="21"/>
      <c r="CV19" s="537">
        <f t="shared" ref="CV19:DH19" si="37">SUM(CV18)</f>
        <v>410242.65570600005</v>
      </c>
      <c r="CW19" s="537">
        <f t="shared" si="37"/>
        <v>38757.344293999951</v>
      </c>
      <c r="CX19" s="537">
        <f t="shared" si="37"/>
        <v>449000</v>
      </c>
      <c r="CY19" s="537">
        <f t="shared" si="37"/>
        <v>0</v>
      </c>
      <c r="CZ19" s="537">
        <f t="shared" si="37"/>
        <v>449000</v>
      </c>
      <c r="DA19" s="537">
        <f t="shared" si="37"/>
        <v>0</v>
      </c>
      <c r="DB19" s="537">
        <f t="shared" si="37"/>
        <v>449000</v>
      </c>
      <c r="DC19" s="537">
        <f t="shared" si="37"/>
        <v>0</v>
      </c>
      <c r="DD19" s="537">
        <f t="shared" si="37"/>
        <v>449000</v>
      </c>
      <c r="DE19" s="537">
        <f t="shared" si="37"/>
        <v>0</v>
      </c>
      <c r="DF19" s="537">
        <f t="shared" si="37"/>
        <v>449000</v>
      </c>
      <c r="DG19" s="537">
        <f t="shared" si="37"/>
        <v>0</v>
      </c>
      <c r="DH19" s="537">
        <f t="shared" si="37"/>
        <v>449000</v>
      </c>
      <c r="DI19" s="5">
        <f>ROW()</f>
        <v>19</v>
      </c>
      <c r="DJ19" s="373" t="s">
        <v>226</v>
      </c>
      <c r="DK19" s="373"/>
      <c r="DL19" s="47">
        <f>DL17</f>
        <v>36662241.157839999</v>
      </c>
      <c r="DM19" s="47">
        <f>DM17</f>
        <v>-1203.5147619992495</v>
      </c>
      <c r="DN19" s="12">
        <f>DL19+DM19</f>
        <v>36661037.643077999</v>
      </c>
      <c r="DO19" s="47">
        <f>DO17</f>
        <v>0</v>
      </c>
      <c r="DP19" s="47">
        <f>DN19+DO19</f>
        <v>36661037.643077999</v>
      </c>
      <c r="DQ19" s="47">
        <f>DQ17</f>
        <v>0</v>
      </c>
      <c r="DR19" s="47">
        <f>DP19+DQ19</f>
        <v>36661037.643077999</v>
      </c>
      <c r="DS19" s="47">
        <f>DS17</f>
        <v>0</v>
      </c>
      <c r="DT19" s="47">
        <f>DR19+DS19</f>
        <v>36661037.643077999</v>
      </c>
      <c r="DU19" s="47">
        <f>DU17</f>
        <v>0</v>
      </c>
      <c r="DV19" s="47">
        <f>DT19+DU19</f>
        <v>36661037.643077999</v>
      </c>
      <c r="DW19" s="47">
        <f>DW17</f>
        <v>0</v>
      </c>
      <c r="DX19" s="47">
        <f>DV19+DW19</f>
        <v>36661037.643077999</v>
      </c>
      <c r="DY19" s="5">
        <f>ROW()</f>
        <v>19</v>
      </c>
      <c r="DZ19" s="46" t="s">
        <v>329</v>
      </c>
      <c r="EA19" s="19"/>
      <c r="EB19" s="371">
        <f t="shared" ref="EB19:EN19" si="38">SUM(EB17:EB18)</f>
        <v>13298397.136184998</v>
      </c>
      <c r="EC19" s="371">
        <f t="shared" si="38"/>
        <v>-36148.374085001647</v>
      </c>
      <c r="ED19" s="371">
        <f t="shared" si="38"/>
        <v>13262248.762099996</v>
      </c>
      <c r="EE19" s="371">
        <f t="shared" si="38"/>
        <v>92802.517300001346</v>
      </c>
      <c r="EF19" s="371">
        <f t="shared" si="38"/>
        <v>13355051.279399998</v>
      </c>
      <c r="EG19" s="371">
        <f t="shared" si="38"/>
        <v>0</v>
      </c>
      <c r="EH19" s="371">
        <f t="shared" si="38"/>
        <v>13355051.279399998</v>
      </c>
      <c r="EI19" s="371">
        <f t="shared" si="38"/>
        <v>0</v>
      </c>
      <c r="EJ19" s="371">
        <f t="shared" si="38"/>
        <v>13355051.279399998</v>
      </c>
      <c r="EK19" s="371">
        <f t="shared" si="38"/>
        <v>0</v>
      </c>
      <c r="EL19" s="371">
        <f t="shared" si="38"/>
        <v>13355051.279399998</v>
      </c>
      <c r="EM19" s="371">
        <f t="shared" si="38"/>
        <v>0</v>
      </c>
      <c r="EN19" s="371">
        <f t="shared" si="38"/>
        <v>13355051.279399998</v>
      </c>
      <c r="EO19" s="5">
        <f>ROW()</f>
        <v>19</v>
      </c>
      <c r="EP19" s="536"/>
      <c r="EQ19" s="536"/>
      <c r="ER19" s="535"/>
      <c r="ES19" s="535"/>
      <c r="EU19" s="535"/>
      <c r="EV19" s="275"/>
      <c r="EW19" s="535"/>
      <c r="EX19" s="275"/>
      <c r="EY19" s="535"/>
      <c r="EZ19" s="275"/>
      <c r="FA19" s="535"/>
      <c r="FB19" s="275"/>
      <c r="FC19" s="535"/>
      <c r="FD19" s="275"/>
      <c r="FE19" s="5">
        <f>ROW()</f>
        <v>19</v>
      </c>
      <c r="FF19" s="457" t="s">
        <v>326</v>
      </c>
      <c r="FH19" s="12">
        <v>28092.013641431804</v>
      </c>
      <c r="FI19" s="12">
        <v>72956.71583270203</v>
      </c>
      <c r="FJ19" s="12">
        <f t="shared" si="14"/>
        <v>101048.72947413384</v>
      </c>
      <c r="FK19" s="12">
        <v>-30327.425172575706</v>
      </c>
      <c r="FL19" s="12">
        <f t="shared" si="15"/>
        <v>70721.304301558135</v>
      </c>
      <c r="FM19" s="12">
        <v>1121.2013319731195</v>
      </c>
      <c r="FN19" s="12">
        <f t="shared" si="16"/>
        <v>71842.505633531255</v>
      </c>
      <c r="FO19" s="12">
        <v>5638.7874566056271</v>
      </c>
      <c r="FP19" s="12">
        <f t="shared" si="17"/>
        <v>77481.293090136882</v>
      </c>
      <c r="FQ19" s="12">
        <v>17314.92800263071</v>
      </c>
      <c r="FR19" s="12">
        <f t="shared" si="18"/>
        <v>94796.221092767591</v>
      </c>
      <c r="FS19" s="12">
        <v>26150.498351594084</v>
      </c>
      <c r="FT19" s="12">
        <f t="shared" si="19"/>
        <v>120946.71944436168</v>
      </c>
      <c r="FU19" s="5">
        <f>ROW()</f>
        <v>19</v>
      </c>
      <c r="FV19" s="487" t="s">
        <v>328</v>
      </c>
      <c r="FW19" s="534"/>
      <c r="GK19" s="29"/>
      <c r="GS19" s="40"/>
      <c r="GT19" s="40"/>
      <c r="GU19" s="40"/>
      <c r="GV19" s="40"/>
      <c r="GW19" s="40"/>
      <c r="GX19" s="40"/>
      <c r="GY19" s="40"/>
      <c r="GZ19" s="40"/>
      <c r="HA19" s="5">
        <f>ROW()</f>
        <v>19</v>
      </c>
      <c r="HB19" s="21"/>
      <c r="HC19" s="19"/>
      <c r="HD19" s="533"/>
      <c r="HE19" s="532"/>
      <c r="HF19" s="16"/>
      <c r="HG19" s="522"/>
      <c r="HH19" s="522"/>
      <c r="HI19" s="522"/>
      <c r="HJ19" s="522"/>
      <c r="HK19" s="522"/>
      <c r="HL19" s="522"/>
      <c r="HM19" s="522"/>
      <c r="HN19" s="522"/>
      <c r="HO19" s="522"/>
      <c r="HP19" s="522"/>
      <c r="HQ19" s="5">
        <f>ROW()</f>
        <v>19</v>
      </c>
      <c r="HR19" s="46" t="s">
        <v>327</v>
      </c>
      <c r="HS19" s="46"/>
      <c r="HT19" s="327">
        <f t="shared" ref="HT19:IF19" si="39">SUM(HT17:HT18)</f>
        <v>47200.409999999996</v>
      </c>
      <c r="HU19" s="327">
        <f t="shared" si="39"/>
        <v>-22852.439999999995</v>
      </c>
      <c r="HV19" s="327">
        <f t="shared" si="39"/>
        <v>24347.97</v>
      </c>
      <c r="HW19" s="327">
        <f t="shared" si="39"/>
        <v>-24347.969999999976</v>
      </c>
      <c r="HX19" s="327">
        <f t="shared" si="39"/>
        <v>0</v>
      </c>
      <c r="HY19" s="327">
        <f t="shared" si="39"/>
        <v>3.1044085820515949E-10</v>
      </c>
      <c r="HZ19" s="327">
        <f t="shared" si="39"/>
        <v>3.1044085820515949E-10</v>
      </c>
      <c r="IA19" s="327">
        <f t="shared" si="39"/>
        <v>1908181.2366666668</v>
      </c>
      <c r="IB19" s="327">
        <f t="shared" si="39"/>
        <v>1908181.236666667</v>
      </c>
      <c r="IC19" s="327">
        <f t="shared" si="39"/>
        <v>0</v>
      </c>
      <c r="ID19" s="327">
        <f t="shared" si="39"/>
        <v>1908181.236666667</v>
      </c>
      <c r="IE19" s="327">
        <f t="shared" si="39"/>
        <v>0</v>
      </c>
      <c r="IF19" s="327">
        <f t="shared" si="39"/>
        <v>1908181.236666667</v>
      </c>
      <c r="IG19" s="5">
        <f>ROW()</f>
        <v>19</v>
      </c>
      <c r="IH19" s="363"/>
      <c r="II19" s="2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5">
        <f>ROW()</f>
        <v>19</v>
      </c>
      <c r="IX19" s="21" t="s">
        <v>148</v>
      </c>
      <c r="IY19" s="50">
        <v>0.21</v>
      </c>
      <c r="IZ19" s="489">
        <f t="shared" ref="IZ19:JL19" si="40">-IZ17*$IY$19</f>
        <v>-557619.97564370884</v>
      </c>
      <c r="JA19" s="489">
        <f t="shared" si="40"/>
        <v>167418.18748050198</v>
      </c>
      <c r="JB19" s="489">
        <f t="shared" si="40"/>
        <v>-390201.78816320689</v>
      </c>
      <c r="JC19" s="489">
        <f t="shared" si="40"/>
        <v>-130067.26272106906</v>
      </c>
      <c r="JD19" s="489">
        <f t="shared" si="40"/>
        <v>-520269.05088427593</v>
      </c>
      <c r="JE19" s="489">
        <f t="shared" si="40"/>
        <v>0</v>
      </c>
      <c r="JF19" s="489">
        <f t="shared" si="40"/>
        <v>-520269.05088427593</v>
      </c>
      <c r="JG19" s="489">
        <f t="shared" si="40"/>
        <v>0</v>
      </c>
      <c r="JH19" s="489">
        <f t="shared" si="40"/>
        <v>-520269.05088427593</v>
      </c>
      <c r="JI19" s="489">
        <f t="shared" si="40"/>
        <v>0</v>
      </c>
      <c r="JJ19" s="489">
        <f t="shared" si="40"/>
        <v>-520269.05088427593</v>
      </c>
      <c r="JK19" s="489">
        <f t="shared" si="40"/>
        <v>0</v>
      </c>
      <c r="JL19" s="489">
        <f t="shared" si="40"/>
        <v>-520269.05088427593</v>
      </c>
      <c r="JM19" s="5">
        <f>ROW()</f>
        <v>19</v>
      </c>
      <c r="JN19" s="316" t="s">
        <v>326</v>
      </c>
      <c r="JO19" s="425"/>
      <c r="JP19" s="14">
        <v>1496193.3250745982</v>
      </c>
      <c r="JQ19" s="14">
        <v>17575.6654730062</v>
      </c>
      <c r="JR19" s="433">
        <f t="shared" si="21"/>
        <v>1513768.9905476044</v>
      </c>
      <c r="JS19" s="14">
        <v>0</v>
      </c>
      <c r="JT19" s="433">
        <f t="shared" si="22"/>
        <v>1513768.9905476044</v>
      </c>
      <c r="JU19" s="14">
        <v>0</v>
      </c>
      <c r="JV19" s="433">
        <f t="shared" si="23"/>
        <v>1513768.9905476044</v>
      </c>
      <c r="JW19" s="14">
        <v>0</v>
      </c>
      <c r="JX19" s="433">
        <f t="shared" si="24"/>
        <v>1513768.9905476044</v>
      </c>
      <c r="JY19" s="14">
        <v>0</v>
      </c>
      <c r="JZ19" s="433">
        <f t="shared" si="25"/>
        <v>1513768.9905476044</v>
      </c>
      <c r="KA19" s="14">
        <v>0</v>
      </c>
      <c r="KB19" s="433">
        <f t="shared" si="26"/>
        <v>1513768.9905476044</v>
      </c>
      <c r="KC19" s="5">
        <f>ROW()</f>
        <v>19</v>
      </c>
      <c r="KD19" s="19" t="s">
        <v>325</v>
      </c>
      <c r="KF19" s="6">
        <v>-608829404.79057872</v>
      </c>
      <c r="KG19" s="6">
        <v>4852976.0289326906</v>
      </c>
      <c r="KH19" s="40">
        <f t="shared" si="0"/>
        <v>-603976428.76164603</v>
      </c>
      <c r="KI19" s="6">
        <v>0</v>
      </c>
      <c r="KJ19" s="40">
        <f t="shared" si="1"/>
        <v>-603976428.76164603</v>
      </c>
      <c r="KK19" s="6">
        <v>0</v>
      </c>
      <c r="KL19" s="40">
        <f t="shared" si="2"/>
        <v>-603976428.76164603</v>
      </c>
      <c r="KM19" s="6">
        <v>0</v>
      </c>
      <c r="KN19" s="40">
        <f t="shared" si="3"/>
        <v>-603976428.76164603</v>
      </c>
      <c r="KO19" s="6">
        <v>0</v>
      </c>
      <c r="KP19" s="40">
        <f t="shared" si="4"/>
        <v>-603976428.76164603</v>
      </c>
      <c r="KQ19" s="6">
        <v>0</v>
      </c>
      <c r="KR19" s="40">
        <f t="shared" si="5"/>
        <v>-603976428.76164603</v>
      </c>
      <c r="KS19" s="5">
        <f>ROW()</f>
        <v>19</v>
      </c>
      <c r="KT19" s="372" t="s">
        <v>324</v>
      </c>
      <c r="KV19" s="40">
        <v>36666281.046746008</v>
      </c>
      <c r="KW19" s="40">
        <v>-2950796.0121380016</v>
      </c>
      <c r="KX19" s="40">
        <f>KV19+KW19</f>
        <v>33715485.034608006</v>
      </c>
      <c r="KY19" s="40"/>
      <c r="KZ19" s="40">
        <f>KX19+KY19</f>
        <v>33715485.034608006</v>
      </c>
      <c r="LA19" s="40"/>
      <c r="LB19" s="40">
        <f>KZ19+LA19</f>
        <v>33715485.034608006</v>
      </c>
      <c r="LC19" s="40"/>
      <c r="LD19" s="40">
        <f>LB19+LC19</f>
        <v>33715485.034608006</v>
      </c>
      <c r="LE19" s="40"/>
      <c r="LF19" s="40">
        <f>LD19+LE19</f>
        <v>33715485.034608006</v>
      </c>
      <c r="LG19" s="40"/>
      <c r="LH19" s="40">
        <f>LF19+LG19</f>
        <v>33715485.034608006</v>
      </c>
      <c r="LI19" s="5">
        <f>ROW()</f>
        <v>19</v>
      </c>
      <c r="LJ19" s="531"/>
      <c r="LL19" s="67"/>
      <c r="LM19" s="67"/>
      <c r="LN19" s="67"/>
      <c r="LO19" s="67"/>
      <c r="LP19" s="67"/>
      <c r="LQ19" s="67"/>
      <c r="LR19" s="67"/>
      <c r="LS19" s="67"/>
      <c r="LT19" s="67"/>
      <c r="LU19" s="67"/>
      <c r="LV19" s="67"/>
      <c r="LW19" s="67"/>
      <c r="LX19" s="67"/>
      <c r="LY19" s="5">
        <f>ROW()</f>
        <v>19</v>
      </c>
      <c r="LZ19" s="21" t="s">
        <v>84</v>
      </c>
      <c r="MB19" s="276"/>
      <c r="MC19" s="276"/>
      <c r="MD19" s="276"/>
      <c r="ME19" s="276"/>
      <c r="MF19" s="276"/>
      <c r="MG19" s="276"/>
      <c r="MH19" s="276"/>
      <c r="MI19" s="276">
        <v>2935097.1528624669</v>
      </c>
      <c r="MJ19" s="276"/>
      <c r="MK19" s="276">
        <v>644212.87870557234</v>
      </c>
      <c r="ML19" s="276"/>
      <c r="MM19" s="276">
        <v>344089.42727303877</v>
      </c>
      <c r="MN19" s="276"/>
      <c r="MO19" s="231">
        <f>ROW()</f>
        <v>19</v>
      </c>
      <c r="MP19" s="40" t="s">
        <v>323</v>
      </c>
      <c r="MQ19" s="40"/>
      <c r="MR19" s="300"/>
      <c r="MS19" s="300"/>
      <c r="MT19" s="300"/>
      <c r="MU19" s="300"/>
      <c r="MV19" s="300"/>
      <c r="MW19" s="530"/>
      <c r="MX19" s="530">
        <v>37405523.574107364</v>
      </c>
      <c r="MY19" s="530">
        <f>MZ19-MX19</f>
        <v>-116672.31917373091</v>
      </c>
      <c r="MZ19" s="530">
        <v>37288851.254933633</v>
      </c>
      <c r="NA19" s="530">
        <f>-MZ19</f>
        <v>-37288851.254933633</v>
      </c>
      <c r="NB19" s="482">
        <v>0</v>
      </c>
      <c r="NC19" s="482">
        <f>ND19-NB19</f>
        <v>0</v>
      </c>
      <c r="ND19" s="482">
        <v>0</v>
      </c>
      <c r="NE19" s="5">
        <f>ROW()</f>
        <v>19</v>
      </c>
      <c r="NF19" s="380" t="s">
        <v>228</v>
      </c>
      <c r="NG19" s="356"/>
      <c r="NH19" s="47">
        <f>-NI19</f>
        <v>19075601.014782</v>
      </c>
      <c r="NI19" s="47">
        <v>-19075601.014782</v>
      </c>
      <c r="NJ19" s="47">
        <f>SUM(NH19:NI19)</f>
        <v>0</v>
      </c>
      <c r="NK19" s="47">
        <v>19075601.014782</v>
      </c>
      <c r="NL19" s="47">
        <f>SUM(NJ19:NK19)</f>
        <v>19075601.014782</v>
      </c>
      <c r="NM19" s="47">
        <v>0</v>
      </c>
      <c r="NN19" s="47">
        <f>SUM(NL19:NM19)</f>
        <v>19075601.014782</v>
      </c>
      <c r="NO19" s="47">
        <v>0</v>
      </c>
      <c r="NP19" s="47">
        <f>SUM(NN19:NO19)</f>
        <v>19075601.014782</v>
      </c>
      <c r="NQ19" s="47">
        <v>0</v>
      </c>
      <c r="NR19" s="47">
        <f>SUM(NP19:NQ19)</f>
        <v>19075601.014782</v>
      </c>
      <c r="NS19" s="47">
        <v>0</v>
      </c>
      <c r="NT19" s="47">
        <f>SUM(NR19:NS19)</f>
        <v>19075601.014782</v>
      </c>
      <c r="NU19" s="5">
        <f>ROW()</f>
        <v>19</v>
      </c>
      <c r="NV19" s="380" t="s">
        <v>322</v>
      </c>
      <c r="NW19" s="380"/>
      <c r="NX19" s="47">
        <v>0</v>
      </c>
      <c r="NY19" s="47">
        <v>0</v>
      </c>
      <c r="NZ19" s="47">
        <f>SUM(NX19:NY19)</f>
        <v>0</v>
      </c>
      <c r="OA19" s="47"/>
      <c r="OB19" s="47">
        <f>SUM(NZ19:OA19)</f>
        <v>0</v>
      </c>
      <c r="OC19" s="40"/>
      <c r="OD19" s="40"/>
      <c r="OE19" s="40"/>
      <c r="OF19" s="40"/>
      <c r="OG19" s="40"/>
      <c r="OH19" s="40"/>
      <c r="OI19" s="40"/>
      <c r="OJ19" s="40"/>
      <c r="OK19" s="5">
        <f>ROW()</f>
        <v>19</v>
      </c>
      <c r="OL19" s="294"/>
      <c r="OM19" s="451"/>
      <c r="ON19" s="451"/>
      <c r="OO19" s="451"/>
      <c r="OP19" s="275"/>
      <c r="OQ19" s="275"/>
      <c r="OR19" s="47"/>
      <c r="OS19" s="47"/>
      <c r="OT19" s="47"/>
      <c r="OU19" s="47"/>
      <c r="OV19" s="47"/>
      <c r="OW19" s="47"/>
      <c r="OX19" s="47"/>
      <c r="OY19" s="47"/>
      <c r="OZ19" s="47"/>
      <c r="PA19" s="5">
        <f>ROW()</f>
        <v>19</v>
      </c>
      <c r="PB19" s="478" t="s">
        <v>288</v>
      </c>
      <c r="PC19"/>
      <c r="PD19" s="47">
        <v>0</v>
      </c>
      <c r="PE19" s="47">
        <v>0</v>
      </c>
      <c r="PF19" s="47">
        <v>-214842.92636755423</v>
      </c>
      <c r="PG19" s="47">
        <v>-99087.752238233516</v>
      </c>
      <c r="PH19" s="477">
        <f t="shared" si="27"/>
        <v>-313930.67860578775</v>
      </c>
      <c r="PI19" s="47">
        <v>-49543.876119116787</v>
      </c>
      <c r="PJ19" s="477">
        <f t="shared" si="28"/>
        <v>-363474.55472490453</v>
      </c>
      <c r="PK19" s="47">
        <v>90868.638681226177</v>
      </c>
      <c r="PL19" s="477">
        <f t="shared" si="29"/>
        <v>-272605.91604367836</v>
      </c>
      <c r="PM19" s="47">
        <v>181737.27736245206</v>
      </c>
      <c r="PN19" s="477">
        <f t="shared" si="30"/>
        <v>-90868.638681226294</v>
      </c>
      <c r="PO19" s="47">
        <v>90868.63868122609</v>
      </c>
      <c r="PP19" s="477">
        <f t="shared" si="31"/>
        <v>-2.0372681319713593E-10</v>
      </c>
      <c r="PR19" s="449">
        <f>ROW()</f>
        <v>19</v>
      </c>
      <c r="PS19" s="365" t="s">
        <v>207</v>
      </c>
      <c r="PT19" s="279"/>
      <c r="PU19" s="529">
        <f t="shared" ref="PU19:QG19" si="41">PU17+PU18</f>
        <v>0</v>
      </c>
      <c r="PV19" s="529">
        <f t="shared" si="41"/>
        <v>0</v>
      </c>
      <c r="PW19" s="529">
        <f t="shared" si="41"/>
        <v>0</v>
      </c>
      <c r="PX19" s="529">
        <f t="shared" si="41"/>
        <v>0</v>
      </c>
      <c r="PY19" s="529">
        <f t="shared" si="41"/>
        <v>0</v>
      </c>
      <c r="PZ19" s="529">
        <f t="shared" si="41"/>
        <v>0</v>
      </c>
      <c r="QA19" s="529">
        <f t="shared" si="41"/>
        <v>0</v>
      </c>
      <c r="QB19" s="529">
        <f t="shared" si="41"/>
        <v>0</v>
      </c>
      <c r="QC19" s="529">
        <f t="shared" si="41"/>
        <v>0</v>
      </c>
      <c r="QD19" s="529">
        <f t="shared" si="41"/>
        <v>0</v>
      </c>
      <c r="QE19" s="529">
        <f t="shared" si="41"/>
        <v>0</v>
      </c>
      <c r="QF19" s="529">
        <f t="shared" si="41"/>
        <v>0</v>
      </c>
      <c r="QG19" s="529">
        <f t="shared" si="41"/>
        <v>0</v>
      </c>
      <c r="QH19" s="329">
        <f>ROW()</f>
        <v>19</v>
      </c>
      <c r="QI19" s="279" t="s">
        <v>152</v>
      </c>
      <c r="QJ19" s="279"/>
      <c r="QK19" s="288"/>
      <c r="QL19" s="288"/>
      <c r="QM19" s="282">
        <v>6235473.4800000004</v>
      </c>
      <c r="QN19" s="282">
        <f>QO19-QM19</f>
        <v>-20621.030000000261</v>
      </c>
      <c r="QO19" s="290">
        <v>6214852.4500000002</v>
      </c>
      <c r="QP19" s="282">
        <f>QQ19-QO19</f>
        <v>-1733200.8600000003</v>
      </c>
      <c r="QQ19" s="290">
        <v>4481651.59</v>
      </c>
      <c r="QR19" s="282">
        <f>QS19-QQ19</f>
        <v>-1032983.02</v>
      </c>
      <c r="QS19" s="290">
        <v>3448668.57</v>
      </c>
      <c r="QT19" s="282">
        <f>QU19-QS19</f>
        <v>-16218.439999999944</v>
      </c>
      <c r="QU19" s="290">
        <v>3432450.13</v>
      </c>
      <c r="QV19" s="282">
        <f>QW19-QU19</f>
        <v>-23373.490000000224</v>
      </c>
      <c r="QW19" s="290">
        <v>3409076.6399999997</v>
      </c>
      <c r="QX19" s="366">
        <f>ROW()</f>
        <v>19</v>
      </c>
      <c r="QY19" s="284" t="s">
        <v>151</v>
      </c>
      <c r="QZ19" s="365"/>
      <c r="RA19" s="421"/>
      <c r="RB19" s="421"/>
      <c r="RC19" s="421"/>
      <c r="RD19" s="289">
        <v>0</v>
      </c>
      <c r="RE19" s="289">
        <f>RD19+RC19</f>
        <v>0</v>
      </c>
      <c r="RF19" s="289">
        <v>-70.858423999999999</v>
      </c>
      <c r="RG19" s="289">
        <f>RF19+RE19</f>
        <v>-70.858423999999999</v>
      </c>
      <c r="RH19" s="289">
        <v>-73.937448000000003</v>
      </c>
      <c r="RI19" s="289">
        <f>RH19+RG19</f>
        <v>-144.795872</v>
      </c>
      <c r="RJ19" s="289">
        <v>-73.937448000000018</v>
      </c>
      <c r="RK19" s="289">
        <f>RJ19+RI19</f>
        <v>-218.73332000000002</v>
      </c>
      <c r="RL19" s="289">
        <v>-73.937447999999989</v>
      </c>
      <c r="RM19" s="289">
        <f>RL19+RK19</f>
        <v>-292.67076800000001</v>
      </c>
      <c r="RN19" s="280">
        <f>ROW()</f>
        <v>19</v>
      </c>
      <c r="RO19" s="279" t="s">
        <v>151</v>
      </c>
      <c r="RP19" s="286"/>
      <c r="RQ19" s="289"/>
      <c r="RR19" s="289"/>
      <c r="RS19" s="289"/>
      <c r="RT19" s="289">
        <v>87143.879212</v>
      </c>
      <c r="RU19" s="281">
        <f>RT19</f>
        <v>87143.879212</v>
      </c>
      <c r="RV19" s="289">
        <v>1695740.335796</v>
      </c>
      <c r="RW19" s="281">
        <f>RV19+RU19</f>
        <v>1782884.2150079999</v>
      </c>
      <c r="RX19" s="289">
        <v>1982134.544026</v>
      </c>
      <c r="RY19" s="281">
        <f>RX19+RW19</f>
        <v>3765018.7590339999</v>
      </c>
      <c r="RZ19" s="289">
        <v>2230116.8856200012</v>
      </c>
      <c r="SA19" s="281">
        <f>RZ19+RY19</f>
        <v>5995135.6446540011</v>
      </c>
      <c r="SB19" s="289">
        <v>2288608.3824759992</v>
      </c>
      <c r="SC19" s="281">
        <f>SB19+SA19</f>
        <v>8283744.0271300003</v>
      </c>
      <c r="SD19" s="274"/>
      <c r="SK19"/>
      <c r="SL19"/>
      <c r="SM19"/>
      <c r="SN19"/>
      <c r="SO19"/>
      <c r="SP19"/>
      <c r="SQ19"/>
      <c r="SR19"/>
      <c r="SS19"/>
      <c r="ST19"/>
      <c r="SU19" s="274"/>
    </row>
    <row r="20" spans="1:515" ht="15.75" thickBot="1" x14ac:dyDescent="0.3">
      <c r="A20" s="5">
        <f>ROW()</f>
        <v>20</v>
      </c>
      <c r="B20" s="316" t="s">
        <v>321</v>
      </c>
      <c r="C20" s="19"/>
      <c r="D20" s="226"/>
      <c r="E20" s="276">
        <v>1108530.4844879583</v>
      </c>
      <c r="F20" s="226"/>
      <c r="G20" s="276"/>
      <c r="H20" s="226"/>
      <c r="I20" s="276"/>
      <c r="J20" s="224"/>
      <c r="K20" s="276"/>
      <c r="L20" s="276"/>
      <c r="M20" s="276"/>
      <c r="N20" s="276"/>
      <c r="O20" s="276"/>
      <c r="P20" s="276"/>
      <c r="Q20" s="5">
        <f>ROW()</f>
        <v>20</v>
      </c>
      <c r="R20" s="333" t="s">
        <v>320</v>
      </c>
      <c r="S20" s="405"/>
      <c r="T20" s="275">
        <v>338421129.95004177</v>
      </c>
      <c r="U20" s="14">
        <f t="shared" si="6"/>
        <v>-338421129.95004177</v>
      </c>
      <c r="V20" s="14">
        <f t="shared" si="7"/>
        <v>0</v>
      </c>
      <c r="W20" s="14"/>
      <c r="X20" s="14">
        <f t="shared" si="8"/>
        <v>0</v>
      </c>
      <c r="Y20" s="14"/>
      <c r="Z20" s="14">
        <f t="shared" si="9"/>
        <v>0</v>
      </c>
      <c r="AA20" s="14"/>
      <c r="AB20" s="14">
        <f t="shared" si="10"/>
        <v>0</v>
      </c>
      <c r="AC20" s="14"/>
      <c r="AD20" s="14">
        <f t="shared" si="11"/>
        <v>0</v>
      </c>
      <c r="AE20" s="14"/>
      <c r="AF20" s="14">
        <f t="shared" si="12"/>
        <v>0</v>
      </c>
      <c r="AG20" s="5">
        <f>ROW()</f>
        <v>20</v>
      </c>
      <c r="AH20" s="528" t="s">
        <v>319</v>
      </c>
      <c r="AI20" s="513"/>
      <c r="AJ20" s="3">
        <f>AJ16*AJ18</f>
        <v>6055022.5516099688</v>
      </c>
      <c r="AK20" s="3">
        <f>AK16*AK18</f>
        <v>48442.102737191832</v>
      </c>
      <c r="AL20" s="277">
        <v>6103464.6543471608</v>
      </c>
      <c r="AM20" s="277">
        <v>13001482.406718556</v>
      </c>
      <c r="AN20" s="277">
        <v>19104947.061065719</v>
      </c>
      <c r="AO20" s="3"/>
      <c r="AP20" s="3"/>
      <c r="AQ20" s="277"/>
      <c r="AR20" s="277"/>
      <c r="AS20" s="277"/>
      <c r="AT20" s="3"/>
      <c r="AU20" s="3"/>
      <c r="AV20" s="277"/>
      <c r="AW20" s="5">
        <f>ROW()</f>
        <v>20</v>
      </c>
      <c r="AX20" s="21" t="s">
        <v>318</v>
      </c>
      <c r="AY20" s="496"/>
      <c r="AZ20" s="511">
        <f t="shared" ref="AZ20:BL20" si="42">SUM(AZ16:AZ19)</f>
        <v>38726836.050000004</v>
      </c>
      <c r="BA20" s="511">
        <f t="shared" si="42"/>
        <v>-4083468.6190756047</v>
      </c>
      <c r="BB20" s="511">
        <f t="shared" si="42"/>
        <v>34643367.430924393</v>
      </c>
      <c r="BC20" s="511">
        <f t="shared" si="42"/>
        <v>489534.39253912517</v>
      </c>
      <c r="BD20" s="371">
        <f t="shared" si="42"/>
        <v>35132901.823463514</v>
      </c>
      <c r="BE20" s="511">
        <f t="shared" si="42"/>
        <v>-252779.03881400137</v>
      </c>
      <c r="BF20" s="371">
        <f t="shared" si="42"/>
        <v>34880122.784649514</v>
      </c>
      <c r="BG20" s="511">
        <f t="shared" si="42"/>
        <v>-1441248.0251239983</v>
      </c>
      <c r="BH20" s="371">
        <f t="shared" si="42"/>
        <v>33438874.759525515</v>
      </c>
      <c r="BI20" s="511">
        <f t="shared" si="42"/>
        <v>-527842.51771800278</v>
      </c>
      <c r="BJ20" s="371">
        <f t="shared" si="42"/>
        <v>32911032.241807513</v>
      </c>
      <c r="BK20" s="511">
        <f t="shared" si="42"/>
        <v>-695730.51745199854</v>
      </c>
      <c r="BL20" s="371">
        <f t="shared" si="42"/>
        <v>32215301.724355515</v>
      </c>
      <c r="BM20" s="5">
        <f>ROW()</f>
        <v>20</v>
      </c>
      <c r="BN20" s="494" t="s">
        <v>317</v>
      </c>
      <c r="BP20" s="527"/>
      <c r="BQ20" s="526">
        <f>+'SEF-8'!J13</f>
        <v>2.6200000000000001E-2</v>
      </c>
      <c r="BR20" s="23">
        <f>+BQ20</f>
        <v>2.6200000000000001E-2</v>
      </c>
      <c r="BS20" s="526">
        <f>+BQ20</f>
        <v>2.6200000000000001E-2</v>
      </c>
      <c r="BT20" s="23">
        <f>+BQ20</f>
        <v>2.6200000000000001E-2</v>
      </c>
      <c r="BU20" s="526">
        <f>+BQ20</f>
        <v>2.6200000000000001E-2</v>
      </c>
      <c r="BV20" s="23">
        <f>+BU20</f>
        <v>2.6200000000000001E-2</v>
      </c>
      <c r="BW20" s="23">
        <f>'SEF-8'!J22</f>
        <v>2.5399999999999999E-2</v>
      </c>
      <c r="BX20" s="23">
        <f>+BW20</f>
        <v>2.5399999999999999E-2</v>
      </c>
      <c r="BY20" s="23">
        <f>'SEF-8'!J31</f>
        <v>2.5399999999999999E-2</v>
      </c>
      <c r="BZ20" s="23">
        <f>+BY20</f>
        <v>2.5399999999999999E-2</v>
      </c>
      <c r="CA20" s="30">
        <f>'SEF-8'!J40</f>
        <v>2.5399999999999999E-2</v>
      </c>
      <c r="CB20" s="23">
        <f>+CA20</f>
        <v>2.5399999999999999E-2</v>
      </c>
      <c r="CC20" s="5">
        <f>ROW()</f>
        <v>20</v>
      </c>
      <c r="CD20" s="525" t="s">
        <v>147</v>
      </c>
      <c r="CE20" s="525"/>
      <c r="CF20" s="524">
        <f t="shared" ref="CF20:CR20" si="43">-CF17-CF19</f>
        <v>-3614251.0167742399</v>
      </c>
      <c r="CG20" s="524">
        <f t="shared" si="43"/>
        <v>332327.22565972776</v>
      </c>
      <c r="CH20" s="524">
        <f t="shared" si="43"/>
        <v>-3281923.7911145124</v>
      </c>
      <c r="CI20" s="524">
        <f t="shared" si="43"/>
        <v>0</v>
      </c>
      <c r="CJ20" s="524">
        <f t="shared" si="43"/>
        <v>-3281923.7911145124</v>
      </c>
      <c r="CK20" s="524">
        <f t="shared" si="43"/>
        <v>0</v>
      </c>
      <c r="CL20" s="524">
        <f t="shared" si="43"/>
        <v>-3281923.7911145124</v>
      </c>
      <c r="CM20" s="524">
        <f t="shared" si="43"/>
        <v>0</v>
      </c>
      <c r="CN20" s="524">
        <f t="shared" si="43"/>
        <v>-3281923.7911145124</v>
      </c>
      <c r="CO20" s="524">
        <f t="shared" si="43"/>
        <v>0</v>
      </c>
      <c r="CP20" s="524">
        <f t="shared" si="43"/>
        <v>-3281923.7911145124</v>
      </c>
      <c r="CQ20" s="524">
        <f t="shared" si="43"/>
        <v>0</v>
      </c>
      <c r="CR20" s="524">
        <f t="shared" si="43"/>
        <v>-3281923.7911145124</v>
      </c>
      <c r="CS20" s="5">
        <f>ROW()</f>
        <v>20</v>
      </c>
      <c r="CT20" s="21"/>
      <c r="CU20" s="523"/>
      <c r="CV20" s="522"/>
      <c r="CW20" s="522"/>
      <c r="CX20" s="522"/>
      <c r="CY20" s="522"/>
      <c r="CZ20" s="522"/>
      <c r="DA20" s="522"/>
      <c r="DB20" s="522"/>
      <c r="DC20" s="522"/>
      <c r="DD20" s="522"/>
      <c r="DE20" s="522"/>
      <c r="DF20" s="522"/>
      <c r="DG20" s="522"/>
      <c r="DH20" s="522"/>
      <c r="DI20" s="5">
        <f>ROW()</f>
        <v>20</v>
      </c>
      <c r="DJ20" s="373" t="s">
        <v>301</v>
      </c>
      <c r="DK20" s="521">
        <v>0.21</v>
      </c>
      <c r="DL20" s="520">
        <f>-$DK$20*DL19</f>
        <v>-7699070.6431463994</v>
      </c>
      <c r="DM20" s="520">
        <f>-$DK$20*DM19</f>
        <v>252.73810001984236</v>
      </c>
      <c r="DN20" s="12">
        <f>DL20+DM20</f>
        <v>-7698817.9050463792</v>
      </c>
      <c r="DO20" s="520">
        <f>-$DK$20*DO19</f>
        <v>0</v>
      </c>
      <c r="DP20" s="224">
        <f>DN20+DO20</f>
        <v>-7698817.9050463792</v>
      </c>
      <c r="DQ20" s="520">
        <f>-$DK$20*DQ19</f>
        <v>0</v>
      </c>
      <c r="DR20" s="224">
        <f>DP20+DQ20</f>
        <v>-7698817.9050463792</v>
      </c>
      <c r="DS20" s="520">
        <f>-$DK$20*DS19</f>
        <v>0</v>
      </c>
      <c r="DT20" s="224">
        <f>DR20+DS20</f>
        <v>-7698817.9050463792</v>
      </c>
      <c r="DU20" s="520">
        <f>-$DK$20*DU19</f>
        <v>0</v>
      </c>
      <c r="DV20" s="224">
        <f>DT20+DU20</f>
        <v>-7698817.9050463792</v>
      </c>
      <c r="DW20" s="520">
        <f>-$DK$20*DW19</f>
        <v>0</v>
      </c>
      <c r="DX20" s="224">
        <f>DV20+DW20</f>
        <v>-7698817.9050463792</v>
      </c>
      <c r="DY20" s="5">
        <f>ROW()</f>
        <v>20</v>
      </c>
      <c r="DZ20" s="333"/>
      <c r="EA20" s="19"/>
      <c r="EB20" s="19"/>
      <c r="EC20" s="19"/>
      <c r="ED20" s="1"/>
      <c r="EE20" s="19"/>
      <c r="EF20" s="1"/>
      <c r="EG20" s="19"/>
      <c r="EH20" s="1"/>
      <c r="EI20" s="19"/>
      <c r="EJ20" s="1"/>
      <c r="EK20" s="19"/>
      <c r="EL20" s="1"/>
      <c r="EM20" s="19"/>
      <c r="EN20" s="1"/>
      <c r="EO20" s="5">
        <f>ROW()</f>
        <v>20</v>
      </c>
      <c r="EP20" s="19" t="s">
        <v>316</v>
      </c>
      <c r="EQ20" s="39"/>
      <c r="ER20" s="519">
        <f>ER18</f>
        <v>582975.68834427826</v>
      </c>
      <c r="ES20" s="519">
        <f>ES18</f>
        <v>-838323.23312883906</v>
      </c>
      <c r="ET20" s="39">
        <f>ER20+ES20</f>
        <v>-255347.5447845608</v>
      </c>
      <c r="EU20" s="519">
        <f>EU18</f>
        <v>0</v>
      </c>
      <c r="EV20" s="39">
        <f>ET20+EU20</f>
        <v>-255347.5447845608</v>
      </c>
      <c r="EW20" s="519">
        <f>EW18</f>
        <v>0</v>
      </c>
      <c r="EX20" s="39">
        <f>EV20+EW20</f>
        <v>-255347.5447845608</v>
      </c>
      <c r="EY20" s="519">
        <f>EY18</f>
        <v>0</v>
      </c>
      <c r="EZ20" s="39">
        <f>EX20+EY20</f>
        <v>-255347.5447845608</v>
      </c>
      <c r="FA20" s="519">
        <f>FA18</f>
        <v>0</v>
      </c>
      <c r="FB20" s="39">
        <f>EZ20+FA20</f>
        <v>-255347.5447845608</v>
      </c>
      <c r="FC20" s="519">
        <f>FC18</f>
        <v>0</v>
      </c>
      <c r="FD20" s="39">
        <f>FB20+FC20</f>
        <v>-255347.5447845608</v>
      </c>
      <c r="FE20" s="5">
        <f>ROW()</f>
        <v>20</v>
      </c>
      <c r="FF20" s="457" t="s">
        <v>313</v>
      </c>
      <c r="FH20" s="12">
        <v>0</v>
      </c>
      <c r="FI20" s="12">
        <v>0</v>
      </c>
      <c r="FJ20" s="12">
        <f t="shared" si="14"/>
        <v>0</v>
      </c>
      <c r="FK20" s="12">
        <v>0</v>
      </c>
      <c r="FL20" s="12">
        <f t="shared" si="15"/>
        <v>0</v>
      </c>
      <c r="FM20" s="12">
        <v>0</v>
      </c>
      <c r="FN20" s="12">
        <f t="shared" si="16"/>
        <v>0</v>
      </c>
      <c r="FO20" s="12">
        <v>0</v>
      </c>
      <c r="FP20" s="12">
        <f t="shared" si="17"/>
        <v>0</v>
      </c>
      <c r="FQ20" s="12">
        <v>0</v>
      </c>
      <c r="FR20" s="12">
        <f t="shared" si="18"/>
        <v>0</v>
      </c>
      <c r="FS20" s="12">
        <v>0</v>
      </c>
      <c r="FT20" s="12">
        <f t="shared" si="19"/>
        <v>0</v>
      </c>
      <c r="FU20" s="5">
        <f>ROW()</f>
        <v>20</v>
      </c>
      <c r="FV20" s="373" t="s">
        <v>315</v>
      </c>
      <c r="FW20" s="231"/>
      <c r="FX20" s="403">
        <v>1561402.6405</v>
      </c>
      <c r="FY20" s="403">
        <v>23421.039607499959</v>
      </c>
      <c r="FZ20" s="403">
        <f>SUM(FX20:FY20)</f>
        <v>1584823.6801074999</v>
      </c>
      <c r="GA20" s="403">
        <v>0</v>
      </c>
      <c r="GB20" s="403">
        <v>1584823.6801074999</v>
      </c>
      <c r="GC20" s="403">
        <v>0</v>
      </c>
      <c r="GD20" s="403">
        <v>1584823.6801074999</v>
      </c>
      <c r="GE20" s="403">
        <v>0</v>
      </c>
      <c r="GF20" s="403">
        <v>1584823.6801074999</v>
      </c>
      <c r="GG20" s="403">
        <v>0</v>
      </c>
      <c r="GH20" s="403">
        <v>1584823.6801074999</v>
      </c>
      <c r="GI20" s="403">
        <v>0</v>
      </c>
      <c r="GJ20" s="403">
        <v>1584823.6801074999</v>
      </c>
      <c r="GS20" s="40"/>
      <c r="GT20" s="40"/>
      <c r="GU20" s="40"/>
      <c r="GV20" s="40"/>
      <c r="GW20" s="40"/>
      <c r="GX20" s="40"/>
      <c r="GY20" s="40"/>
      <c r="GZ20" s="40"/>
      <c r="HA20" s="5">
        <f>ROW()</f>
        <v>20</v>
      </c>
      <c r="HB20" s="21" t="s">
        <v>158</v>
      </c>
      <c r="HC20" s="50">
        <v>0.21</v>
      </c>
      <c r="HD20" s="234">
        <f t="shared" ref="HD20:HP20" si="44">-HD18*$HC$20</f>
        <v>-346019.32500400837</v>
      </c>
      <c r="HE20" s="234">
        <f t="shared" si="44"/>
        <v>-63373.130481059474</v>
      </c>
      <c r="HF20" s="234">
        <f t="shared" si="44"/>
        <v>-409392.45548506785</v>
      </c>
      <c r="HG20" s="234">
        <f t="shared" si="44"/>
        <v>-118486.35181752536</v>
      </c>
      <c r="HH20" s="234">
        <f t="shared" si="44"/>
        <v>-527878.80730259325</v>
      </c>
      <c r="HI20" s="234">
        <f t="shared" si="44"/>
        <v>0</v>
      </c>
      <c r="HJ20" s="234">
        <f t="shared" si="44"/>
        <v>-527878.80730259325</v>
      </c>
      <c r="HK20" s="234">
        <f t="shared" si="44"/>
        <v>0</v>
      </c>
      <c r="HL20" s="234">
        <f t="shared" si="44"/>
        <v>-527878.80730259325</v>
      </c>
      <c r="HM20" s="234">
        <f t="shared" si="44"/>
        <v>0</v>
      </c>
      <c r="HN20" s="234">
        <f t="shared" si="44"/>
        <v>-527878.80730259325</v>
      </c>
      <c r="HO20" s="234">
        <f t="shared" si="44"/>
        <v>0</v>
      </c>
      <c r="HP20" s="234">
        <f t="shared" si="44"/>
        <v>-527878.80730259325</v>
      </c>
      <c r="HQ20" s="5">
        <f>ROW()</f>
        <v>20</v>
      </c>
      <c r="IG20" s="5">
        <f>ROW()</f>
        <v>20</v>
      </c>
      <c r="IH20" s="363" t="s">
        <v>314</v>
      </c>
      <c r="II20" s="363"/>
      <c r="IJ20" s="3">
        <f>+IJ18</f>
        <v>66598.29467198941</v>
      </c>
      <c r="IK20" s="3">
        <f>+IK18</f>
        <v>-60189.774001547892</v>
      </c>
      <c r="IL20" s="3">
        <f>+IL18</f>
        <v>6408.5206704415177</v>
      </c>
      <c r="IM20" s="3">
        <f>+IM18</f>
        <v>0</v>
      </c>
      <c r="IN20" s="3">
        <f>+IN18</f>
        <v>6408.5206704415177</v>
      </c>
      <c r="IO20" s="3"/>
      <c r="IP20" s="3">
        <f>+IP18</f>
        <v>6408.5206704415177</v>
      </c>
      <c r="IQ20" s="3"/>
      <c r="IR20" s="3">
        <f>+IR18</f>
        <v>6408.5206704415177</v>
      </c>
      <c r="IS20" s="3"/>
      <c r="IT20" s="3">
        <f>+IT18</f>
        <v>6408.5206704415177</v>
      </c>
      <c r="IU20" s="3"/>
      <c r="IV20" s="3">
        <f>+IV18</f>
        <v>6408.5206704415177</v>
      </c>
      <c r="IW20" s="5">
        <f>ROW()</f>
        <v>20</v>
      </c>
      <c r="IX20" s="21" t="s">
        <v>147</v>
      </c>
      <c r="IY20" s="21"/>
      <c r="IZ20" s="501">
        <f t="shared" ref="IZ20:JL20" si="45">-IZ17-IZ19</f>
        <v>-2097713.2417072859</v>
      </c>
      <c r="JA20" s="501">
        <f t="shared" si="45"/>
        <v>629811.27671236463</v>
      </c>
      <c r="JB20" s="501">
        <f t="shared" si="45"/>
        <v>-1467901.9649949213</v>
      </c>
      <c r="JC20" s="501">
        <f t="shared" si="45"/>
        <v>-489300.65499830747</v>
      </c>
      <c r="JD20" s="501">
        <f t="shared" si="45"/>
        <v>-1957202.6199932287</v>
      </c>
      <c r="JE20" s="501">
        <f t="shared" si="45"/>
        <v>0</v>
      </c>
      <c r="JF20" s="501">
        <f t="shared" si="45"/>
        <v>-1957202.6199932287</v>
      </c>
      <c r="JG20" s="501">
        <f t="shared" si="45"/>
        <v>0</v>
      </c>
      <c r="JH20" s="501">
        <f t="shared" si="45"/>
        <v>-1957202.6199932287</v>
      </c>
      <c r="JI20" s="501">
        <f t="shared" si="45"/>
        <v>0</v>
      </c>
      <c r="JJ20" s="501">
        <f t="shared" si="45"/>
        <v>-1957202.6199932287</v>
      </c>
      <c r="JK20" s="501">
        <f t="shared" si="45"/>
        <v>0</v>
      </c>
      <c r="JL20" s="501">
        <f t="shared" si="45"/>
        <v>-1957202.6199932287</v>
      </c>
      <c r="JM20" s="5">
        <f>ROW()</f>
        <v>20</v>
      </c>
      <c r="JN20" s="316" t="s">
        <v>313</v>
      </c>
      <c r="JO20" s="425"/>
      <c r="JP20" s="14">
        <v>0</v>
      </c>
      <c r="JQ20" s="14">
        <v>0</v>
      </c>
      <c r="JR20" s="433">
        <f t="shared" si="21"/>
        <v>0</v>
      </c>
      <c r="JS20" s="14">
        <v>0</v>
      </c>
      <c r="JT20" s="433">
        <f t="shared" si="22"/>
        <v>0</v>
      </c>
      <c r="JU20" s="14">
        <v>0</v>
      </c>
      <c r="JV20" s="433">
        <f t="shared" si="23"/>
        <v>0</v>
      </c>
      <c r="JW20" s="14">
        <v>0</v>
      </c>
      <c r="JX20" s="433">
        <f t="shared" si="24"/>
        <v>0</v>
      </c>
      <c r="JY20" s="14">
        <v>0</v>
      </c>
      <c r="JZ20" s="433">
        <f t="shared" si="25"/>
        <v>0</v>
      </c>
      <c r="KA20" s="14">
        <v>0</v>
      </c>
      <c r="KB20" s="433">
        <f t="shared" si="26"/>
        <v>0</v>
      </c>
      <c r="KC20" s="5">
        <f>ROW()</f>
        <v>20</v>
      </c>
      <c r="KD20" s="19" t="s">
        <v>120</v>
      </c>
      <c r="KF20" s="6">
        <v>85966020.126853734</v>
      </c>
      <c r="KG20" s="6">
        <v>5087708.5119560659</v>
      </c>
      <c r="KH20" s="40">
        <f t="shared" si="0"/>
        <v>91053728.6388098</v>
      </c>
      <c r="KI20" s="6">
        <v>0</v>
      </c>
      <c r="KJ20" s="40">
        <f t="shared" si="1"/>
        <v>91053728.6388098</v>
      </c>
      <c r="KK20" s="6">
        <v>0</v>
      </c>
      <c r="KL20" s="40">
        <f t="shared" si="2"/>
        <v>91053728.6388098</v>
      </c>
      <c r="KM20" s="6">
        <v>0</v>
      </c>
      <c r="KN20" s="40">
        <f t="shared" si="3"/>
        <v>91053728.6388098</v>
      </c>
      <c r="KO20" s="6">
        <v>0</v>
      </c>
      <c r="KP20" s="40">
        <f t="shared" si="4"/>
        <v>91053728.6388098</v>
      </c>
      <c r="KQ20" s="6">
        <v>0</v>
      </c>
      <c r="KR20" s="40">
        <f t="shared" si="5"/>
        <v>91053728.6388098</v>
      </c>
      <c r="KS20" s="5">
        <f>ROW()</f>
        <v>20</v>
      </c>
      <c r="KT20" s="372" t="s">
        <v>296</v>
      </c>
      <c r="KV20" s="327">
        <f t="shared" ref="KV20:LH20" si="46">SUM(KV16:KV19)</f>
        <v>178757333.99589401</v>
      </c>
      <c r="KW20" s="327">
        <f t="shared" si="46"/>
        <v>148321.91543102823</v>
      </c>
      <c r="KX20" s="327">
        <f t="shared" si="46"/>
        <v>178905655.91132504</v>
      </c>
      <c r="KY20" s="327">
        <f t="shared" si="46"/>
        <v>0</v>
      </c>
      <c r="KZ20" s="327">
        <f t="shared" si="46"/>
        <v>178905655.91132504</v>
      </c>
      <c r="LA20" s="327">
        <f t="shared" si="46"/>
        <v>0</v>
      </c>
      <c r="LB20" s="327">
        <f t="shared" si="46"/>
        <v>178905655.91132504</v>
      </c>
      <c r="LC20" s="327">
        <f t="shared" si="46"/>
        <v>0</v>
      </c>
      <c r="LD20" s="327">
        <f t="shared" si="46"/>
        <v>178905655.91132504</v>
      </c>
      <c r="LE20" s="327">
        <f t="shared" si="46"/>
        <v>0</v>
      </c>
      <c r="LF20" s="327">
        <f t="shared" si="46"/>
        <v>178905655.91132504</v>
      </c>
      <c r="LG20" s="327">
        <f t="shared" si="46"/>
        <v>0</v>
      </c>
      <c r="LH20" s="327">
        <f t="shared" si="46"/>
        <v>178905655.91132504</v>
      </c>
      <c r="LI20" s="5">
        <f>ROW()</f>
        <v>20</v>
      </c>
      <c r="LJ20" s="483" t="s">
        <v>226</v>
      </c>
      <c r="LL20" s="518">
        <f t="shared" ref="LL20:LX20" si="47">+LL18</f>
        <v>1987356.93</v>
      </c>
      <c r="LM20" s="518">
        <f t="shared" si="47"/>
        <v>-8210.2111799998675</v>
      </c>
      <c r="LN20" s="518">
        <f t="shared" si="47"/>
        <v>1979146.7188200001</v>
      </c>
      <c r="LO20" s="518">
        <f t="shared" si="47"/>
        <v>0</v>
      </c>
      <c r="LP20" s="518">
        <f t="shared" si="47"/>
        <v>1979146.7188200001</v>
      </c>
      <c r="LQ20" s="518">
        <f t="shared" si="47"/>
        <v>0</v>
      </c>
      <c r="LR20" s="518">
        <f t="shared" si="47"/>
        <v>1979146.7188200001</v>
      </c>
      <c r="LS20" s="518">
        <f t="shared" si="47"/>
        <v>0</v>
      </c>
      <c r="LT20" s="518">
        <f t="shared" si="47"/>
        <v>1979146.7188200001</v>
      </c>
      <c r="LU20" s="518">
        <f t="shared" si="47"/>
        <v>0</v>
      </c>
      <c r="LV20" s="518">
        <f t="shared" si="47"/>
        <v>1979146.7188200001</v>
      </c>
      <c r="LW20" s="518">
        <f t="shared" si="47"/>
        <v>0</v>
      </c>
      <c r="LX20" s="518">
        <f t="shared" si="47"/>
        <v>1979146.7188200001</v>
      </c>
      <c r="LY20" s="5">
        <f>ROW()</f>
        <v>20</v>
      </c>
      <c r="LZ20" s="21" t="s">
        <v>85</v>
      </c>
      <c r="MB20" s="276"/>
      <c r="MC20" s="276"/>
      <c r="MD20" s="276"/>
      <c r="ME20" s="276"/>
      <c r="MF20" s="276"/>
      <c r="MG20" s="276"/>
      <c r="MH20" s="276"/>
      <c r="MI20" s="276">
        <v>-151953.17898263969</v>
      </c>
      <c r="MJ20" s="276"/>
      <c r="MK20" s="276">
        <v>33567.171348283999</v>
      </c>
      <c r="ML20" s="276"/>
      <c r="MM20" s="276">
        <v>21645.812135066371</v>
      </c>
      <c r="MN20" s="276"/>
      <c r="MO20" s="231">
        <f>ROW()</f>
        <v>20</v>
      </c>
      <c r="MP20" s="40" t="s">
        <v>312</v>
      </c>
      <c r="MQ20" s="40"/>
      <c r="MR20" s="517"/>
      <c r="MS20" s="517"/>
      <c r="MT20" s="517"/>
      <c r="MU20" s="517"/>
      <c r="MV20" s="517"/>
      <c r="MW20" s="516"/>
      <c r="MX20" s="516"/>
      <c r="MY20" s="516"/>
      <c r="MZ20" s="516"/>
      <c r="NA20" s="516"/>
      <c r="NB20" s="349"/>
      <c r="NC20" s="349"/>
      <c r="ND20" s="349"/>
      <c r="NE20" s="5">
        <f>ROW()</f>
        <v>20</v>
      </c>
      <c r="NF20" s="380"/>
      <c r="NG20" s="356"/>
      <c r="NH20" s="47">
        <f>-NI20</f>
        <v>0</v>
      </c>
      <c r="NI20" s="47"/>
      <c r="NJ20" s="47">
        <f>SUM(NH20:NI20)</f>
        <v>0</v>
      </c>
      <c r="NK20" s="47"/>
      <c r="NL20" s="47">
        <f>SUM(NJ20:NK20)</f>
        <v>0</v>
      </c>
      <c r="NM20" s="47"/>
      <c r="NN20" s="47">
        <f>SUM(NL20:NM20)</f>
        <v>0</v>
      </c>
      <c r="NO20" s="47"/>
      <c r="NP20" s="47">
        <f>SUM(NN20:NO20)</f>
        <v>0</v>
      </c>
      <c r="NQ20" s="47"/>
      <c r="NR20" s="47">
        <f>SUM(NP20:NQ20)</f>
        <v>0</v>
      </c>
      <c r="NS20" s="47"/>
      <c r="NT20" s="47">
        <f>SUM(NR20:NS20)</f>
        <v>0</v>
      </c>
      <c r="NU20" s="5">
        <f>ROW()</f>
        <v>20</v>
      </c>
      <c r="NV20" s="380" t="s">
        <v>311</v>
      </c>
      <c r="NW20" s="380"/>
      <c r="NX20" s="47">
        <v>0</v>
      </c>
      <c r="NY20" s="47">
        <v>0</v>
      </c>
      <c r="NZ20" s="47">
        <f>SUM(NX20:NY20)</f>
        <v>0</v>
      </c>
      <c r="OA20" s="47"/>
      <c r="OB20" s="47">
        <f>SUM(NZ20:OA20)</f>
        <v>0</v>
      </c>
      <c r="OC20" s="40"/>
      <c r="OD20" s="40"/>
      <c r="OE20" s="40"/>
      <c r="OF20" s="40"/>
      <c r="OG20" s="40"/>
      <c r="OH20" s="40"/>
      <c r="OI20" s="40"/>
      <c r="OJ20" s="40"/>
      <c r="OK20" s="5">
        <f>ROW()</f>
        <v>20</v>
      </c>
      <c r="OL20" s="515" t="s">
        <v>310</v>
      </c>
      <c r="OM20" s="50">
        <v>0.21</v>
      </c>
      <c r="ON20" s="514">
        <f t="shared" ref="ON20:OZ20" si="48">-ON18*$OM$20</f>
        <v>-1250170.7210999993</v>
      </c>
      <c r="OO20" s="514">
        <f t="shared" si="48"/>
        <v>185505.58751020461</v>
      </c>
      <c r="OP20" s="514">
        <f t="shared" si="48"/>
        <v>-1064665.1335897946</v>
      </c>
      <c r="OQ20" s="514">
        <f t="shared" si="48"/>
        <v>-1.4810204794630407E-2</v>
      </c>
      <c r="OR20" s="514">
        <f t="shared" si="48"/>
        <v>-1064665.1483999994</v>
      </c>
      <c r="OS20" s="514">
        <f t="shared" si="48"/>
        <v>0</v>
      </c>
      <c r="OT20" s="514">
        <f t="shared" si="48"/>
        <v>-1064665.1483999994</v>
      </c>
      <c r="OU20" s="514">
        <f t="shared" si="48"/>
        <v>-137876.62446047808</v>
      </c>
      <c r="OV20" s="514">
        <f t="shared" si="48"/>
        <v>-1202541.7728604774</v>
      </c>
      <c r="OW20" s="514">
        <f t="shared" si="48"/>
        <v>0</v>
      </c>
      <c r="OX20" s="514">
        <f t="shared" si="48"/>
        <v>-1202541.7728604774</v>
      </c>
      <c r="OY20" s="514">
        <f t="shared" si="48"/>
        <v>687847.01369996497</v>
      </c>
      <c r="OZ20" s="514">
        <f t="shared" si="48"/>
        <v>-514694.75916051248</v>
      </c>
      <c r="PA20" s="5">
        <f>ROW()</f>
        <v>20</v>
      </c>
      <c r="PB20" s="430" t="s">
        <v>309</v>
      </c>
      <c r="PC20"/>
      <c r="PD20" s="47">
        <v>0</v>
      </c>
      <c r="PE20" s="47">
        <v>0</v>
      </c>
      <c r="PF20" s="47">
        <v>-421430.14452999958</v>
      </c>
      <c r="PG20" s="47">
        <v>-451181.68424999993</v>
      </c>
      <c r="PH20" s="477">
        <f t="shared" si="27"/>
        <v>-872611.82877999952</v>
      </c>
      <c r="PI20" s="47">
        <v>-225590.84212500008</v>
      </c>
      <c r="PJ20" s="477">
        <f t="shared" si="28"/>
        <v>-1098202.6709049996</v>
      </c>
      <c r="PK20" s="47">
        <v>0</v>
      </c>
      <c r="PL20" s="477">
        <f t="shared" si="29"/>
        <v>-1098202.6709049996</v>
      </c>
      <c r="PM20" s="47">
        <v>0</v>
      </c>
      <c r="PN20" s="477">
        <f t="shared" si="30"/>
        <v>-1098202.6709049996</v>
      </c>
      <c r="PO20" s="47">
        <v>0</v>
      </c>
      <c r="PP20" s="477">
        <f t="shared" si="31"/>
        <v>-1098202.6709049996</v>
      </c>
      <c r="PR20" s="449"/>
      <c r="PS20" s="279"/>
      <c r="PT20" s="279"/>
      <c r="QH20" s="329">
        <f>ROW()</f>
        <v>20</v>
      </c>
      <c r="QI20" s="279" t="s">
        <v>151</v>
      </c>
      <c r="QJ20" s="279"/>
      <c r="QK20" s="367"/>
      <c r="QL20" s="367"/>
      <c r="QM20" s="281">
        <v>33715485.034608006</v>
      </c>
      <c r="QN20" s="281">
        <f>QO20-QM20</f>
        <v>-1927048.233136002</v>
      </c>
      <c r="QO20" s="289">
        <v>31788436.801472005</v>
      </c>
      <c r="QP20" s="281">
        <f>QQ20-QO20</f>
        <v>-7979734.7736860029</v>
      </c>
      <c r="QQ20" s="289">
        <v>23808702.027786002</v>
      </c>
      <c r="QR20" s="281">
        <f>QS20-QQ20</f>
        <v>-7821137.5035819989</v>
      </c>
      <c r="QS20" s="289">
        <v>15987564.524204003</v>
      </c>
      <c r="QT20" s="281">
        <f>QU20-QS20</f>
        <v>-3457393.787952004</v>
      </c>
      <c r="QU20" s="289">
        <v>12530170.736251999</v>
      </c>
      <c r="QV20" s="281">
        <f>QW20-QU20</f>
        <v>-3029473.3212639987</v>
      </c>
      <c r="QW20" s="289">
        <v>9500697.4149879999</v>
      </c>
      <c r="QX20" s="366">
        <f>ROW()</f>
        <v>20</v>
      </c>
      <c r="QY20" s="279" t="s">
        <v>296</v>
      </c>
      <c r="QZ20" s="365"/>
      <c r="RA20" s="476"/>
      <c r="RB20" s="476"/>
      <c r="RC20" s="476">
        <f t="shared" ref="RC20:RM20" si="49">SUM(RC16:RC19)</f>
        <v>0</v>
      </c>
      <c r="RD20" s="476">
        <f t="shared" si="49"/>
        <v>-201938.05620600007</v>
      </c>
      <c r="RE20" s="476">
        <f t="shared" si="49"/>
        <v>-201938.05620600007</v>
      </c>
      <c r="RF20" s="476">
        <f t="shared" si="49"/>
        <v>-1318502.2802459968</v>
      </c>
      <c r="RG20" s="476">
        <f t="shared" si="49"/>
        <v>-1520440.3364519968</v>
      </c>
      <c r="RH20" s="476">
        <f t="shared" si="49"/>
        <v>-1448122.8898740015</v>
      </c>
      <c r="RI20" s="476">
        <f t="shared" si="49"/>
        <v>-2968563.2263259985</v>
      </c>
      <c r="RJ20" s="476">
        <f t="shared" si="49"/>
        <v>-595046.26626400184</v>
      </c>
      <c r="RK20" s="476">
        <f t="shared" si="49"/>
        <v>-3563609.4925900004</v>
      </c>
      <c r="RL20" s="476">
        <f t="shared" si="49"/>
        <v>-447094.53626399918</v>
      </c>
      <c r="RM20" s="476">
        <f t="shared" si="49"/>
        <v>-4010704.0288539995</v>
      </c>
      <c r="RN20" s="280">
        <f>ROW()</f>
        <v>20</v>
      </c>
      <c r="RO20" s="279" t="s">
        <v>150</v>
      </c>
      <c r="RP20" s="286"/>
      <c r="RQ20" s="282"/>
      <c r="RR20" s="282"/>
      <c r="RS20" s="282"/>
      <c r="RT20" s="282">
        <f t="shared" ref="RT20:SC20" si="50">SUM(RT16:RT19)</f>
        <v>374159.21720600012</v>
      </c>
      <c r="RU20" s="282">
        <f t="shared" si="50"/>
        <v>374159.21720600012</v>
      </c>
      <c r="RV20" s="282">
        <f t="shared" si="50"/>
        <v>5101132.0538599994</v>
      </c>
      <c r="RW20" s="282">
        <f t="shared" si="50"/>
        <v>5475291.2710660007</v>
      </c>
      <c r="RX20" s="282">
        <f t="shared" si="50"/>
        <v>7074688.1070499998</v>
      </c>
      <c r="RY20" s="282">
        <f t="shared" si="50"/>
        <v>12549979.378116</v>
      </c>
      <c r="RZ20" s="282">
        <f t="shared" si="50"/>
        <v>12644952.766593998</v>
      </c>
      <c r="SA20" s="282">
        <f t="shared" si="50"/>
        <v>25194932.144709997</v>
      </c>
      <c r="SB20" s="282">
        <f t="shared" si="50"/>
        <v>7870769.2824759902</v>
      </c>
      <c r="SC20" s="282">
        <f t="shared" si="50"/>
        <v>33065701.427185986</v>
      </c>
      <c r="SD20" s="274"/>
      <c r="SK20"/>
      <c r="SL20"/>
      <c r="SM20"/>
      <c r="SN20"/>
      <c r="SO20"/>
      <c r="SP20"/>
      <c r="SQ20"/>
      <c r="SR20"/>
      <c r="SS20"/>
      <c r="ST20"/>
      <c r="SU20" s="274"/>
    </row>
    <row r="21" spans="1:515" ht="16.5" thickTop="1" thickBot="1" x14ac:dyDescent="0.3">
      <c r="A21" s="5">
        <f>ROW()</f>
        <v>21</v>
      </c>
      <c r="B21" s="316" t="s">
        <v>295</v>
      </c>
      <c r="C21" s="19"/>
      <c r="D21" s="226"/>
      <c r="E21" s="276">
        <v>8207648.2635284998</v>
      </c>
      <c r="F21" s="226"/>
      <c r="G21" s="276"/>
      <c r="H21" s="226"/>
      <c r="I21" s="276"/>
      <c r="J21" s="224"/>
      <c r="K21" s="276"/>
      <c r="L21" s="276"/>
      <c r="M21" s="276"/>
      <c r="N21" s="276"/>
      <c r="O21" s="276"/>
      <c r="P21" s="276"/>
      <c r="Q21" s="5">
        <f>ROW()</f>
        <v>21</v>
      </c>
      <c r="R21" s="333" t="s">
        <v>308</v>
      </c>
      <c r="T21" s="275">
        <v>41377490.215451926</v>
      </c>
      <c r="U21" s="14">
        <f t="shared" si="6"/>
        <v>-41377490.215451926</v>
      </c>
      <c r="V21" s="14">
        <f t="shared" si="7"/>
        <v>0</v>
      </c>
      <c r="W21" s="14"/>
      <c r="X21" s="14">
        <f t="shared" si="8"/>
        <v>0</v>
      </c>
      <c r="Y21" s="14"/>
      <c r="Z21" s="14">
        <f t="shared" si="9"/>
        <v>0</v>
      </c>
      <c r="AA21" s="14"/>
      <c r="AB21" s="14">
        <f t="shared" si="10"/>
        <v>0</v>
      </c>
      <c r="AC21" s="14"/>
      <c r="AD21" s="14">
        <f t="shared" si="11"/>
        <v>0</v>
      </c>
      <c r="AE21" s="14"/>
      <c r="AF21" s="14">
        <f t="shared" si="12"/>
        <v>0</v>
      </c>
      <c r="AG21" s="5">
        <f>ROW()</f>
        <v>21</v>
      </c>
      <c r="AH21" s="513"/>
      <c r="AI21" s="513"/>
      <c r="AJ21" s="512"/>
      <c r="AK21" s="512"/>
      <c r="AL21" s="512"/>
      <c r="AM21" s="512"/>
      <c r="AN21" s="512"/>
      <c r="AO21" s="512"/>
      <c r="AP21" s="512"/>
      <c r="AQ21" s="512"/>
      <c r="AR21" s="512"/>
      <c r="AS21" s="512"/>
      <c r="AT21" s="512"/>
      <c r="AU21" s="512"/>
      <c r="AV21" s="512"/>
      <c r="AW21" s="5">
        <f>ROW()</f>
        <v>21</v>
      </c>
      <c r="AX21" s="21" t="s">
        <v>180</v>
      </c>
      <c r="AY21" s="496"/>
      <c r="AZ21" s="511"/>
      <c r="BA21" s="511"/>
      <c r="BB21" s="511"/>
      <c r="BC21" s="511"/>
      <c r="BD21" s="510"/>
      <c r="BE21" s="511"/>
      <c r="BF21" s="510"/>
      <c r="BG21" s="511"/>
      <c r="BH21" s="510"/>
      <c r="BI21" s="511"/>
      <c r="BJ21" s="510"/>
      <c r="BK21" s="511"/>
      <c r="BL21" s="510"/>
      <c r="BM21" s="5">
        <f>ROW()</f>
        <v>21</v>
      </c>
      <c r="BN21" s="494" t="s">
        <v>307</v>
      </c>
      <c r="BP21" s="509">
        <v>0</v>
      </c>
      <c r="BQ21" s="508">
        <f>+BQ16*BQ20</f>
        <v>64143747.790376008</v>
      </c>
      <c r="BR21" s="506">
        <f>+BR16*BR20</f>
        <v>64143747.790376008</v>
      </c>
      <c r="BS21" s="507">
        <f>+BS16*BS20</f>
        <v>3230300.2949352888</v>
      </c>
      <c r="BT21" s="506">
        <f>+BT16*BT20</f>
        <v>67374048.085311294</v>
      </c>
      <c r="BU21" s="506">
        <f>BV21-BT21</f>
        <v>8807805.0019397587</v>
      </c>
      <c r="BV21" s="506">
        <f>+BV16*BV20</f>
        <v>76181853.087251052</v>
      </c>
      <c r="BW21" s="506">
        <f>BX21-BV21</f>
        <v>-904780.00708544254</v>
      </c>
      <c r="BX21" s="506">
        <f>+BX16*BX20</f>
        <v>75277073.08016561</v>
      </c>
      <c r="BY21" s="506">
        <f>BZ21-BX21</f>
        <v>4307963.6401919127</v>
      </c>
      <c r="BZ21" s="506">
        <f>+BZ16*BZ20</f>
        <v>79585036.720357522</v>
      </c>
      <c r="CA21" s="506">
        <f>CB21-BZ21</f>
        <v>2384503.9320886284</v>
      </c>
      <c r="CB21" s="506">
        <f>+CB16*CB20</f>
        <v>81969540.652446151</v>
      </c>
      <c r="CC21" s="5"/>
      <c r="CS21" s="5">
        <f>ROW()</f>
        <v>21</v>
      </c>
      <c r="CT21" s="445" t="s">
        <v>306</v>
      </c>
      <c r="CU21" s="416">
        <v>0.21</v>
      </c>
      <c r="CV21" s="505">
        <f>-CV19*$CU$21</f>
        <v>-86150.957698260012</v>
      </c>
      <c r="CW21" s="505">
        <f>-CW19*$CU$21</f>
        <v>-8139.0423017399899</v>
      </c>
      <c r="CX21" s="505">
        <f>CV21+CW21</f>
        <v>-94290</v>
      </c>
      <c r="CY21" s="505">
        <f>-CY19*$CU$21</f>
        <v>0</v>
      </c>
      <c r="CZ21" s="505">
        <f>CX21+CY21</f>
        <v>-94290</v>
      </c>
      <c r="DA21" s="505">
        <f>-DA19*$CU$21</f>
        <v>0</v>
      </c>
      <c r="DB21" s="505">
        <f>CZ21+DA21</f>
        <v>-94290</v>
      </c>
      <c r="DC21" s="505">
        <f>-DC19*$CU$21</f>
        <v>0</v>
      </c>
      <c r="DD21" s="505">
        <f>DB21+DC21</f>
        <v>-94290</v>
      </c>
      <c r="DE21" s="505">
        <f>-DE19*$CU$21</f>
        <v>0</v>
      </c>
      <c r="DF21" s="505">
        <f>DD21+DE21</f>
        <v>-94290</v>
      </c>
      <c r="DG21" s="505">
        <f>-DG19*$CU$21</f>
        <v>0</v>
      </c>
      <c r="DH21" s="505">
        <f>DF21+DG21</f>
        <v>-94290</v>
      </c>
      <c r="DI21" s="5">
        <f>ROW()</f>
        <v>21</v>
      </c>
      <c r="DJ21" s="373" t="s">
        <v>251</v>
      </c>
      <c r="DK21" s="373"/>
      <c r="DL21" s="330">
        <f t="shared" ref="DL21:DX21" si="51">-DL19-DL20</f>
        <v>-28963170.514693599</v>
      </c>
      <c r="DM21" s="330">
        <f t="shared" si="51"/>
        <v>950.77666197940709</v>
      </c>
      <c r="DN21" s="330">
        <f t="shared" si="51"/>
        <v>-28962219.738031618</v>
      </c>
      <c r="DO21" s="330">
        <f t="shared" si="51"/>
        <v>0</v>
      </c>
      <c r="DP21" s="330">
        <f t="shared" si="51"/>
        <v>-28962219.738031618</v>
      </c>
      <c r="DQ21" s="330">
        <f t="shared" si="51"/>
        <v>0</v>
      </c>
      <c r="DR21" s="330">
        <f t="shared" si="51"/>
        <v>-28962219.738031618</v>
      </c>
      <c r="DS21" s="330">
        <f t="shared" si="51"/>
        <v>0</v>
      </c>
      <c r="DT21" s="330">
        <f t="shared" si="51"/>
        <v>-28962219.738031618</v>
      </c>
      <c r="DU21" s="330">
        <f t="shared" si="51"/>
        <v>0</v>
      </c>
      <c r="DV21" s="330">
        <f t="shared" si="51"/>
        <v>-28962219.738031618</v>
      </c>
      <c r="DW21" s="330">
        <f t="shared" si="51"/>
        <v>0</v>
      </c>
      <c r="DX21" s="330">
        <f t="shared" si="51"/>
        <v>-28962219.738031618</v>
      </c>
      <c r="DY21" s="5">
        <f>ROW()</f>
        <v>21</v>
      </c>
      <c r="DZ21" s="504" t="s">
        <v>305</v>
      </c>
      <c r="EA21" s="50"/>
      <c r="EB21" s="489">
        <v>6411053.1568353511</v>
      </c>
      <c r="EC21" s="489">
        <v>-17426.848169658333</v>
      </c>
      <c r="ED21" s="438">
        <f>SUM(EB21:EC21)</f>
        <v>6393626.3086656928</v>
      </c>
      <c r="EE21" s="489">
        <v>44739.367113616318</v>
      </c>
      <c r="EF21" s="438">
        <f>SUM(ED21:EE21)</f>
        <v>6438365.6757793091</v>
      </c>
      <c r="EG21" s="489">
        <v>0</v>
      </c>
      <c r="EH21" s="438">
        <f>SUM(EF21:EG21)</f>
        <v>6438365.6757793091</v>
      </c>
      <c r="EI21" s="489">
        <v>0</v>
      </c>
      <c r="EJ21" s="438">
        <f>SUM(EH21:EI21)</f>
        <v>6438365.6757793091</v>
      </c>
      <c r="EK21" s="489">
        <v>0</v>
      </c>
      <c r="EL21" s="438">
        <f>SUM(EJ21:EK21)</f>
        <v>6438365.6757793091</v>
      </c>
      <c r="EM21" s="489">
        <v>0</v>
      </c>
      <c r="EN21" s="438">
        <f>SUM(EL21:EM21)</f>
        <v>6438365.6757793091</v>
      </c>
      <c r="EO21" s="5">
        <f>ROW()</f>
        <v>21</v>
      </c>
      <c r="EP21" s="19" t="s">
        <v>158</v>
      </c>
      <c r="EQ21" s="338">
        <v>0.21</v>
      </c>
      <c r="ER21" s="503">
        <f>-$EQ$21*ER20</f>
        <v>-122424.89455229843</v>
      </c>
      <c r="ES21" s="503">
        <f>-$EQ$21*ES20</f>
        <v>176047.87895705621</v>
      </c>
      <c r="ET21" s="502">
        <f>ER21+ES21</f>
        <v>53622.984404757779</v>
      </c>
      <c r="EU21" s="503">
        <f>-$EQ$21*EU20</f>
        <v>0</v>
      </c>
      <c r="EV21" s="502">
        <f>ET21+EU21</f>
        <v>53622.984404757779</v>
      </c>
      <c r="EW21" s="503">
        <f>-$EQ$21*EW20</f>
        <v>0</v>
      </c>
      <c r="EX21" s="502">
        <f>EV21+EW21</f>
        <v>53622.984404757779</v>
      </c>
      <c r="EY21" s="503">
        <f>-$EQ$21*EY20</f>
        <v>0</v>
      </c>
      <c r="EZ21" s="502">
        <f>EX21+EY21</f>
        <v>53622.984404757779</v>
      </c>
      <c r="FA21" s="503">
        <f>-$EQ$21*FA20</f>
        <v>0</v>
      </c>
      <c r="FB21" s="502">
        <f>EZ21+FA21</f>
        <v>53622.984404757779</v>
      </c>
      <c r="FC21" s="503">
        <f>-$EQ$21*FC20</f>
        <v>0</v>
      </c>
      <c r="FD21" s="502">
        <f>FB21+FC21</f>
        <v>53622.984404757779</v>
      </c>
      <c r="FE21" s="5">
        <f>ROW()</f>
        <v>21</v>
      </c>
      <c r="FF21" s="457" t="s">
        <v>304</v>
      </c>
      <c r="FH21" s="12">
        <v>496361.73449950101</v>
      </c>
      <c r="FI21" s="12">
        <v>1292050.5307426432</v>
      </c>
      <c r="FJ21" s="12">
        <f t="shared" si="14"/>
        <v>1788412.2652421442</v>
      </c>
      <c r="FK21" s="12">
        <v>-536750.33257821831</v>
      </c>
      <c r="FL21" s="12">
        <f t="shared" si="15"/>
        <v>1251661.9326639259</v>
      </c>
      <c r="FM21" s="12">
        <v>19843.596493905876</v>
      </c>
      <c r="FN21" s="12">
        <f t="shared" si="16"/>
        <v>1271505.5291578318</v>
      </c>
      <c r="FO21" s="12">
        <v>99798.153831003467</v>
      </c>
      <c r="FP21" s="12">
        <f t="shared" si="17"/>
        <v>1371303.6829888353</v>
      </c>
      <c r="FQ21" s="12">
        <v>306448.48057803698</v>
      </c>
      <c r="FR21" s="12">
        <f t="shared" si="18"/>
        <v>1677752.1635668722</v>
      </c>
      <c r="FS21" s="12">
        <v>462824.93839921872</v>
      </c>
      <c r="FT21" s="12">
        <f t="shared" si="19"/>
        <v>2140577.101966091</v>
      </c>
      <c r="FU21" s="5">
        <f>ROW()</f>
        <v>21</v>
      </c>
      <c r="FV21" s="10"/>
      <c r="FW21" s="456"/>
      <c r="FX21" s="403"/>
      <c r="FY21" s="403"/>
      <c r="FZ21" s="403"/>
      <c r="GA21" s="403"/>
      <c r="GB21" s="403"/>
      <c r="GC21" s="403"/>
      <c r="GD21" s="403"/>
      <c r="GE21" s="403"/>
      <c r="GF21" s="403"/>
      <c r="GG21" s="403"/>
      <c r="GH21" s="403"/>
      <c r="GI21" s="403"/>
      <c r="GJ21" s="403"/>
      <c r="GS21" s="40"/>
      <c r="GT21" s="40"/>
      <c r="GU21" s="40"/>
      <c r="GV21" s="40"/>
      <c r="GW21" s="40"/>
      <c r="GX21" s="40"/>
      <c r="GY21" s="40"/>
      <c r="GZ21" s="40"/>
      <c r="HA21" s="5">
        <f>ROW()</f>
        <v>21</v>
      </c>
      <c r="HB21" s="21" t="s">
        <v>147</v>
      </c>
      <c r="HC21" s="19"/>
      <c r="HD21" s="501">
        <f t="shared" ref="HD21:HP21" si="52">-HD18-HD20</f>
        <v>-1301691.7464436507</v>
      </c>
      <c r="HE21" s="501">
        <f t="shared" si="52"/>
        <v>-238403.68133350945</v>
      </c>
      <c r="HF21" s="501">
        <f t="shared" si="52"/>
        <v>-1540095.4277771602</v>
      </c>
      <c r="HG21" s="501">
        <f t="shared" si="52"/>
        <v>-445734.37112307164</v>
      </c>
      <c r="HH21" s="501">
        <f t="shared" si="52"/>
        <v>-1985829.7989002317</v>
      </c>
      <c r="HI21" s="501">
        <f t="shared" si="52"/>
        <v>0</v>
      </c>
      <c r="HJ21" s="501">
        <f t="shared" si="52"/>
        <v>-1985829.7989002317</v>
      </c>
      <c r="HK21" s="501">
        <f t="shared" si="52"/>
        <v>0</v>
      </c>
      <c r="HL21" s="501">
        <f t="shared" si="52"/>
        <v>-1985829.7989002317</v>
      </c>
      <c r="HM21" s="501">
        <f t="shared" si="52"/>
        <v>0</v>
      </c>
      <c r="HN21" s="501">
        <f t="shared" si="52"/>
        <v>-1985829.7989002317</v>
      </c>
      <c r="HO21" s="501">
        <f t="shared" si="52"/>
        <v>0</v>
      </c>
      <c r="HP21" s="501">
        <f t="shared" si="52"/>
        <v>-1985829.7989002317</v>
      </c>
      <c r="HQ21" s="5">
        <f>ROW()</f>
        <v>21</v>
      </c>
      <c r="HR21" s="46" t="s">
        <v>148</v>
      </c>
      <c r="HS21" s="50">
        <v>0.21</v>
      </c>
      <c r="HT21" s="6">
        <f t="shared" ref="HT21:IF21" si="53">-$HS$21*HT19</f>
        <v>-9912.0860999999986</v>
      </c>
      <c r="HU21" s="6">
        <f t="shared" si="53"/>
        <v>4799.0123999999987</v>
      </c>
      <c r="HV21" s="6">
        <f t="shared" si="53"/>
        <v>-5113.0736999999999</v>
      </c>
      <c r="HW21" s="6">
        <f t="shared" si="53"/>
        <v>5113.0736999999945</v>
      </c>
      <c r="HX21" s="6">
        <f t="shared" si="53"/>
        <v>0</v>
      </c>
      <c r="HY21" s="6">
        <f t="shared" si="53"/>
        <v>-6.5192580223083489E-11</v>
      </c>
      <c r="HZ21" s="6">
        <f t="shared" si="53"/>
        <v>-6.5192580223083489E-11</v>
      </c>
      <c r="IA21" s="6">
        <f t="shared" si="53"/>
        <v>-400718.05970000004</v>
      </c>
      <c r="IB21" s="6">
        <f t="shared" si="53"/>
        <v>-400718.05970000004</v>
      </c>
      <c r="IC21" s="6">
        <f t="shared" si="53"/>
        <v>0</v>
      </c>
      <c r="ID21" s="6">
        <f t="shared" si="53"/>
        <v>-400718.05970000004</v>
      </c>
      <c r="IE21" s="6">
        <f t="shared" si="53"/>
        <v>0</v>
      </c>
      <c r="IF21" s="6">
        <f t="shared" si="53"/>
        <v>-400718.05970000004</v>
      </c>
      <c r="IG21" s="5">
        <f>ROW()</f>
        <v>21</v>
      </c>
      <c r="IH21" s="363"/>
      <c r="IW21" s="29"/>
      <c r="JM21" s="5">
        <f>ROW()</f>
        <v>21</v>
      </c>
      <c r="JN21" s="316" t="s">
        <v>304</v>
      </c>
      <c r="JO21" s="425"/>
      <c r="JP21" s="14">
        <v>26436878.273980733</v>
      </c>
      <c r="JQ21" s="14">
        <v>353121.62726614997</v>
      </c>
      <c r="JR21" s="433">
        <f t="shared" si="21"/>
        <v>26789999.901246883</v>
      </c>
      <c r="JS21" s="14">
        <v>0</v>
      </c>
      <c r="JT21" s="433">
        <f t="shared" si="22"/>
        <v>26789999.901246883</v>
      </c>
      <c r="JU21" s="14">
        <v>0</v>
      </c>
      <c r="JV21" s="433">
        <f t="shared" si="23"/>
        <v>26789999.901246883</v>
      </c>
      <c r="JW21" s="14">
        <v>0</v>
      </c>
      <c r="JX21" s="433">
        <f t="shared" si="24"/>
        <v>26789999.901246883</v>
      </c>
      <c r="JY21" s="14">
        <v>0</v>
      </c>
      <c r="JZ21" s="433">
        <f t="shared" si="25"/>
        <v>26789999.901246883</v>
      </c>
      <c r="KA21" s="14">
        <v>0</v>
      </c>
      <c r="KB21" s="433">
        <f t="shared" si="26"/>
        <v>26789999.901246883</v>
      </c>
      <c r="KC21" s="5">
        <f>ROW()</f>
        <v>21</v>
      </c>
      <c r="KD21" s="19" t="s">
        <v>303</v>
      </c>
      <c r="KF21" s="467">
        <v>-14021029.059628665</v>
      </c>
      <c r="KG21" s="467">
        <v>3615186.8179126643</v>
      </c>
      <c r="KH21" s="467">
        <f t="shared" si="0"/>
        <v>-10405842.241716001</v>
      </c>
      <c r="KI21" s="467">
        <v>0</v>
      </c>
      <c r="KJ21" s="467">
        <f t="shared" si="1"/>
        <v>-10405842.241716001</v>
      </c>
      <c r="KK21" s="467">
        <v>0</v>
      </c>
      <c r="KL21" s="467">
        <f t="shared" si="2"/>
        <v>-10405842.241716001</v>
      </c>
      <c r="KM21" s="467">
        <v>0</v>
      </c>
      <c r="KN21" s="467">
        <f t="shared" si="3"/>
        <v>-10405842.241716001</v>
      </c>
      <c r="KO21" s="467">
        <v>0</v>
      </c>
      <c r="KP21" s="467">
        <f t="shared" si="4"/>
        <v>-10405842.241716001</v>
      </c>
      <c r="KQ21" s="467">
        <v>0</v>
      </c>
      <c r="KR21" s="467">
        <f t="shared" si="5"/>
        <v>-10405842.241716001</v>
      </c>
      <c r="KS21" s="5">
        <f>ROW()</f>
        <v>21</v>
      </c>
      <c r="KT21" s="372" t="s">
        <v>302</v>
      </c>
      <c r="KV21" s="6">
        <v>148407.75</v>
      </c>
      <c r="KW21" s="6">
        <v>-148407.75</v>
      </c>
      <c r="KX21" s="6">
        <f>KV21+KW21</f>
        <v>0</v>
      </c>
      <c r="KY21" s="6"/>
      <c r="KZ21" s="6">
        <f>KX21+KY21</f>
        <v>0</v>
      </c>
      <c r="LA21" s="6"/>
      <c r="LB21" s="6">
        <f>KZ21+LA21</f>
        <v>0</v>
      </c>
      <c r="LC21" s="6"/>
      <c r="LD21" s="6">
        <f>LB21+LC21</f>
        <v>0</v>
      </c>
      <c r="LE21" s="6"/>
      <c r="LF21" s="6">
        <f>LD21+LE21</f>
        <v>0</v>
      </c>
      <c r="LG21" s="6"/>
      <c r="LH21" s="6">
        <f>LF21+LG21</f>
        <v>0</v>
      </c>
      <c r="LI21" s="5">
        <f>ROW()</f>
        <v>21</v>
      </c>
      <c r="LJ21" s="483" t="s">
        <v>301</v>
      </c>
      <c r="LK21" s="500">
        <v>0.21</v>
      </c>
      <c r="LL21" s="224">
        <f t="shared" ref="LL21:LX21" si="54">(-LL20*$LK$21)</f>
        <v>-417344.95529999997</v>
      </c>
      <c r="LM21" s="224">
        <f t="shared" si="54"/>
        <v>1724.1443477999721</v>
      </c>
      <c r="LN21" s="224">
        <f t="shared" si="54"/>
        <v>-415620.81095219997</v>
      </c>
      <c r="LO21" s="224">
        <f t="shared" si="54"/>
        <v>0</v>
      </c>
      <c r="LP21" s="224">
        <f t="shared" si="54"/>
        <v>-415620.81095219997</v>
      </c>
      <c r="LQ21" s="224">
        <f t="shared" si="54"/>
        <v>0</v>
      </c>
      <c r="LR21" s="224">
        <f t="shared" si="54"/>
        <v>-415620.81095219997</v>
      </c>
      <c r="LS21" s="224">
        <f t="shared" si="54"/>
        <v>0</v>
      </c>
      <c r="LT21" s="224">
        <f t="shared" si="54"/>
        <v>-415620.81095219997</v>
      </c>
      <c r="LU21" s="224">
        <f t="shared" si="54"/>
        <v>0</v>
      </c>
      <c r="LV21" s="224">
        <f t="shared" si="54"/>
        <v>-415620.81095219997</v>
      </c>
      <c r="LW21" s="224">
        <f t="shared" si="54"/>
        <v>0</v>
      </c>
      <c r="LX21" s="224">
        <f t="shared" si="54"/>
        <v>-415620.81095219997</v>
      </c>
      <c r="LY21" s="5">
        <f>ROW()</f>
        <v>21</v>
      </c>
      <c r="LZ21" s="21" t="s">
        <v>86</v>
      </c>
      <c r="MB21" s="276"/>
      <c r="MC21" s="276"/>
      <c r="MD21" s="276"/>
      <c r="ME21" s="276"/>
      <c r="MF21" s="276"/>
      <c r="MG21" s="276"/>
      <c r="MH21" s="276"/>
      <c r="MI21" s="499">
        <v>0</v>
      </c>
      <c r="MJ21" s="499"/>
      <c r="MK21" s="499">
        <v>0</v>
      </c>
      <c r="ML21" s="499"/>
      <c r="MM21" s="499">
        <v>0</v>
      </c>
      <c r="MN21" s="276"/>
      <c r="MO21" s="231">
        <f>ROW()</f>
        <v>21</v>
      </c>
      <c r="MP21" s="40" t="s">
        <v>300</v>
      </c>
      <c r="MQ21" s="40"/>
      <c r="MR21" s="436"/>
      <c r="MS21" s="436"/>
      <c r="MT21" s="436"/>
      <c r="MU21" s="436"/>
      <c r="MV21" s="436"/>
      <c r="MW21" s="436"/>
      <c r="MX21" s="436">
        <f t="shared" ref="MX21:ND21" si="55">SUM(MX18:MX20)</f>
        <v>37405523.574107364</v>
      </c>
      <c r="MY21" s="436">
        <f t="shared" si="55"/>
        <v>-116672.31917373091</v>
      </c>
      <c r="MZ21" s="436">
        <f t="shared" si="55"/>
        <v>37288851.254933633</v>
      </c>
      <c r="NA21" s="436">
        <f t="shared" si="55"/>
        <v>-37288851.254933633</v>
      </c>
      <c r="NB21" s="436">
        <f t="shared" si="55"/>
        <v>0</v>
      </c>
      <c r="NC21" s="436">
        <f t="shared" si="55"/>
        <v>0</v>
      </c>
      <c r="ND21" s="436">
        <f t="shared" si="55"/>
        <v>0</v>
      </c>
      <c r="NE21" s="5">
        <f>ROW()</f>
        <v>21</v>
      </c>
      <c r="NF21" s="363" t="s">
        <v>299</v>
      </c>
      <c r="NG21" s="356"/>
      <c r="NH21" s="385">
        <f t="shared" ref="NH21:NT21" si="56">SUM(NH18:NH20)</f>
        <v>86720157.344781995</v>
      </c>
      <c r="NI21" s="385">
        <f t="shared" si="56"/>
        <v>-86720157.344781995</v>
      </c>
      <c r="NJ21" s="385">
        <f t="shared" si="56"/>
        <v>0</v>
      </c>
      <c r="NK21" s="385">
        <f t="shared" si="56"/>
        <v>86720157.344781995</v>
      </c>
      <c r="NL21" s="385">
        <f t="shared" si="56"/>
        <v>86720157.344781995</v>
      </c>
      <c r="NM21" s="385">
        <f t="shared" si="56"/>
        <v>0</v>
      </c>
      <c r="NN21" s="385">
        <f t="shared" si="56"/>
        <v>86720157.344781995</v>
      </c>
      <c r="NO21" s="385">
        <f t="shared" si="56"/>
        <v>0</v>
      </c>
      <c r="NP21" s="385">
        <f t="shared" si="56"/>
        <v>86720157.344781995</v>
      </c>
      <c r="NQ21" s="385">
        <f t="shared" si="56"/>
        <v>0</v>
      </c>
      <c r="NR21" s="385">
        <f t="shared" si="56"/>
        <v>86720157.344781995</v>
      </c>
      <c r="NS21" s="385">
        <f t="shared" si="56"/>
        <v>0</v>
      </c>
      <c r="NT21" s="385">
        <f t="shared" si="56"/>
        <v>86720157.344781995</v>
      </c>
      <c r="NU21" s="5">
        <f>ROW()</f>
        <v>21</v>
      </c>
      <c r="NV21" s="363" t="s">
        <v>298</v>
      </c>
      <c r="NW21" s="380"/>
      <c r="NX21" s="385">
        <f>SUM(NX18:NX20)</f>
        <v>0</v>
      </c>
      <c r="NY21" s="385">
        <f>SUM(NY18:NY20)</f>
        <v>0</v>
      </c>
      <c r="NZ21" s="385">
        <f>SUM(NZ18:NZ20)</f>
        <v>0</v>
      </c>
      <c r="OA21" s="385"/>
      <c r="OB21" s="385">
        <f t="shared" ref="OB21:OJ21" si="57">SUM(OB18:OB20)</f>
        <v>0</v>
      </c>
      <c r="OC21" s="385">
        <f t="shared" si="57"/>
        <v>0</v>
      </c>
      <c r="OD21" s="385">
        <f t="shared" si="57"/>
        <v>0</v>
      </c>
      <c r="OE21" s="385">
        <f t="shared" si="57"/>
        <v>0</v>
      </c>
      <c r="OF21" s="385">
        <f t="shared" si="57"/>
        <v>0</v>
      </c>
      <c r="OG21" s="385">
        <f t="shared" si="57"/>
        <v>0</v>
      </c>
      <c r="OH21" s="385">
        <f t="shared" si="57"/>
        <v>0</v>
      </c>
      <c r="OI21" s="385">
        <f t="shared" si="57"/>
        <v>0</v>
      </c>
      <c r="OJ21" s="385">
        <f t="shared" si="57"/>
        <v>0</v>
      </c>
      <c r="OK21" s="5">
        <f>ROW()</f>
        <v>21</v>
      </c>
      <c r="OL21" s="498" t="s">
        <v>147</v>
      </c>
      <c r="OM21" s="497"/>
      <c r="ON21" s="233">
        <f t="shared" ref="ON21:OZ21" si="58">-ON18-ON20</f>
        <v>-4703023.1888999976</v>
      </c>
      <c r="OO21" s="233">
        <f t="shared" si="58"/>
        <v>697854.35301457928</v>
      </c>
      <c r="OP21" s="233">
        <f t="shared" si="58"/>
        <v>-4005168.8358854176</v>
      </c>
      <c r="OQ21" s="233">
        <f t="shared" si="58"/>
        <v>-5.5714579941704867E-2</v>
      </c>
      <c r="OR21" s="233">
        <f t="shared" si="58"/>
        <v>-4005168.8915999979</v>
      </c>
      <c r="OS21" s="233">
        <f t="shared" si="58"/>
        <v>0</v>
      </c>
      <c r="OT21" s="233">
        <f t="shared" si="58"/>
        <v>-4005168.8915999979</v>
      </c>
      <c r="OU21" s="233">
        <f t="shared" si="58"/>
        <v>-518678.73011322715</v>
      </c>
      <c r="OV21" s="233">
        <f t="shared" si="58"/>
        <v>-4523847.6217132248</v>
      </c>
      <c r="OW21" s="233">
        <f t="shared" si="58"/>
        <v>0</v>
      </c>
      <c r="OX21" s="233">
        <f t="shared" si="58"/>
        <v>-4523847.6217132248</v>
      </c>
      <c r="OY21" s="233">
        <f t="shared" si="58"/>
        <v>2587614.9562998684</v>
      </c>
      <c r="OZ21" s="233">
        <f t="shared" si="58"/>
        <v>-1936232.6654133564</v>
      </c>
      <c r="PA21" s="5">
        <f>ROW()</f>
        <v>21</v>
      </c>
      <c r="PB21" s="478" t="s">
        <v>297</v>
      </c>
      <c r="PC21"/>
      <c r="PD21" s="47">
        <v>0</v>
      </c>
      <c r="PE21" s="47">
        <v>0</v>
      </c>
      <c r="PF21" s="47">
        <v>0</v>
      </c>
      <c r="PG21" s="47">
        <v>0</v>
      </c>
      <c r="PH21" s="477">
        <f t="shared" si="27"/>
        <v>0</v>
      </c>
      <c r="PI21" s="47">
        <v>0</v>
      </c>
      <c r="PJ21" s="477">
        <f t="shared" si="28"/>
        <v>0</v>
      </c>
      <c r="PK21" s="47">
        <v>274550.66772624996</v>
      </c>
      <c r="PL21" s="477">
        <f t="shared" si="29"/>
        <v>274550.66772624996</v>
      </c>
      <c r="PM21" s="47">
        <v>549101.3354524998</v>
      </c>
      <c r="PN21" s="477">
        <f t="shared" si="30"/>
        <v>823652.0031787497</v>
      </c>
      <c r="PO21" s="47">
        <v>274550.6677262499</v>
      </c>
      <c r="PP21" s="477">
        <f t="shared" si="31"/>
        <v>1098202.6709049996</v>
      </c>
      <c r="PR21" s="449"/>
      <c r="PS21" s="279"/>
      <c r="PT21" s="279"/>
      <c r="QH21" s="329">
        <f>ROW()</f>
        <v>21</v>
      </c>
      <c r="QI21" s="279" t="s">
        <v>296</v>
      </c>
      <c r="QJ21" s="279"/>
      <c r="QK21" s="288"/>
      <c r="QL21" s="288"/>
      <c r="QM21" s="282">
        <f t="shared" ref="QM21:QW21" si="59">SUM(QM17:QM20)</f>
        <v>178905655.91132504</v>
      </c>
      <c r="QN21" s="282">
        <f t="shared" si="59"/>
        <v>-2093871.8828028617</v>
      </c>
      <c r="QO21" s="282">
        <f t="shared" si="59"/>
        <v>176811784.02852216</v>
      </c>
      <c r="QP21" s="282">
        <f t="shared" si="59"/>
        <v>-9859063.3083521537</v>
      </c>
      <c r="QQ21" s="282">
        <f t="shared" si="59"/>
        <v>166952720.72017002</v>
      </c>
      <c r="QR21" s="282">
        <f t="shared" si="59"/>
        <v>8163468.5885479916</v>
      </c>
      <c r="QS21" s="282">
        <f t="shared" si="59"/>
        <v>175116189.30871803</v>
      </c>
      <c r="QT21" s="282">
        <f t="shared" si="59"/>
        <v>-8125824.5251860153</v>
      </c>
      <c r="QU21" s="282">
        <f t="shared" si="59"/>
        <v>166990364.78353199</v>
      </c>
      <c r="QV21" s="282">
        <f t="shared" si="59"/>
        <v>-3061103.2912639882</v>
      </c>
      <c r="QW21" s="282">
        <f t="shared" si="59"/>
        <v>163929261.492268</v>
      </c>
      <c r="QX21" s="366">
        <f>ROW()</f>
        <v>21</v>
      </c>
      <c r="QY21" s="279" t="s">
        <v>287</v>
      </c>
      <c r="QZ21" s="365"/>
      <c r="RA21" s="476"/>
      <c r="RB21" s="476"/>
      <c r="RC21" s="476"/>
      <c r="RD21" s="464">
        <v>0</v>
      </c>
      <c r="RE21" s="475">
        <f>RD21+RC21</f>
        <v>0</v>
      </c>
      <c r="RF21" s="290">
        <v>0</v>
      </c>
      <c r="RG21" s="475">
        <f>RF21+RE21</f>
        <v>0</v>
      </c>
      <c r="RH21" s="290">
        <v>0</v>
      </c>
      <c r="RI21" s="475">
        <f>RH21+RG21</f>
        <v>0</v>
      </c>
      <c r="RJ21" s="290">
        <v>0</v>
      </c>
      <c r="RK21" s="475">
        <f>RJ21+RI21</f>
        <v>0</v>
      </c>
      <c r="RL21" s="290">
        <v>0</v>
      </c>
      <c r="RM21" s="475">
        <f>RL21+RK21</f>
        <v>0</v>
      </c>
      <c r="RN21" s="280">
        <f>ROW()</f>
        <v>21</v>
      </c>
      <c r="RO21" s="279"/>
      <c r="RP21" s="286"/>
      <c r="RQ21" s="282"/>
      <c r="RR21" s="282"/>
      <c r="RS21" s="282"/>
      <c r="RT21" s="282"/>
      <c r="RU21" s="282"/>
      <c r="RV21" s="282"/>
      <c r="RW21" s="282"/>
      <c r="RX21" s="282"/>
      <c r="RY21" s="282"/>
      <c r="RZ21" s="282"/>
      <c r="SA21" s="282"/>
      <c r="SB21" s="282"/>
      <c r="SC21" s="282"/>
      <c r="SD21" s="274"/>
      <c r="SK21"/>
      <c r="SL21"/>
      <c r="SM21"/>
      <c r="SN21"/>
      <c r="SO21"/>
      <c r="SP21"/>
      <c r="SQ21"/>
      <c r="SR21"/>
      <c r="SS21"/>
      <c r="ST21"/>
      <c r="SU21" s="274"/>
    </row>
    <row r="22" spans="1:515" ht="16.5" thickTop="1" thickBot="1" x14ac:dyDescent="0.3">
      <c r="A22" s="5">
        <f>ROW()</f>
        <v>22</v>
      </c>
      <c r="B22" s="316" t="s">
        <v>295</v>
      </c>
      <c r="C22" s="19"/>
      <c r="D22" s="226"/>
      <c r="E22" s="276">
        <v>-7905119.5036312221</v>
      </c>
      <c r="F22" s="226"/>
      <c r="G22" s="276"/>
      <c r="H22" s="226"/>
      <c r="I22" s="276"/>
      <c r="J22" s="224"/>
      <c r="K22" s="276"/>
      <c r="L22" s="276"/>
      <c r="M22" s="276"/>
      <c r="N22" s="276"/>
      <c r="O22" s="276"/>
      <c r="P22" s="276"/>
      <c r="Q22" s="5">
        <f>ROW()</f>
        <v>22</v>
      </c>
      <c r="R22" s="333" t="s">
        <v>294</v>
      </c>
      <c r="S22" s="405"/>
      <c r="T22" s="275">
        <v>799640.74000000011</v>
      </c>
      <c r="U22" s="14">
        <f t="shared" si="6"/>
        <v>-799640.74000000011</v>
      </c>
      <c r="V22" s="14">
        <f t="shared" si="7"/>
        <v>0</v>
      </c>
      <c r="W22" s="14"/>
      <c r="X22" s="14">
        <f t="shared" si="8"/>
        <v>0</v>
      </c>
      <c r="Y22" s="14"/>
      <c r="Z22" s="14">
        <f t="shared" si="9"/>
        <v>0</v>
      </c>
      <c r="AA22" s="14"/>
      <c r="AB22" s="14">
        <f t="shared" si="10"/>
        <v>0</v>
      </c>
      <c r="AC22" s="14"/>
      <c r="AD22" s="14">
        <f t="shared" si="11"/>
        <v>0</v>
      </c>
      <c r="AE22" s="14"/>
      <c r="AF22" s="14">
        <f t="shared" si="12"/>
        <v>0</v>
      </c>
      <c r="AG22" s="5">
        <f>ROW()</f>
        <v>22</v>
      </c>
      <c r="AH22" s="21" t="s">
        <v>165</v>
      </c>
      <c r="AI22" s="419">
        <f>'SEF-8'!O12</f>
        <v>4.1980000000000003E-3</v>
      </c>
      <c r="AJ22" s="410">
        <f>$AJ$20*$AI22</f>
        <v>25418.984671658651</v>
      </c>
      <c r="AK22" s="410">
        <f>AK$20*$AI22</f>
        <v>203.35994729073133</v>
      </c>
      <c r="AL22" s="410">
        <f>$AL$20*$AI22</f>
        <v>25622.344618949384</v>
      </c>
      <c r="AM22" s="410">
        <f>AM$20*$AI22</f>
        <v>54580.223143404502</v>
      </c>
      <c r="AN22" s="410">
        <f>AN20*AI22</f>
        <v>80202.567762353894</v>
      </c>
      <c r="AO22" s="410"/>
      <c r="AP22" s="410"/>
      <c r="AQ22" s="410"/>
      <c r="AR22" s="410"/>
      <c r="AS22" s="410"/>
      <c r="AT22" s="410"/>
      <c r="AU22" s="410"/>
      <c r="AV22" s="410"/>
      <c r="AW22" s="5">
        <f>ROW()</f>
        <v>22</v>
      </c>
      <c r="AX22" s="21" t="s">
        <v>293</v>
      </c>
      <c r="AY22" s="496"/>
      <c r="AZ22" s="495">
        <f t="shared" ref="AZ22:BL22" si="60">-AZ20</f>
        <v>-38726836.050000004</v>
      </c>
      <c r="BA22" s="495">
        <f t="shared" si="60"/>
        <v>4083468.6190756047</v>
      </c>
      <c r="BB22" s="495">
        <f t="shared" si="60"/>
        <v>-34643367.430924393</v>
      </c>
      <c r="BC22" s="495">
        <f t="shared" si="60"/>
        <v>-489534.39253912517</v>
      </c>
      <c r="BD22" s="495">
        <f t="shared" si="60"/>
        <v>-35132901.823463514</v>
      </c>
      <c r="BE22" s="495">
        <f t="shared" si="60"/>
        <v>252779.03881400137</v>
      </c>
      <c r="BF22" s="495">
        <f t="shared" si="60"/>
        <v>-34880122.784649514</v>
      </c>
      <c r="BG22" s="495">
        <f t="shared" si="60"/>
        <v>1441248.0251239983</v>
      </c>
      <c r="BH22" s="495">
        <f t="shared" si="60"/>
        <v>-33438874.759525515</v>
      </c>
      <c r="BI22" s="495">
        <f t="shared" si="60"/>
        <v>527842.51771800278</v>
      </c>
      <c r="BJ22" s="495">
        <f t="shared" si="60"/>
        <v>-32911032.241807513</v>
      </c>
      <c r="BK22" s="495">
        <f t="shared" si="60"/>
        <v>695730.51745199854</v>
      </c>
      <c r="BL22" s="495">
        <f t="shared" si="60"/>
        <v>-32215301.724355515</v>
      </c>
      <c r="BM22" s="5">
        <f>ROW()</f>
        <v>22</v>
      </c>
      <c r="BN22" s="494"/>
      <c r="BP22" s="294"/>
      <c r="BQ22" s="493"/>
      <c r="BR22" s="272"/>
      <c r="BS22" s="493"/>
      <c r="BT22" s="272"/>
      <c r="BU22" s="493"/>
      <c r="BV22" s="272"/>
      <c r="BW22" s="493"/>
      <c r="BX22" s="272"/>
      <c r="BY22" s="493"/>
      <c r="BZ22" s="272"/>
      <c r="CA22" s="493"/>
      <c r="CB22" s="272"/>
      <c r="CS22" s="5">
        <f>ROW()</f>
        <v>22</v>
      </c>
      <c r="CT22" s="445" t="s">
        <v>251</v>
      </c>
      <c r="CU22" s="21"/>
      <c r="CV22" s="492">
        <f t="shared" ref="CV22:DH22" si="61">-CV19-CV21</f>
        <v>-324091.69800774002</v>
      </c>
      <c r="CW22" s="492">
        <f t="shared" si="61"/>
        <v>-30618.301992259963</v>
      </c>
      <c r="CX22" s="492">
        <f t="shared" si="61"/>
        <v>-354710</v>
      </c>
      <c r="CY22" s="492">
        <f t="shared" si="61"/>
        <v>0</v>
      </c>
      <c r="CZ22" s="492">
        <f t="shared" si="61"/>
        <v>-354710</v>
      </c>
      <c r="DA22" s="492">
        <f t="shared" si="61"/>
        <v>0</v>
      </c>
      <c r="DB22" s="492">
        <f t="shared" si="61"/>
        <v>-354710</v>
      </c>
      <c r="DC22" s="492">
        <f t="shared" si="61"/>
        <v>0</v>
      </c>
      <c r="DD22" s="492">
        <f t="shared" si="61"/>
        <v>-354710</v>
      </c>
      <c r="DE22" s="492">
        <f t="shared" si="61"/>
        <v>0</v>
      </c>
      <c r="DF22" s="492">
        <f t="shared" si="61"/>
        <v>-354710</v>
      </c>
      <c r="DG22" s="492">
        <f t="shared" si="61"/>
        <v>0</v>
      </c>
      <c r="DH22" s="492">
        <f t="shared" si="61"/>
        <v>-354710</v>
      </c>
      <c r="DI22" s="29"/>
      <c r="DJ22" s="491"/>
      <c r="DK22" s="40"/>
      <c r="DL22" s="10"/>
      <c r="DM22" s="10"/>
      <c r="DN22" s="10"/>
      <c r="DO22" s="10"/>
      <c r="DP22" s="10"/>
      <c r="DY22" s="5">
        <f>ROW()</f>
        <v>22</v>
      </c>
      <c r="DZ22" s="389" t="s">
        <v>292</v>
      </c>
      <c r="EA22" s="490"/>
      <c r="EB22" s="489">
        <v>6430570.371727312</v>
      </c>
      <c r="EC22" s="489">
        <v>0</v>
      </c>
      <c r="ED22" s="438">
        <f>SUM(EB22:EC22)</f>
        <v>6430570.371727312</v>
      </c>
      <c r="EE22" s="489">
        <v>0</v>
      </c>
      <c r="EF22" s="438">
        <f>SUM(ED22:EE22)</f>
        <v>6430570.371727312</v>
      </c>
      <c r="EG22" s="489">
        <v>0</v>
      </c>
      <c r="EH22" s="438">
        <f>SUM(EF22:EG22)</f>
        <v>6430570.371727312</v>
      </c>
      <c r="EI22" s="489">
        <v>0</v>
      </c>
      <c r="EJ22" s="438">
        <f>SUM(EH22:EI22)</f>
        <v>6430570.371727312</v>
      </c>
      <c r="EK22" s="489">
        <v>0</v>
      </c>
      <c r="EL22" s="438">
        <f>SUM(EJ22:EK22)</f>
        <v>6430570.371727312</v>
      </c>
      <c r="EM22" s="489">
        <v>0</v>
      </c>
      <c r="EN22" s="438">
        <f>SUM(EL22:EM22)</f>
        <v>6430570.371727312</v>
      </c>
      <c r="EO22" s="5">
        <f>ROW()</f>
        <v>22</v>
      </c>
      <c r="EP22" s="19"/>
      <c r="EQ22" s="19"/>
      <c r="ES22" s="488"/>
      <c r="EU22" s="488"/>
      <c r="EW22" s="488"/>
      <c r="EY22" s="488"/>
      <c r="FA22" s="488"/>
      <c r="FC22" s="488"/>
      <c r="FD22"/>
      <c r="FE22" s="5">
        <f>ROW()</f>
        <v>22</v>
      </c>
      <c r="FF22" s="457" t="s">
        <v>290</v>
      </c>
      <c r="FH22" s="12">
        <v>107242.17479010343</v>
      </c>
      <c r="FI22" s="12">
        <v>280510.87981648277</v>
      </c>
      <c r="FJ22" s="12">
        <f t="shared" si="14"/>
        <v>387753.05460658623</v>
      </c>
      <c r="FK22" s="12">
        <v>-116375.05795685516</v>
      </c>
      <c r="FL22" s="12">
        <f t="shared" si="15"/>
        <v>271377.99664973107</v>
      </c>
      <c r="FM22" s="12">
        <v>4302.3721680027666</v>
      </c>
      <c r="FN22" s="12">
        <f t="shared" si="16"/>
        <v>275680.36881773383</v>
      </c>
      <c r="FO22" s="12">
        <v>21637.650190701475</v>
      </c>
      <c r="FP22" s="12">
        <f t="shared" si="17"/>
        <v>297318.01900843531</v>
      </c>
      <c r="FQ22" s="12">
        <v>66442.361603683326</v>
      </c>
      <c r="FR22" s="12">
        <f t="shared" si="18"/>
        <v>363760.38061211864</v>
      </c>
      <c r="FS22" s="12">
        <v>100346.98771656188</v>
      </c>
      <c r="FT22" s="12">
        <f t="shared" si="19"/>
        <v>464107.36832868052</v>
      </c>
      <c r="FU22" s="5">
        <f>ROW()</f>
        <v>22</v>
      </c>
      <c r="FV22" s="487" t="s">
        <v>291</v>
      </c>
      <c r="FW22" s="486"/>
      <c r="FX22" s="403"/>
      <c r="FY22" s="403"/>
      <c r="FZ22" s="403"/>
      <c r="GA22" s="403"/>
      <c r="GB22" s="403"/>
      <c r="GC22" s="403"/>
      <c r="GD22" s="403"/>
      <c r="GE22" s="403"/>
      <c r="GF22" s="403"/>
      <c r="GG22" s="403"/>
      <c r="GH22" s="403"/>
      <c r="GI22" s="403"/>
      <c r="GJ22" s="403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29"/>
      <c r="HI22" s="40"/>
      <c r="HJ22" s="40"/>
      <c r="HK22" s="40"/>
      <c r="HL22" s="40"/>
      <c r="HM22" s="40"/>
      <c r="HN22" s="40"/>
      <c r="HO22" s="40"/>
      <c r="HP22" s="40"/>
      <c r="HQ22" s="5">
        <f>ROW()</f>
        <v>22</v>
      </c>
      <c r="HR22" s="46" t="s">
        <v>147</v>
      </c>
      <c r="HS22" s="46"/>
      <c r="HT22" s="233">
        <f t="shared" ref="HT22:IF22" si="62">-HT19-HT21</f>
        <v>-37288.323899999996</v>
      </c>
      <c r="HU22" s="233">
        <f t="shared" si="62"/>
        <v>18053.427599999995</v>
      </c>
      <c r="HV22" s="233">
        <f t="shared" si="62"/>
        <v>-19234.8963</v>
      </c>
      <c r="HW22" s="233">
        <f t="shared" si="62"/>
        <v>19234.896299999982</v>
      </c>
      <c r="HX22" s="233">
        <f t="shared" si="62"/>
        <v>0</v>
      </c>
      <c r="HY22" s="233">
        <f t="shared" si="62"/>
        <v>-2.4524827798207599E-10</v>
      </c>
      <c r="HZ22" s="233">
        <f t="shared" si="62"/>
        <v>-2.4524827798207599E-10</v>
      </c>
      <c r="IA22" s="233">
        <f t="shared" si="62"/>
        <v>-1507463.1769666667</v>
      </c>
      <c r="IB22" s="233">
        <f t="shared" si="62"/>
        <v>-1507463.1769666669</v>
      </c>
      <c r="IC22" s="233">
        <f t="shared" si="62"/>
        <v>0</v>
      </c>
      <c r="ID22" s="233">
        <f t="shared" si="62"/>
        <v>-1507463.1769666669</v>
      </c>
      <c r="IE22" s="233">
        <f t="shared" si="62"/>
        <v>0</v>
      </c>
      <c r="IF22" s="233">
        <f t="shared" si="62"/>
        <v>-1507463.1769666669</v>
      </c>
      <c r="IG22" s="5">
        <f>ROW()</f>
        <v>22</v>
      </c>
      <c r="IH22" s="373" t="s">
        <v>158</v>
      </c>
      <c r="II22" s="485">
        <v>0.21</v>
      </c>
      <c r="IJ22" s="381">
        <f>-IJ20*$II$22</f>
        <v>-13985.641881117775</v>
      </c>
      <c r="IK22" s="381">
        <f>-IK20*$II$22</f>
        <v>12639.852540325057</v>
      </c>
      <c r="IL22" s="381">
        <f>-IL20*$II$22</f>
        <v>-1345.7893407927186</v>
      </c>
      <c r="IM22" s="381">
        <f>-IM20*$II$22</f>
        <v>0</v>
      </c>
      <c r="IN22" s="381">
        <f>-IN20*$II$22</f>
        <v>-1345.7893407927186</v>
      </c>
      <c r="IO22" s="381"/>
      <c r="IP22" s="381">
        <f>-IP20*$II$22</f>
        <v>-1345.7893407927186</v>
      </c>
      <c r="IQ22" s="381"/>
      <c r="IR22" s="381">
        <f>-IR20*$II$22</f>
        <v>-1345.7893407927186</v>
      </c>
      <c r="IS22" s="381"/>
      <c r="IT22" s="381">
        <f>-IT20*$II$22</f>
        <v>-1345.7893407927186</v>
      </c>
      <c r="IU22" s="381"/>
      <c r="IV22" s="381">
        <f>-IV20*$II$22</f>
        <v>-1345.7893407927186</v>
      </c>
      <c r="IW22" s="29"/>
      <c r="JM22" s="5">
        <f>ROW()</f>
        <v>22</v>
      </c>
      <c r="JN22" s="316" t="s">
        <v>290</v>
      </c>
      <c r="JO22" s="425"/>
      <c r="JP22" s="14">
        <v>5711832.8983190823</v>
      </c>
      <c r="JQ22" s="14">
        <v>96868.154709194787</v>
      </c>
      <c r="JR22" s="433">
        <f t="shared" si="21"/>
        <v>5808701.0530282771</v>
      </c>
      <c r="JS22" s="14">
        <v>0</v>
      </c>
      <c r="JT22" s="433">
        <f t="shared" si="22"/>
        <v>5808701.0530282771</v>
      </c>
      <c r="JU22" s="14">
        <v>0</v>
      </c>
      <c r="JV22" s="433">
        <f t="shared" si="23"/>
        <v>5808701.0530282771</v>
      </c>
      <c r="JW22" s="14">
        <v>0</v>
      </c>
      <c r="JX22" s="433">
        <f t="shared" si="24"/>
        <v>5808701.0530282771</v>
      </c>
      <c r="JY22" s="14">
        <v>0</v>
      </c>
      <c r="JZ22" s="433">
        <f t="shared" si="25"/>
        <v>5808701.0530282771</v>
      </c>
      <c r="KA22" s="14">
        <v>0</v>
      </c>
      <c r="KB22" s="433">
        <f t="shared" si="26"/>
        <v>5808701.0530282771</v>
      </c>
      <c r="KC22" s="5">
        <f>ROW()</f>
        <v>22</v>
      </c>
      <c r="KD22" s="19" t="s">
        <v>105</v>
      </c>
      <c r="KF22" s="45">
        <f t="shared" ref="KF22:KR22" si="63">SUM(KF16:KF21)</f>
        <v>2470296822.411552</v>
      </c>
      <c r="KG22" s="45">
        <f t="shared" si="63"/>
        <v>67075380.91394949</v>
      </c>
      <c r="KH22" s="45">
        <f t="shared" si="63"/>
        <v>2537372203.3255005</v>
      </c>
      <c r="KI22" s="45">
        <f t="shared" si="63"/>
        <v>0</v>
      </c>
      <c r="KJ22" s="484">
        <f t="shared" si="63"/>
        <v>2537372203.3255005</v>
      </c>
      <c r="KK22" s="45">
        <f t="shared" si="63"/>
        <v>0</v>
      </c>
      <c r="KL22" s="484">
        <f t="shared" si="63"/>
        <v>2537372203.3255005</v>
      </c>
      <c r="KM22" s="45">
        <f t="shared" si="63"/>
        <v>0</v>
      </c>
      <c r="KN22" s="484">
        <f t="shared" si="63"/>
        <v>2537372203.3255005</v>
      </c>
      <c r="KO22" s="45">
        <f t="shared" si="63"/>
        <v>0</v>
      </c>
      <c r="KP22" s="484">
        <f t="shared" si="63"/>
        <v>2537372203.3255005</v>
      </c>
      <c r="KQ22" s="45">
        <f t="shared" si="63"/>
        <v>0</v>
      </c>
      <c r="KR22" s="484">
        <f t="shared" si="63"/>
        <v>2537372203.3255005</v>
      </c>
      <c r="KS22" s="5">
        <f>ROW()</f>
        <v>22</v>
      </c>
      <c r="KT22" s="372" t="s">
        <v>289</v>
      </c>
      <c r="KV22" s="6">
        <v>18174.061776000006</v>
      </c>
      <c r="KW22" s="6">
        <v>-18174.061776000006</v>
      </c>
      <c r="KX22" s="6">
        <f>KV22+KW22</f>
        <v>0</v>
      </c>
      <c r="KY22" s="6"/>
      <c r="KZ22" s="6">
        <f>KX22+KY22</f>
        <v>0</v>
      </c>
      <c r="LA22" s="6"/>
      <c r="LB22" s="6">
        <f>KZ22+LA22</f>
        <v>0</v>
      </c>
      <c r="LC22" s="6"/>
      <c r="LD22" s="6">
        <f>LB22+LC22</f>
        <v>0</v>
      </c>
      <c r="LE22" s="6"/>
      <c r="LF22" s="6">
        <f>LD22+LE22</f>
        <v>0</v>
      </c>
      <c r="LG22" s="6"/>
      <c r="LH22" s="6">
        <f>LF22+LG22</f>
        <v>0</v>
      </c>
      <c r="LI22" s="5">
        <f>ROW()</f>
        <v>22</v>
      </c>
      <c r="LJ22" s="483" t="s">
        <v>251</v>
      </c>
      <c r="LL22" s="330">
        <f t="shared" ref="LL22:LX22" si="64">-LL20-LL21</f>
        <v>-1570011.9746999999</v>
      </c>
      <c r="LM22" s="330">
        <f t="shared" si="64"/>
        <v>6486.0668321998955</v>
      </c>
      <c r="LN22" s="330">
        <f t="shared" si="64"/>
        <v>-1563525.9078678</v>
      </c>
      <c r="LO22" s="330">
        <f t="shared" si="64"/>
        <v>0</v>
      </c>
      <c r="LP22" s="330">
        <f t="shared" si="64"/>
        <v>-1563525.9078678</v>
      </c>
      <c r="LQ22" s="330">
        <f t="shared" si="64"/>
        <v>0</v>
      </c>
      <c r="LR22" s="330">
        <f t="shared" si="64"/>
        <v>-1563525.9078678</v>
      </c>
      <c r="LS22" s="330">
        <f t="shared" si="64"/>
        <v>0</v>
      </c>
      <c r="LT22" s="330">
        <f t="shared" si="64"/>
        <v>-1563525.9078678</v>
      </c>
      <c r="LU22" s="330">
        <f t="shared" si="64"/>
        <v>0</v>
      </c>
      <c r="LV22" s="330">
        <f t="shared" si="64"/>
        <v>-1563525.9078678</v>
      </c>
      <c r="LW22" s="330">
        <f t="shared" si="64"/>
        <v>0</v>
      </c>
      <c r="LX22" s="330">
        <f t="shared" si="64"/>
        <v>-1563525.9078678</v>
      </c>
      <c r="LY22" s="5">
        <f>ROW()</f>
        <v>22</v>
      </c>
      <c r="LZ22" s="21" t="s">
        <v>87</v>
      </c>
      <c r="MB22" s="276"/>
      <c r="MC22" s="276"/>
      <c r="MD22" s="276"/>
      <c r="ME22" s="276"/>
      <c r="MF22" s="276"/>
      <c r="MG22" s="276"/>
      <c r="MH22" s="276"/>
      <c r="MI22" s="276">
        <v>18590112.245958604</v>
      </c>
      <c r="MJ22" s="276"/>
      <c r="MK22" s="276">
        <v>2556997.4442254156</v>
      </c>
      <c r="ML22" s="276"/>
      <c r="MM22" s="276">
        <v>1552472.1504183114</v>
      </c>
      <c r="MN22" s="276"/>
      <c r="MO22" s="231">
        <f>ROW()</f>
        <v>22</v>
      </c>
      <c r="MP22" s="6" t="s">
        <v>180</v>
      </c>
      <c r="MQ22" s="6"/>
      <c r="MR22" s="337"/>
      <c r="MS22" s="337"/>
      <c r="MT22" s="337"/>
      <c r="MU22" s="337"/>
      <c r="MV22" s="337"/>
      <c r="MW22" s="482"/>
      <c r="MX22" s="482"/>
      <c r="MY22" s="482"/>
      <c r="MZ22" s="482"/>
      <c r="NA22" s="482"/>
      <c r="NB22" s="482"/>
      <c r="NC22" s="482"/>
      <c r="ND22" s="482"/>
      <c r="NE22" s="5">
        <f>ROW()</f>
        <v>22</v>
      </c>
      <c r="NF22" s="279" t="s">
        <v>180</v>
      </c>
      <c r="NG22" s="356"/>
      <c r="NH22" s="47"/>
      <c r="NI22" s="47"/>
      <c r="NJ22" s="47"/>
      <c r="NK22" s="47"/>
      <c r="NL22" s="47"/>
      <c r="NM22" s="47"/>
      <c r="NN22" s="47"/>
      <c r="NO22" s="47"/>
      <c r="NP22" s="47"/>
      <c r="NQ22" s="47"/>
      <c r="NR22" s="47"/>
      <c r="NS22" s="47"/>
      <c r="NT22" s="47"/>
      <c r="NU22" s="5">
        <f>ROW()</f>
        <v>22</v>
      </c>
      <c r="NV22" s="363"/>
      <c r="NW22" s="380"/>
      <c r="NX22" s="385"/>
      <c r="NY22" s="385"/>
      <c r="NZ22" s="385"/>
      <c r="OA22" s="385"/>
      <c r="OB22" s="385"/>
      <c r="OC22" s="385"/>
      <c r="OD22" s="385"/>
      <c r="OE22" s="385"/>
      <c r="OF22" s="385"/>
      <c r="OG22" s="385"/>
      <c r="OH22" s="385"/>
      <c r="OI22" s="385"/>
      <c r="OJ22" s="385"/>
      <c r="OK22" s="5"/>
      <c r="OL22" s="481"/>
      <c r="OM22" s="481"/>
      <c r="ON22" s="480"/>
      <c r="OO22" s="480"/>
      <c r="OP22" s="479"/>
      <c r="OQ22" s="376"/>
      <c r="OR22" s="337"/>
      <c r="OS22" s="337"/>
      <c r="OT22" s="337"/>
      <c r="OU22" s="337"/>
      <c r="OV22" s="337"/>
      <c r="OW22" s="337"/>
      <c r="OX22" s="337"/>
      <c r="OY22" s="337"/>
      <c r="OZ22" s="337"/>
      <c r="PA22" s="5">
        <f>ROW()</f>
        <v>22</v>
      </c>
      <c r="PB22" s="478" t="s">
        <v>288</v>
      </c>
      <c r="PC22"/>
      <c r="PD22" s="47">
        <v>0</v>
      </c>
      <c r="PE22" s="47">
        <v>0</v>
      </c>
      <c r="PF22" s="47">
        <v>88500.330351299912</v>
      </c>
      <c r="PG22" s="47">
        <v>94748.153692500011</v>
      </c>
      <c r="PH22" s="477">
        <f t="shared" si="27"/>
        <v>183248.48404379992</v>
      </c>
      <c r="PI22" s="47">
        <v>47374.076846250042</v>
      </c>
      <c r="PJ22" s="477">
        <f t="shared" si="28"/>
        <v>230622.56089004996</v>
      </c>
      <c r="PK22" s="47">
        <v>-57655.640222512506</v>
      </c>
      <c r="PL22" s="477">
        <f t="shared" si="29"/>
        <v>172966.92066753746</v>
      </c>
      <c r="PM22" s="47">
        <v>-115311.28044502501</v>
      </c>
      <c r="PN22" s="477">
        <f t="shared" si="30"/>
        <v>57655.640222512448</v>
      </c>
      <c r="PO22" s="47">
        <v>-57655.640222512477</v>
      </c>
      <c r="PP22" s="477">
        <f t="shared" si="31"/>
        <v>0</v>
      </c>
      <c r="PR22" s="449"/>
      <c r="PS22" s="279"/>
      <c r="PT22" s="279"/>
      <c r="QH22" s="329">
        <f>ROW()</f>
        <v>22</v>
      </c>
      <c r="QI22" s="279" t="s">
        <v>287</v>
      </c>
      <c r="QJ22" s="279"/>
      <c r="QK22" s="288"/>
      <c r="QL22" s="288"/>
      <c r="QM22" s="282">
        <v>0</v>
      </c>
      <c r="QN22" s="282">
        <f>QO22-QM22</f>
        <v>0</v>
      </c>
      <c r="QO22" s="290">
        <v>0</v>
      </c>
      <c r="QP22" s="282">
        <f>QQ22-QO22</f>
        <v>0</v>
      </c>
      <c r="QQ22" s="290">
        <v>0</v>
      </c>
      <c r="QR22" s="282">
        <f>QS22-QQ22</f>
        <v>0</v>
      </c>
      <c r="QS22" s="290">
        <v>0</v>
      </c>
      <c r="QT22" s="282">
        <f>QU22-QS22</f>
        <v>0</v>
      </c>
      <c r="QU22" s="290">
        <v>0</v>
      </c>
      <c r="QV22" s="282">
        <f>QW22-QU22</f>
        <v>0</v>
      </c>
      <c r="QW22" s="290">
        <v>0</v>
      </c>
      <c r="QX22" s="366">
        <f>ROW()</f>
        <v>22</v>
      </c>
      <c r="QY22" s="279" t="s">
        <v>276</v>
      </c>
      <c r="QZ22" s="365"/>
      <c r="RA22" s="476"/>
      <c r="RB22" s="476"/>
      <c r="RC22" s="476"/>
      <c r="RD22" s="464">
        <v>0</v>
      </c>
      <c r="RE22" s="475">
        <f>RD22+RC22</f>
        <v>0</v>
      </c>
      <c r="RF22" s="290">
        <v>0</v>
      </c>
      <c r="RG22" s="475">
        <f>RF22+RE22</f>
        <v>0</v>
      </c>
      <c r="RH22" s="290">
        <v>0</v>
      </c>
      <c r="RI22" s="475">
        <f>RH22+RG22</f>
        <v>0</v>
      </c>
      <c r="RJ22" s="290">
        <v>0</v>
      </c>
      <c r="RK22" s="475">
        <f>RJ22+RI22</f>
        <v>0</v>
      </c>
      <c r="RL22" s="290">
        <v>0</v>
      </c>
      <c r="RM22" s="475">
        <f>RL22+RK22</f>
        <v>0</v>
      </c>
      <c r="RN22" s="280">
        <f>ROW()</f>
        <v>22</v>
      </c>
      <c r="RO22" s="279" t="s">
        <v>149</v>
      </c>
      <c r="RP22" s="286"/>
      <c r="RQ22" s="282"/>
      <c r="RR22" s="282"/>
      <c r="RS22" s="282"/>
      <c r="RT22" s="282">
        <f t="shared" ref="RT22:SC22" si="65">RT20</f>
        <v>374159.21720600012</v>
      </c>
      <c r="RU22" s="282">
        <f t="shared" si="65"/>
        <v>374159.21720600012</v>
      </c>
      <c r="RV22" s="282">
        <f t="shared" si="65"/>
        <v>5101132.0538599994</v>
      </c>
      <c r="RW22" s="282">
        <f t="shared" si="65"/>
        <v>5475291.2710660007</v>
      </c>
      <c r="RX22" s="282">
        <f t="shared" si="65"/>
        <v>7074688.1070499998</v>
      </c>
      <c r="RY22" s="282">
        <f t="shared" si="65"/>
        <v>12549979.378116</v>
      </c>
      <c r="RZ22" s="282">
        <f t="shared" si="65"/>
        <v>12644952.766593998</v>
      </c>
      <c r="SA22" s="282">
        <f t="shared" si="65"/>
        <v>25194932.144709997</v>
      </c>
      <c r="SB22" s="282">
        <f t="shared" si="65"/>
        <v>7870769.2824759902</v>
      </c>
      <c r="SC22" s="282">
        <f t="shared" si="65"/>
        <v>33065701.427185986</v>
      </c>
      <c r="SD22" s="274"/>
      <c r="SK22"/>
      <c r="SL22"/>
      <c r="SM22"/>
      <c r="SN22"/>
      <c r="SO22"/>
      <c r="SP22"/>
      <c r="SQ22"/>
      <c r="SR22"/>
      <c r="SS22"/>
      <c r="ST22"/>
      <c r="SU22" s="274"/>
    </row>
    <row r="23" spans="1:515" ht="16.5" thickTop="1" thickBot="1" x14ac:dyDescent="0.3">
      <c r="A23" s="5">
        <f>ROW()</f>
        <v>23</v>
      </c>
      <c r="B23" s="316" t="s">
        <v>286</v>
      </c>
      <c r="C23" s="19"/>
      <c r="D23" s="226"/>
      <c r="E23" s="276"/>
      <c r="F23" s="226"/>
      <c r="G23" s="276">
        <v>-15520170.580995444</v>
      </c>
      <c r="H23" s="226"/>
      <c r="I23" s="276"/>
      <c r="J23" s="224"/>
      <c r="K23" s="276"/>
      <c r="L23" s="276"/>
      <c r="M23" s="276"/>
      <c r="N23" s="276"/>
      <c r="O23" s="276"/>
      <c r="P23" s="276"/>
      <c r="Q23" s="5">
        <f>ROW()</f>
        <v>23</v>
      </c>
      <c r="R23" s="333" t="s">
        <v>285</v>
      </c>
      <c r="S23" s="405"/>
      <c r="T23" s="275">
        <v>-76700.509999999995</v>
      </c>
      <c r="U23" s="14">
        <f t="shared" si="6"/>
        <v>76700.509999999995</v>
      </c>
      <c r="V23" s="14">
        <f t="shared" si="7"/>
        <v>0</v>
      </c>
      <c r="W23" s="14"/>
      <c r="X23" s="14">
        <f t="shared" si="8"/>
        <v>0</v>
      </c>
      <c r="Y23" s="14"/>
      <c r="Z23" s="14">
        <f t="shared" si="9"/>
        <v>0</v>
      </c>
      <c r="AA23" s="14"/>
      <c r="AB23" s="14">
        <f t="shared" si="10"/>
        <v>0</v>
      </c>
      <c r="AC23" s="14"/>
      <c r="AD23" s="14">
        <f t="shared" si="11"/>
        <v>0</v>
      </c>
      <c r="AE23" s="14"/>
      <c r="AF23" s="14">
        <f t="shared" si="12"/>
        <v>0</v>
      </c>
      <c r="AG23" s="5">
        <f>ROW()</f>
        <v>23</v>
      </c>
      <c r="AH23" s="21" t="s">
        <v>164</v>
      </c>
      <c r="AI23" s="419">
        <f>'SEF-8'!O13</f>
        <v>2E-3</v>
      </c>
      <c r="AJ23" s="410">
        <f>$AJ$20*$AI23</f>
        <v>12110.045103219938</v>
      </c>
      <c r="AK23" s="410">
        <f>$AK$20*$AI23</f>
        <v>96.884205474383663</v>
      </c>
      <c r="AL23" s="410">
        <f>$AL$20*$AI23</f>
        <v>12206.929308694322</v>
      </c>
      <c r="AM23" s="410">
        <f>AM$20*$AI23</f>
        <v>26002.964813437113</v>
      </c>
      <c r="AN23" s="410">
        <f>AN20*AI23</f>
        <v>38209.894122131438</v>
      </c>
      <c r="AO23" s="410"/>
      <c r="AP23" s="410"/>
      <c r="AQ23" s="410"/>
      <c r="AR23" s="410"/>
      <c r="AS23" s="410"/>
      <c r="AT23" s="410"/>
      <c r="AU23" s="410"/>
      <c r="AV23" s="410"/>
      <c r="AW23" s="5">
        <f>ROW()</f>
        <v>23</v>
      </c>
      <c r="AX23" s="67" t="s">
        <v>180</v>
      </c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5">
        <f>ROW()</f>
        <v>23</v>
      </c>
      <c r="BN23" s="451" t="s">
        <v>284</v>
      </c>
      <c r="BO23" s="350">
        <v>0.21</v>
      </c>
      <c r="BP23" s="464">
        <f>-BP21*$BO$23</f>
        <v>0</v>
      </c>
      <c r="BQ23" s="474">
        <f>-BQ21*$BO$23</f>
        <v>-13470187.035978962</v>
      </c>
      <c r="BR23" s="473">
        <f>SUM(BP23:BQ23)</f>
        <v>-13470187.035978962</v>
      </c>
      <c r="BS23" s="474">
        <f>-BS21*$BO$23</f>
        <v>-678363.06193641061</v>
      </c>
      <c r="BT23" s="473">
        <f>SUM(BR23:BS23)</f>
        <v>-14148550.097915372</v>
      </c>
      <c r="BU23" s="474">
        <f>-BU21*$BO$23</f>
        <v>-1849639.0504073494</v>
      </c>
      <c r="BV23" s="473">
        <f>SUM(BT23:BU23)</f>
        <v>-15998189.148322722</v>
      </c>
      <c r="BW23" s="474">
        <f>-BW21*$BO$23</f>
        <v>190003.80148794292</v>
      </c>
      <c r="BX23" s="473">
        <f>SUM(BV23:BW23)</f>
        <v>-15808185.346834779</v>
      </c>
      <c r="BY23" s="474">
        <f>-BY21*$BO$23</f>
        <v>-904672.36444030167</v>
      </c>
      <c r="BZ23" s="473">
        <f>SUM(BX23:BY23)</f>
        <v>-16712857.71127508</v>
      </c>
      <c r="CA23" s="474">
        <f>-CA21*$BO$23</f>
        <v>-500745.82573861192</v>
      </c>
      <c r="CB23" s="473">
        <f>SUM(BZ23:CA23)</f>
        <v>-17213603.537013691</v>
      </c>
      <c r="CS23" s="231"/>
      <c r="CT23" s="445"/>
      <c r="CU23" s="445"/>
      <c r="CV23" s="1"/>
      <c r="CW23" s="1"/>
      <c r="CX23" s="1"/>
      <c r="CY23" s="1"/>
      <c r="CZ23" s="1"/>
      <c r="DI23" s="29"/>
      <c r="DJ23" s="1"/>
      <c r="DK23" s="1"/>
      <c r="DL23" s="1"/>
      <c r="DM23" s="1"/>
      <c r="DN23" s="1"/>
      <c r="DO23" s="1"/>
      <c r="DP23" s="1"/>
      <c r="DY23" s="5">
        <f>ROW()</f>
        <v>23</v>
      </c>
      <c r="DZ23" s="46" t="s">
        <v>175</v>
      </c>
      <c r="EA23" s="19"/>
      <c r="EB23" s="371">
        <f t="shared" ref="EB23:EN23" si="66">EB21-EB22</f>
        <v>-19517.214891960844</v>
      </c>
      <c r="EC23" s="371">
        <f t="shared" si="66"/>
        <v>-17426.848169658333</v>
      </c>
      <c r="ED23" s="371">
        <f t="shared" si="66"/>
        <v>-36944.063061619177</v>
      </c>
      <c r="EE23" s="371">
        <f t="shared" si="66"/>
        <v>44739.367113616318</v>
      </c>
      <c r="EF23" s="371">
        <f t="shared" si="66"/>
        <v>7795.30405199714</v>
      </c>
      <c r="EG23" s="371">
        <f t="shared" si="66"/>
        <v>0</v>
      </c>
      <c r="EH23" s="371">
        <f t="shared" si="66"/>
        <v>7795.30405199714</v>
      </c>
      <c r="EI23" s="371">
        <f t="shared" si="66"/>
        <v>0</v>
      </c>
      <c r="EJ23" s="371">
        <f t="shared" si="66"/>
        <v>7795.30405199714</v>
      </c>
      <c r="EK23" s="371">
        <f t="shared" si="66"/>
        <v>0</v>
      </c>
      <c r="EL23" s="371">
        <f t="shared" si="66"/>
        <v>7795.30405199714</v>
      </c>
      <c r="EM23" s="371">
        <f t="shared" si="66"/>
        <v>0</v>
      </c>
      <c r="EN23" s="371">
        <f t="shared" si="66"/>
        <v>7795.30405199714</v>
      </c>
      <c r="EO23" s="5">
        <f>ROW()</f>
        <v>23</v>
      </c>
      <c r="EP23" s="472" t="s">
        <v>147</v>
      </c>
      <c r="EQ23" s="472"/>
      <c r="ER23" s="471">
        <f t="shared" ref="ER23:FD23" si="67">-ER20-ER21</f>
        <v>-460550.79379197984</v>
      </c>
      <c r="ES23" s="471">
        <f t="shared" si="67"/>
        <v>662275.35417178285</v>
      </c>
      <c r="ET23" s="471">
        <f t="shared" si="67"/>
        <v>201724.56037980301</v>
      </c>
      <c r="EU23" s="471">
        <f t="shared" si="67"/>
        <v>0</v>
      </c>
      <c r="EV23" s="471">
        <f t="shared" si="67"/>
        <v>201724.56037980301</v>
      </c>
      <c r="EW23" s="471">
        <f t="shared" si="67"/>
        <v>0</v>
      </c>
      <c r="EX23" s="471">
        <f t="shared" si="67"/>
        <v>201724.56037980301</v>
      </c>
      <c r="EY23" s="471">
        <f t="shared" si="67"/>
        <v>0</v>
      </c>
      <c r="EZ23" s="471">
        <f t="shared" si="67"/>
        <v>201724.56037980301</v>
      </c>
      <c r="FA23" s="471">
        <f t="shared" si="67"/>
        <v>0</v>
      </c>
      <c r="FB23" s="471">
        <f t="shared" si="67"/>
        <v>201724.56037980301</v>
      </c>
      <c r="FC23" s="471">
        <f t="shared" si="67"/>
        <v>0</v>
      </c>
      <c r="FD23" s="471">
        <f t="shared" si="67"/>
        <v>201724.56037980301</v>
      </c>
      <c r="FE23" s="5">
        <f>ROW()</f>
        <v>23</v>
      </c>
      <c r="FF23" s="457" t="s">
        <v>282</v>
      </c>
      <c r="FH23" s="12">
        <v>26652.22575715787</v>
      </c>
      <c r="FI23" s="12">
        <v>70031.187237531703</v>
      </c>
      <c r="FJ23" s="12">
        <f t="shared" si="14"/>
        <v>96683.41299468957</v>
      </c>
      <c r="FK23" s="12">
        <v>-29017.276993831445</v>
      </c>
      <c r="FL23" s="12">
        <f t="shared" si="15"/>
        <v>67666.136000858125</v>
      </c>
      <c r="FM23" s="12">
        <v>1072.765308316928</v>
      </c>
      <c r="FN23" s="12">
        <f t="shared" si="16"/>
        <v>68738.901309175053</v>
      </c>
      <c r="FO23" s="12">
        <v>5395.1912042182521</v>
      </c>
      <c r="FP23" s="12">
        <f t="shared" si="17"/>
        <v>74134.092513393305</v>
      </c>
      <c r="FQ23" s="12">
        <v>16566.921165299587</v>
      </c>
      <c r="FR23" s="12">
        <f t="shared" si="18"/>
        <v>90701.013678692892</v>
      </c>
      <c r="FS23" s="12">
        <v>25020.793881345249</v>
      </c>
      <c r="FT23" s="12">
        <f t="shared" si="19"/>
        <v>115721.80756003814</v>
      </c>
      <c r="FU23" s="5">
        <f>ROW()</f>
        <v>23</v>
      </c>
      <c r="FV23" s="373" t="s">
        <v>283</v>
      </c>
      <c r="FW23" s="57"/>
      <c r="FX23" s="403">
        <v>434808.22049999994</v>
      </c>
      <c r="FY23" s="403">
        <v>2989.3065159374964</v>
      </c>
      <c r="FZ23" s="403">
        <f>SUM(FX23:FY23)</f>
        <v>437797.52701593743</v>
      </c>
      <c r="GA23" s="403">
        <v>0</v>
      </c>
      <c r="GB23" s="403">
        <v>437797.52701593743</v>
      </c>
      <c r="GC23" s="403">
        <v>0</v>
      </c>
      <c r="GD23" s="403">
        <v>437797.52701593743</v>
      </c>
      <c r="GE23" s="403">
        <v>0</v>
      </c>
      <c r="GF23" s="403">
        <v>437797.52701593743</v>
      </c>
      <c r="GG23" s="403">
        <v>0</v>
      </c>
      <c r="GH23" s="403">
        <v>437797.52701593743</v>
      </c>
      <c r="GI23" s="403">
        <v>0</v>
      </c>
      <c r="GJ23" s="403">
        <v>437797.52701593743</v>
      </c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29"/>
      <c r="HI23" s="40"/>
      <c r="HJ23" s="40"/>
      <c r="HK23" s="40"/>
      <c r="HL23" s="40"/>
      <c r="HM23" s="40"/>
      <c r="HN23" s="40"/>
      <c r="HO23" s="40"/>
      <c r="HP23" s="40"/>
      <c r="HQ23" s="231"/>
      <c r="HY23" s="40"/>
      <c r="HZ23" s="40"/>
      <c r="IA23" s="40"/>
      <c r="IB23" s="40"/>
      <c r="IC23" s="40"/>
      <c r="ID23" s="40"/>
      <c r="IE23" s="40"/>
      <c r="IF23" s="40"/>
      <c r="IG23" s="5">
        <f>ROW()</f>
        <v>23</v>
      </c>
      <c r="IH23" s="373" t="s">
        <v>147</v>
      </c>
      <c r="II23" s="470"/>
      <c r="IJ23" s="469">
        <f>-IJ20-IJ22</f>
        <v>-52612.652790871638</v>
      </c>
      <c r="IK23" s="469">
        <f>-IK20-IK22</f>
        <v>47549.921461222839</v>
      </c>
      <c r="IL23" s="469">
        <f>-IL20-IL22</f>
        <v>-5062.7313296487991</v>
      </c>
      <c r="IM23" s="469">
        <f>-IM20-IM22</f>
        <v>0</v>
      </c>
      <c r="IN23" s="469">
        <f>-IN20-IN22</f>
        <v>-5062.7313296487991</v>
      </c>
      <c r="IO23" s="469"/>
      <c r="IP23" s="469">
        <f>-IP20-IP22</f>
        <v>-5062.7313296487991</v>
      </c>
      <c r="IQ23" s="469"/>
      <c r="IR23" s="469">
        <f>-IR20-IR22</f>
        <v>-5062.7313296487991</v>
      </c>
      <c r="IS23" s="469"/>
      <c r="IT23" s="469">
        <f>-IT20-IT22</f>
        <v>-5062.7313296487991</v>
      </c>
      <c r="IU23" s="469"/>
      <c r="IV23" s="469">
        <f>-IV20-IV22</f>
        <v>-5062.7313296487991</v>
      </c>
      <c r="JM23" s="5">
        <f>ROW()</f>
        <v>23</v>
      </c>
      <c r="JN23" s="316" t="s">
        <v>282</v>
      </c>
      <c r="JO23" s="425"/>
      <c r="JP23" s="14">
        <v>1419515.9725631387</v>
      </c>
      <c r="JQ23" s="14">
        <v>29102.897093032021</v>
      </c>
      <c r="JR23" s="433">
        <f t="shared" si="21"/>
        <v>1448618.8696561707</v>
      </c>
      <c r="JS23" s="14">
        <v>0</v>
      </c>
      <c r="JT23" s="433">
        <f t="shared" si="22"/>
        <v>1448618.8696561707</v>
      </c>
      <c r="JU23" s="14">
        <v>0</v>
      </c>
      <c r="JV23" s="433">
        <f t="shared" si="23"/>
        <v>1448618.8696561707</v>
      </c>
      <c r="JW23" s="14">
        <v>0</v>
      </c>
      <c r="JX23" s="433">
        <f t="shared" si="24"/>
        <v>1448618.8696561707</v>
      </c>
      <c r="JY23" s="14">
        <v>0</v>
      </c>
      <c r="JZ23" s="433">
        <f t="shared" si="25"/>
        <v>1448618.8696561707</v>
      </c>
      <c r="KA23" s="14">
        <v>0</v>
      </c>
      <c r="KB23" s="433">
        <f t="shared" si="26"/>
        <v>1448618.8696561707</v>
      </c>
      <c r="KC23" s="5"/>
      <c r="KE23" s="468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5">
        <f>ROW()</f>
        <v>23</v>
      </c>
      <c r="KT23" s="372" t="s">
        <v>281</v>
      </c>
      <c r="KV23" s="467">
        <v>247690.08883000002</v>
      </c>
      <c r="KW23" s="467">
        <v>-247690.08883000002</v>
      </c>
      <c r="KX23" s="467">
        <f>KV23+KW23</f>
        <v>0</v>
      </c>
      <c r="KY23" s="467"/>
      <c r="KZ23" s="467">
        <f>KX23+KY23</f>
        <v>0</v>
      </c>
      <c r="LA23" s="467"/>
      <c r="LB23" s="467">
        <f>KZ23+LA23</f>
        <v>0</v>
      </c>
      <c r="LC23" s="467"/>
      <c r="LD23" s="467">
        <f>LB23+LC23</f>
        <v>0</v>
      </c>
      <c r="LE23" s="467"/>
      <c r="LF23" s="467">
        <f>LD23+LE23</f>
        <v>0</v>
      </c>
      <c r="LG23" s="467"/>
      <c r="LH23" s="467">
        <f>LF23+LG23</f>
        <v>0</v>
      </c>
      <c r="LI23" s="5"/>
      <c r="LY23" s="5">
        <f>ROW()</f>
        <v>23</v>
      </c>
      <c r="LZ23" s="21" t="s">
        <v>92</v>
      </c>
      <c r="MB23" s="276"/>
      <c r="MC23" s="276"/>
      <c r="MD23" s="276"/>
      <c r="ME23" s="276"/>
      <c r="MF23" s="276"/>
      <c r="MG23" s="276"/>
      <c r="MH23" s="276"/>
      <c r="MI23" s="276">
        <v>717291.78090297058</v>
      </c>
      <c r="MJ23" s="276"/>
      <c r="MK23" s="276">
        <v>164934.15280500427</v>
      </c>
      <c r="ML23" s="276"/>
      <c r="MM23" s="276">
        <v>170000.20881224982</v>
      </c>
      <c r="MN23" s="276"/>
      <c r="MO23" s="231">
        <f>ROW()</f>
        <v>23</v>
      </c>
      <c r="MP23" s="40" t="s">
        <v>280</v>
      </c>
      <c r="MQ23" s="40"/>
      <c r="MR23" s="337"/>
      <c r="MS23" s="337"/>
      <c r="MT23" s="337"/>
      <c r="MU23" s="337"/>
      <c r="MV23" s="337"/>
      <c r="MW23" s="12"/>
      <c r="MX23" s="12"/>
      <c r="MY23" s="12"/>
      <c r="MZ23" s="12"/>
      <c r="NA23" s="12"/>
      <c r="NB23" s="12"/>
      <c r="NC23" s="12"/>
      <c r="ND23" s="12"/>
      <c r="NE23" s="5">
        <f>ROW()</f>
        <v>23</v>
      </c>
      <c r="NF23" s="363" t="s">
        <v>279</v>
      </c>
      <c r="NG23" s="380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 s="5">
        <f>ROW()</f>
        <v>23</v>
      </c>
      <c r="NV23" s="356" t="s">
        <v>278</v>
      </c>
      <c r="NW23" s="380"/>
      <c r="NX23" s="47"/>
      <c r="NY23" s="47"/>
      <c r="NZ23" s="47"/>
      <c r="OA23" s="47"/>
      <c r="OB23" s="47"/>
      <c r="OC23" s="6"/>
      <c r="OD23" s="6"/>
      <c r="OE23" s="6"/>
      <c r="OF23" s="6"/>
      <c r="OG23" s="6"/>
      <c r="OH23" s="6"/>
      <c r="OI23" s="6"/>
      <c r="OJ23" s="6"/>
      <c r="OK23" s="5"/>
      <c r="OL23" s="378"/>
      <c r="OM23" s="378"/>
      <c r="ON23" s="378"/>
      <c r="OO23" s="294"/>
      <c r="OP23" s="294"/>
      <c r="OQ23" s="294"/>
      <c r="OR23" s="294"/>
      <c r="OS23" s="294"/>
      <c r="OT23" s="294"/>
      <c r="OU23" s="294"/>
      <c r="OV23" s="294"/>
      <c r="OW23" s="294"/>
      <c r="OX23" s="294"/>
      <c r="OY23" s="294"/>
      <c r="OZ23" s="294"/>
      <c r="PA23" s="5">
        <f>ROW()</f>
        <v>23</v>
      </c>
      <c r="PB23" s="450" t="s">
        <v>277</v>
      </c>
      <c r="PC23"/>
      <c r="PD23" s="466">
        <f t="shared" ref="PD23:PP23" si="68">SUM(PD17:PD22)</f>
        <v>0</v>
      </c>
      <c r="PE23" s="466">
        <f t="shared" si="68"/>
        <v>0</v>
      </c>
      <c r="PF23" s="466">
        <f t="shared" si="68"/>
        <v>475288.81358495663</v>
      </c>
      <c r="PG23" s="466">
        <f t="shared" si="68"/>
        <v>16325.156433949582</v>
      </c>
      <c r="PH23" s="466">
        <f t="shared" si="68"/>
        <v>491613.97001890629</v>
      </c>
      <c r="PI23" s="466">
        <f t="shared" si="68"/>
        <v>8162.5782169746817</v>
      </c>
      <c r="PJ23" s="466">
        <f t="shared" si="68"/>
        <v>499776.54823588097</v>
      </c>
      <c r="PK23" s="466">
        <f t="shared" si="68"/>
        <v>-124944.13705897008</v>
      </c>
      <c r="PL23" s="466">
        <f t="shared" si="68"/>
        <v>374832.41117691086</v>
      </c>
      <c r="PM23" s="466">
        <f t="shared" si="68"/>
        <v>-249888.27411794051</v>
      </c>
      <c r="PN23" s="466">
        <f t="shared" si="68"/>
        <v>124944.1370589702</v>
      </c>
      <c r="PO23" s="466">
        <f t="shared" si="68"/>
        <v>-124944.13705897093</v>
      </c>
      <c r="PP23" s="466">
        <f t="shared" si="68"/>
        <v>-6.9849193096160889E-10</v>
      </c>
      <c r="PR23" s="449"/>
      <c r="PS23" s="279"/>
      <c r="PT23" s="279"/>
      <c r="QH23" s="329">
        <f>ROW()</f>
        <v>23</v>
      </c>
      <c r="QI23" s="279" t="s">
        <v>276</v>
      </c>
      <c r="QJ23" s="279"/>
      <c r="QK23" s="288"/>
      <c r="QL23" s="288"/>
      <c r="QM23" s="282">
        <v>0</v>
      </c>
      <c r="QN23" s="282">
        <f>QO23-QM23</f>
        <v>0</v>
      </c>
      <c r="QO23" s="464">
        <v>0</v>
      </c>
      <c r="QP23" s="465">
        <f>QQ23-QO23</f>
        <v>0</v>
      </c>
      <c r="QQ23" s="464">
        <v>0</v>
      </c>
      <c r="QR23" s="465">
        <f>QS23-QQ23</f>
        <v>0</v>
      </c>
      <c r="QS23" s="464">
        <v>0</v>
      </c>
      <c r="QT23" s="465">
        <f>QU23-QS23</f>
        <v>0</v>
      </c>
      <c r="QU23" s="464">
        <v>0</v>
      </c>
      <c r="QV23" s="465">
        <f>QW23-QU23</f>
        <v>0</v>
      </c>
      <c r="QW23" s="464">
        <v>0</v>
      </c>
      <c r="QX23" s="366">
        <f>ROW()</f>
        <v>23</v>
      </c>
      <c r="QY23" s="279" t="s">
        <v>268</v>
      </c>
      <c r="QZ23" s="365"/>
      <c r="RA23" s="421"/>
      <c r="RB23" s="421"/>
      <c r="RC23" s="421"/>
      <c r="RD23" s="447">
        <v>0</v>
      </c>
      <c r="RE23" s="289">
        <f>RD23+RC23</f>
        <v>0</v>
      </c>
      <c r="RF23" s="447">
        <v>0</v>
      </c>
      <c r="RG23" s="289">
        <f>RF23+RE23</f>
        <v>0</v>
      </c>
      <c r="RH23" s="447">
        <v>0</v>
      </c>
      <c r="RI23" s="289">
        <f>RH23+RG23</f>
        <v>0</v>
      </c>
      <c r="RJ23" s="447">
        <v>0</v>
      </c>
      <c r="RK23" s="289">
        <f>RJ23+RI23</f>
        <v>0</v>
      </c>
      <c r="RL23" s="447">
        <v>0</v>
      </c>
      <c r="RM23" s="289">
        <f>RL23+RK23</f>
        <v>0</v>
      </c>
      <c r="RN23" s="280">
        <f>ROW()</f>
        <v>23</v>
      </c>
      <c r="RO23" s="279"/>
      <c r="RP23" s="286"/>
      <c r="RQ23" s="288"/>
      <c r="RR23" s="288"/>
      <c r="RS23" s="288"/>
      <c r="RT23" s="288"/>
      <c r="RU23" s="288"/>
      <c r="RV23" s="288"/>
      <c r="RW23" s="288"/>
      <c r="RX23" s="288"/>
      <c r="RY23" s="288"/>
      <c r="RZ23" s="288"/>
      <c r="SA23" s="288"/>
      <c r="SB23" s="288"/>
      <c r="SC23" s="288"/>
      <c r="SD23" s="274"/>
      <c r="SK23"/>
      <c r="SL23"/>
      <c r="SM23"/>
      <c r="SN23"/>
      <c r="SO23"/>
      <c r="SP23"/>
      <c r="SQ23"/>
      <c r="SR23"/>
      <c r="SS23"/>
      <c r="ST23"/>
      <c r="SU23" s="274"/>
    </row>
    <row r="24" spans="1:515" ht="16.5" thickTop="1" thickBot="1" x14ac:dyDescent="0.3">
      <c r="A24" s="5">
        <f>ROW()</f>
        <v>24</v>
      </c>
      <c r="B24" s="316" t="s">
        <v>275</v>
      </c>
      <c r="C24" s="19"/>
      <c r="D24" s="226"/>
      <c r="E24" s="276">
        <v>-2035230.0238582159</v>
      </c>
      <c r="F24" s="226"/>
      <c r="G24" s="276"/>
      <c r="H24" s="226"/>
      <c r="I24" s="276"/>
      <c r="J24" s="224"/>
      <c r="K24" s="276"/>
      <c r="L24" s="276"/>
      <c r="M24" s="276"/>
      <c r="N24" s="276"/>
      <c r="O24" s="276"/>
      <c r="P24" s="276"/>
      <c r="Q24" s="5">
        <f>ROW()</f>
        <v>24</v>
      </c>
      <c r="R24" s="333" t="s">
        <v>274</v>
      </c>
      <c r="T24" s="275">
        <v>5853826.4757333072</v>
      </c>
      <c r="U24" s="14">
        <f t="shared" si="6"/>
        <v>-5853826.4757333072</v>
      </c>
      <c r="V24" s="14">
        <f t="shared" si="7"/>
        <v>0</v>
      </c>
      <c r="W24" s="14"/>
      <c r="X24" s="14">
        <f t="shared" si="8"/>
        <v>0</v>
      </c>
      <c r="Y24" s="14"/>
      <c r="Z24" s="14">
        <f t="shared" si="9"/>
        <v>0</v>
      </c>
      <c r="AA24" s="14"/>
      <c r="AB24" s="14">
        <f t="shared" si="10"/>
        <v>0</v>
      </c>
      <c r="AC24" s="14"/>
      <c r="AD24" s="14">
        <f t="shared" si="11"/>
        <v>0</v>
      </c>
      <c r="AE24" s="14"/>
      <c r="AF24" s="14">
        <f t="shared" si="12"/>
        <v>0</v>
      </c>
      <c r="AG24" s="5">
        <f>ROW()</f>
        <v>24</v>
      </c>
      <c r="AH24" s="21" t="s">
        <v>162</v>
      </c>
      <c r="AI24" s="419">
        <f>'SEF-8'!O14</f>
        <v>3.8358000000000003E-2</v>
      </c>
      <c r="AJ24" s="410">
        <f>$AJ$20*$AI24</f>
        <v>232258.5550346552</v>
      </c>
      <c r="AK24" s="410">
        <f>$AK$20*$AI24</f>
        <v>1858.1421767932045</v>
      </c>
      <c r="AL24" s="410">
        <f>$AL$20*$AI24</f>
        <v>234116.69721144842</v>
      </c>
      <c r="AM24" s="410">
        <f>AM$20*$AI24</f>
        <v>498710.86215691041</v>
      </c>
      <c r="AN24" s="410">
        <f>AN20*AI24</f>
        <v>732827.55936835892</v>
      </c>
      <c r="AO24" s="410"/>
      <c r="AP24" s="410"/>
      <c r="AQ24" s="410"/>
      <c r="AR24" s="410"/>
      <c r="AS24" s="410"/>
      <c r="AT24" s="410"/>
      <c r="AU24" s="410"/>
      <c r="AV24" s="410"/>
      <c r="AW24" s="5">
        <f>ROW()</f>
        <v>24</v>
      </c>
      <c r="AX24" s="463" t="s">
        <v>273</v>
      </c>
      <c r="AY24" s="462"/>
      <c r="AZ24" s="461">
        <v>-218994592</v>
      </c>
      <c r="BA24" s="461">
        <v>0</v>
      </c>
      <c r="BB24" s="461">
        <f>SUM(AZ24:BA24)</f>
        <v>-218994592</v>
      </c>
      <c r="BC24" s="461">
        <v>4356717.7706340253</v>
      </c>
      <c r="BD24" s="461">
        <f>SUM(BB24:BC24)</f>
        <v>-214637874.22936597</v>
      </c>
      <c r="BE24" s="461">
        <v>5370042.7846080065</v>
      </c>
      <c r="BF24" s="461">
        <f>SUM(BD24:BE24)</f>
        <v>-209267831.44475797</v>
      </c>
      <c r="BG24" s="461">
        <v>3098447.5482264757</v>
      </c>
      <c r="BH24" s="461">
        <f>SUM(BF24:BG24)</f>
        <v>-206169383.89653149</v>
      </c>
      <c r="BI24" s="461">
        <v>6797605.0150674582</v>
      </c>
      <c r="BJ24" s="461">
        <f>SUM(BH24:BI24)</f>
        <v>-199371778.88146403</v>
      </c>
      <c r="BK24" s="461">
        <v>7261899.4397121966</v>
      </c>
      <c r="BL24" s="461">
        <f>SUM(BJ24:BK24)</f>
        <v>-192109879.44175184</v>
      </c>
      <c r="BM24" s="5">
        <f>ROW()</f>
        <v>24</v>
      </c>
      <c r="BN24" s="451" t="s">
        <v>147</v>
      </c>
      <c r="BP24" s="460">
        <f t="shared" ref="BP24:CB24" si="69">-BP23</f>
        <v>0</v>
      </c>
      <c r="BQ24" s="459">
        <f t="shared" si="69"/>
        <v>13470187.035978962</v>
      </c>
      <c r="BR24" s="458">
        <f t="shared" si="69"/>
        <v>13470187.035978962</v>
      </c>
      <c r="BS24" s="459">
        <f t="shared" si="69"/>
        <v>678363.06193641061</v>
      </c>
      <c r="BT24" s="458">
        <f t="shared" si="69"/>
        <v>14148550.097915372</v>
      </c>
      <c r="BU24" s="459">
        <f t="shared" si="69"/>
        <v>1849639.0504073494</v>
      </c>
      <c r="BV24" s="458">
        <f t="shared" si="69"/>
        <v>15998189.148322722</v>
      </c>
      <c r="BW24" s="459">
        <f t="shared" si="69"/>
        <v>-190003.80148794292</v>
      </c>
      <c r="BX24" s="458">
        <f t="shared" si="69"/>
        <v>15808185.346834779</v>
      </c>
      <c r="BY24" s="459">
        <f t="shared" si="69"/>
        <v>904672.36444030167</v>
      </c>
      <c r="BZ24" s="458">
        <f t="shared" si="69"/>
        <v>16712857.71127508</v>
      </c>
      <c r="CA24" s="459">
        <f t="shared" si="69"/>
        <v>500745.82573861192</v>
      </c>
      <c r="CB24" s="458">
        <f t="shared" si="69"/>
        <v>17213603.537013691</v>
      </c>
      <c r="CS24" s="231"/>
      <c r="CT24" s="445"/>
      <c r="CU24" s="416"/>
      <c r="DI24" s="29"/>
      <c r="DJ24" s="1"/>
      <c r="DK24" s="1"/>
      <c r="DL24" s="1"/>
      <c r="DM24" s="1"/>
      <c r="DN24" s="1"/>
      <c r="DO24" s="1"/>
      <c r="DP24" s="1"/>
      <c r="DY24" s="5">
        <f>ROW()</f>
        <v>24</v>
      </c>
      <c r="DZ24" s="373"/>
      <c r="EA24" s="19"/>
      <c r="EB24" s="19"/>
      <c r="EC24" s="19"/>
      <c r="ED24" s="1"/>
      <c r="EE24" s="19"/>
      <c r="EF24" s="1"/>
      <c r="EG24" s="19"/>
      <c r="EH24" s="1"/>
      <c r="EI24" s="19"/>
      <c r="EJ24" s="1"/>
      <c r="EK24" s="19"/>
      <c r="EL24" s="1"/>
      <c r="EM24" s="19"/>
      <c r="EN24" s="1"/>
      <c r="FD24" s="29"/>
      <c r="FE24" s="5">
        <f>ROW()</f>
        <v>24</v>
      </c>
      <c r="FF24" s="457" t="s">
        <v>272</v>
      </c>
      <c r="FH24" s="12">
        <v>-961.16363178586221</v>
      </c>
      <c r="FI24" s="12">
        <v>-2530.3791666630668</v>
      </c>
      <c r="FJ24" s="12">
        <f t="shared" si="14"/>
        <v>-3491.5427984489288</v>
      </c>
      <c r="FK24" s="12">
        <v>1047.9053374333694</v>
      </c>
      <c r="FL24" s="12">
        <f t="shared" si="15"/>
        <v>-2443.6374610155594</v>
      </c>
      <c r="FM24" s="12">
        <v>-38.740936740467987</v>
      </c>
      <c r="FN24" s="12">
        <f t="shared" si="16"/>
        <v>-2482.3783977560274</v>
      </c>
      <c r="FO24" s="12">
        <v>-194.8373605344068</v>
      </c>
      <c r="FP24" s="12">
        <f t="shared" si="17"/>
        <v>-2677.2157582904342</v>
      </c>
      <c r="FQ24" s="12">
        <v>-598.28374377257478</v>
      </c>
      <c r="FR24" s="12">
        <f t="shared" si="18"/>
        <v>-3275.499502063009</v>
      </c>
      <c r="FS24" s="12">
        <v>-903.57973495085889</v>
      </c>
      <c r="FT24" s="12">
        <f t="shared" si="19"/>
        <v>-4179.0792370138679</v>
      </c>
      <c r="FU24" s="5">
        <f>ROW()</f>
        <v>24</v>
      </c>
      <c r="FV24" s="10"/>
      <c r="FW24" s="456"/>
      <c r="FX24" s="455"/>
      <c r="FY24" s="455"/>
      <c r="FZ24" s="455"/>
      <c r="GA24" s="455"/>
      <c r="GB24" s="455"/>
      <c r="GC24" s="327"/>
      <c r="GD24" s="327"/>
      <c r="GE24" s="327"/>
      <c r="GF24" s="327"/>
      <c r="GG24" s="327"/>
      <c r="GH24" s="327"/>
      <c r="GI24" s="327"/>
      <c r="GJ24" s="327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29"/>
      <c r="HI24" s="40"/>
      <c r="HJ24" s="40"/>
      <c r="HK24" s="40"/>
      <c r="HL24" s="40"/>
      <c r="HM24" s="40"/>
      <c r="HN24" s="40"/>
      <c r="HO24" s="40"/>
      <c r="HP24" s="40"/>
      <c r="HQ24" s="231"/>
      <c r="HX24" s="3"/>
      <c r="HY24" s="40"/>
      <c r="HZ24" s="40"/>
      <c r="IA24" s="40"/>
      <c r="IB24" s="40"/>
      <c r="IC24" s="40"/>
      <c r="ID24" s="40"/>
      <c r="IE24" s="40"/>
      <c r="IF24" s="40"/>
      <c r="IG24" s="231"/>
      <c r="IH24" s="10"/>
      <c r="II24" s="10"/>
      <c r="JM24" s="5">
        <f>ROW()</f>
        <v>24</v>
      </c>
      <c r="JN24" s="316" t="s">
        <v>272</v>
      </c>
      <c r="JO24" s="425"/>
      <c r="JP24" s="12">
        <v>-51180.648413371309</v>
      </c>
      <c r="JQ24" s="12">
        <v>-1131.0923299355054</v>
      </c>
      <c r="JR24" s="454">
        <f t="shared" si="21"/>
        <v>-52311.740743306815</v>
      </c>
      <c r="JS24" s="12">
        <v>0</v>
      </c>
      <c r="JT24" s="454">
        <f t="shared" si="22"/>
        <v>-52311.740743306815</v>
      </c>
      <c r="JU24" s="12">
        <v>0</v>
      </c>
      <c r="JV24" s="454">
        <f t="shared" si="23"/>
        <v>-52311.740743306815</v>
      </c>
      <c r="JW24" s="12">
        <v>0</v>
      </c>
      <c r="JX24" s="454">
        <f t="shared" si="24"/>
        <v>-52311.740743306815</v>
      </c>
      <c r="JY24" s="12">
        <v>0</v>
      </c>
      <c r="JZ24" s="454">
        <f t="shared" si="25"/>
        <v>-52311.740743306815</v>
      </c>
      <c r="KA24" s="12">
        <v>0</v>
      </c>
      <c r="KB24" s="454">
        <f t="shared" si="26"/>
        <v>-52311.740743306815</v>
      </c>
      <c r="KC24" s="5"/>
      <c r="KF24" s="294"/>
      <c r="KG24" s="294"/>
      <c r="KH24" s="294"/>
      <c r="KI24" s="294"/>
      <c r="KJ24" s="294"/>
      <c r="KK24" s="294"/>
      <c r="KL24" s="294"/>
      <c r="KM24" s="294"/>
      <c r="KN24" s="294"/>
      <c r="KO24" s="294"/>
      <c r="KP24" s="294"/>
      <c r="KQ24" s="294"/>
      <c r="KR24" s="294"/>
      <c r="KS24" s="5">
        <f>ROW()</f>
        <v>24</v>
      </c>
      <c r="KT24" s="372" t="s">
        <v>262</v>
      </c>
      <c r="KV24" s="6">
        <f t="shared" ref="KV24:LH24" si="70">SUM(KV20:KV23)</f>
        <v>179171605.89650002</v>
      </c>
      <c r="KW24" s="6">
        <f t="shared" si="70"/>
        <v>-265949.98517497181</v>
      </c>
      <c r="KX24" s="6">
        <f t="shared" si="70"/>
        <v>178905655.91132504</v>
      </c>
      <c r="KY24" s="6">
        <f t="shared" si="70"/>
        <v>0</v>
      </c>
      <c r="KZ24" s="6">
        <f t="shared" si="70"/>
        <v>178905655.91132504</v>
      </c>
      <c r="LA24" s="6">
        <f t="shared" si="70"/>
        <v>0</v>
      </c>
      <c r="LB24" s="6">
        <f t="shared" si="70"/>
        <v>178905655.91132504</v>
      </c>
      <c r="LC24" s="6">
        <f t="shared" si="70"/>
        <v>0</v>
      </c>
      <c r="LD24" s="6">
        <f t="shared" si="70"/>
        <v>178905655.91132504</v>
      </c>
      <c r="LE24" s="6">
        <f t="shared" si="70"/>
        <v>0</v>
      </c>
      <c r="LF24" s="6">
        <f t="shared" si="70"/>
        <v>178905655.91132504</v>
      </c>
      <c r="LG24" s="6">
        <f t="shared" si="70"/>
        <v>0</v>
      </c>
      <c r="LH24" s="6">
        <f t="shared" si="70"/>
        <v>178905655.91132504</v>
      </c>
      <c r="LI24" s="5"/>
      <c r="LY24" s="5">
        <f>ROW()</f>
        <v>24</v>
      </c>
      <c r="LZ24" s="453" t="s">
        <v>271</v>
      </c>
      <c r="MB24" s="276">
        <f t="shared" ref="MB24:MI24" si="71">SUM(MB16:MB23)</f>
        <v>0</v>
      </c>
      <c r="MC24" s="276">
        <f t="shared" si="71"/>
        <v>0</v>
      </c>
      <c r="MD24" s="276">
        <f t="shared" si="71"/>
        <v>0</v>
      </c>
      <c r="ME24" s="276">
        <f t="shared" si="71"/>
        <v>0</v>
      </c>
      <c r="MF24" s="276">
        <f t="shared" si="71"/>
        <v>0</v>
      </c>
      <c r="MG24" s="276">
        <f t="shared" si="71"/>
        <v>0</v>
      </c>
      <c r="MH24" s="452">
        <f t="shared" si="71"/>
        <v>0</v>
      </c>
      <c r="MI24" s="452">
        <f t="shared" si="71"/>
        <v>36182215.220241457</v>
      </c>
      <c r="MJ24" s="452"/>
      <c r="MK24" s="452">
        <f>SUM(MK16:MK23)</f>
        <v>5561668.0290269582</v>
      </c>
      <c r="ML24" s="452"/>
      <c r="MM24" s="452">
        <f>SUM(MM16:MM23)</f>
        <v>4894967.6592826173</v>
      </c>
      <c r="MN24" s="452"/>
      <c r="MO24" s="231">
        <f>ROW()</f>
        <v>24</v>
      </c>
      <c r="MP24" s="344" t="s">
        <v>270</v>
      </c>
      <c r="MQ24" s="6"/>
      <c r="MR24" s="436"/>
      <c r="MS24" s="436"/>
      <c r="MT24" s="436"/>
      <c r="MU24" s="337"/>
      <c r="MV24" s="337"/>
      <c r="MW24" s="12"/>
      <c r="MX24" s="337"/>
      <c r="MY24" s="12">
        <f>MZ24</f>
        <v>1548046.6349126305</v>
      </c>
      <c r="MZ24" s="337">
        <v>1548046.6349126305</v>
      </c>
      <c r="NA24" s="12">
        <f>NB24-MZ24</f>
        <v>35605072.602990493</v>
      </c>
      <c r="NB24" s="337">
        <v>37153119.237903126</v>
      </c>
      <c r="NC24" s="12">
        <f>ND24-NB24</f>
        <v>0</v>
      </c>
      <c r="ND24" s="337">
        <v>37153119.237903126</v>
      </c>
      <c r="NE24" s="5">
        <f>ROW()</f>
        <v>24</v>
      </c>
      <c r="NF24" s="380" t="s">
        <v>233</v>
      </c>
      <c r="NG24" s="380"/>
      <c r="NH24" s="47">
        <f>-NI24</f>
        <v>-3680948.2</v>
      </c>
      <c r="NI24" s="47">
        <v>3680948.2</v>
      </c>
      <c r="NJ24" s="47">
        <f>SUM(NH24:NI24)</f>
        <v>0</v>
      </c>
      <c r="NK24" s="47">
        <v>-3680948.2</v>
      </c>
      <c r="NL24" s="47">
        <f>SUM(NJ24:NK24)</f>
        <v>-3680948.2</v>
      </c>
      <c r="NM24" s="47">
        <v>0</v>
      </c>
      <c r="NN24" s="47">
        <f>SUM(NL24:NM24)</f>
        <v>-3680948.2</v>
      </c>
      <c r="NO24" s="47">
        <v>0</v>
      </c>
      <c r="NP24" s="47">
        <f>SUM(NN24:NO24)</f>
        <v>-3680948.2</v>
      </c>
      <c r="NQ24" s="47">
        <v>0</v>
      </c>
      <c r="NR24" s="47">
        <f>SUM(NP24:NQ24)</f>
        <v>-3680948.2</v>
      </c>
      <c r="NS24" s="47">
        <v>0</v>
      </c>
      <c r="NT24" s="47">
        <f>SUM(NR24:NS24)</f>
        <v>-3680948.2</v>
      </c>
      <c r="NU24" s="5">
        <f>ROW()</f>
        <v>24</v>
      </c>
      <c r="NV24" s="380" t="s">
        <v>269</v>
      </c>
      <c r="NW24" s="380"/>
      <c r="NX24" s="47"/>
      <c r="NY24" s="47"/>
      <c r="NZ24" s="47"/>
      <c r="OA24" s="47"/>
      <c r="OB24" s="47"/>
      <c r="OK24" s="5"/>
      <c r="OL24" s="451"/>
      <c r="OM24" s="451"/>
      <c r="ON24" s="451"/>
      <c r="OO24" s="294"/>
      <c r="OP24" s="294"/>
      <c r="OQ24" s="294"/>
      <c r="OR24" s="294"/>
      <c r="OS24" s="294"/>
      <c r="OT24" s="294"/>
      <c r="OU24" s="294"/>
      <c r="OV24" s="294"/>
      <c r="OW24" s="294"/>
      <c r="OX24" s="294"/>
      <c r="OY24" s="294"/>
      <c r="OZ24" s="294"/>
      <c r="PA24" s="5">
        <f>ROW()</f>
        <v>24</v>
      </c>
      <c r="PB24" s="450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R24" s="449"/>
      <c r="PS24" s="279"/>
      <c r="PT24" s="279"/>
      <c r="QH24" s="329">
        <f>ROW()</f>
        <v>24</v>
      </c>
      <c r="QI24" s="279" t="s">
        <v>268</v>
      </c>
      <c r="QJ24" s="279"/>
      <c r="QK24" s="367"/>
      <c r="QL24" s="367"/>
      <c r="QM24" s="281">
        <v>0</v>
      </c>
      <c r="QN24" s="281">
        <f>QO24-QM24</f>
        <v>0</v>
      </c>
      <c r="QO24" s="447">
        <v>0</v>
      </c>
      <c r="QP24" s="448">
        <f>QQ24-QO24</f>
        <v>0</v>
      </c>
      <c r="QQ24" s="447">
        <v>0</v>
      </c>
      <c r="QR24" s="448">
        <f>QS24-QQ24</f>
        <v>0</v>
      </c>
      <c r="QS24" s="447">
        <v>0</v>
      </c>
      <c r="QT24" s="448">
        <f>QU24-QS24</f>
        <v>0</v>
      </c>
      <c r="QU24" s="447">
        <v>0</v>
      </c>
      <c r="QV24" s="448">
        <f>QW24-QU24</f>
        <v>0</v>
      </c>
      <c r="QW24" s="447">
        <v>0</v>
      </c>
      <c r="QX24" s="366">
        <f>ROW()</f>
        <v>24</v>
      </c>
      <c r="QY24" s="279" t="s">
        <v>262</v>
      </c>
      <c r="QZ24" s="365"/>
      <c r="RA24" s="429"/>
      <c r="RB24" s="429"/>
      <c r="RC24" s="429">
        <f t="shared" ref="RC24:RM24" si="72">SUM(RC20:RC23)</f>
        <v>0</v>
      </c>
      <c r="RD24" s="429">
        <f t="shared" si="72"/>
        <v>-201938.05620600007</v>
      </c>
      <c r="RE24" s="429">
        <f t="shared" si="72"/>
        <v>-201938.05620600007</v>
      </c>
      <c r="RF24" s="429">
        <f t="shared" si="72"/>
        <v>-1318502.2802459968</v>
      </c>
      <c r="RG24" s="429">
        <f t="shared" si="72"/>
        <v>-1520440.3364519968</v>
      </c>
      <c r="RH24" s="429">
        <f t="shared" si="72"/>
        <v>-1448122.8898740015</v>
      </c>
      <c r="RI24" s="429">
        <f t="shared" si="72"/>
        <v>-2968563.2263259985</v>
      </c>
      <c r="RJ24" s="429">
        <f t="shared" si="72"/>
        <v>-595046.26626400184</v>
      </c>
      <c r="RK24" s="429">
        <f t="shared" si="72"/>
        <v>-3563609.4925900004</v>
      </c>
      <c r="RL24" s="429">
        <f t="shared" si="72"/>
        <v>-447094.53626399918</v>
      </c>
      <c r="RM24" s="429">
        <f t="shared" si="72"/>
        <v>-4010704.0288539995</v>
      </c>
      <c r="RN24" s="280">
        <f>ROW()</f>
        <v>24</v>
      </c>
      <c r="RO24" s="279" t="s">
        <v>148</v>
      </c>
      <c r="RP24" s="286">
        <v>0.21</v>
      </c>
      <c r="RQ24" s="281"/>
      <c r="RR24" s="281"/>
      <c r="RS24" s="281"/>
      <c r="RT24" s="281">
        <f t="shared" ref="RT24:SC24" si="73">RT22*-$RP$24</f>
        <v>-78573.435613260022</v>
      </c>
      <c r="RU24" s="281">
        <f t="shared" si="73"/>
        <v>-78573.435613260022</v>
      </c>
      <c r="RV24" s="281">
        <f t="shared" si="73"/>
        <v>-1071237.7313105999</v>
      </c>
      <c r="RW24" s="281">
        <f t="shared" si="73"/>
        <v>-1149811.1669238601</v>
      </c>
      <c r="RX24" s="281">
        <f t="shared" si="73"/>
        <v>-1485684.5024804999</v>
      </c>
      <c r="RY24" s="281">
        <f t="shared" si="73"/>
        <v>-2635495.66940436</v>
      </c>
      <c r="RZ24" s="281">
        <f t="shared" si="73"/>
        <v>-2655440.0809847396</v>
      </c>
      <c r="SA24" s="281">
        <f t="shared" si="73"/>
        <v>-5290935.7503890991</v>
      </c>
      <c r="SB24" s="281">
        <f t="shared" si="73"/>
        <v>-1652861.5493199578</v>
      </c>
      <c r="SC24" s="281">
        <f t="shared" si="73"/>
        <v>-6943797.2997090565</v>
      </c>
      <c r="SD24" s="274"/>
      <c r="SK24"/>
      <c r="SL24"/>
      <c r="SM24"/>
      <c r="SN24"/>
      <c r="SO24"/>
      <c r="SP24"/>
      <c r="SQ24"/>
      <c r="SR24"/>
      <c r="SS24"/>
      <c r="ST24"/>
      <c r="SU24" s="274"/>
    </row>
    <row r="25" spans="1:515" ht="15.75" thickTop="1" x14ac:dyDescent="0.25">
      <c r="A25" s="5">
        <f>ROW()</f>
        <v>25</v>
      </c>
      <c r="B25" s="15" t="s">
        <v>267</v>
      </c>
      <c r="F25" s="226"/>
      <c r="G25" s="276"/>
      <c r="H25" s="226"/>
      <c r="I25" s="276">
        <v>430556.07681</v>
      </c>
      <c r="J25" s="224"/>
      <c r="K25" s="276">
        <v>910344.87813000008</v>
      </c>
      <c r="L25" s="58"/>
      <c r="M25" s="276">
        <v>1223547.6185900001</v>
      </c>
      <c r="N25" s="276"/>
      <c r="O25" s="276">
        <v>1431153.5040800003</v>
      </c>
      <c r="P25" s="276"/>
      <c r="Q25" s="5">
        <f>ROW()</f>
        <v>25</v>
      </c>
      <c r="R25" s="333" t="s">
        <v>266</v>
      </c>
      <c r="S25" s="405"/>
      <c r="T25" s="275">
        <v>-5587784.9000000004</v>
      </c>
      <c r="U25" s="14">
        <f t="shared" si="6"/>
        <v>5587784.9000000004</v>
      </c>
      <c r="V25" s="14">
        <f t="shared" si="7"/>
        <v>0</v>
      </c>
      <c r="W25" s="14"/>
      <c r="X25" s="14">
        <f t="shared" si="8"/>
        <v>0</v>
      </c>
      <c r="Y25" s="14"/>
      <c r="Z25" s="14">
        <f t="shared" si="9"/>
        <v>0</v>
      </c>
      <c r="AA25" s="14"/>
      <c r="AB25" s="14">
        <f t="shared" si="10"/>
        <v>0</v>
      </c>
      <c r="AC25" s="14"/>
      <c r="AD25" s="14">
        <f t="shared" si="11"/>
        <v>0</v>
      </c>
      <c r="AE25" s="14"/>
      <c r="AF25" s="14">
        <f t="shared" si="12"/>
        <v>0</v>
      </c>
      <c r="AG25" s="5">
        <f>ROW()</f>
        <v>25</v>
      </c>
      <c r="AH25" s="247" t="s">
        <v>149</v>
      </c>
      <c r="AI25" s="419"/>
      <c r="AJ25" s="428">
        <f>SUM(AJ22:AJ24)</f>
        <v>269787.58480953379</v>
      </c>
      <c r="AK25" s="428">
        <f>SUM(AK22:AK24)</f>
        <v>2158.3863295583196</v>
      </c>
      <c r="AL25" s="428">
        <f>SUM(AL22:AL24)</f>
        <v>271945.97113909211</v>
      </c>
      <c r="AM25" s="428">
        <f>SUM(AM22:AM24)</f>
        <v>579294.05011375202</v>
      </c>
      <c r="AN25" s="428">
        <f>SUM(AN22:AN24)</f>
        <v>851240.02125284425</v>
      </c>
      <c r="AO25" s="428"/>
      <c r="AP25" s="428"/>
      <c r="AQ25" s="428"/>
      <c r="AR25" s="428"/>
      <c r="AS25" s="428"/>
      <c r="AT25" s="428"/>
      <c r="AU25" s="428"/>
      <c r="AV25" s="428"/>
      <c r="AW25" s="5">
        <f>ROW()</f>
        <v>25</v>
      </c>
      <c r="AX25" s="67"/>
      <c r="AY25" s="67"/>
      <c r="AZ25" s="446"/>
      <c r="BA25" s="446"/>
      <c r="BB25" s="446"/>
      <c r="BC25" s="446"/>
      <c r="BD25" s="446"/>
      <c r="BE25" s="446"/>
      <c r="BF25" s="446"/>
      <c r="BG25" s="446"/>
      <c r="BH25" s="446"/>
      <c r="BI25" s="446"/>
      <c r="BJ25" s="446"/>
      <c r="BK25" s="446"/>
      <c r="BL25" s="446"/>
      <c r="BM25" s="294"/>
      <c r="BN25" s="294"/>
      <c r="BT25" s="294"/>
      <c r="CS25" s="231"/>
      <c r="CT25" s="445"/>
      <c r="CU25" s="445"/>
      <c r="DY25" s="5">
        <f>ROW()</f>
        <v>25</v>
      </c>
      <c r="DZ25" s="46" t="s">
        <v>158</v>
      </c>
      <c r="EA25" s="50">
        <v>0.21</v>
      </c>
      <c r="EB25" s="444">
        <f t="shared" ref="EB25:EN25" si="74">-$EA$25*EB23</f>
        <v>4098.6151273117775</v>
      </c>
      <c r="EC25" s="444">
        <f t="shared" si="74"/>
        <v>3659.63811562825</v>
      </c>
      <c r="ED25" s="444">
        <f t="shared" si="74"/>
        <v>7758.2532429400271</v>
      </c>
      <c r="EE25" s="444">
        <f t="shared" si="74"/>
        <v>-9395.2670938594256</v>
      </c>
      <c r="EF25" s="444">
        <f t="shared" si="74"/>
        <v>-1637.0138509193994</v>
      </c>
      <c r="EG25" s="444">
        <f t="shared" si="74"/>
        <v>0</v>
      </c>
      <c r="EH25" s="444">
        <f t="shared" si="74"/>
        <v>-1637.0138509193994</v>
      </c>
      <c r="EI25" s="444">
        <f t="shared" si="74"/>
        <v>0</v>
      </c>
      <c r="EJ25" s="444">
        <f t="shared" si="74"/>
        <v>-1637.0138509193994</v>
      </c>
      <c r="EK25" s="444">
        <f t="shared" si="74"/>
        <v>0</v>
      </c>
      <c r="EL25" s="444">
        <f t="shared" si="74"/>
        <v>-1637.0138509193994</v>
      </c>
      <c r="EM25" s="444">
        <f t="shared" si="74"/>
        <v>0</v>
      </c>
      <c r="EN25" s="444">
        <f t="shared" si="74"/>
        <v>-1637.0138509193994</v>
      </c>
      <c r="FD25" s="29"/>
      <c r="FE25" s="5">
        <f>ROW()</f>
        <v>25</v>
      </c>
      <c r="FF25" s="443" t="s">
        <v>265</v>
      </c>
      <c r="FH25" s="12">
        <v>283382.75117763091</v>
      </c>
      <c r="FI25" s="12">
        <v>760046.82790958113</v>
      </c>
      <c r="FJ25" s="12">
        <f t="shared" si="14"/>
        <v>1043429.579087212</v>
      </c>
      <c r="FK25" s="12">
        <v>-313127.51802695869</v>
      </c>
      <c r="FL25" s="12">
        <f t="shared" si="15"/>
        <v>730302.0610602533</v>
      </c>
      <c r="FM25" s="12">
        <v>11578.06196718337</v>
      </c>
      <c r="FN25" s="12">
        <f t="shared" si="16"/>
        <v>741880.12302743667</v>
      </c>
      <c r="FO25" s="12">
        <v>58228.820043821936</v>
      </c>
      <c r="FP25" s="12">
        <f t="shared" si="17"/>
        <v>800108.9430712586</v>
      </c>
      <c r="FQ25" s="12">
        <v>178802.23975383467</v>
      </c>
      <c r="FR25" s="12">
        <f t="shared" si="18"/>
        <v>978911.18282509327</v>
      </c>
      <c r="FS25" s="12">
        <v>270042.57108280098</v>
      </c>
      <c r="FT25" s="12">
        <f t="shared" si="19"/>
        <v>1248953.7539078943</v>
      </c>
      <c r="FU25" s="5">
        <f>ROW()</f>
        <v>25</v>
      </c>
      <c r="FV25" s="442" t="s">
        <v>3</v>
      </c>
      <c r="FW25" s="441"/>
      <c r="FX25" s="403"/>
      <c r="FY25" s="403"/>
      <c r="FZ25" s="403"/>
      <c r="GA25" s="403"/>
      <c r="GB25" s="403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29"/>
      <c r="HI25" s="39"/>
      <c r="HJ25" s="39"/>
      <c r="HK25" s="39"/>
      <c r="HL25" s="39"/>
      <c r="HM25" s="39"/>
      <c r="HN25" s="39"/>
      <c r="HO25" s="39"/>
      <c r="HP25" s="39"/>
      <c r="HQ25" s="231"/>
      <c r="HY25" s="39"/>
      <c r="HZ25" s="39"/>
      <c r="IA25" s="39"/>
      <c r="IB25" s="39"/>
      <c r="IC25" s="39"/>
      <c r="ID25" s="39"/>
      <c r="IE25" s="39"/>
      <c r="IF25" s="39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JM25" s="5">
        <f>ROW()</f>
        <v>25</v>
      </c>
      <c r="JN25" s="316" t="s">
        <v>265</v>
      </c>
      <c r="JO25" s="387"/>
      <c r="JP25" s="427">
        <v>15093337.389738703</v>
      </c>
      <c r="JQ25" s="427">
        <v>538362.60718443245</v>
      </c>
      <c r="JR25" s="424">
        <f t="shared" si="21"/>
        <v>15631699.996923136</v>
      </c>
      <c r="JS25" s="427">
        <v>0</v>
      </c>
      <c r="JT25" s="424">
        <f t="shared" si="22"/>
        <v>15631699.996923136</v>
      </c>
      <c r="JU25" s="427">
        <v>0</v>
      </c>
      <c r="JV25" s="424">
        <f t="shared" si="23"/>
        <v>15631699.996923136</v>
      </c>
      <c r="JW25" s="427">
        <v>0</v>
      </c>
      <c r="JX25" s="424">
        <f t="shared" si="24"/>
        <v>15631699.996923136</v>
      </c>
      <c r="JY25" s="427">
        <v>0</v>
      </c>
      <c r="JZ25" s="424">
        <f t="shared" si="25"/>
        <v>15631699.996923136</v>
      </c>
      <c r="KA25" s="427">
        <v>0</v>
      </c>
      <c r="KB25" s="424">
        <f t="shared" si="26"/>
        <v>15631699.996923136</v>
      </c>
      <c r="KC25" s="5"/>
      <c r="KF25" s="294"/>
      <c r="KH25" s="294"/>
      <c r="KI25" s="294"/>
      <c r="KJ25" s="294"/>
      <c r="KK25" s="294"/>
      <c r="KL25" s="294"/>
      <c r="KM25" s="294"/>
      <c r="KN25" s="294"/>
      <c r="KO25" s="294"/>
      <c r="KP25" s="294"/>
      <c r="KQ25" s="294"/>
      <c r="KR25" s="294"/>
      <c r="KS25" s="5">
        <f>ROW()</f>
        <v>25</v>
      </c>
      <c r="KX25"/>
      <c r="KY25"/>
      <c r="KZ25"/>
      <c r="LA25"/>
      <c r="LB25"/>
      <c r="LC25"/>
      <c r="LD25"/>
      <c r="LE25"/>
      <c r="LF25"/>
      <c r="LG25"/>
      <c r="LH25"/>
      <c r="LI25" s="5"/>
      <c r="LY25" s="5">
        <f>ROW()</f>
        <v>25</v>
      </c>
      <c r="LZ25" s="440"/>
      <c r="MA25" s="46"/>
      <c r="MB25" s="315"/>
      <c r="MC25" s="315"/>
      <c r="MD25" s="315"/>
      <c r="ME25" s="315"/>
      <c r="MF25" s="315"/>
      <c r="MG25" s="315"/>
      <c r="MH25" s="315"/>
      <c r="MI25" s="315"/>
      <c r="MJ25" s="315"/>
      <c r="MK25" s="315"/>
      <c r="ML25" s="315"/>
      <c r="MM25" s="315"/>
      <c r="MN25" s="315"/>
      <c r="MO25" s="231">
        <f>ROW()</f>
        <v>25</v>
      </c>
      <c r="MP25" s="344" t="s">
        <v>264</v>
      </c>
      <c r="MR25" s="436"/>
      <c r="MS25" s="436"/>
      <c r="MT25" s="436"/>
      <c r="MU25" s="337"/>
      <c r="MV25" s="337"/>
      <c r="MW25" s="12"/>
      <c r="MX25" s="337"/>
      <c r="MY25" s="12">
        <f>MZ25</f>
        <v>-6450.1943121359609</v>
      </c>
      <c r="MZ25" s="337">
        <v>-6450.1943121359609</v>
      </c>
      <c r="NA25" s="12">
        <f>NB25-MZ25</f>
        <v>-1077182.4501267055</v>
      </c>
      <c r="NB25" s="337">
        <v>-1083632.6444388414</v>
      </c>
      <c r="NC25" s="12">
        <f>ND25-NB25</f>
        <v>-1857655.9618951571</v>
      </c>
      <c r="ND25" s="337">
        <v>-2941288.6063339985</v>
      </c>
      <c r="NE25" s="5">
        <f>ROW()</f>
        <v>25</v>
      </c>
      <c r="NF25" s="380" t="s">
        <v>228</v>
      </c>
      <c r="NG25" s="380"/>
      <c r="NH25" s="47">
        <f>-NI25</f>
        <v>-11661179.352680001</v>
      </c>
      <c r="NI25" s="47">
        <v>11661179.352680001</v>
      </c>
      <c r="NJ25" s="47">
        <f>SUM(NH25:NI25)</f>
        <v>0</v>
      </c>
      <c r="NK25" s="47">
        <v>-11661179.352680001</v>
      </c>
      <c r="NL25" s="47">
        <f>SUM(NJ25:NK25)</f>
        <v>-11661179.352680001</v>
      </c>
      <c r="NM25" s="47">
        <v>0</v>
      </c>
      <c r="NN25" s="47">
        <f>SUM(NL25:NM25)</f>
        <v>-11661179.352680001</v>
      </c>
      <c r="NO25" s="47">
        <v>0</v>
      </c>
      <c r="NP25" s="47">
        <f>SUM(NN25:NO25)</f>
        <v>-11661179.352680001</v>
      </c>
      <c r="NQ25" s="47">
        <v>0</v>
      </c>
      <c r="NR25" s="47">
        <f>SUM(NP25:NQ25)</f>
        <v>-11661179.352680001</v>
      </c>
      <c r="NS25" s="47">
        <v>0</v>
      </c>
      <c r="NT25" s="47">
        <f>SUM(NR25:NS25)</f>
        <v>-11661179.352680001</v>
      </c>
      <c r="NU25" s="5">
        <f>ROW()</f>
        <v>25</v>
      </c>
      <c r="NV25" s="369" t="s">
        <v>263</v>
      </c>
      <c r="NW25" s="369"/>
      <c r="NX25" s="227">
        <v>5507073.8646076284</v>
      </c>
      <c r="NY25" s="227">
        <v>0</v>
      </c>
      <c r="NZ25" s="227">
        <f t="shared" ref="NZ25:NZ33" si="75">SUM(NX25:NY25)</f>
        <v>5507073.8646076284</v>
      </c>
      <c r="OA25" s="227">
        <v>0</v>
      </c>
      <c r="OB25" s="227">
        <f t="shared" ref="OB25:OB33" si="76">SUM(NZ25:OA25)</f>
        <v>5507073.8646076284</v>
      </c>
      <c r="OC25" s="227">
        <v>0</v>
      </c>
      <c r="OD25" s="227">
        <f t="shared" ref="OD25:OD33" si="77">SUM(OB25:OC25)</f>
        <v>5507073.8646076284</v>
      </c>
      <c r="OE25" s="227">
        <v>0</v>
      </c>
      <c r="OF25" s="227">
        <f t="shared" ref="OF25:OF33" si="78">SUM(OD25:OE25)</f>
        <v>5507073.8646076284</v>
      </c>
      <c r="OG25" s="227">
        <v>0</v>
      </c>
      <c r="OH25" s="227">
        <f t="shared" ref="OH25:OH33" si="79">SUM(OF25:OG25)</f>
        <v>5507073.8646076284</v>
      </c>
      <c r="OI25" s="227">
        <v>0</v>
      </c>
      <c r="OJ25" s="227">
        <f t="shared" ref="OJ25:OJ33" si="80">SUM(OH25:OI25)</f>
        <v>5507073.8646076284</v>
      </c>
      <c r="PA25" s="5">
        <f>ROW()</f>
        <v>25</v>
      </c>
      <c r="PB25" s="439" t="s">
        <v>201</v>
      </c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R25" s="279"/>
      <c r="PS25" s="279"/>
      <c r="PT25" s="279"/>
      <c r="QH25" s="329">
        <f>ROW()</f>
        <v>25</v>
      </c>
      <c r="QI25" s="279" t="s">
        <v>262</v>
      </c>
      <c r="QJ25" s="279"/>
      <c r="QK25" s="288"/>
      <c r="QL25" s="288"/>
      <c r="QM25" s="282">
        <f t="shared" ref="QM25:QW25" si="81">SUM(QM21:QM24)</f>
        <v>178905655.91132504</v>
      </c>
      <c r="QN25" s="282">
        <f t="shared" si="81"/>
        <v>-2093871.8828028617</v>
      </c>
      <c r="QO25" s="282">
        <f t="shared" si="81"/>
        <v>176811784.02852216</v>
      </c>
      <c r="QP25" s="282">
        <f t="shared" si="81"/>
        <v>-9859063.3083521537</v>
      </c>
      <c r="QQ25" s="282">
        <f t="shared" si="81"/>
        <v>166952720.72017002</v>
      </c>
      <c r="QR25" s="282">
        <f t="shared" si="81"/>
        <v>8163468.5885479916</v>
      </c>
      <c r="QS25" s="282">
        <f t="shared" si="81"/>
        <v>175116189.30871803</v>
      </c>
      <c r="QT25" s="282">
        <f t="shared" si="81"/>
        <v>-8125824.5251860153</v>
      </c>
      <c r="QU25" s="282">
        <f t="shared" si="81"/>
        <v>166990364.78353199</v>
      </c>
      <c r="QV25" s="282">
        <f t="shared" si="81"/>
        <v>-3061103.2912639882</v>
      </c>
      <c r="QW25" s="282">
        <f t="shared" si="81"/>
        <v>163929261.492268</v>
      </c>
      <c r="QX25" s="366">
        <f>ROW()</f>
        <v>25</v>
      </c>
      <c r="QY25" s="284"/>
      <c r="QZ25" s="365"/>
      <c r="RA25" s="429"/>
      <c r="RB25" s="429"/>
      <c r="RC25" s="429"/>
      <c r="RD25" s="429"/>
      <c r="RE25" s="429"/>
      <c r="RF25" s="429"/>
      <c r="RG25" s="429"/>
      <c r="RH25" s="429"/>
      <c r="RI25" s="429"/>
      <c r="RJ25" s="429"/>
      <c r="RK25" s="429"/>
      <c r="RL25" s="429"/>
      <c r="RM25" s="429"/>
      <c r="RN25" s="280">
        <f>ROW()</f>
        <v>25</v>
      </c>
      <c r="RO25" s="279"/>
      <c r="RP25" s="286"/>
      <c r="RQ25" s="287"/>
      <c r="RR25" s="287"/>
      <c r="RS25" s="287"/>
      <c r="RT25" s="287"/>
      <c r="RU25" s="287"/>
      <c r="RV25" s="287"/>
      <c r="RW25" s="287"/>
      <c r="RX25" s="287"/>
      <c r="RY25" s="287"/>
      <c r="RZ25" s="287"/>
      <c r="SA25" s="287"/>
      <c r="SB25" s="287"/>
      <c r="SC25" s="287"/>
      <c r="SD25" s="274"/>
      <c r="SK25"/>
      <c r="SL25"/>
      <c r="SM25"/>
      <c r="SN25"/>
      <c r="SO25"/>
      <c r="SP25"/>
      <c r="SQ25"/>
      <c r="SR25"/>
      <c r="SS25"/>
      <c r="ST25"/>
      <c r="SU25" s="274"/>
    </row>
    <row r="26" spans="1:515" ht="15.75" thickBot="1" x14ac:dyDescent="0.3">
      <c r="A26" s="5">
        <f>ROW()</f>
        <v>26</v>
      </c>
      <c r="B26" s="15" t="s">
        <v>261</v>
      </c>
      <c r="F26" s="226"/>
      <c r="G26" s="276"/>
      <c r="H26" s="226"/>
      <c r="I26" s="276">
        <v>14581643.213689584</v>
      </c>
      <c r="J26" s="224"/>
      <c r="K26" s="276">
        <v>2272295.7290811832</v>
      </c>
      <c r="L26" s="58"/>
      <c r="M26" s="276">
        <v>2864956.0213047755</v>
      </c>
      <c r="N26" s="276"/>
      <c r="O26" s="276">
        <v>-576938.02432640432</v>
      </c>
      <c r="P26" s="276"/>
      <c r="Q26" s="5">
        <f>ROW()</f>
        <v>26</v>
      </c>
      <c r="R26" s="333" t="s">
        <v>176</v>
      </c>
      <c r="T26" s="275">
        <v>46058561.040000014</v>
      </c>
      <c r="U26" s="14">
        <f t="shared" si="6"/>
        <v>-46058561.040000014</v>
      </c>
      <c r="V26" s="14">
        <f t="shared" si="7"/>
        <v>0</v>
      </c>
      <c r="W26" s="14"/>
      <c r="X26" s="14">
        <f t="shared" si="8"/>
        <v>0</v>
      </c>
      <c r="Y26" s="14"/>
      <c r="Z26" s="14">
        <f t="shared" si="9"/>
        <v>0</v>
      </c>
      <c r="AA26" s="14"/>
      <c r="AB26" s="14">
        <f t="shared" si="10"/>
        <v>0</v>
      </c>
      <c r="AC26" s="14"/>
      <c r="AD26" s="14">
        <f t="shared" si="11"/>
        <v>0</v>
      </c>
      <c r="AE26" s="14"/>
      <c r="AF26" s="14">
        <f t="shared" si="12"/>
        <v>0</v>
      </c>
      <c r="AG26" s="5">
        <f>ROW()</f>
        <v>26</v>
      </c>
      <c r="AH26" s="247"/>
      <c r="AI26" s="419"/>
      <c r="AJ26" s="428"/>
      <c r="AK26" s="428"/>
      <c r="AL26" s="428"/>
      <c r="AM26" s="428"/>
      <c r="AN26" s="428"/>
      <c r="AO26" s="428"/>
      <c r="AP26" s="428"/>
      <c r="AQ26" s="428"/>
      <c r="AR26" s="428"/>
      <c r="AS26" s="428"/>
      <c r="AT26" s="428"/>
      <c r="AU26" s="428"/>
      <c r="AV26" s="428"/>
      <c r="AW26" s="5">
        <f>ROW()</f>
        <v>26</v>
      </c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294"/>
      <c r="BN26" s="294"/>
      <c r="BT26" s="294"/>
      <c r="CS26" s="1"/>
      <c r="CT26" s="1"/>
      <c r="CU26" s="1"/>
      <c r="DY26" s="5">
        <f>ROW()</f>
        <v>26</v>
      </c>
      <c r="DZ26" s="46"/>
      <c r="EA26" s="19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FD26" s="29"/>
      <c r="FE26" s="5">
        <f>ROW()</f>
        <v>26</v>
      </c>
      <c r="FF26" s="373" t="s">
        <v>260</v>
      </c>
      <c r="FG26" s="373"/>
      <c r="FH26" s="418">
        <f t="shared" ref="FH26:FT26" si="82">SUM(FH17:FH25)</f>
        <v>978781.70242959494</v>
      </c>
      <c r="FI26" s="418">
        <f t="shared" si="82"/>
        <v>2573131.3493271833</v>
      </c>
      <c r="FJ26" s="418">
        <f t="shared" si="82"/>
        <v>3551913.0517567787</v>
      </c>
      <c r="FK26" s="418">
        <f t="shared" si="82"/>
        <v>-1065990.4704849885</v>
      </c>
      <c r="FL26" s="418">
        <f t="shared" si="82"/>
        <v>2485922.58127179</v>
      </c>
      <c r="FM26" s="418">
        <f t="shared" si="82"/>
        <v>39411.316530860269</v>
      </c>
      <c r="FN26" s="418">
        <f t="shared" si="82"/>
        <v>2525333.89780265</v>
      </c>
      <c r="FO26" s="418">
        <f t="shared" si="82"/>
        <v>198208.85951984944</v>
      </c>
      <c r="FP26" s="418">
        <f t="shared" si="82"/>
        <v>2723542.7573225</v>
      </c>
      <c r="FQ26" s="418">
        <f t="shared" si="82"/>
        <v>608636.54792473314</v>
      </c>
      <c r="FR26" s="418">
        <f t="shared" si="82"/>
        <v>3332179.3052472328</v>
      </c>
      <c r="FS26" s="418">
        <f t="shared" si="82"/>
        <v>919215.43311109673</v>
      </c>
      <c r="FT26" s="418">
        <f t="shared" si="82"/>
        <v>4251394.7383583291</v>
      </c>
      <c r="FU26" s="5">
        <f>ROW()</f>
        <v>26</v>
      </c>
      <c r="FV26" s="426" t="s">
        <v>259</v>
      </c>
      <c r="FW26" s="231"/>
      <c r="FX26" s="438">
        <f>+FX23+FX20+FX17</f>
        <v>6632045.9464999996</v>
      </c>
      <c r="FY26" s="438">
        <f>+FY23+FY20+FY17</f>
        <v>128862.30151298741</v>
      </c>
      <c r="FZ26" s="438">
        <f>+FZ23+FZ20+FZ17</f>
        <v>6760908.248012986</v>
      </c>
      <c r="GA26" s="438">
        <f>+GA23+GA20+GA17</f>
        <v>0</v>
      </c>
      <c r="GB26" s="403">
        <f t="shared" ref="GB26:GJ26" si="83">+FZ26</f>
        <v>6760908.248012986</v>
      </c>
      <c r="GC26" s="403">
        <f t="shared" si="83"/>
        <v>0</v>
      </c>
      <c r="GD26" s="403">
        <f t="shared" si="83"/>
        <v>6760908.248012986</v>
      </c>
      <c r="GE26" s="403">
        <f t="shared" si="83"/>
        <v>0</v>
      </c>
      <c r="GF26" s="403">
        <f t="shared" si="83"/>
        <v>6760908.248012986</v>
      </c>
      <c r="GG26" s="403">
        <f t="shared" si="83"/>
        <v>0</v>
      </c>
      <c r="GH26" s="403">
        <f t="shared" si="83"/>
        <v>6760908.248012986</v>
      </c>
      <c r="GI26" s="403">
        <f t="shared" si="83"/>
        <v>0</v>
      </c>
      <c r="GJ26" s="403">
        <f t="shared" si="83"/>
        <v>6760908.248012986</v>
      </c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29"/>
      <c r="HI26" s="39"/>
      <c r="HJ26" s="39"/>
      <c r="HK26" s="39"/>
      <c r="HL26" s="39"/>
      <c r="HM26" s="39"/>
      <c r="HN26" s="39"/>
      <c r="HO26" s="39"/>
      <c r="HP26" s="39"/>
      <c r="HY26" s="39"/>
      <c r="HZ26" s="39"/>
      <c r="IA26" s="39"/>
      <c r="IB26" s="39"/>
      <c r="IC26" s="39"/>
      <c r="ID26" s="39"/>
      <c r="IE26" s="39"/>
      <c r="IF26" s="39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JM26" s="5">
        <f>ROW()</f>
        <v>26</v>
      </c>
      <c r="JN26" s="299" t="s">
        <v>258</v>
      </c>
      <c r="JO26" s="425"/>
      <c r="JP26" s="13">
        <f t="shared" ref="JP26:KB26" si="84">SUM(JP17:JP25)</f>
        <v>52131170.804993346</v>
      </c>
      <c r="JQ26" s="13">
        <f t="shared" si="84"/>
        <v>1077992.6204669718</v>
      </c>
      <c r="JR26" s="13">
        <f t="shared" si="84"/>
        <v>53209163.425460316</v>
      </c>
      <c r="JS26" s="13">
        <f t="shared" si="84"/>
        <v>0</v>
      </c>
      <c r="JT26" s="13">
        <f t="shared" si="84"/>
        <v>53209163.425460316</v>
      </c>
      <c r="JU26" s="13">
        <f t="shared" si="84"/>
        <v>0</v>
      </c>
      <c r="JV26" s="13">
        <f t="shared" si="84"/>
        <v>53209163.425460316</v>
      </c>
      <c r="JW26" s="13">
        <f t="shared" si="84"/>
        <v>0</v>
      </c>
      <c r="JX26" s="13">
        <f t="shared" si="84"/>
        <v>53209163.425460316</v>
      </c>
      <c r="JY26" s="13">
        <f t="shared" si="84"/>
        <v>0</v>
      </c>
      <c r="JZ26" s="13">
        <f t="shared" si="84"/>
        <v>53209163.425460316</v>
      </c>
      <c r="KA26" s="13">
        <f t="shared" si="84"/>
        <v>0</v>
      </c>
      <c r="KB26" s="13">
        <f t="shared" si="84"/>
        <v>53209163.425460316</v>
      </c>
      <c r="KC26" s="5"/>
      <c r="KF26" s="294"/>
      <c r="KH26" s="294"/>
      <c r="KI26" s="294"/>
      <c r="KJ26" s="294"/>
      <c r="KK26" s="294"/>
      <c r="KL26" s="294"/>
      <c r="KM26" s="294"/>
      <c r="KN26" s="294"/>
      <c r="KO26" s="294"/>
      <c r="KP26" s="294"/>
      <c r="KQ26" s="294"/>
      <c r="KR26" s="294"/>
      <c r="KS26" s="5">
        <f>ROW()</f>
        <v>26</v>
      </c>
      <c r="KT26" s="372" t="s">
        <v>149</v>
      </c>
      <c r="KV26" s="6">
        <f t="shared" ref="KV26:LH26" si="85">KV24</f>
        <v>179171605.89650002</v>
      </c>
      <c r="KW26" s="6">
        <f t="shared" si="85"/>
        <v>-265949.98517497181</v>
      </c>
      <c r="KX26" s="6">
        <f t="shared" si="85"/>
        <v>178905655.91132504</v>
      </c>
      <c r="KY26" s="6">
        <f t="shared" si="85"/>
        <v>0</v>
      </c>
      <c r="KZ26" s="6">
        <f t="shared" si="85"/>
        <v>178905655.91132504</v>
      </c>
      <c r="LA26" s="6">
        <f t="shared" si="85"/>
        <v>0</v>
      </c>
      <c r="LB26" s="6">
        <f t="shared" si="85"/>
        <v>178905655.91132504</v>
      </c>
      <c r="LC26" s="6">
        <f t="shared" si="85"/>
        <v>0</v>
      </c>
      <c r="LD26" s="6">
        <f t="shared" si="85"/>
        <v>178905655.91132504</v>
      </c>
      <c r="LE26" s="6">
        <f t="shared" si="85"/>
        <v>0</v>
      </c>
      <c r="LF26" s="6">
        <f t="shared" si="85"/>
        <v>178905655.91132504</v>
      </c>
      <c r="LG26" s="6">
        <f t="shared" si="85"/>
        <v>0</v>
      </c>
      <c r="LH26" s="6">
        <f t="shared" si="85"/>
        <v>178905655.91132504</v>
      </c>
      <c r="LI26" s="5"/>
      <c r="LY26" s="5">
        <f>ROW()</f>
        <v>26</v>
      </c>
      <c r="LZ26" s="437" t="s">
        <v>166</v>
      </c>
      <c r="MA26" s="313"/>
      <c r="MB26" s="47">
        <f t="shared" ref="MB26:MN26" si="86">SUM(MB24)</f>
        <v>0</v>
      </c>
      <c r="MC26" s="47">
        <f t="shared" si="86"/>
        <v>0</v>
      </c>
      <c r="MD26" s="47">
        <f t="shared" si="86"/>
        <v>0</v>
      </c>
      <c r="ME26" s="47">
        <f t="shared" si="86"/>
        <v>0</v>
      </c>
      <c r="MF26" s="47">
        <f t="shared" si="86"/>
        <v>0</v>
      </c>
      <c r="MG26" s="47">
        <f t="shared" si="86"/>
        <v>0</v>
      </c>
      <c r="MH26" s="47">
        <f t="shared" si="86"/>
        <v>0</v>
      </c>
      <c r="MI26" s="47">
        <f t="shared" si="86"/>
        <v>36182215.220241457</v>
      </c>
      <c r="MJ26" s="47">
        <f t="shared" si="86"/>
        <v>0</v>
      </c>
      <c r="MK26" s="47">
        <f t="shared" si="86"/>
        <v>5561668.0290269582</v>
      </c>
      <c r="ML26" s="47">
        <f t="shared" si="86"/>
        <v>0</v>
      </c>
      <c r="MM26" s="47">
        <f t="shared" si="86"/>
        <v>4894967.6592826173</v>
      </c>
      <c r="MN26" s="47">
        <f t="shared" si="86"/>
        <v>0</v>
      </c>
      <c r="MO26" s="231">
        <f>ROW()</f>
        <v>26</v>
      </c>
      <c r="MP26" s="1" t="s">
        <v>257</v>
      </c>
      <c r="MQ26" s="6"/>
      <c r="MR26" s="436"/>
      <c r="MS26" s="436"/>
      <c r="MT26" s="436"/>
      <c r="MU26" s="337"/>
      <c r="MV26" s="337"/>
      <c r="MW26" s="12"/>
      <c r="MX26" s="12"/>
      <c r="MY26" s="12">
        <f>MZ26</f>
        <v>-323735.25252610387</v>
      </c>
      <c r="MZ26" s="12">
        <v>-323735.25252610387</v>
      </c>
      <c r="NA26" s="12">
        <f>NB26-MZ26</f>
        <v>-7250856.9321013987</v>
      </c>
      <c r="NB26" s="12">
        <v>-7574592.1846275022</v>
      </c>
      <c r="NC26" s="12">
        <f>ND26-NB26</f>
        <v>390107.75199798122</v>
      </c>
      <c r="ND26" s="12">
        <v>-7184484.432629521</v>
      </c>
      <c r="NE26" s="5">
        <f>ROW()</f>
        <v>26</v>
      </c>
      <c r="NF26" s="380"/>
      <c r="NG26" s="380"/>
      <c r="NH26" s="47">
        <f>-NI26</f>
        <v>0</v>
      </c>
      <c r="NI26" s="47"/>
      <c r="NJ26" s="47">
        <f>SUM(NH26:NI26)</f>
        <v>0</v>
      </c>
      <c r="NK26" s="47"/>
      <c r="NL26" s="47">
        <f>SUM(NJ26:NK26)</f>
        <v>0</v>
      </c>
      <c r="NM26" s="47"/>
      <c r="NN26" s="47">
        <f>SUM(NL26:NM26)</f>
        <v>0</v>
      </c>
      <c r="NO26" s="47"/>
      <c r="NP26" s="47">
        <f>SUM(NN26:NO26)</f>
        <v>0</v>
      </c>
      <c r="NQ26" s="47"/>
      <c r="NR26" s="47">
        <f>SUM(NP26:NQ26)</f>
        <v>0</v>
      </c>
      <c r="NS26" s="47"/>
      <c r="NT26" s="47">
        <f>SUM(NR26:NS26)</f>
        <v>0</v>
      </c>
      <c r="NU26" s="5">
        <f>ROW()</f>
        <v>26</v>
      </c>
      <c r="NV26" s="369" t="s">
        <v>256</v>
      </c>
      <c r="NW26" s="317"/>
      <c r="NX26" s="227">
        <v>0</v>
      </c>
      <c r="NY26" s="227">
        <v>0</v>
      </c>
      <c r="NZ26" s="227">
        <f t="shared" si="75"/>
        <v>0</v>
      </c>
      <c r="OA26" s="227">
        <v>0</v>
      </c>
      <c r="OB26" s="227">
        <f t="shared" si="76"/>
        <v>0</v>
      </c>
      <c r="OC26" s="227">
        <v>0</v>
      </c>
      <c r="OD26" s="227">
        <f t="shared" si="77"/>
        <v>0</v>
      </c>
      <c r="OE26" s="227">
        <v>-917845.64410127129</v>
      </c>
      <c r="OF26" s="227">
        <f t="shared" si="78"/>
        <v>-917845.64410127129</v>
      </c>
      <c r="OG26" s="227">
        <v>-1835691.2882025428</v>
      </c>
      <c r="OH26" s="227">
        <f t="shared" si="79"/>
        <v>-2753536.9323038142</v>
      </c>
      <c r="OI26" s="227">
        <v>-1835691.2882025428</v>
      </c>
      <c r="OJ26" s="227">
        <f t="shared" si="80"/>
        <v>-4589228.220506357</v>
      </c>
      <c r="PA26" s="5">
        <f>ROW()</f>
        <v>26</v>
      </c>
      <c r="PB26" s="430" t="s">
        <v>255</v>
      </c>
      <c r="PC26"/>
      <c r="PD26" s="47">
        <v>0</v>
      </c>
      <c r="PE26" s="47">
        <v>0</v>
      </c>
      <c r="PF26" s="47">
        <v>0</v>
      </c>
      <c r="PG26" s="47">
        <v>0</v>
      </c>
      <c r="PH26" s="47">
        <f>PF26+PG26</f>
        <v>0</v>
      </c>
      <c r="PI26" s="47">
        <v>0</v>
      </c>
      <c r="PJ26" s="47">
        <f>PH26+PI26</f>
        <v>0</v>
      </c>
      <c r="PK26" s="47">
        <v>865415.60648786731</v>
      </c>
      <c r="PL26" s="47">
        <f>PJ26+PK26</f>
        <v>865415.60648786731</v>
      </c>
      <c r="PM26" s="47">
        <v>0</v>
      </c>
      <c r="PN26" s="47">
        <f>PL26+PM26</f>
        <v>865415.60648786731</v>
      </c>
      <c r="PO26" s="47">
        <v>-865415.60648786731</v>
      </c>
      <c r="PP26" s="47">
        <f>PN26+PO26</f>
        <v>0</v>
      </c>
      <c r="PR26" s="274"/>
      <c r="PS26" s="274"/>
      <c r="PT26" s="274"/>
      <c r="QH26" s="329">
        <f>ROW()</f>
        <v>26</v>
      </c>
      <c r="QI26" s="279"/>
      <c r="QJ26" s="279"/>
      <c r="QK26" s="284"/>
      <c r="QL26" s="284"/>
      <c r="QM26" s="282"/>
      <c r="QN26" s="282"/>
      <c r="QO26" s="282"/>
      <c r="QP26" s="282"/>
      <c r="QQ26" s="282"/>
      <c r="QR26" s="282"/>
      <c r="QS26" s="282"/>
      <c r="QT26" s="282"/>
      <c r="QU26" s="282"/>
      <c r="QV26" s="282"/>
      <c r="QW26" s="282"/>
      <c r="QX26" s="366">
        <f>ROW()</f>
        <v>26</v>
      </c>
      <c r="QY26" s="284" t="s">
        <v>149</v>
      </c>
      <c r="QZ26" s="365"/>
      <c r="RA26" s="429"/>
      <c r="RB26" s="429"/>
      <c r="RC26" s="429">
        <f t="shared" ref="RC26:RM26" si="87">RC24</f>
        <v>0</v>
      </c>
      <c r="RD26" s="429">
        <f t="shared" si="87"/>
        <v>-201938.05620600007</v>
      </c>
      <c r="RE26" s="429">
        <f t="shared" si="87"/>
        <v>-201938.05620600007</v>
      </c>
      <c r="RF26" s="429">
        <f t="shared" si="87"/>
        <v>-1318502.2802459968</v>
      </c>
      <c r="RG26" s="429">
        <f t="shared" si="87"/>
        <v>-1520440.3364519968</v>
      </c>
      <c r="RH26" s="429">
        <f t="shared" si="87"/>
        <v>-1448122.8898740015</v>
      </c>
      <c r="RI26" s="429">
        <f t="shared" si="87"/>
        <v>-2968563.2263259985</v>
      </c>
      <c r="RJ26" s="429">
        <f t="shared" si="87"/>
        <v>-595046.26626400184</v>
      </c>
      <c r="RK26" s="429">
        <f t="shared" si="87"/>
        <v>-3563609.4925900004</v>
      </c>
      <c r="RL26" s="429">
        <f t="shared" si="87"/>
        <v>-447094.53626399918</v>
      </c>
      <c r="RM26" s="429">
        <f t="shared" si="87"/>
        <v>-4010704.0288539995</v>
      </c>
      <c r="RN26" s="280">
        <f>ROW()</f>
        <v>26</v>
      </c>
      <c r="RO26" s="279" t="s">
        <v>147</v>
      </c>
      <c r="RP26" s="286"/>
      <c r="RQ26" s="285"/>
      <c r="RR26" s="285"/>
      <c r="RS26" s="285"/>
      <c r="RT26" s="285">
        <f t="shared" ref="RT26:SC26" si="88">-RT22-RT24</f>
        <v>-295585.7815927401</v>
      </c>
      <c r="RU26" s="285">
        <f t="shared" si="88"/>
        <v>-295585.7815927401</v>
      </c>
      <c r="RV26" s="285">
        <f t="shared" si="88"/>
        <v>-4029894.3225493995</v>
      </c>
      <c r="RW26" s="285">
        <f t="shared" si="88"/>
        <v>-4325480.1041421406</v>
      </c>
      <c r="RX26" s="285">
        <f t="shared" si="88"/>
        <v>-5589003.6045695003</v>
      </c>
      <c r="RY26" s="285">
        <f t="shared" si="88"/>
        <v>-9914483.7087116409</v>
      </c>
      <c r="RZ26" s="285">
        <f t="shared" si="88"/>
        <v>-9989512.6856092587</v>
      </c>
      <c r="SA26" s="285">
        <f t="shared" si="88"/>
        <v>-19903996.394320898</v>
      </c>
      <c r="SB26" s="285">
        <f t="shared" si="88"/>
        <v>-6217907.7331560329</v>
      </c>
      <c r="SC26" s="285">
        <f t="shared" si="88"/>
        <v>-26121904.127476931</v>
      </c>
      <c r="SD26" s="274"/>
      <c r="SK26"/>
      <c r="SL26"/>
      <c r="SM26"/>
      <c r="SN26"/>
      <c r="SO26"/>
      <c r="SP26"/>
      <c r="SQ26"/>
      <c r="SR26"/>
      <c r="SS26"/>
      <c r="ST26"/>
      <c r="SU26" s="274"/>
    </row>
    <row r="27" spans="1:515" ht="16.5" customHeight="1" thickTop="1" thickBot="1" x14ac:dyDescent="0.3">
      <c r="A27" s="5">
        <f>ROW()</f>
        <v>27</v>
      </c>
      <c r="H27" s="226"/>
      <c r="I27" s="19"/>
      <c r="J27" s="224"/>
      <c r="K27" s="19"/>
      <c r="L27" s="58"/>
      <c r="M27" s="19"/>
      <c r="N27" s="19"/>
      <c r="O27" s="19"/>
      <c r="P27" s="19"/>
      <c r="Q27" s="5">
        <f>ROW()</f>
        <v>27</v>
      </c>
      <c r="R27" s="333" t="s">
        <v>254</v>
      </c>
      <c r="S27" s="405"/>
      <c r="T27" s="275">
        <v>68738.650000000009</v>
      </c>
      <c r="U27" s="14">
        <f t="shared" si="6"/>
        <v>-68738.650000000009</v>
      </c>
      <c r="V27" s="14">
        <f t="shared" si="7"/>
        <v>0</v>
      </c>
      <c r="W27" s="14"/>
      <c r="X27" s="14">
        <f t="shared" si="8"/>
        <v>0</v>
      </c>
      <c r="Y27" s="14"/>
      <c r="Z27" s="14">
        <f t="shared" si="9"/>
        <v>0</v>
      </c>
      <c r="AA27" s="14"/>
      <c r="AB27" s="14">
        <f t="shared" si="10"/>
        <v>0</v>
      </c>
      <c r="AC27" s="14"/>
      <c r="AD27" s="14">
        <f t="shared" si="11"/>
        <v>0</v>
      </c>
      <c r="AE27" s="14"/>
      <c r="AF27" s="14">
        <f t="shared" si="12"/>
        <v>0</v>
      </c>
      <c r="AG27" s="5">
        <f>ROW()</f>
        <v>27</v>
      </c>
      <c r="AH27" s="21" t="s">
        <v>253</v>
      </c>
      <c r="AI27" s="435"/>
      <c r="AJ27" s="276">
        <f>AJ20-AJ25</f>
        <v>5785234.9668004345</v>
      </c>
      <c r="AK27" s="276">
        <f>AK20-AK25</f>
        <v>46283.71640763351</v>
      </c>
      <c r="AL27" s="276">
        <f>AL20-AL25</f>
        <v>5831518.6832080688</v>
      </c>
      <c r="AM27" s="276">
        <f>AM20-AM25</f>
        <v>12422188.356604803</v>
      </c>
      <c r="AN27" s="276">
        <f>AN20-AN25</f>
        <v>18253707.039812874</v>
      </c>
      <c r="AO27" s="276"/>
      <c r="AP27" s="276"/>
      <c r="AQ27" s="276"/>
      <c r="AR27" s="276"/>
      <c r="AS27" s="276"/>
      <c r="AT27" s="276"/>
      <c r="AU27" s="276"/>
      <c r="AV27" s="276"/>
      <c r="AW27" s="5">
        <f>ROW()</f>
        <v>27</v>
      </c>
      <c r="AX27" s="434" t="s">
        <v>252</v>
      </c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CS27" s="231"/>
      <c r="CT27" s="1"/>
      <c r="CU27" s="1"/>
      <c r="CV27" s="1"/>
      <c r="CW27" s="1"/>
      <c r="CX27" s="1"/>
      <c r="CY27" s="1"/>
      <c r="CZ27" s="1"/>
      <c r="DY27" s="5">
        <f>ROW()</f>
        <v>27</v>
      </c>
      <c r="DZ27" s="21" t="s">
        <v>251</v>
      </c>
      <c r="EA27" s="21"/>
      <c r="EB27" s="45">
        <f t="shared" ref="EB27:EN27" si="89">-EB23-EB25</f>
        <v>15418.599764649067</v>
      </c>
      <c r="EC27" s="45">
        <f t="shared" si="89"/>
        <v>13767.210054030083</v>
      </c>
      <c r="ED27" s="45">
        <f t="shared" si="89"/>
        <v>29185.80981867915</v>
      </c>
      <c r="EE27" s="45">
        <f t="shared" si="89"/>
        <v>-35344.100019756894</v>
      </c>
      <c r="EF27" s="45">
        <f t="shared" si="89"/>
        <v>-6158.2902010777407</v>
      </c>
      <c r="EG27" s="45">
        <f t="shared" si="89"/>
        <v>0</v>
      </c>
      <c r="EH27" s="45">
        <f t="shared" si="89"/>
        <v>-6158.2902010777407</v>
      </c>
      <c r="EI27" s="45">
        <f t="shared" si="89"/>
        <v>0</v>
      </c>
      <c r="EJ27" s="45">
        <f t="shared" si="89"/>
        <v>-6158.2902010777407</v>
      </c>
      <c r="EK27" s="45">
        <f t="shared" si="89"/>
        <v>0</v>
      </c>
      <c r="EL27" s="45">
        <f t="shared" si="89"/>
        <v>-6158.2902010777407</v>
      </c>
      <c r="EM27" s="45">
        <f t="shared" si="89"/>
        <v>0</v>
      </c>
      <c r="EN27" s="45">
        <f t="shared" si="89"/>
        <v>-6158.2902010777407</v>
      </c>
      <c r="FD27" s="29"/>
      <c r="FE27" s="5">
        <f>ROW()</f>
        <v>27</v>
      </c>
      <c r="FF27" s="10"/>
      <c r="FG27" s="10"/>
      <c r="FH27" s="39"/>
      <c r="FI27" s="39">
        <f>+FJ27-FH27</f>
        <v>0</v>
      </c>
      <c r="FJ27" s="39">
        <v>0</v>
      </c>
      <c r="FK27" s="39">
        <f>+FL27-FJ27</f>
        <v>0</v>
      </c>
      <c r="FL27" s="39">
        <v>0</v>
      </c>
      <c r="FM27" s="39">
        <f>+FN27-FL27</f>
        <v>0</v>
      </c>
      <c r="FN27" s="39">
        <v>0</v>
      </c>
      <c r="FO27" s="39">
        <f>+FP27-FN27</f>
        <v>0</v>
      </c>
      <c r="FP27" s="39">
        <v>0</v>
      </c>
      <c r="FQ27" s="39">
        <f>+FR27-FP27</f>
        <v>0</v>
      </c>
      <c r="FR27" s="39">
        <v>0</v>
      </c>
      <c r="FS27" s="39">
        <f>+FT27-FR27</f>
        <v>0</v>
      </c>
      <c r="FT27" s="39">
        <v>0</v>
      </c>
      <c r="FU27" s="5">
        <f>ROW()</f>
        <v>27</v>
      </c>
      <c r="FV27" s="417"/>
      <c r="FW27" s="416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Y27" s="40"/>
      <c r="HZ27" s="40"/>
      <c r="IA27" s="40"/>
      <c r="IB27" s="40"/>
      <c r="IC27" s="40"/>
      <c r="ID27" s="40"/>
      <c r="IE27" s="40"/>
      <c r="IF27" s="40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JM27" s="5">
        <f>ROW()</f>
        <v>27</v>
      </c>
      <c r="JN27" s="317"/>
      <c r="JO27" s="425"/>
      <c r="JP27" s="14"/>
      <c r="JQ27" s="14"/>
      <c r="JR27" s="433"/>
      <c r="JS27" s="14"/>
      <c r="JT27" s="433"/>
      <c r="JU27" s="14"/>
      <c r="JV27" s="433"/>
      <c r="JW27" s="14"/>
      <c r="JX27" s="433"/>
      <c r="JY27" s="14"/>
      <c r="JZ27" s="433"/>
      <c r="KA27" s="14"/>
      <c r="KB27" s="433"/>
      <c r="KC27" s="5"/>
      <c r="KF27" s="294"/>
      <c r="KH27" s="294"/>
      <c r="KI27" s="294"/>
      <c r="KJ27" s="294"/>
      <c r="KK27" s="294"/>
      <c r="KL27" s="294"/>
      <c r="KM27" s="294"/>
      <c r="KN27" s="294"/>
      <c r="KO27" s="294"/>
      <c r="KP27" s="294"/>
      <c r="KQ27" s="294"/>
      <c r="KR27" s="294"/>
      <c r="KS27" s="5">
        <f>ROW()</f>
        <v>27</v>
      </c>
      <c r="KV27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5"/>
      <c r="LY27" s="5">
        <f>ROW()</f>
        <v>27</v>
      </c>
      <c r="LZ27" s="432"/>
      <c r="MA27" s="19"/>
      <c r="MB27" s="47"/>
      <c r="MC27" s="47"/>
      <c r="MD27" s="47"/>
      <c r="ME27" s="47"/>
      <c r="MF27" s="309"/>
      <c r="MG27" s="47"/>
      <c r="MH27" s="309"/>
      <c r="MI27" s="47"/>
      <c r="MJ27" s="309"/>
      <c r="MK27" s="47"/>
      <c r="ML27" s="309"/>
      <c r="MM27" s="47"/>
      <c r="MN27" s="309"/>
      <c r="MO27" s="231">
        <f>ROW()</f>
        <v>27</v>
      </c>
      <c r="MP27" s="1" t="s">
        <v>250</v>
      </c>
      <c r="MQ27" s="6"/>
      <c r="MR27" s="431"/>
      <c r="MS27" s="431"/>
      <c r="MT27" s="431"/>
      <c r="MU27" s="431"/>
      <c r="MV27" s="431"/>
      <c r="MW27" s="431"/>
      <c r="MX27" s="431">
        <f t="shared" ref="MX27:ND27" si="90">SUM(MX24:MX26)</f>
        <v>0</v>
      </c>
      <c r="MY27" s="431">
        <f t="shared" si="90"/>
        <v>1217861.1880743909</v>
      </c>
      <c r="MZ27" s="431">
        <f t="shared" si="90"/>
        <v>1217861.1880743909</v>
      </c>
      <c r="NA27" s="431">
        <f t="shared" si="90"/>
        <v>27277033.220762387</v>
      </c>
      <c r="NB27" s="431">
        <f t="shared" si="90"/>
        <v>28494894.408836782</v>
      </c>
      <c r="NC27" s="431">
        <f t="shared" si="90"/>
        <v>-1467548.2098971759</v>
      </c>
      <c r="ND27" s="431">
        <f t="shared" si="90"/>
        <v>27027346.198939603</v>
      </c>
      <c r="NE27" s="5">
        <f>ROW()</f>
        <v>27</v>
      </c>
      <c r="NF27" s="363" t="s">
        <v>249</v>
      </c>
      <c r="NG27" s="380"/>
      <c r="NH27" s="385">
        <f t="shared" ref="NH27:NT27" si="91">SUM(NH24:NH26)</f>
        <v>-15342127.552680001</v>
      </c>
      <c r="NI27" s="385">
        <f t="shared" si="91"/>
        <v>15342127.552680001</v>
      </c>
      <c r="NJ27" s="385">
        <f t="shared" si="91"/>
        <v>0</v>
      </c>
      <c r="NK27" s="385">
        <f t="shared" si="91"/>
        <v>-15342127.552680001</v>
      </c>
      <c r="NL27" s="385">
        <f t="shared" si="91"/>
        <v>-15342127.552680001</v>
      </c>
      <c r="NM27" s="385">
        <f t="shared" si="91"/>
        <v>0</v>
      </c>
      <c r="NN27" s="385">
        <f t="shared" si="91"/>
        <v>-15342127.552680001</v>
      </c>
      <c r="NO27" s="385">
        <f t="shared" si="91"/>
        <v>0</v>
      </c>
      <c r="NP27" s="385">
        <f t="shared" si="91"/>
        <v>-15342127.552680001</v>
      </c>
      <c r="NQ27" s="385">
        <f t="shared" si="91"/>
        <v>0</v>
      </c>
      <c r="NR27" s="385">
        <f t="shared" si="91"/>
        <v>-15342127.552680001</v>
      </c>
      <c r="NS27" s="385">
        <f t="shared" si="91"/>
        <v>0</v>
      </c>
      <c r="NT27" s="385">
        <f t="shared" si="91"/>
        <v>-15342127.552680001</v>
      </c>
      <c r="NU27" s="5">
        <f>ROW()</f>
        <v>27</v>
      </c>
      <c r="NV27" s="369" t="s">
        <v>248</v>
      </c>
      <c r="NW27" s="369"/>
      <c r="NX27" s="227">
        <v>-1156485.5115676019</v>
      </c>
      <c r="NY27" s="227">
        <v>0</v>
      </c>
      <c r="NZ27" s="227">
        <f t="shared" si="75"/>
        <v>-1156485.5115676019</v>
      </c>
      <c r="OA27" s="227">
        <v>0</v>
      </c>
      <c r="OB27" s="227">
        <f t="shared" si="76"/>
        <v>-1156485.5115676019</v>
      </c>
      <c r="OC27" s="227">
        <v>0</v>
      </c>
      <c r="OD27" s="227">
        <f t="shared" si="77"/>
        <v>-1156485.5115676019</v>
      </c>
      <c r="OE27" s="227">
        <v>192747.58526126714</v>
      </c>
      <c r="OF27" s="227">
        <f t="shared" si="78"/>
        <v>-963737.92630633479</v>
      </c>
      <c r="OG27" s="227">
        <v>385495.17052253394</v>
      </c>
      <c r="OH27" s="227">
        <f t="shared" si="79"/>
        <v>-578242.75578380085</v>
      </c>
      <c r="OI27" s="227">
        <v>385495.17052253382</v>
      </c>
      <c r="OJ27" s="227">
        <f t="shared" si="80"/>
        <v>-192747.58526126703</v>
      </c>
      <c r="PA27" s="5">
        <f>ROW()</f>
        <v>27</v>
      </c>
      <c r="PB27" s="430" t="s">
        <v>247</v>
      </c>
      <c r="PC27"/>
      <c r="PD27" s="47">
        <v>0</v>
      </c>
      <c r="PE27" s="47">
        <v>0</v>
      </c>
      <c r="PF27" s="47">
        <v>0</v>
      </c>
      <c r="PG27" s="47">
        <v>0</v>
      </c>
      <c r="PH27" s="47">
        <f>PF27+PG27</f>
        <v>0</v>
      </c>
      <c r="PI27" s="47">
        <v>0</v>
      </c>
      <c r="PJ27" s="47">
        <f>PH27+PI27</f>
        <v>0</v>
      </c>
      <c r="PK27" s="47">
        <v>-549101.3354524998</v>
      </c>
      <c r="PL27" s="47">
        <f>PJ27+PK27</f>
        <v>-549101.3354524998</v>
      </c>
      <c r="PM27" s="47">
        <v>0</v>
      </c>
      <c r="PN27" s="47">
        <f>PL27+PM27</f>
        <v>-549101.3354524998</v>
      </c>
      <c r="PO27" s="47">
        <v>549101.3354524998</v>
      </c>
      <c r="PP27" s="47">
        <f>PN27+PO27</f>
        <v>0</v>
      </c>
      <c r="PR27" s="274"/>
      <c r="PS27" s="274"/>
      <c r="PT27" s="274"/>
      <c r="QH27" s="329">
        <f>ROW()</f>
        <v>27</v>
      </c>
      <c r="QI27" s="279" t="s">
        <v>149</v>
      </c>
      <c r="QJ27" s="279"/>
      <c r="QK27" s="288"/>
      <c r="QL27" s="288"/>
      <c r="QM27" s="282">
        <f t="shared" ref="QM27:QW27" si="92">QM25</f>
        <v>178905655.91132504</v>
      </c>
      <c r="QN27" s="282">
        <f t="shared" si="92"/>
        <v>-2093871.8828028617</v>
      </c>
      <c r="QO27" s="282">
        <f t="shared" si="92"/>
        <v>176811784.02852216</v>
      </c>
      <c r="QP27" s="282">
        <f t="shared" si="92"/>
        <v>-9859063.3083521537</v>
      </c>
      <c r="QQ27" s="282">
        <f t="shared" si="92"/>
        <v>166952720.72017002</v>
      </c>
      <c r="QR27" s="282">
        <f t="shared" si="92"/>
        <v>8163468.5885479916</v>
      </c>
      <c r="QS27" s="282">
        <f t="shared" si="92"/>
        <v>175116189.30871803</v>
      </c>
      <c r="QT27" s="282">
        <f t="shared" si="92"/>
        <v>-8125824.5251860153</v>
      </c>
      <c r="QU27" s="282">
        <f t="shared" si="92"/>
        <v>166990364.78353199</v>
      </c>
      <c r="QV27" s="282">
        <f t="shared" si="92"/>
        <v>-3061103.2912639882</v>
      </c>
      <c r="QW27" s="282">
        <f t="shared" si="92"/>
        <v>163929261.492268</v>
      </c>
      <c r="QX27" s="366">
        <f>ROW()</f>
        <v>27</v>
      </c>
      <c r="QY27" s="284"/>
      <c r="QZ27" s="365"/>
      <c r="RA27" s="429"/>
      <c r="RB27" s="429"/>
      <c r="RC27" s="429"/>
      <c r="RD27" s="429"/>
      <c r="RE27" s="429"/>
      <c r="RF27" s="429"/>
      <c r="RG27" s="429"/>
      <c r="RH27" s="429"/>
      <c r="RI27" s="429"/>
      <c r="RJ27" s="429"/>
      <c r="RK27" s="429"/>
      <c r="RL27" s="429"/>
      <c r="RM27" s="429"/>
      <c r="RN27" s="280">
        <f>ROW()</f>
        <v>27</v>
      </c>
      <c r="RO27" s="279"/>
      <c r="RP27" s="286"/>
      <c r="RQ27" s="284"/>
      <c r="RR27" s="284"/>
      <c r="RS27" s="284"/>
      <c r="RT27" s="284"/>
      <c r="RU27" s="284"/>
      <c r="RV27" s="284"/>
      <c r="RW27" s="284"/>
      <c r="RX27" s="284"/>
      <c r="RY27" s="284"/>
      <c r="RZ27" s="284"/>
      <c r="SA27" s="284"/>
      <c r="SB27" s="284"/>
      <c r="SC27" s="284"/>
      <c r="SD27" s="274"/>
      <c r="SK27"/>
      <c r="SL27"/>
      <c r="SM27"/>
      <c r="SN27"/>
      <c r="SO27"/>
      <c r="SP27"/>
      <c r="SQ27"/>
      <c r="SR27"/>
      <c r="SS27"/>
      <c r="ST27"/>
      <c r="SU27" s="274"/>
    </row>
    <row r="28" spans="1:515" ht="16.5" thickTop="1" thickBot="1" x14ac:dyDescent="0.3">
      <c r="A28" s="5">
        <f>ROW()</f>
        <v>28</v>
      </c>
      <c r="B28" s="420" t="s">
        <v>246</v>
      </c>
      <c r="C28" s="19"/>
      <c r="D28" s="428"/>
      <c r="E28" s="428">
        <f t="shared" ref="E28:P28" si="93">SUM(E16:E27)</f>
        <v>9517873.9146679379</v>
      </c>
      <c r="F28" s="428">
        <f t="shared" si="93"/>
        <v>0</v>
      </c>
      <c r="G28" s="428">
        <f t="shared" si="93"/>
        <v>-15520170.580995444</v>
      </c>
      <c r="H28" s="428">
        <f t="shared" si="93"/>
        <v>0</v>
      </c>
      <c r="I28" s="428">
        <f t="shared" si="93"/>
        <v>15012199.290499585</v>
      </c>
      <c r="J28" s="428">
        <f t="shared" si="93"/>
        <v>0</v>
      </c>
      <c r="K28" s="428">
        <f t="shared" si="93"/>
        <v>3182640.6072111833</v>
      </c>
      <c r="L28" s="428">
        <f t="shared" si="93"/>
        <v>0</v>
      </c>
      <c r="M28" s="428">
        <f t="shared" si="93"/>
        <v>4088503.6398947756</v>
      </c>
      <c r="N28" s="428">
        <f t="shared" si="93"/>
        <v>0</v>
      </c>
      <c r="O28" s="428">
        <f t="shared" si="93"/>
        <v>854215.47975359601</v>
      </c>
      <c r="P28" s="428">
        <f t="shared" si="93"/>
        <v>0</v>
      </c>
      <c r="Q28" s="5">
        <f>ROW()</f>
        <v>28</v>
      </c>
      <c r="R28" s="51" t="s">
        <v>245</v>
      </c>
      <c r="S28" s="405"/>
      <c r="T28" s="275">
        <v>118510.48999999999</v>
      </c>
      <c r="U28" s="14">
        <f t="shared" si="6"/>
        <v>-118510.48999999999</v>
      </c>
      <c r="V28" s="427">
        <f t="shared" si="7"/>
        <v>0</v>
      </c>
      <c r="W28" s="427"/>
      <c r="X28" s="427">
        <f t="shared" si="8"/>
        <v>0</v>
      </c>
      <c r="Y28" s="427"/>
      <c r="Z28" s="427">
        <f t="shared" si="9"/>
        <v>0</v>
      </c>
      <c r="AA28" s="427"/>
      <c r="AB28" s="427">
        <f t="shared" si="10"/>
        <v>0</v>
      </c>
      <c r="AC28" s="427"/>
      <c r="AD28" s="427">
        <f t="shared" si="11"/>
        <v>0</v>
      </c>
      <c r="AE28" s="427"/>
      <c r="AF28" s="427">
        <f t="shared" si="12"/>
        <v>0</v>
      </c>
      <c r="AG28" s="5">
        <f>ROW()</f>
        <v>28</v>
      </c>
      <c r="AH28" s="21"/>
      <c r="AI28" s="376"/>
      <c r="AJ28" s="275"/>
      <c r="AK28" s="275"/>
      <c r="AL28" s="275"/>
      <c r="AM28" s="275"/>
      <c r="AN28" s="275"/>
      <c r="AO28" s="275"/>
      <c r="AP28" s="275"/>
      <c r="AQ28" s="275"/>
      <c r="AR28" s="275"/>
      <c r="AS28" s="275"/>
      <c r="AT28" s="275"/>
      <c r="AU28" s="275"/>
      <c r="AV28" s="275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T28" s="14"/>
      <c r="CS28" s="1"/>
      <c r="CT28" s="1"/>
      <c r="CU28" s="1"/>
      <c r="CV28" s="1"/>
      <c r="CW28" s="1"/>
      <c r="CX28" s="1"/>
      <c r="CY28" s="1"/>
      <c r="CZ28" s="1"/>
      <c r="DY28" s="1"/>
      <c r="DZ28" s="1"/>
      <c r="EA28" s="1"/>
      <c r="EB28" s="1"/>
      <c r="EC28" s="1"/>
      <c r="ED28" s="1"/>
      <c r="EE28" s="1"/>
      <c r="EF28" s="1"/>
      <c r="FD28" s="29"/>
      <c r="FE28" s="5">
        <f>ROW()</f>
        <v>28</v>
      </c>
      <c r="FF28" s="363" t="s">
        <v>244</v>
      </c>
      <c r="FG28" s="363"/>
      <c r="FH28" s="12">
        <v>88971.256750850182</v>
      </c>
      <c r="FI28" s="12">
        <v>233897.63965384098</v>
      </c>
      <c r="FJ28" s="12">
        <f>SUM(FH28:FI28)</f>
        <v>322868.89640469116</v>
      </c>
      <c r="FK28" s="12">
        <v>-96898.533767085464</v>
      </c>
      <c r="FL28" s="12">
        <f>SUM(FJ28:FK28)</f>
        <v>225970.36263760569</v>
      </c>
      <c r="FM28" s="12">
        <v>3582.4886726551986</v>
      </c>
      <c r="FN28" s="12">
        <f>SUM(FL28:FM28)</f>
        <v>229552.85131026088</v>
      </c>
      <c r="FO28" s="12">
        <v>18017.185330354314</v>
      </c>
      <c r="FP28" s="12">
        <f>SUM(FN28:FO28)</f>
        <v>247570.0366406152</v>
      </c>
      <c r="FQ28" s="12">
        <v>55325.062206358234</v>
      </c>
      <c r="FR28" s="12">
        <f>SUM(FP28:FQ28)</f>
        <v>302895.09884697344</v>
      </c>
      <c r="FS28" s="12">
        <v>83556.682869798678</v>
      </c>
      <c r="FT28" s="12">
        <f>SUM(FR28:FS28)</f>
        <v>386451.78171677212</v>
      </c>
      <c r="FU28" s="5">
        <f>ROW()</f>
        <v>28</v>
      </c>
      <c r="FV28" s="426" t="s">
        <v>243</v>
      </c>
      <c r="FW28" s="302">
        <v>0.4820921717994755</v>
      </c>
      <c r="FX28" s="14">
        <f>+FX26*$FW$28</f>
        <v>3197257.4338220931</v>
      </c>
      <c r="FY28" s="403">
        <f>+FZ28-FX28</f>
        <v>62123.506799474359</v>
      </c>
      <c r="FZ28" s="14">
        <f>+FZ26*$FW$28</f>
        <v>3259380.9406215674</v>
      </c>
      <c r="GA28" s="403">
        <f>+GB28-FZ28</f>
        <v>0</v>
      </c>
      <c r="GB28" s="14">
        <f t="shared" ref="GB28:GJ28" si="94">+GB26*$FW$28</f>
        <v>3259380.9406215674</v>
      </c>
      <c r="GC28" s="14">
        <f t="shared" si="94"/>
        <v>0</v>
      </c>
      <c r="GD28" s="14">
        <f t="shared" si="94"/>
        <v>3259380.9406215674</v>
      </c>
      <c r="GE28" s="14">
        <f t="shared" si="94"/>
        <v>0</v>
      </c>
      <c r="GF28" s="14">
        <f t="shared" si="94"/>
        <v>3259380.9406215674</v>
      </c>
      <c r="GG28" s="14">
        <f t="shared" si="94"/>
        <v>0</v>
      </c>
      <c r="GH28" s="14">
        <f t="shared" si="94"/>
        <v>3259380.9406215674</v>
      </c>
      <c r="GI28" s="14">
        <f t="shared" si="94"/>
        <v>0</v>
      </c>
      <c r="GJ28" s="14">
        <f t="shared" si="94"/>
        <v>3259380.9406215674</v>
      </c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/>
      <c r="HR28"/>
      <c r="HS28"/>
      <c r="HT28"/>
      <c r="HU28"/>
      <c r="HV28"/>
      <c r="HW28"/>
      <c r="HX28"/>
      <c r="HY28" s="39"/>
      <c r="HZ28" s="39"/>
      <c r="IA28" s="39"/>
      <c r="IB28" s="39"/>
      <c r="IC28" s="39"/>
      <c r="ID28" s="39"/>
      <c r="IE28" s="39"/>
      <c r="IF28" s="39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 s="231"/>
      <c r="JM28" s="5">
        <f>ROW()</f>
        <v>28</v>
      </c>
      <c r="JN28" s="316" t="s">
        <v>242</v>
      </c>
      <c r="JO28" s="425"/>
      <c r="JP28" s="12">
        <v>3602732.894416559</v>
      </c>
      <c r="JQ28" s="12">
        <v>111366.06360937754</v>
      </c>
      <c r="JR28" s="424">
        <f>SUM(JP28:JQ28)</f>
        <v>3714098.9580259365</v>
      </c>
      <c r="JS28" s="12">
        <v>0</v>
      </c>
      <c r="JT28" s="424">
        <f>SUM(JR28:JS28)</f>
        <v>3714098.9580259365</v>
      </c>
      <c r="JU28" s="12">
        <v>0</v>
      </c>
      <c r="JV28" s="424">
        <f>SUM(JT28:JU28)</f>
        <v>3714098.9580259365</v>
      </c>
      <c r="JW28" s="12">
        <v>0</v>
      </c>
      <c r="JX28" s="424">
        <f>SUM(JV28:JW28)</f>
        <v>3714098.9580259365</v>
      </c>
      <c r="JY28" s="12">
        <v>0</v>
      </c>
      <c r="JZ28" s="424">
        <f>SUM(JX28:JY28)</f>
        <v>3714098.9580259365</v>
      </c>
      <c r="KA28" s="12">
        <v>0</v>
      </c>
      <c r="KB28" s="424">
        <f>SUM(JZ28:KA28)</f>
        <v>3714098.9580259365</v>
      </c>
      <c r="KC28" s="5"/>
      <c r="KF28" s="294"/>
      <c r="KH28" s="294"/>
      <c r="KI28" s="294"/>
      <c r="KJ28" s="294"/>
      <c r="KK28" s="294"/>
      <c r="KL28" s="294"/>
      <c r="KM28" s="294"/>
      <c r="KN28" s="294"/>
      <c r="KO28" s="294"/>
      <c r="KP28" s="294"/>
      <c r="KQ28" s="294"/>
      <c r="KR28" s="294"/>
      <c r="KS28" s="5">
        <f>ROW()</f>
        <v>28</v>
      </c>
      <c r="KT28" s="372" t="s">
        <v>148</v>
      </c>
      <c r="KU28" s="50">
        <v>0.21</v>
      </c>
      <c r="KV28" s="6">
        <f t="shared" ref="KV28:LH28" si="95">-KV26*$KU$28</f>
        <v>-37626037.238265</v>
      </c>
      <c r="KW28" s="6">
        <f t="shared" si="95"/>
        <v>55849.496886744077</v>
      </c>
      <c r="KX28" s="6">
        <f t="shared" si="95"/>
        <v>-37570187.741378255</v>
      </c>
      <c r="KY28" s="6">
        <f t="shared" si="95"/>
        <v>0</v>
      </c>
      <c r="KZ28" s="6">
        <f t="shared" si="95"/>
        <v>-37570187.741378255</v>
      </c>
      <c r="LA28" s="6">
        <f t="shared" si="95"/>
        <v>0</v>
      </c>
      <c r="LB28" s="6">
        <f t="shared" si="95"/>
        <v>-37570187.741378255</v>
      </c>
      <c r="LC28" s="6">
        <f t="shared" si="95"/>
        <v>0</v>
      </c>
      <c r="LD28" s="6">
        <f t="shared" si="95"/>
        <v>-37570187.741378255</v>
      </c>
      <c r="LE28" s="6">
        <f t="shared" si="95"/>
        <v>0</v>
      </c>
      <c r="LF28" s="6">
        <f t="shared" si="95"/>
        <v>-37570187.741378255</v>
      </c>
      <c r="LG28" s="6">
        <f t="shared" si="95"/>
        <v>0</v>
      </c>
      <c r="LH28" s="6">
        <f t="shared" si="95"/>
        <v>-37570187.741378255</v>
      </c>
      <c r="LI28" s="5"/>
      <c r="LY28" s="5">
        <f>ROW()</f>
        <v>28</v>
      </c>
      <c r="LZ28" s="398"/>
      <c r="MO28" s="231">
        <f>ROW()</f>
        <v>28</v>
      </c>
      <c r="MP28" s="1" t="s">
        <v>180</v>
      </c>
      <c r="MQ28" s="350"/>
      <c r="MR28" s="423"/>
      <c r="MS28" s="423"/>
      <c r="MT28" s="423"/>
      <c r="MU28" s="423"/>
      <c r="MV28" s="423"/>
      <c r="MW28" s="423"/>
      <c r="MX28" s="423"/>
      <c r="MY28" s="423"/>
      <c r="MZ28" s="423"/>
      <c r="NA28" s="423"/>
      <c r="NB28" s="423"/>
      <c r="NC28" s="423"/>
      <c r="ND28" s="423"/>
      <c r="NE28" s="5">
        <f>ROW()</f>
        <v>28</v>
      </c>
      <c r="NF28" s="363" t="s">
        <v>180</v>
      </c>
      <c r="NG28" s="380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 s="5">
        <f>ROW()</f>
        <v>28</v>
      </c>
      <c r="NV28" s="369" t="s">
        <v>241</v>
      </c>
      <c r="NW28" s="317"/>
      <c r="NX28" s="227">
        <v>0</v>
      </c>
      <c r="NY28" s="227">
        <v>0</v>
      </c>
      <c r="NZ28" s="227">
        <f t="shared" si="75"/>
        <v>0</v>
      </c>
      <c r="OA28" s="227">
        <v>3883663.7685463578</v>
      </c>
      <c r="OB28" s="227">
        <f t="shared" si="76"/>
        <v>3883663.7685463578</v>
      </c>
      <c r="OC28" s="227">
        <v>4420425.2748437403</v>
      </c>
      <c r="OD28" s="227">
        <f t="shared" si="77"/>
        <v>8304089.043390098</v>
      </c>
      <c r="OE28" s="227">
        <v>2213270.0694201989</v>
      </c>
      <c r="OF28" s="227">
        <f t="shared" si="78"/>
        <v>10517359.112810297</v>
      </c>
      <c r="OG28" s="227">
        <v>0</v>
      </c>
      <c r="OH28" s="227">
        <f t="shared" si="79"/>
        <v>10517359.112810297</v>
      </c>
      <c r="OI28" s="227">
        <v>0</v>
      </c>
      <c r="OJ28" s="227">
        <f t="shared" si="80"/>
        <v>10517359.112810297</v>
      </c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 s="5">
        <f>ROW()</f>
        <v>28</v>
      </c>
      <c r="PB28" s="414" t="s">
        <v>240</v>
      </c>
      <c r="PC28"/>
      <c r="PD28" s="395">
        <f t="shared" ref="PD28:PP28" si="96">SUM(PD26:PD27)</f>
        <v>0</v>
      </c>
      <c r="PE28" s="395">
        <f t="shared" si="96"/>
        <v>0</v>
      </c>
      <c r="PF28" s="395">
        <f t="shared" si="96"/>
        <v>0</v>
      </c>
      <c r="PG28" s="395">
        <f t="shared" si="96"/>
        <v>0</v>
      </c>
      <c r="PH28" s="395">
        <f t="shared" si="96"/>
        <v>0</v>
      </c>
      <c r="PI28" s="395">
        <f t="shared" si="96"/>
        <v>0</v>
      </c>
      <c r="PJ28" s="395">
        <f t="shared" si="96"/>
        <v>0</v>
      </c>
      <c r="PK28" s="395">
        <f t="shared" si="96"/>
        <v>316314.27103536751</v>
      </c>
      <c r="PL28" s="395">
        <f t="shared" si="96"/>
        <v>316314.27103536751</v>
      </c>
      <c r="PM28" s="395">
        <f t="shared" si="96"/>
        <v>0</v>
      </c>
      <c r="PN28" s="395">
        <f t="shared" si="96"/>
        <v>316314.27103536751</v>
      </c>
      <c r="PO28" s="395">
        <f t="shared" si="96"/>
        <v>-316314.27103536751</v>
      </c>
      <c r="PP28" s="395">
        <f t="shared" si="96"/>
        <v>0</v>
      </c>
      <c r="PR28" s="274"/>
      <c r="PS28" s="274"/>
      <c r="PT28" s="274"/>
      <c r="QH28" s="329">
        <f>ROW()</f>
        <v>28</v>
      </c>
      <c r="QI28" s="279"/>
      <c r="QJ28" s="279"/>
      <c r="QK28" s="284"/>
      <c r="QL28" s="284"/>
      <c r="QM28" s="282"/>
      <c r="QN28" s="282"/>
      <c r="QO28" s="282"/>
      <c r="QP28" s="282"/>
      <c r="QQ28" s="282"/>
      <c r="QR28" s="282"/>
      <c r="QS28" s="282"/>
      <c r="QT28" s="282"/>
      <c r="QU28" s="282"/>
      <c r="QV28" s="282"/>
      <c r="QW28" s="282"/>
      <c r="QX28" s="366">
        <f>ROW()</f>
        <v>28</v>
      </c>
      <c r="QY28" s="284" t="s">
        <v>148</v>
      </c>
      <c r="QZ28" s="422">
        <v>0.21</v>
      </c>
      <c r="RA28" s="421"/>
      <c r="RB28" s="421"/>
      <c r="RC28" s="421">
        <f t="shared" ref="RC28:RM28" si="97">RC26*-$QZ$28</f>
        <v>0</v>
      </c>
      <c r="RD28" s="421">
        <f t="shared" si="97"/>
        <v>42406.991803260011</v>
      </c>
      <c r="RE28" s="421">
        <f t="shared" si="97"/>
        <v>42406.991803260011</v>
      </c>
      <c r="RF28" s="421">
        <f t="shared" si="97"/>
        <v>276885.47885165934</v>
      </c>
      <c r="RG28" s="421">
        <f t="shared" si="97"/>
        <v>319292.47065491934</v>
      </c>
      <c r="RH28" s="421">
        <f t="shared" si="97"/>
        <v>304105.80687354028</v>
      </c>
      <c r="RI28" s="421">
        <f t="shared" si="97"/>
        <v>623398.27752845967</v>
      </c>
      <c r="RJ28" s="421">
        <f t="shared" si="97"/>
        <v>124959.71591544038</v>
      </c>
      <c r="RK28" s="421">
        <f t="shared" si="97"/>
        <v>748357.99344390002</v>
      </c>
      <c r="RL28" s="421">
        <f t="shared" si="97"/>
        <v>93889.852615439828</v>
      </c>
      <c r="RM28" s="421">
        <f t="shared" si="97"/>
        <v>842247.84605933982</v>
      </c>
      <c r="RN28" s="280">
        <f>ROW()</f>
        <v>28</v>
      </c>
      <c r="RO28" s="279" t="s">
        <v>146</v>
      </c>
      <c r="RP28" s="286"/>
      <c r="RQ28" s="283"/>
      <c r="RR28" s="283"/>
      <c r="RS28" s="283"/>
      <c r="RT28" s="283">
        <v>45362554.885974005</v>
      </c>
      <c r="RU28" s="283">
        <v>45362554.885974005</v>
      </c>
      <c r="RV28" s="283">
        <v>123742113.26939397</v>
      </c>
      <c r="RW28" s="283">
        <v>169104668.15536797</v>
      </c>
      <c r="RX28" s="283">
        <v>78211647.283400029</v>
      </c>
      <c r="RY28" s="283">
        <v>247316315.438768</v>
      </c>
      <c r="RZ28" s="283">
        <v>244231584.66724005</v>
      </c>
      <c r="SA28" s="283">
        <v>491547900.10600805</v>
      </c>
      <c r="SB28" s="283">
        <v>173511166.51301789</v>
      </c>
      <c r="SC28" s="283">
        <v>665059066.61902595</v>
      </c>
      <c r="SD28" s="274"/>
      <c r="SK28"/>
      <c r="SL28"/>
      <c r="SM28"/>
      <c r="SN28"/>
      <c r="SO28"/>
      <c r="SP28"/>
      <c r="SQ28"/>
      <c r="SR28"/>
      <c r="SS28"/>
      <c r="ST28"/>
      <c r="SU28" s="274"/>
    </row>
    <row r="29" spans="1:515" ht="16.5" thickTop="1" thickBot="1" x14ac:dyDescent="0.3">
      <c r="A29" s="5">
        <f>ROW()</f>
        <v>29</v>
      </c>
      <c r="B29" s="420"/>
      <c r="C29" s="19"/>
      <c r="D29" s="276"/>
      <c r="E29" s="276"/>
      <c r="F29" s="276"/>
      <c r="G29" s="276"/>
      <c r="H29" s="276"/>
      <c r="I29" s="276"/>
      <c r="J29" s="224"/>
      <c r="K29" s="276"/>
      <c r="L29" s="58"/>
      <c r="M29" s="276"/>
      <c r="N29" s="276"/>
      <c r="O29" s="276"/>
      <c r="P29" s="276"/>
      <c r="Q29" s="5">
        <f>ROW()</f>
        <v>29</v>
      </c>
      <c r="R29" s="328" t="s">
        <v>239</v>
      </c>
      <c r="S29" s="333"/>
      <c r="T29" s="385">
        <f t="shared" ref="T29:AF29" si="98">SUM(T17:T28)</f>
        <v>470580603.64554328</v>
      </c>
      <c r="U29" s="385">
        <f t="shared" si="98"/>
        <v>-470580603.64554328</v>
      </c>
      <c r="V29" s="385">
        <f t="shared" si="98"/>
        <v>0</v>
      </c>
      <c r="W29" s="385">
        <f t="shared" si="98"/>
        <v>0</v>
      </c>
      <c r="X29" s="385">
        <f t="shared" si="98"/>
        <v>0</v>
      </c>
      <c r="Y29" s="385">
        <f t="shared" si="98"/>
        <v>0</v>
      </c>
      <c r="Z29" s="385">
        <f t="shared" si="98"/>
        <v>0</v>
      </c>
      <c r="AA29" s="385">
        <f t="shared" si="98"/>
        <v>0</v>
      </c>
      <c r="AB29" s="385">
        <f t="shared" si="98"/>
        <v>0</v>
      </c>
      <c r="AC29" s="385">
        <f t="shared" si="98"/>
        <v>0</v>
      </c>
      <c r="AD29" s="385">
        <f t="shared" si="98"/>
        <v>0</v>
      </c>
      <c r="AE29" s="385">
        <f t="shared" si="98"/>
        <v>0</v>
      </c>
      <c r="AF29" s="385">
        <f t="shared" si="98"/>
        <v>0</v>
      </c>
      <c r="AG29" s="5">
        <f>ROW()</f>
        <v>29</v>
      </c>
      <c r="AH29" s="21" t="s">
        <v>158</v>
      </c>
      <c r="AI29" s="789">
        <v>0.21</v>
      </c>
      <c r="AJ29" s="6">
        <f>AJ27*AI$29</f>
        <v>1214899.3430280911</v>
      </c>
      <c r="AK29" s="6">
        <f>AK$27*AI$29</f>
        <v>9719.5804456030364</v>
      </c>
      <c r="AL29" s="6">
        <f>AL27*AI$29</f>
        <v>1224618.9234736944</v>
      </c>
      <c r="AM29" s="6">
        <f>AM$27*AI$29</f>
        <v>2608659.5548870084</v>
      </c>
      <c r="AN29" s="6">
        <f>AN27*AI29</f>
        <v>3833278.4783607032</v>
      </c>
      <c r="AO29" s="6"/>
      <c r="AP29" s="6"/>
      <c r="AQ29" s="6"/>
      <c r="AR29" s="6"/>
      <c r="AS29" s="6"/>
      <c r="AT29" s="6"/>
      <c r="AU29" s="6"/>
      <c r="AV29" s="6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T29" s="14"/>
      <c r="CS29" s="1"/>
      <c r="CT29" s="1"/>
      <c r="CU29" s="1"/>
      <c r="CV29" s="1"/>
      <c r="CW29" s="1"/>
      <c r="CX29" s="1"/>
      <c r="CY29" s="1"/>
      <c r="CZ29" s="1"/>
      <c r="FE29" s="5">
        <f>ROW()</f>
        <v>29</v>
      </c>
      <c r="FF29" s="363" t="s">
        <v>238</v>
      </c>
      <c r="FG29" s="363"/>
      <c r="FH29" s="418">
        <f t="shared" ref="FH29:FT29" si="99">SUM(FH26:FH28)</f>
        <v>1067752.9591804452</v>
      </c>
      <c r="FI29" s="418">
        <f t="shared" si="99"/>
        <v>2807028.9889810244</v>
      </c>
      <c r="FJ29" s="418">
        <f t="shared" si="99"/>
        <v>3874781.9481614698</v>
      </c>
      <c r="FK29" s="418">
        <f t="shared" si="99"/>
        <v>-1162889.0042520741</v>
      </c>
      <c r="FL29" s="418">
        <f t="shared" si="99"/>
        <v>2711892.9439093955</v>
      </c>
      <c r="FM29" s="418">
        <f t="shared" si="99"/>
        <v>42993.805203515469</v>
      </c>
      <c r="FN29" s="418">
        <f t="shared" si="99"/>
        <v>2754886.7491129111</v>
      </c>
      <c r="FO29" s="418">
        <f t="shared" si="99"/>
        <v>216226.04485020376</v>
      </c>
      <c r="FP29" s="418">
        <f t="shared" si="99"/>
        <v>2971112.7939631152</v>
      </c>
      <c r="FQ29" s="418">
        <f t="shared" si="99"/>
        <v>663961.61013109132</v>
      </c>
      <c r="FR29" s="418">
        <f t="shared" si="99"/>
        <v>3635074.4040942062</v>
      </c>
      <c r="FS29" s="418">
        <f t="shared" si="99"/>
        <v>1002772.1159808955</v>
      </c>
      <c r="FT29" s="418">
        <f t="shared" si="99"/>
        <v>4637846.5200751014</v>
      </c>
      <c r="FU29" s="5">
        <f>ROW()</f>
        <v>29</v>
      </c>
      <c r="FV29" s="417"/>
      <c r="FW29" s="416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/>
      <c r="HR29"/>
      <c r="HS29"/>
      <c r="HT29"/>
      <c r="HU29"/>
      <c r="HV29"/>
      <c r="HW29"/>
      <c r="HX29"/>
      <c r="HY29" s="14"/>
      <c r="HZ29" s="14"/>
      <c r="IA29" s="14"/>
      <c r="IB29" s="14"/>
      <c r="IC29" s="14"/>
      <c r="ID29" s="14"/>
      <c r="IE29" s="14"/>
      <c r="IF29" s="14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JM29" s="5">
        <f>ROW()</f>
        <v>29</v>
      </c>
      <c r="JN29" s="299" t="s">
        <v>237</v>
      </c>
      <c r="JO29" s="387"/>
      <c r="JP29" s="13">
        <f t="shared" ref="JP29:KB29" si="100">SUM(JP26:JP28)</f>
        <v>55733903.699409902</v>
      </c>
      <c r="JQ29" s="13">
        <f t="shared" si="100"/>
        <v>1189358.6840763493</v>
      </c>
      <c r="JR29" s="13">
        <f t="shared" si="100"/>
        <v>56923262.383486256</v>
      </c>
      <c r="JS29" s="13">
        <f t="shared" si="100"/>
        <v>0</v>
      </c>
      <c r="JT29" s="13">
        <f t="shared" si="100"/>
        <v>56923262.383486256</v>
      </c>
      <c r="JU29" s="13">
        <f t="shared" si="100"/>
        <v>0</v>
      </c>
      <c r="JV29" s="13">
        <f t="shared" si="100"/>
        <v>56923262.383486256</v>
      </c>
      <c r="JW29" s="13">
        <f t="shared" si="100"/>
        <v>0</v>
      </c>
      <c r="JX29" s="13">
        <f t="shared" si="100"/>
        <v>56923262.383486256</v>
      </c>
      <c r="JY29" s="13">
        <f t="shared" si="100"/>
        <v>0</v>
      </c>
      <c r="JZ29" s="13">
        <f t="shared" si="100"/>
        <v>56923262.383486256</v>
      </c>
      <c r="KA29" s="13">
        <f t="shared" si="100"/>
        <v>0</v>
      </c>
      <c r="KB29" s="13">
        <f t="shared" si="100"/>
        <v>56923262.383486256</v>
      </c>
      <c r="KC29" s="5"/>
      <c r="KF29" s="294"/>
      <c r="KH29" s="294"/>
      <c r="KI29" s="294"/>
      <c r="KJ29" s="294"/>
      <c r="KK29" s="294"/>
      <c r="KL29" s="294"/>
      <c r="KM29" s="294"/>
      <c r="KN29" s="294"/>
      <c r="KO29" s="294"/>
      <c r="KP29" s="294"/>
      <c r="KQ29" s="294"/>
      <c r="KR29" s="294"/>
      <c r="KS29" s="5">
        <f>ROW()</f>
        <v>29</v>
      </c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5"/>
      <c r="LY29" s="5">
        <f>ROW()</f>
        <v>29</v>
      </c>
      <c r="LZ29" s="398" t="s">
        <v>159</v>
      </c>
      <c r="MA29" s="302"/>
      <c r="MB29" s="227">
        <f t="shared" ref="MB29:MN29" si="101">-MB26</f>
        <v>0</v>
      </c>
      <c r="MC29" s="227">
        <f t="shared" si="101"/>
        <v>0</v>
      </c>
      <c r="MD29" s="227">
        <f t="shared" si="101"/>
        <v>0</v>
      </c>
      <c r="ME29" s="227">
        <f t="shared" si="101"/>
        <v>0</v>
      </c>
      <c r="MF29" s="227">
        <f t="shared" si="101"/>
        <v>0</v>
      </c>
      <c r="MG29" s="227">
        <f t="shared" si="101"/>
        <v>0</v>
      </c>
      <c r="MH29" s="227">
        <f t="shared" si="101"/>
        <v>0</v>
      </c>
      <c r="MI29" s="227">
        <f t="shared" si="101"/>
        <v>-36182215.220241457</v>
      </c>
      <c r="MJ29" s="227">
        <f t="shared" si="101"/>
        <v>0</v>
      </c>
      <c r="MK29" s="227">
        <f t="shared" si="101"/>
        <v>-5561668.0290269582</v>
      </c>
      <c r="ML29" s="227">
        <f t="shared" si="101"/>
        <v>0</v>
      </c>
      <c r="MM29" s="227">
        <f t="shared" si="101"/>
        <v>-4894967.6592826173</v>
      </c>
      <c r="MN29" s="227">
        <f t="shared" si="101"/>
        <v>0</v>
      </c>
      <c r="MO29" s="231">
        <f>ROW()</f>
        <v>29</v>
      </c>
      <c r="MP29" s="1" t="s">
        <v>208</v>
      </c>
      <c r="MQ29" s="10"/>
      <c r="MR29" s="415"/>
      <c r="MS29" s="415"/>
      <c r="MT29" s="415"/>
      <c r="MU29" s="415"/>
      <c r="MV29" s="415"/>
      <c r="MW29" s="415"/>
      <c r="MX29" s="415">
        <f t="shared" ref="MX29:ND29" si="102">MX21+MX27</f>
        <v>37405523.574107364</v>
      </c>
      <c r="MY29" s="415">
        <f t="shared" si="102"/>
        <v>1101188.86890066</v>
      </c>
      <c r="MZ29" s="415">
        <f t="shared" si="102"/>
        <v>38506712.443008021</v>
      </c>
      <c r="NA29" s="415">
        <f t="shared" si="102"/>
        <v>-10011818.034171246</v>
      </c>
      <c r="NB29" s="415">
        <f t="shared" si="102"/>
        <v>28494894.408836782</v>
      </c>
      <c r="NC29" s="415">
        <f t="shared" si="102"/>
        <v>-1467548.2098971759</v>
      </c>
      <c r="ND29" s="415">
        <f t="shared" si="102"/>
        <v>27027346.198939603</v>
      </c>
      <c r="NE29" s="5">
        <f>ROW()</f>
        <v>29</v>
      </c>
      <c r="NF29" s="363" t="s">
        <v>236</v>
      </c>
      <c r="NG29" s="380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 s="5">
        <f>ROW()</f>
        <v>29</v>
      </c>
      <c r="NV29" s="369" t="s">
        <v>235</v>
      </c>
      <c r="NW29" s="317"/>
      <c r="NX29" s="227">
        <v>0</v>
      </c>
      <c r="NY29" s="227">
        <v>0</v>
      </c>
      <c r="NZ29" s="227">
        <f t="shared" si="75"/>
        <v>0</v>
      </c>
      <c r="OA29" s="227">
        <v>0</v>
      </c>
      <c r="OB29" s="227">
        <f t="shared" si="76"/>
        <v>0</v>
      </c>
      <c r="OC29" s="227">
        <v>0</v>
      </c>
      <c r="OD29" s="227">
        <f t="shared" si="77"/>
        <v>0</v>
      </c>
      <c r="OE29" s="227">
        <v>-1314669.8891012871</v>
      </c>
      <c r="OF29" s="227">
        <f t="shared" si="78"/>
        <v>-1314669.8891012871</v>
      </c>
      <c r="OG29" s="227">
        <v>-2629339.7782025747</v>
      </c>
      <c r="OH29" s="227">
        <f t="shared" si="79"/>
        <v>-3944009.6673038621</v>
      </c>
      <c r="OI29" s="227">
        <v>-2629339.7782025742</v>
      </c>
      <c r="OJ29" s="227">
        <f t="shared" si="80"/>
        <v>-6573349.4455064368</v>
      </c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 s="5">
        <f>ROW()</f>
        <v>29</v>
      </c>
      <c r="PB29" s="414"/>
      <c r="PC29"/>
      <c r="PD29" s="413"/>
      <c r="PE29" s="413"/>
      <c r="PF29" s="413"/>
      <c r="PG29" s="413"/>
      <c r="PH29" s="413"/>
      <c r="PI29" s="413"/>
      <c r="PJ29" s="413"/>
      <c r="PK29" s="413"/>
      <c r="PL29" s="413"/>
      <c r="PM29" s="413"/>
      <c r="PN29" s="413"/>
      <c r="PO29" s="413"/>
      <c r="PP29" s="413"/>
      <c r="PR29" s="274"/>
      <c r="PS29" s="274"/>
      <c r="PT29" s="274"/>
      <c r="QH29" s="329">
        <f>ROW()</f>
        <v>29</v>
      </c>
      <c r="QI29" s="279" t="s">
        <v>148</v>
      </c>
      <c r="QJ29" s="359">
        <v>0.21</v>
      </c>
      <c r="QK29" s="412"/>
      <c r="QL29" s="412"/>
      <c r="QM29" s="289">
        <f t="shared" ref="QM29:QW29" si="103">QM27*-$QJ$29</f>
        <v>-37570187.741378255</v>
      </c>
      <c r="QN29" s="289">
        <f t="shared" si="103"/>
        <v>439713.09538860095</v>
      </c>
      <c r="QO29" s="289">
        <f t="shared" si="103"/>
        <v>-37130474.645989656</v>
      </c>
      <c r="QP29" s="289">
        <f t="shared" si="103"/>
        <v>2070403.2947539522</v>
      </c>
      <c r="QQ29" s="289">
        <f t="shared" si="103"/>
        <v>-35060071.351235703</v>
      </c>
      <c r="QR29" s="289">
        <f t="shared" si="103"/>
        <v>-1714328.4035950783</v>
      </c>
      <c r="QS29" s="289">
        <f t="shared" si="103"/>
        <v>-36774399.754830785</v>
      </c>
      <c r="QT29" s="289">
        <f t="shared" si="103"/>
        <v>1706423.1502890631</v>
      </c>
      <c r="QU29" s="289">
        <f t="shared" si="103"/>
        <v>-35067976.604541719</v>
      </c>
      <c r="QV29" s="289">
        <f t="shared" si="103"/>
        <v>642831.69116543746</v>
      </c>
      <c r="QW29" s="289">
        <f t="shared" si="103"/>
        <v>-34425144.913376279</v>
      </c>
      <c r="QX29" s="366">
        <f>ROW()</f>
        <v>29</v>
      </c>
      <c r="QY29" s="284"/>
      <c r="QZ29" s="365"/>
      <c r="RA29" s="411"/>
      <c r="RB29" s="411"/>
      <c r="RC29" s="411"/>
      <c r="RD29" s="411"/>
      <c r="RE29" s="411"/>
      <c r="RF29" s="411"/>
      <c r="RG29" s="411"/>
      <c r="RH29" s="411"/>
      <c r="RI29" s="411"/>
      <c r="RJ29" s="411"/>
      <c r="RK29" s="411"/>
      <c r="RL29" s="411"/>
      <c r="RM29" s="411"/>
      <c r="RN29" s="280">
        <f>ROW()</f>
        <v>29</v>
      </c>
      <c r="RO29" s="279" t="s">
        <v>145</v>
      </c>
      <c r="RP29" s="286"/>
      <c r="RQ29" s="282"/>
      <c r="RR29" s="282"/>
      <c r="RS29" s="282"/>
      <c r="RT29" s="282">
        <v>-374159.217206</v>
      </c>
      <c r="RU29" s="282">
        <v>-374159.217206</v>
      </c>
      <c r="RV29" s="282">
        <v>-5475291.2710659988</v>
      </c>
      <c r="RW29" s="282">
        <v>-5849450.4882719992</v>
      </c>
      <c r="RX29" s="282">
        <v>-5589344.8634800008</v>
      </c>
      <c r="RY29" s="282">
        <v>-11438795.351752</v>
      </c>
      <c r="RZ29" s="282">
        <v>-18911726.154888004</v>
      </c>
      <c r="SA29" s="282">
        <v>-30350521.506640002</v>
      </c>
      <c r="SB29" s="282">
        <v>-29109479.608439997</v>
      </c>
      <c r="SC29" s="282">
        <v>-59460001.115079999</v>
      </c>
      <c r="SD29" s="274"/>
      <c r="SK29"/>
      <c r="SL29"/>
      <c r="SM29"/>
      <c r="SN29"/>
      <c r="SO29"/>
      <c r="SP29"/>
      <c r="SQ29"/>
      <c r="SR29"/>
      <c r="SS29"/>
      <c r="ST29"/>
      <c r="SU29" s="274"/>
    </row>
    <row r="30" spans="1:515" ht="16.5" thickTop="1" thickBot="1" x14ac:dyDescent="0.3">
      <c r="A30" s="5">
        <f>ROW()</f>
        <v>30</v>
      </c>
      <c r="B30" s="320" t="s">
        <v>72</v>
      </c>
      <c r="D30" s="410"/>
      <c r="E30" s="410"/>
      <c r="F30" s="410"/>
      <c r="G30" s="410"/>
      <c r="H30" s="19"/>
      <c r="I30" s="276"/>
      <c r="J30" s="224"/>
      <c r="K30" s="276"/>
      <c r="L30" s="58"/>
      <c r="M30" s="276"/>
      <c r="N30" s="276"/>
      <c r="O30" s="276"/>
      <c r="P30" s="276"/>
      <c r="Q30" s="5">
        <f>ROW()</f>
        <v>30</v>
      </c>
      <c r="R30" s="328"/>
      <c r="S30" s="333"/>
      <c r="T30" s="47"/>
      <c r="U30" s="14"/>
      <c r="AG30" s="5">
        <f>ROW()</f>
        <v>30</v>
      </c>
      <c r="AH30" s="21" t="s">
        <v>147</v>
      </c>
      <c r="AJ30" s="233">
        <f>AJ27-AJ29</f>
        <v>4570335.6237723436</v>
      </c>
      <c r="AK30" s="233">
        <f>AK27-AK29</f>
        <v>36564.135962030472</v>
      </c>
      <c r="AL30" s="233">
        <f>AL27-AL29</f>
        <v>4606899.7597343745</v>
      </c>
      <c r="AM30" s="233">
        <f>AM27-AM29</f>
        <v>9813528.8017177954</v>
      </c>
      <c r="AN30" s="233">
        <f>AN27-AN29</f>
        <v>14420428.561452171</v>
      </c>
      <c r="AO30" s="233"/>
      <c r="AP30" s="233"/>
      <c r="AQ30" s="233"/>
      <c r="AR30" s="233"/>
      <c r="AS30" s="233"/>
      <c r="AT30" s="233"/>
      <c r="AU30" s="233"/>
      <c r="AV30" s="233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CS30" s="1"/>
      <c r="CT30" s="1"/>
      <c r="CU30" s="1"/>
      <c r="CV30" s="1"/>
      <c r="CW30" s="1"/>
      <c r="CX30" s="1"/>
      <c r="CY30" s="1"/>
      <c r="CZ30" s="1"/>
      <c r="FE30" s="5">
        <f>ROW()</f>
        <v>30</v>
      </c>
      <c r="FH30" s="14"/>
      <c r="FI30" s="14">
        <f>+FJ30-FH30</f>
        <v>0</v>
      </c>
      <c r="FJ30" s="14">
        <v>0</v>
      </c>
      <c r="FK30" s="14">
        <f>+FL30-FJ30</f>
        <v>0</v>
      </c>
      <c r="FL30" s="14">
        <v>0</v>
      </c>
      <c r="FM30" s="14">
        <f>+FN30-FL30</f>
        <v>0</v>
      </c>
      <c r="FN30" s="14">
        <v>0</v>
      </c>
      <c r="FO30" s="14">
        <f>+FP30-FN30</f>
        <v>0</v>
      </c>
      <c r="FP30" s="14">
        <v>0</v>
      </c>
      <c r="FQ30" s="14">
        <f>+FR30-FP30</f>
        <v>0</v>
      </c>
      <c r="FR30" s="14">
        <v>0</v>
      </c>
      <c r="FS30" s="14">
        <f>+FT30-FR30</f>
        <v>0</v>
      </c>
      <c r="FT30" s="14">
        <v>0</v>
      </c>
      <c r="FU30" s="5">
        <f>ROW()</f>
        <v>30</v>
      </c>
      <c r="FV30" s="373" t="s">
        <v>234</v>
      </c>
      <c r="FW30" s="363"/>
      <c r="FX30" s="277">
        <f>SUM(FX28:FX29)</f>
        <v>3197257.4338220931</v>
      </c>
      <c r="FY30" s="277">
        <f>SUM(FY28:FY29)</f>
        <v>62123.506799474359</v>
      </c>
      <c r="FZ30" s="277">
        <f>SUM(FZ28:FZ29)</f>
        <v>3259380.9406215674</v>
      </c>
      <c r="GA30" s="277">
        <f>SUM(GA28:GA29)</f>
        <v>0</v>
      </c>
      <c r="GB30" s="403">
        <f t="shared" ref="GB30:GJ30" si="104">+FZ30</f>
        <v>3259380.9406215674</v>
      </c>
      <c r="GC30" s="403">
        <f t="shared" si="104"/>
        <v>0</v>
      </c>
      <c r="GD30" s="403">
        <f t="shared" si="104"/>
        <v>3259380.9406215674</v>
      </c>
      <c r="GE30" s="403">
        <f t="shared" si="104"/>
        <v>0</v>
      </c>
      <c r="GF30" s="403">
        <f t="shared" si="104"/>
        <v>3259380.9406215674</v>
      </c>
      <c r="GG30" s="403">
        <f t="shared" si="104"/>
        <v>0</v>
      </c>
      <c r="GH30" s="403">
        <f t="shared" si="104"/>
        <v>3259380.9406215674</v>
      </c>
      <c r="GI30" s="403">
        <f t="shared" si="104"/>
        <v>0</v>
      </c>
      <c r="GJ30" s="403">
        <f t="shared" si="104"/>
        <v>3259380.9406215674</v>
      </c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/>
      <c r="HR30"/>
      <c r="HS30"/>
      <c r="HT30"/>
      <c r="HU30"/>
      <c r="HV30"/>
      <c r="HW30"/>
      <c r="HX30"/>
      <c r="HY30" s="40"/>
      <c r="HZ30" s="40"/>
      <c r="IA30" s="40"/>
      <c r="IB30" s="40"/>
      <c r="IC30" s="40"/>
      <c r="ID30" s="40"/>
      <c r="IE30" s="40"/>
      <c r="IF30" s="4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JM30" s="5">
        <f>ROW()</f>
        <v>30</v>
      </c>
      <c r="JN30" s="299"/>
      <c r="JO30" s="387"/>
      <c r="JU30" s="399"/>
      <c r="JV30" s="399"/>
      <c r="JW30" s="399"/>
      <c r="JX30" s="399"/>
      <c r="JY30" s="399"/>
      <c r="JZ30" s="399"/>
      <c r="KA30" s="399"/>
      <c r="KB30" s="399"/>
      <c r="KC30" s="5"/>
      <c r="KF30" s="294"/>
      <c r="KH30" s="294"/>
      <c r="KI30" s="294"/>
      <c r="KJ30" s="294"/>
      <c r="KK30" s="294"/>
      <c r="KL30" s="294"/>
      <c r="KM30" s="294"/>
      <c r="KN30" s="294"/>
      <c r="KO30" s="294"/>
      <c r="KP30" s="294"/>
      <c r="KQ30" s="294"/>
      <c r="KR30" s="294"/>
      <c r="KS30" s="5">
        <f>ROW()</f>
        <v>30</v>
      </c>
      <c r="KT30" s="372" t="s">
        <v>147</v>
      </c>
      <c r="KV30" s="45">
        <f t="shared" ref="KV30:LH30" si="105">-KV26-KV28</f>
        <v>-141545568.65823501</v>
      </c>
      <c r="KW30" s="45">
        <f t="shared" si="105"/>
        <v>210100.48828822773</v>
      </c>
      <c r="KX30" s="45">
        <f t="shared" si="105"/>
        <v>-141335468.16994679</v>
      </c>
      <c r="KY30" s="45">
        <f t="shared" si="105"/>
        <v>0</v>
      </c>
      <c r="KZ30" s="45">
        <f t="shared" si="105"/>
        <v>-141335468.16994679</v>
      </c>
      <c r="LA30" s="45">
        <f t="shared" si="105"/>
        <v>0</v>
      </c>
      <c r="LB30" s="45">
        <f t="shared" si="105"/>
        <v>-141335468.16994679</v>
      </c>
      <c r="LC30" s="45">
        <f t="shared" si="105"/>
        <v>0</v>
      </c>
      <c r="LD30" s="45">
        <f t="shared" si="105"/>
        <v>-141335468.16994679</v>
      </c>
      <c r="LE30" s="45">
        <f t="shared" si="105"/>
        <v>0</v>
      </c>
      <c r="LF30" s="45">
        <f t="shared" si="105"/>
        <v>-141335468.16994679</v>
      </c>
      <c r="LG30" s="45">
        <f t="shared" si="105"/>
        <v>0</v>
      </c>
      <c r="LH30" s="45">
        <f t="shared" si="105"/>
        <v>-141335468.16994679</v>
      </c>
      <c r="LI30" s="5"/>
      <c r="LY30" s="5">
        <f>ROW()</f>
        <v>30</v>
      </c>
      <c r="LZ30" s="398" t="s">
        <v>158</v>
      </c>
      <c r="MA30" s="301">
        <v>0.21</v>
      </c>
      <c r="MB30" s="300">
        <f t="shared" ref="MB30:MN30" si="106">MB29*$MA$30</f>
        <v>0</v>
      </c>
      <c r="MC30" s="300">
        <f t="shared" si="106"/>
        <v>0</v>
      </c>
      <c r="MD30" s="300">
        <f t="shared" si="106"/>
        <v>0</v>
      </c>
      <c r="ME30" s="300">
        <f t="shared" si="106"/>
        <v>0</v>
      </c>
      <c r="MF30" s="300">
        <f t="shared" si="106"/>
        <v>0</v>
      </c>
      <c r="MG30" s="300">
        <f t="shared" si="106"/>
        <v>0</v>
      </c>
      <c r="MH30" s="300">
        <f t="shared" si="106"/>
        <v>0</v>
      </c>
      <c r="MI30" s="300">
        <f t="shared" si="106"/>
        <v>-7598265.196250706</v>
      </c>
      <c r="MJ30" s="300">
        <f t="shared" si="106"/>
        <v>0</v>
      </c>
      <c r="MK30" s="300">
        <f t="shared" si="106"/>
        <v>-1167950.2860956611</v>
      </c>
      <c r="ML30" s="300">
        <f t="shared" si="106"/>
        <v>0</v>
      </c>
      <c r="MM30" s="300">
        <f t="shared" si="106"/>
        <v>-1027943.2084493496</v>
      </c>
      <c r="MN30" s="300">
        <f t="shared" si="106"/>
        <v>0</v>
      </c>
      <c r="MO30" s="231">
        <f>ROW()</f>
        <v>30</v>
      </c>
      <c r="MP30" s="1" t="s">
        <v>180</v>
      </c>
      <c r="MQ30" s="409"/>
      <c r="MR30" s="391"/>
      <c r="MS30" s="391"/>
      <c r="MT30" s="391"/>
      <c r="MU30" s="391"/>
      <c r="MV30" s="391"/>
      <c r="MW30" s="391"/>
      <c r="MX30" s="391"/>
      <c r="MY30" s="391"/>
      <c r="MZ30" s="391"/>
      <c r="NA30" s="391"/>
      <c r="NB30" s="391"/>
      <c r="NC30" s="391"/>
      <c r="ND30" s="391"/>
      <c r="NE30" s="5">
        <f>ROW()</f>
        <v>30</v>
      </c>
      <c r="NF30" s="380" t="s">
        <v>233</v>
      </c>
      <c r="NG30" s="380"/>
      <c r="NH30" s="47">
        <f>-NI30</f>
        <v>-5413909.9999999944</v>
      </c>
      <c r="NI30" s="47">
        <v>5413909.9999999944</v>
      </c>
      <c r="NJ30" s="47">
        <f>SUM(NH30:NI30)</f>
        <v>0</v>
      </c>
      <c r="NK30" s="47">
        <v>-5413909.9999999944</v>
      </c>
      <c r="NL30" s="47">
        <f>SUM(NJ30:NK30)</f>
        <v>-5413909.9999999944</v>
      </c>
      <c r="NM30" s="47">
        <v>0</v>
      </c>
      <c r="NN30" s="47">
        <f>SUM(NL30:NM30)</f>
        <v>-5413909.9999999944</v>
      </c>
      <c r="NO30" s="47">
        <v>0</v>
      </c>
      <c r="NP30" s="47">
        <f>SUM(NN30:NO30)</f>
        <v>-5413909.9999999944</v>
      </c>
      <c r="NQ30" s="47">
        <v>0</v>
      </c>
      <c r="NR30" s="47">
        <f>SUM(NP30:NQ30)</f>
        <v>-5413909.9999999944</v>
      </c>
      <c r="NS30" s="47">
        <v>0</v>
      </c>
      <c r="NT30" s="47">
        <f>SUM(NR30:NS30)</f>
        <v>-5413909.9999999944</v>
      </c>
      <c r="NU30" s="5">
        <f>ROW()</f>
        <v>30</v>
      </c>
      <c r="NV30" s="369" t="s">
        <v>232</v>
      </c>
      <c r="NW30" s="317"/>
      <c r="NX30" s="227">
        <v>0</v>
      </c>
      <c r="NY30" s="227">
        <v>0</v>
      </c>
      <c r="NZ30" s="227">
        <f t="shared" si="75"/>
        <v>0</v>
      </c>
      <c r="OA30" s="227">
        <v>-653391.38767293852</v>
      </c>
      <c r="OB30" s="227">
        <f t="shared" si="76"/>
        <v>-653391.38767293852</v>
      </c>
      <c r="OC30" s="227">
        <v>-928289.30771718512</v>
      </c>
      <c r="OD30" s="227">
        <f t="shared" si="77"/>
        <v>-1581680.6953901236</v>
      </c>
      <c r="OE30" s="227">
        <v>-188706.03786697099</v>
      </c>
      <c r="OF30" s="227">
        <f t="shared" si="78"/>
        <v>-1770386.7332570946</v>
      </c>
      <c r="OG30" s="227">
        <v>552161.35342254001</v>
      </c>
      <c r="OH30" s="227">
        <f t="shared" si="79"/>
        <v>-1218225.3798345546</v>
      </c>
      <c r="OI30" s="227">
        <v>552161.35342254024</v>
      </c>
      <c r="OJ30" s="227">
        <f t="shared" si="80"/>
        <v>-666064.02641201438</v>
      </c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 s="5">
        <f>ROW()</f>
        <v>30</v>
      </c>
      <c r="PB30" s="322" t="s">
        <v>158</v>
      </c>
      <c r="PC30">
        <v>0.21</v>
      </c>
      <c r="PD30" s="408">
        <f t="shared" ref="PD30:PP30" si="107">-PD28*$PC$30</f>
        <v>0</v>
      </c>
      <c r="PE30" s="408">
        <f t="shared" si="107"/>
        <v>0</v>
      </c>
      <c r="PF30" s="408">
        <f t="shared" si="107"/>
        <v>0</v>
      </c>
      <c r="PG30" s="408">
        <f t="shared" si="107"/>
        <v>0</v>
      </c>
      <c r="PH30" s="408">
        <f t="shared" si="107"/>
        <v>0</v>
      </c>
      <c r="PI30" s="408">
        <f t="shared" si="107"/>
        <v>0</v>
      </c>
      <c r="PJ30" s="408">
        <f t="shared" si="107"/>
        <v>0</v>
      </c>
      <c r="PK30" s="337">
        <f t="shared" si="107"/>
        <v>-66425.996917427168</v>
      </c>
      <c r="PL30" s="337">
        <f t="shared" si="107"/>
        <v>-66425.996917427168</v>
      </c>
      <c r="PM30" s="337">
        <f t="shared" si="107"/>
        <v>0</v>
      </c>
      <c r="PN30" s="337">
        <f t="shared" si="107"/>
        <v>-66425.996917427168</v>
      </c>
      <c r="PO30" s="337">
        <f t="shared" si="107"/>
        <v>66425.996917427168</v>
      </c>
      <c r="PP30" s="337">
        <f t="shared" si="107"/>
        <v>0</v>
      </c>
      <c r="PR30" s="274"/>
      <c r="PS30" s="274"/>
      <c r="PT30" s="274"/>
      <c r="PU30" s="274"/>
      <c r="PV30" s="274"/>
      <c r="PW30" s="274"/>
      <c r="PX30" s="274"/>
      <c r="PY30" s="274"/>
      <c r="PZ30" s="274"/>
      <c r="QA30" s="274"/>
      <c r="QB30" s="274"/>
      <c r="QC30" s="274"/>
      <c r="QD30" s="274"/>
      <c r="QE30" s="274"/>
      <c r="QF30" s="274"/>
      <c r="QG30" s="274"/>
      <c r="QH30" s="329">
        <f>ROW()</f>
        <v>30</v>
      </c>
      <c r="QI30" s="279"/>
      <c r="QJ30" s="279"/>
      <c r="QK30" s="284"/>
      <c r="QL30" s="284"/>
      <c r="QM30" s="284"/>
      <c r="QN30" s="284"/>
      <c r="QO30" s="284"/>
      <c r="QP30" s="284"/>
      <c r="QQ30" s="284"/>
      <c r="QR30" s="284"/>
      <c r="QS30" s="284"/>
      <c r="QT30" s="284"/>
      <c r="QU30" s="284"/>
      <c r="QV30" s="284"/>
      <c r="QW30" s="284"/>
      <c r="QX30" s="366">
        <f>ROW()</f>
        <v>30</v>
      </c>
      <c r="QY30" s="279" t="s">
        <v>147</v>
      </c>
      <c r="QZ30" s="365"/>
      <c r="RA30" s="407"/>
      <c r="RB30" s="407"/>
      <c r="RC30" s="407">
        <f t="shared" ref="RC30:RM30" si="108">-RC26-RC28</f>
        <v>0</v>
      </c>
      <c r="RD30" s="407">
        <f t="shared" si="108"/>
        <v>159531.06440274004</v>
      </c>
      <c r="RE30" s="407">
        <f t="shared" si="108"/>
        <v>159531.06440274004</v>
      </c>
      <c r="RF30" s="407">
        <f t="shared" si="108"/>
        <v>1041616.8013943374</v>
      </c>
      <c r="RG30" s="407">
        <f t="shared" si="108"/>
        <v>1201147.8657970775</v>
      </c>
      <c r="RH30" s="407">
        <f t="shared" si="108"/>
        <v>1144017.0830004611</v>
      </c>
      <c r="RI30" s="407">
        <f t="shared" si="108"/>
        <v>2345164.9487975389</v>
      </c>
      <c r="RJ30" s="407">
        <f t="shared" si="108"/>
        <v>470086.55034856149</v>
      </c>
      <c r="RK30" s="407">
        <f t="shared" si="108"/>
        <v>2815251.4991461001</v>
      </c>
      <c r="RL30" s="407">
        <f t="shared" si="108"/>
        <v>353204.68364855938</v>
      </c>
      <c r="RM30" s="407">
        <f t="shared" si="108"/>
        <v>3168456.1827946594</v>
      </c>
      <c r="RN30" s="280">
        <f>ROW()</f>
        <v>30</v>
      </c>
      <c r="RO30" s="279" t="s">
        <v>144</v>
      </c>
      <c r="RP30" s="286"/>
      <c r="RQ30" s="281"/>
      <c r="RR30" s="281"/>
      <c r="RS30" s="281"/>
      <c r="RT30" s="281">
        <v>-312831.55005800002</v>
      </c>
      <c r="RU30" s="281">
        <v>-312831.55005800002</v>
      </c>
      <c r="RV30" s="281">
        <v>-1521122.2132880001</v>
      </c>
      <c r="RW30" s="281">
        <v>-1833953.7633460001</v>
      </c>
      <c r="RX30" s="281">
        <v>-3145691.3125700005</v>
      </c>
      <c r="RY30" s="281">
        <v>-4979645.0759160006</v>
      </c>
      <c r="RZ30" s="281">
        <v>-7728597.8890659986</v>
      </c>
      <c r="SA30" s="281">
        <v>-12708242.964981999</v>
      </c>
      <c r="SB30" s="281">
        <v>-8926753.4646099992</v>
      </c>
      <c r="SC30" s="281">
        <v>-21634996.429591998</v>
      </c>
      <c r="SD30" s="274"/>
      <c r="SK30"/>
      <c r="SL30"/>
      <c r="SM30"/>
      <c r="SN30"/>
      <c r="SO30"/>
      <c r="SP30"/>
      <c r="SQ30"/>
      <c r="SR30"/>
      <c r="SS30"/>
      <c r="ST30"/>
      <c r="SU30" s="274"/>
    </row>
    <row r="31" spans="1:515" ht="16.5" thickTop="1" thickBot="1" x14ac:dyDescent="0.3">
      <c r="A31" s="5">
        <f>ROW()</f>
        <v>31</v>
      </c>
      <c r="B31" s="299"/>
      <c r="C31" s="19"/>
      <c r="D31" s="226"/>
      <c r="E31" s="346"/>
      <c r="F31" s="226"/>
      <c r="G31" s="346"/>
      <c r="H31" s="226"/>
      <c r="I31" s="276"/>
      <c r="J31" s="224"/>
      <c r="K31" s="276"/>
      <c r="L31" s="58"/>
      <c r="M31" s="276"/>
      <c r="N31" s="276"/>
      <c r="O31" s="276"/>
      <c r="P31" s="276"/>
      <c r="Q31" s="5">
        <f>ROW()</f>
        <v>31</v>
      </c>
      <c r="R31" s="406" t="s">
        <v>231</v>
      </c>
      <c r="S31" s="405"/>
      <c r="T31" s="404"/>
      <c r="U31" s="14"/>
      <c r="AG31" s="5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CS31" s="1"/>
      <c r="CT31" s="1"/>
      <c r="CU31" s="1"/>
      <c r="CV31" s="1"/>
      <c r="CW31" s="1"/>
      <c r="CX31" s="1"/>
      <c r="CY31" s="1"/>
      <c r="CZ31" s="1"/>
      <c r="FE31" s="5">
        <f>ROW()</f>
        <v>31</v>
      </c>
      <c r="FF31" s="403" t="s">
        <v>158</v>
      </c>
      <c r="FG31" s="402">
        <v>0.21</v>
      </c>
      <c r="FH31" s="401">
        <f t="shared" ref="FH31:FT31" si="109">-$FG$31*FH29</f>
        <v>-224228.12142789349</v>
      </c>
      <c r="FI31" s="401">
        <f t="shared" si="109"/>
        <v>-589476.08768601506</v>
      </c>
      <c r="FJ31" s="401">
        <f t="shared" si="109"/>
        <v>-813704.20911390858</v>
      </c>
      <c r="FK31" s="401">
        <f t="shared" si="109"/>
        <v>244206.69089293556</v>
      </c>
      <c r="FL31" s="401">
        <f t="shared" si="109"/>
        <v>-569497.51822097308</v>
      </c>
      <c r="FM31" s="401">
        <f t="shared" si="109"/>
        <v>-9028.6990927382485</v>
      </c>
      <c r="FN31" s="401">
        <f t="shared" si="109"/>
        <v>-578526.2173137113</v>
      </c>
      <c r="FO31" s="401">
        <f t="shared" si="109"/>
        <v>-45407.469418542787</v>
      </c>
      <c r="FP31" s="401">
        <f t="shared" si="109"/>
        <v>-623933.68673225422</v>
      </c>
      <c r="FQ31" s="401">
        <f t="shared" si="109"/>
        <v>-139431.93812752917</v>
      </c>
      <c r="FR31" s="401">
        <f t="shared" si="109"/>
        <v>-763365.62485978322</v>
      </c>
      <c r="FS31" s="401">
        <f t="shared" si="109"/>
        <v>-210582.14435598804</v>
      </c>
      <c r="FT31" s="401">
        <f t="shared" si="109"/>
        <v>-973947.76921577123</v>
      </c>
      <c r="FU31" s="5">
        <f>ROW()</f>
        <v>31</v>
      </c>
      <c r="FV31" s="373"/>
      <c r="FW31" s="363"/>
      <c r="FX31" s="11"/>
      <c r="FY31" s="11"/>
      <c r="FZ31" s="11"/>
      <c r="GA31" s="11"/>
      <c r="GB31" s="11"/>
      <c r="GC31" s="388"/>
      <c r="GD31" s="388"/>
      <c r="GE31" s="388"/>
      <c r="GF31" s="388"/>
      <c r="GG31" s="388"/>
      <c r="GH31" s="388"/>
      <c r="GI31" s="388"/>
      <c r="GJ31" s="388"/>
      <c r="GK31" s="388"/>
      <c r="GL31" s="388"/>
      <c r="GM31" s="388"/>
      <c r="GN31" s="388"/>
      <c r="GO31" s="388"/>
      <c r="GP31" s="388"/>
      <c r="GQ31" s="388"/>
      <c r="GR31" s="388"/>
      <c r="GS31" s="388"/>
      <c r="GT31" s="388"/>
      <c r="GU31" s="388"/>
      <c r="GV31" s="388"/>
      <c r="GW31" s="388"/>
      <c r="GX31" s="388"/>
      <c r="GY31" s="388"/>
      <c r="GZ31" s="388"/>
      <c r="HA31" s="388"/>
      <c r="HB31" s="388"/>
      <c r="HC31" s="388"/>
      <c r="HD31" s="388"/>
      <c r="HE31" s="388"/>
      <c r="HF31" s="388"/>
      <c r="HG31" s="388"/>
      <c r="HH31" s="388"/>
      <c r="HI31" s="388"/>
      <c r="HJ31" s="388"/>
      <c r="HK31" s="388"/>
      <c r="HL31" s="388"/>
      <c r="HM31" s="388"/>
      <c r="HN31" s="388"/>
      <c r="HO31" s="388"/>
      <c r="HP31" s="388"/>
      <c r="HQ31"/>
      <c r="HR31"/>
      <c r="HS31"/>
      <c r="HT31"/>
      <c r="HU31"/>
      <c r="HV31"/>
      <c r="HW31"/>
      <c r="HX31"/>
      <c r="HY31" s="388"/>
      <c r="HZ31" s="388"/>
      <c r="IA31" s="388"/>
      <c r="IB31" s="388"/>
      <c r="IC31" s="388"/>
      <c r="ID31" s="388"/>
      <c r="IE31" s="388"/>
      <c r="IF31" s="388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JM31" s="5">
        <f>ROW()</f>
        <v>31</v>
      </c>
      <c r="JN31" s="400" t="s">
        <v>230</v>
      </c>
      <c r="JO31" s="387"/>
      <c r="JP31" s="399">
        <f t="shared" ref="JP31:KB31" si="110">+JP29</f>
        <v>55733903.699409902</v>
      </c>
      <c r="JQ31" s="399">
        <f t="shared" si="110"/>
        <v>1189358.6840763493</v>
      </c>
      <c r="JR31" s="399">
        <f t="shared" si="110"/>
        <v>56923262.383486256</v>
      </c>
      <c r="JS31" s="399">
        <f t="shared" si="110"/>
        <v>0</v>
      </c>
      <c r="JT31" s="399">
        <f t="shared" si="110"/>
        <v>56923262.383486256</v>
      </c>
      <c r="JU31" s="399">
        <f t="shared" si="110"/>
        <v>0</v>
      </c>
      <c r="JV31" s="399">
        <f t="shared" si="110"/>
        <v>56923262.383486256</v>
      </c>
      <c r="JW31" s="399">
        <f t="shared" si="110"/>
        <v>0</v>
      </c>
      <c r="JX31" s="399">
        <f t="shared" si="110"/>
        <v>56923262.383486256</v>
      </c>
      <c r="JY31" s="399">
        <f t="shared" si="110"/>
        <v>0</v>
      </c>
      <c r="JZ31" s="399">
        <f t="shared" si="110"/>
        <v>56923262.383486256</v>
      </c>
      <c r="KA31" s="399">
        <f t="shared" si="110"/>
        <v>0</v>
      </c>
      <c r="KB31" s="399">
        <f t="shared" si="110"/>
        <v>56923262.383486256</v>
      </c>
      <c r="KC31" s="5"/>
      <c r="KF31" s="294"/>
      <c r="KG31" s="294"/>
      <c r="KH31" s="294"/>
      <c r="KI31" s="294"/>
      <c r="KJ31" s="294"/>
      <c r="KK31" s="294"/>
      <c r="KL31" s="294"/>
      <c r="KM31" s="294"/>
      <c r="KN31" s="294"/>
      <c r="KO31" s="294"/>
      <c r="KP31" s="294"/>
      <c r="KQ31" s="294"/>
      <c r="KR31" s="294"/>
      <c r="KS31" s="5">
        <f>ROW()</f>
        <v>31</v>
      </c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5"/>
      <c r="LY31" s="5">
        <f>ROW()</f>
        <v>31</v>
      </c>
      <c r="LZ31" s="398" t="s">
        <v>147</v>
      </c>
      <c r="MA31" s="19"/>
      <c r="MB31" s="298">
        <f t="shared" ref="MB31:MN31" si="111">MB29-MB30</f>
        <v>0</v>
      </c>
      <c r="MC31" s="298">
        <f t="shared" si="111"/>
        <v>0</v>
      </c>
      <c r="MD31" s="298">
        <f t="shared" si="111"/>
        <v>0</v>
      </c>
      <c r="ME31" s="298">
        <f t="shared" si="111"/>
        <v>0</v>
      </c>
      <c r="MF31" s="298">
        <f t="shared" si="111"/>
        <v>0</v>
      </c>
      <c r="MG31" s="298">
        <f t="shared" si="111"/>
        <v>0</v>
      </c>
      <c r="MH31" s="298">
        <f t="shared" si="111"/>
        <v>0</v>
      </c>
      <c r="MI31" s="397">
        <f t="shared" si="111"/>
        <v>-28583950.02399075</v>
      </c>
      <c r="MJ31" s="298">
        <f t="shared" si="111"/>
        <v>0</v>
      </c>
      <c r="MK31" s="397">
        <f t="shared" si="111"/>
        <v>-4393717.742931297</v>
      </c>
      <c r="ML31" s="298">
        <f t="shared" si="111"/>
        <v>0</v>
      </c>
      <c r="MM31" s="397">
        <f t="shared" si="111"/>
        <v>-3867024.4508332675</v>
      </c>
      <c r="MN31" s="298">
        <f t="shared" si="111"/>
        <v>0</v>
      </c>
      <c r="MO31" s="231">
        <f>ROW()</f>
        <v>31</v>
      </c>
      <c r="MP31" s="6" t="s">
        <v>229</v>
      </c>
      <c r="MQ31" s="6"/>
      <c r="MR31" s="396"/>
      <c r="MS31" s="396"/>
      <c r="MT31" s="396"/>
      <c r="MU31" s="396"/>
      <c r="MV31" s="396"/>
      <c r="MW31" s="396"/>
      <c r="MX31" s="396"/>
      <c r="MY31" s="396"/>
      <c r="MZ31" s="396"/>
      <c r="NA31" s="396"/>
      <c r="NB31" s="396"/>
      <c r="NC31" s="396"/>
      <c r="ND31" s="396"/>
      <c r="NE31" s="5">
        <f>ROW()</f>
        <v>31</v>
      </c>
      <c r="NF31" s="380" t="s">
        <v>228</v>
      </c>
      <c r="NG31" s="380"/>
      <c r="NH31" s="47">
        <f>-NI31</f>
        <v>-386476.28252999997</v>
      </c>
      <c r="NI31" s="47">
        <v>386476.28252999997</v>
      </c>
      <c r="NJ31" s="47">
        <f>SUM(NH31:NI31)</f>
        <v>0</v>
      </c>
      <c r="NK31" s="47">
        <v>-386476.28252999997</v>
      </c>
      <c r="NL31" s="47">
        <f>SUM(NJ31:NK31)</f>
        <v>-386476.28252999997</v>
      </c>
      <c r="NM31" s="47">
        <v>0</v>
      </c>
      <c r="NN31" s="47">
        <f>SUM(NL31:NM31)</f>
        <v>-386476.28252999997</v>
      </c>
      <c r="NO31" s="47">
        <v>0</v>
      </c>
      <c r="NP31" s="47">
        <f>SUM(NN31:NO31)</f>
        <v>-386476.28252999997</v>
      </c>
      <c r="NQ31" s="47">
        <v>0</v>
      </c>
      <c r="NR31" s="47">
        <f>SUM(NP31:NQ31)</f>
        <v>-386476.28252999997</v>
      </c>
      <c r="NS31" s="47">
        <v>0</v>
      </c>
      <c r="NT31" s="47">
        <f>SUM(NR31:NS31)</f>
        <v>-386476.28252999997</v>
      </c>
      <c r="NU31" s="5">
        <f>ROW()</f>
        <v>31</v>
      </c>
      <c r="NV31" s="369"/>
      <c r="NW31" s="317"/>
      <c r="NX31" s="227"/>
      <c r="NY31" s="227"/>
      <c r="NZ31" s="227">
        <f t="shared" si="75"/>
        <v>0</v>
      </c>
      <c r="OA31" s="227"/>
      <c r="OB31" s="227">
        <f t="shared" si="76"/>
        <v>0</v>
      </c>
      <c r="OC31" s="227"/>
      <c r="OD31" s="227">
        <f t="shared" si="77"/>
        <v>0</v>
      </c>
      <c r="OE31" s="227"/>
      <c r="OF31" s="227">
        <f t="shared" si="78"/>
        <v>0</v>
      </c>
      <c r="OG31" s="227"/>
      <c r="OH31" s="227">
        <f t="shared" si="79"/>
        <v>0</v>
      </c>
      <c r="OI31" s="227"/>
      <c r="OJ31" s="227">
        <f t="shared" si="80"/>
        <v>0</v>
      </c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 s="5">
        <f>ROW()</f>
        <v>31</v>
      </c>
      <c r="PB31" s="322" t="s">
        <v>147</v>
      </c>
      <c r="PC31"/>
      <c r="PD31" s="48">
        <f>-PD28-PD30</f>
        <v>0</v>
      </c>
      <c r="PE31" s="395">
        <f t="shared" ref="PE31:PJ31" si="112">SUM(PE28:PE30)</f>
        <v>0</v>
      </c>
      <c r="PF31" s="395">
        <f t="shared" si="112"/>
        <v>0</v>
      </c>
      <c r="PG31" s="395">
        <f t="shared" si="112"/>
        <v>0</v>
      </c>
      <c r="PH31" s="395">
        <f t="shared" si="112"/>
        <v>0</v>
      </c>
      <c r="PI31" s="395">
        <f t="shared" si="112"/>
        <v>0</v>
      </c>
      <c r="PJ31" s="395">
        <f t="shared" si="112"/>
        <v>0</v>
      </c>
      <c r="PK31" s="395">
        <f>-PK28-PK30</f>
        <v>-249888.27411794034</v>
      </c>
      <c r="PL31" s="395">
        <f>-PL28-PL30</f>
        <v>-249888.27411794034</v>
      </c>
      <c r="PM31" s="395">
        <f>-PM28-PM30</f>
        <v>0</v>
      </c>
      <c r="PN31" s="395">
        <f>-PN28-PN30</f>
        <v>-249888.27411794034</v>
      </c>
      <c r="PO31" s="395">
        <f>-PO28-PO30</f>
        <v>249888.27411794034</v>
      </c>
      <c r="PP31" s="395">
        <f>SUM(PP28:PP30)</f>
        <v>0</v>
      </c>
      <c r="PR31" s="274"/>
      <c r="PS31" s="274"/>
      <c r="PT31" s="274"/>
      <c r="PU31" s="274"/>
      <c r="PV31" s="274"/>
      <c r="PW31" s="274"/>
      <c r="PX31" s="274"/>
      <c r="PY31" s="274"/>
      <c r="PZ31" s="274"/>
      <c r="QA31" s="274"/>
      <c r="QB31" s="274"/>
      <c r="QC31" s="274"/>
      <c r="QD31" s="274"/>
      <c r="QE31" s="274"/>
      <c r="QF31" s="274"/>
      <c r="QG31" s="274"/>
      <c r="QH31" s="329">
        <f>ROW()</f>
        <v>31</v>
      </c>
      <c r="QI31" s="279" t="s">
        <v>147</v>
      </c>
      <c r="QJ31" s="279"/>
      <c r="QK31" s="278"/>
      <c r="QL31" s="278"/>
      <c r="QM31" s="278">
        <f t="shared" ref="QM31:QW31" si="113">-QM27-QM29</f>
        <v>-141335468.16994679</v>
      </c>
      <c r="QN31" s="278">
        <f t="shared" si="113"/>
        <v>1654158.7874142607</v>
      </c>
      <c r="QO31" s="278">
        <f t="shared" si="113"/>
        <v>-139681309.38253251</v>
      </c>
      <c r="QP31" s="278">
        <f t="shared" si="113"/>
        <v>7788660.0135982018</v>
      </c>
      <c r="QQ31" s="278">
        <f t="shared" si="113"/>
        <v>-131892649.36893432</v>
      </c>
      <c r="QR31" s="278">
        <f t="shared" si="113"/>
        <v>-6449140.1849529129</v>
      </c>
      <c r="QS31" s="278">
        <f t="shared" si="113"/>
        <v>-138341789.55388725</v>
      </c>
      <c r="QT31" s="278">
        <f t="shared" si="113"/>
        <v>6419401.374896952</v>
      </c>
      <c r="QU31" s="278">
        <f t="shared" si="113"/>
        <v>-131922388.17899027</v>
      </c>
      <c r="QV31" s="278">
        <f t="shared" si="113"/>
        <v>2418271.6000985508</v>
      </c>
      <c r="QW31" s="278">
        <f t="shared" si="113"/>
        <v>-129504116.57889172</v>
      </c>
      <c r="QX31" s="366">
        <f>ROW()</f>
        <v>31</v>
      </c>
      <c r="QY31" s="284"/>
      <c r="QZ31" s="365"/>
      <c r="RA31" s="365"/>
      <c r="RB31" s="365"/>
      <c r="RC31" s="365"/>
      <c r="RD31" s="365"/>
      <c r="RE31" s="365"/>
      <c r="RF31" s="365"/>
      <c r="RG31" s="365"/>
      <c r="RH31" s="365"/>
      <c r="RI31" s="365"/>
      <c r="RJ31" s="365"/>
      <c r="RK31" s="365"/>
      <c r="RL31" s="365"/>
      <c r="RM31" s="365"/>
      <c r="RN31" s="280">
        <f>ROW()</f>
        <v>31</v>
      </c>
      <c r="RO31" s="279" t="s">
        <v>143</v>
      </c>
      <c r="RP31" s="286"/>
      <c r="RQ31" s="278"/>
      <c r="RR31" s="278"/>
      <c r="RS31" s="278"/>
      <c r="RT31" s="278">
        <f t="shared" ref="RT31:SC31" si="114">SUM(RT28:RT30)</f>
        <v>44675564.118710004</v>
      </c>
      <c r="RU31" s="278">
        <f t="shared" si="114"/>
        <v>44675564.118710004</v>
      </c>
      <c r="RV31" s="278">
        <f t="shared" si="114"/>
        <v>116745699.78503998</v>
      </c>
      <c r="RW31" s="278">
        <f t="shared" si="114"/>
        <v>161421263.90374997</v>
      </c>
      <c r="RX31" s="278">
        <f t="shared" si="114"/>
        <v>69476611.107350022</v>
      </c>
      <c r="RY31" s="278">
        <f t="shared" si="114"/>
        <v>230897875.01109999</v>
      </c>
      <c r="RZ31" s="278">
        <f t="shared" si="114"/>
        <v>217591260.62328604</v>
      </c>
      <c r="SA31" s="278">
        <f t="shared" si="114"/>
        <v>448489135.63438606</v>
      </c>
      <c r="SB31" s="278">
        <f t="shared" si="114"/>
        <v>135474933.4399679</v>
      </c>
      <c r="SC31" s="278">
        <f t="shared" si="114"/>
        <v>583964069.07435393</v>
      </c>
      <c r="SD31" s="274"/>
      <c r="SK31"/>
      <c r="SL31"/>
      <c r="SM31"/>
      <c r="SN31"/>
      <c r="SO31"/>
      <c r="SP31"/>
      <c r="SQ31"/>
      <c r="SR31"/>
      <c r="SS31"/>
      <c r="ST31"/>
      <c r="SU31" s="274"/>
    </row>
    <row r="32" spans="1:515" ht="16.5" thickTop="1" thickBot="1" x14ac:dyDescent="0.3">
      <c r="A32" s="5">
        <f>ROW()</f>
        <v>32</v>
      </c>
      <c r="B32" s="316" t="s">
        <v>227</v>
      </c>
      <c r="C32" s="19"/>
      <c r="D32" s="226"/>
      <c r="E32" s="376">
        <v>-52005.01</v>
      </c>
      <c r="F32" s="377"/>
      <c r="G32" s="376"/>
      <c r="H32" s="226"/>
      <c r="I32" s="276"/>
      <c r="J32" s="224"/>
      <c r="K32" s="276"/>
      <c r="L32" s="58"/>
      <c r="M32" s="276"/>
      <c r="N32" s="276"/>
      <c r="O32" s="276"/>
      <c r="P32" s="276"/>
      <c r="Q32" s="5">
        <f>ROW()</f>
        <v>32</v>
      </c>
      <c r="R32" s="333" t="s">
        <v>165</v>
      </c>
      <c r="S32" s="382">
        <f>+'SEF-8'!$O$12</f>
        <v>4.1980000000000003E-3</v>
      </c>
      <c r="T32" s="275">
        <f t="shared" ref="T32:AF34" si="115">SUM(T$17:T$21,T$26:T$28)*$S32</f>
        <v>1971345.6284835225</v>
      </c>
      <c r="U32" s="275">
        <f t="shared" si="115"/>
        <v>-1971345.6284835225</v>
      </c>
      <c r="V32" s="275">
        <f t="shared" si="115"/>
        <v>0</v>
      </c>
      <c r="W32" s="275">
        <f t="shared" si="115"/>
        <v>0</v>
      </c>
      <c r="X32" s="275">
        <f t="shared" si="115"/>
        <v>0</v>
      </c>
      <c r="Y32" s="275">
        <f t="shared" si="115"/>
        <v>0</v>
      </c>
      <c r="Z32" s="275">
        <f t="shared" si="115"/>
        <v>0</v>
      </c>
      <c r="AA32" s="275">
        <f t="shared" si="115"/>
        <v>0</v>
      </c>
      <c r="AB32" s="275">
        <f t="shared" si="115"/>
        <v>0</v>
      </c>
      <c r="AC32" s="275">
        <f t="shared" si="115"/>
        <v>0</v>
      </c>
      <c r="AD32" s="275">
        <f t="shared" si="115"/>
        <v>0</v>
      </c>
      <c r="AE32" s="275">
        <f t="shared" si="115"/>
        <v>0</v>
      </c>
      <c r="AF32" s="275">
        <f t="shared" si="115"/>
        <v>0</v>
      </c>
      <c r="AG32" s="5"/>
      <c r="AL32" s="3"/>
      <c r="AM32" s="6"/>
      <c r="AN32" s="3"/>
      <c r="AQ32" s="3"/>
      <c r="AR32" s="6"/>
      <c r="AS32" s="3"/>
      <c r="AV32" s="3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CS32" s="1"/>
      <c r="CT32" s="1"/>
      <c r="CU32" s="1"/>
      <c r="CV32" s="1"/>
      <c r="CW32" s="1"/>
      <c r="CX32" s="1"/>
      <c r="CY32" s="1"/>
      <c r="CZ32" s="1"/>
      <c r="FE32" s="5">
        <f>ROW()</f>
        <v>32</v>
      </c>
      <c r="FF32" s="363" t="s">
        <v>147</v>
      </c>
      <c r="FH32" s="394">
        <f t="shared" ref="FH32:FT32" si="116">-FH29-FH31</f>
        <v>-843524.83775255166</v>
      </c>
      <c r="FI32" s="394">
        <f t="shared" si="116"/>
        <v>-2217552.9012950091</v>
      </c>
      <c r="FJ32" s="394">
        <f t="shared" si="116"/>
        <v>-3061077.7390475613</v>
      </c>
      <c r="FK32" s="394">
        <f t="shared" si="116"/>
        <v>918682.31335913856</v>
      </c>
      <c r="FL32" s="394">
        <f t="shared" si="116"/>
        <v>-2142395.4256884223</v>
      </c>
      <c r="FM32" s="394">
        <f t="shared" si="116"/>
        <v>-33965.106110777218</v>
      </c>
      <c r="FN32" s="394">
        <f t="shared" si="116"/>
        <v>-2176360.5317992</v>
      </c>
      <c r="FO32" s="394">
        <f t="shared" si="116"/>
        <v>-170818.57543166098</v>
      </c>
      <c r="FP32" s="394">
        <f t="shared" si="116"/>
        <v>-2347179.1072308607</v>
      </c>
      <c r="FQ32" s="394">
        <f t="shared" si="116"/>
        <v>-524529.6720035621</v>
      </c>
      <c r="FR32" s="394">
        <f t="shared" si="116"/>
        <v>-2871708.7792344228</v>
      </c>
      <c r="FS32" s="394">
        <f t="shared" si="116"/>
        <v>-792189.97162490746</v>
      </c>
      <c r="FT32" s="394">
        <f t="shared" si="116"/>
        <v>-3663898.7508593304</v>
      </c>
      <c r="FU32" s="5">
        <f>ROW()</f>
        <v>32</v>
      </c>
      <c r="FV32" s="373" t="s">
        <v>226</v>
      </c>
      <c r="FW32" s="363"/>
      <c r="FX32" s="3">
        <f t="shared" ref="FX32:GJ32" si="117">+FX30</f>
        <v>3197257.4338220931</v>
      </c>
      <c r="FY32" s="3">
        <f t="shared" si="117"/>
        <v>62123.506799474359</v>
      </c>
      <c r="FZ32" s="3">
        <f t="shared" si="117"/>
        <v>3259380.9406215674</v>
      </c>
      <c r="GA32" s="3">
        <f t="shared" si="117"/>
        <v>0</v>
      </c>
      <c r="GB32" s="3">
        <f t="shared" si="117"/>
        <v>3259380.9406215674</v>
      </c>
      <c r="GC32" s="3">
        <f t="shared" si="117"/>
        <v>0</v>
      </c>
      <c r="GD32" s="3">
        <f t="shared" si="117"/>
        <v>3259380.9406215674</v>
      </c>
      <c r="GE32" s="3">
        <f t="shared" si="117"/>
        <v>0</v>
      </c>
      <c r="GF32" s="3">
        <f t="shared" si="117"/>
        <v>3259380.9406215674</v>
      </c>
      <c r="GG32" s="3">
        <f t="shared" si="117"/>
        <v>0</v>
      </c>
      <c r="GH32" s="3">
        <f t="shared" si="117"/>
        <v>3259380.9406215674</v>
      </c>
      <c r="GI32" s="3">
        <f t="shared" si="117"/>
        <v>0</v>
      </c>
      <c r="GJ32" s="3">
        <f t="shared" si="117"/>
        <v>3259380.9406215674</v>
      </c>
      <c r="HQ32"/>
      <c r="HR32"/>
      <c r="HS32"/>
      <c r="HT32"/>
      <c r="HU32"/>
      <c r="HV32"/>
      <c r="HW32"/>
      <c r="HX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JM32" s="5">
        <f>ROW()</f>
        <v>32</v>
      </c>
      <c r="JN32" s="299" t="s">
        <v>225</v>
      </c>
      <c r="JO32" s="393">
        <v>0.21</v>
      </c>
      <c r="JP32" s="392">
        <f t="shared" ref="JP32:KB32" si="118">-JP31*$JO$32</f>
        <v>-11704119.776876079</v>
      </c>
      <c r="JQ32" s="392">
        <f t="shared" si="118"/>
        <v>-249765.32365603335</v>
      </c>
      <c r="JR32" s="392">
        <f t="shared" si="118"/>
        <v>-11953885.100532113</v>
      </c>
      <c r="JS32" s="392">
        <f t="shared" si="118"/>
        <v>0</v>
      </c>
      <c r="JT32" s="392">
        <f t="shared" si="118"/>
        <v>-11953885.100532113</v>
      </c>
      <c r="JU32" s="392">
        <f t="shared" si="118"/>
        <v>0</v>
      </c>
      <c r="JV32" s="392">
        <f t="shared" si="118"/>
        <v>-11953885.100532113</v>
      </c>
      <c r="JW32" s="392">
        <f t="shared" si="118"/>
        <v>0</v>
      </c>
      <c r="JX32" s="392">
        <f t="shared" si="118"/>
        <v>-11953885.100532113</v>
      </c>
      <c r="JY32" s="392">
        <f t="shared" si="118"/>
        <v>0</v>
      </c>
      <c r="JZ32" s="392">
        <f t="shared" si="118"/>
        <v>-11953885.100532113</v>
      </c>
      <c r="KA32" s="392">
        <f t="shared" si="118"/>
        <v>0</v>
      </c>
      <c r="KB32" s="392">
        <f t="shared" si="118"/>
        <v>-11953885.100532113</v>
      </c>
      <c r="KF32" s="294"/>
      <c r="KG32" s="294"/>
      <c r="KH32" s="294"/>
      <c r="KI32" s="294"/>
      <c r="KJ32" s="294"/>
      <c r="KK32" s="294"/>
      <c r="KL32" s="294"/>
      <c r="KM32" s="294"/>
      <c r="KN32" s="294"/>
      <c r="KO32" s="294"/>
      <c r="KP32" s="294"/>
      <c r="KQ32" s="294"/>
      <c r="KR32" s="294"/>
      <c r="KS32" s="5">
        <f>ROW()</f>
        <v>32</v>
      </c>
      <c r="KT32" s="372" t="s">
        <v>220</v>
      </c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5"/>
      <c r="MO32" s="231">
        <f>ROW()</f>
        <v>32</v>
      </c>
      <c r="MP32" s="6" t="s">
        <v>180</v>
      </c>
      <c r="MQ32" s="6"/>
      <c r="MR32" s="391"/>
      <c r="MS32" s="391"/>
      <c r="MT32" s="391"/>
      <c r="MU32" s="391"/>
      <c r="MV32" s="391"/>
      <c r="MW32" s="391"/>
      <c r="MX32" s="391"/>
      <c r="MY32" s="391"/>
      <c r="MZ32" s="391"/>
      <c r="NA32" s="391"/>
      <c r="NB32" s="391"/>
      <c r="NC32" s="391"/>
      <c r="ND32" s="391"/>
      <c r="NE32" s="5">
        <f>ROW()</f>
        <v>32</v>
      </c>
      <c r="NF32" s="380"/>
      <c r="NG32" s="380"/>
      <c r="NH32" s="47">
        <f>-NI32</f>
        <v>0</v>
      </c>
      <c r="NI32" s="47"/>
      <c r="NJ32" s="47">
        <f>SUM(NH32:NI32)</f>
        <v>0</v>
      </c>
      <c r="NK32" s="47"/>
      <c r="NL32" s="47">
        <f>SUM(NJ32:NK32)</f>
        <v>0</v>
      </c>
      <c r="NM32" s="47"/>
      <c r="NN32" s="47">
        <f>SUM(NL32:NM32)</f>
        <v>0</v>
      </c>
      <c r="NO32" s="47"/>
      <c r="NP32" s="47">
        <f>SUM(NN32:NO32)</f>
        <v>0</v>
      </c>
      <c r="NQ32" s="47"/>
      <c r="NR32" s="47">
        <f>SUM(NP32:NQ32)</f>
        <v>0</v>
      </c>
      <c r="NS32" s="47"/>
      <c r="NT32" s="47">
        <f>SUM(NR32:NS32)</f>
        <v>0</v>
      </c>
      <c r="NU32" s="5">
        <f>ROW()</f>
        <v>32</v>
      </c>
      <c r="NV32" s="369"/>
      <c r="NW32" s="317"/>
      <c r="NX32" s="227"/>
      <c r="NY32" s="227"/>
      <c r="NZ32" s="227">
        <f t="shared" si="75"/>
        <v>0</v>
      </c>
      <c r="OA32" s="227"/>
      <c r="OB32" s="227">
        <f t="shared" si="76"/>
        <v>0</v>
      </c>
      <c r="OC32" s="227"/>
      <c r="OD32" s="227">
        <f t="shared" si="77"/>
        <v>0</v>
      </c>
      <c r="OE32" s="227"/>
      <c r="OF32" s="227">
        <f t="shared" si="78"/>
        <v>0</v>
      </c>
      <c r="OG32" s="227"/>
      <c r="OH32" s="227">
        <f t="shared" si="79"/>
        <v>0</v>
      </c>
      <c r="OI32" s="227"/>
      <c r="OJ32" s="227">
        <f t="shared" si="80"/>
        <v>0</v>
      </c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R32" s="274"/>
      <c r="PS32" s="274"/>
      <c r="PT32" s="274"/>
      <c r="PU32" s="274"/>
      <c r="PV32" s="274"/>
      <c r="PW32" s="274"/>
      <c r="PX32" s="274"/>
      <c r="PY32" s="274"/>
      <c r="PZ32" s="274"/>
      <c r="QA32" s="274"/>
      <c r="QB32" s="274"/>
      <c r="QC32" s="274"/>
      <c r="QD32" s="274"/>
      <c r="QE32" s="274"/>
      <c r="QF32" s="274"/>
      <c r="QG32" s="274"/>
      <c r="QH32" s="329">
        <f>ROW()</f>
        <v>32</v>
      </c>
      <c r="QI32" s="279"/>
      <c r="QJ32" s="279"/>
      <c r="QK32" s="284"/>
      <c r="QL32" s="284"/>
      <c r="QM32" s="284"/>
      <c r="QN32" s="284"/>
      <c r="QO32" s="284"/>
      <c r="QP32" s="284"/>
      <c r="QQ32" s="284"/>
      <c r="QR32" s="284"/>
      <c r="QS32" s="284"/>
      <c r="QT32" s="284"/>
      <c r="QU32" s="284"/>
      <c r="QV32" s="284"/>
      <c r="QW32" s="284"/>
      <c r="QX32" s="366">
        <f>ROW()</f>
        <v>32</v>
      </c>
      <c r="QY32" s="279" t="s">
        <v>220</v>
      </c>
      <c r="QZ32" s="365"/>
      <c r="RA32" s="365"/>
      <c r="RB32" s="365"/>
      <c r="RC32" s="365"/>
      <c r="RD32" s="390"/>
      <c r="RE32" s="390"/>
      <c r="RF32" s="390"/>
      <c r="RG32" s="390"/>
      <c r="RH32" s="390"/>
      <c r="RI32" s="390"/>
      <c r="RJ32" s="390"/>
      <c r="RK32" s="390"/>
      <c r="RL32" s="390"/>
      <c r="RM32" s="390"/>
      <c r="RN32" s="280">
        <f>ROW()</f>
        <v>32</v>
      </c>
      <c r="RO32" s="279"/>
      <c r="RP32" s="286"/>
      <c r="RQ32" s="284"/>
      <c r="RR32" s="284"/>
      <c r="RS32" s="284"/>
      <c r="RT32" s="284"/>
      <c r="RU32" s="284"/>
      <c r="RV32" s="284"/>
      <c r="RW32" s="284"/>
      <c r="RX32" s="284"/>
      <c r="RY32" s="284"/>
      <c r="RZ32" s="284"/>
      <c r="SA32" s="284"/>
      <c r="SB32" s="284"/>
      <c r="SC32" s="284"/>
      <c r="SD32" s="274"/>
      <c r="SK32"/>
      <c r="SL32"/>
      <c r="SM32"/>
      <c r="SN32"/>
      <c r="SO32"/>
      <c r="SP32"/>
      <c r="SQ32"/>
      <c r="SR32"/>
      <c r="SS32"/>
      <c r="ST32"/>
      <c r="SU32" s="274"/>
    </row>
    <row r="33" spans="1:515" ht="16.5" thickTop="1" thickBot="1" x14ac:dyDescent="0.3">
      <c r="A33" s="5">
        <f>ROW()</f>
        <v>33</v>
      </c>
      <c r="B33" s="316" t="s">
        <v>224</v>
      </c>
      <c r="C33" s="19"/>
      <c r="D33" s="226"/>
      <c r="E33" s="376">
        <v>25730.54</v>
      </c>
      <c r="F33" s="377"/>
      <c r="G33" s="376"/>
      <c r="H33" s="226"/>
      <c r="I33" s="276"/>
      <c r="J33" s="224"/>
      <c r="K33" s="276"/>
      <c r="L33" s="58"/>
      <c r="M33" s="276"/>
      <c r="N33" s="276"/>
      <c r="O33" s="276"/>
      <c r="P33" s="276"/>
      <c r="Q33" s="5">
        <f>ROW()</f>
        <v>33</v>
      </c>
      <c r="R33" s="389" t="s">
        <v>16</v>
      </c>
      <c r="S33" s="382">
        <f>+'SEF-8'!$O$13</f>
        <v>2E-3</v>
      </c>
      <c r="T33" s="275">
        <f t="shared" si="115"/>
        <v>939183.24367961998</v>
      </c>
      <c r="U33" s="275">
        <f t="shared" si="115"/>
        <v>-939183.24367961998</v>
      </c>
      <c r="V33" s="275">
        <f t="shared" si="115"/>
        <v>0</v>
      </c>
      <c r="W33" s="275">
        <f t="shared" si="115"/>
        <v>0</v>
      </c>
      <c r="X33" s="275">
        <f t="shared" si="115"/>
        <v>0</v>
      </c>
      <c r="Y33" s="275">
        <f t="shared" si="115"/>
        <v>0</v>
      </c>
      <c r="Z33" s="275">
        <f t="shared" si="115"/>
        <v>0</v>
      </c>
      <c r="AA33" s="275">
        <f t="shared" si="115"/>
        <v>0</v>
      </c>
      <c r="AB33" s="275">
        <f t="shared" si="115"/>
        <v>0</v>
      </c>
      <c r="AC33" s="275">
        <f t="shared" si="115"/>
        <v>0</v>
      </c>
      <c r="AD33" s="275">
        <f t="shared" si="115"/>
        <v>0</v>
      </c>
      <c r="AE33" s="275">
        <f t="shared" si="115"/>
        <v>0</v>
      </c>
      <c r="AF33" s="275">
        <f t="shared" si="115"/>
        <v>0</v>
      </c>
      <c r="AO33" s="6"/>
      <c r="AP33" s="6"/>
      <c r="AQ33" s="6"/>
      <c r="AR33" s="6"/>
      <c r="AS33" s="6"/>
      <c r="AT33" s="6"/>
      <c r="AU33" s="6"/>
      <c r="AV33" s="6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S33" s="14"/>
      <c r="CS33" s="1"/>
      <c r="CT33" s="1"/>
      <c r="CU33" s="1"/>
      <c r="CV33" s="1"/>
      <c r="CW33" s="1"/>
      <c r="CX33" s="1"/>
      <c r="CY33" s="1"/>
      <c r="CZ33" s="1"/>
      <c r="FL33" s="388">
        <v>0</v>
      </c>
      <c r="FU33" s="5">
        <f>ROW()</f>
        <v>33</v>
      </c>
      <c r="FV33" s="373"/>
      <c r="FW33" s="363"/>
      <c r="HQ33"/>
      <c r="HR33"/>
      <c r="HS33"/>
      <c r="HT33"/>
      <c r="HU33"/>
      <c r="HV33"/>
      <c r="HW33"/>
      <c r="HX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JM33" s="5">
        <f>ROW()</f>
        <v>33</v>
      </c>
      <c r="JN33" s="299" t="s">
        <v>147</v>
      </c>
      <c r="JO33" s="387"/>
      <c r="JP33" s="386">
        <f t="shared" ref="JP33:KB33" si="119">-JP31-JP32</f>
        <v>-44029783.922533825</v>
      </c>
      <c r="JQ33" s="386">
        <f t="shared" si="119"/>
        <v>-939593.36042031588</v>
      </c>
      <c r="JR33" s="386">
        <f t="shared" si="119"/>
        <v>-44969377.282954141</v>
      </c>
      <c r="JS33" s="386">
        <f t="shared" si="119"/>
        <v>0</v>
      </c>
      <c r="JT33" s="386">
        <f t="shared" si="119"/>
        <v>-44969377.282954141</v>
      </c>
      <c r="JU33" s="386">
        <f t="shared" si="119"/>
        <v>0</v>
      </c>
      <c r="JV33" s="386">
        <f t="shared" si="119"/>
        <v>-44969377.282954141</v>
      </c>
      <c r="JW33" s="386">
        <f t="shared" si="119"/>
        <v>0</v>
      </c>
      <c r="JX33" s="386">
        <f t="shared" si="119"/>
        <v>-44969377.282954141</v>
      </c>
      <c r="JY33" s="386">
        <f t="shared" si="119"/>
        <v>0</v>
      </c>
      <c r="JZ33" s="386">
        <f t="shared" si="119"/>
        <v>-44969377.282954141</v>
      </c>
      <c r="KA33" s="386">
        <f t="shared" si="119"/>
        <v>0</v>
      </c>
      <c r="KB33" s="386">
        <f t="shared" si="119"/>
        <v>-44969377.282954141</v>
      </c>
      <c r="KF33" s="294"/>
      <c r="KG33" s="294"/>
      <c r="KH33" s="294"/>
      <c r="KI33" s="294"/>
      <c r="KJ33" s="294"/>
      <c r="KK33" s="294"/>
      <c r="KL33" s="294"/>
      <c r="KM33" s="294"/>
      <c r="KN33" s="294"/>
      <c r="KO33" s="294"/>
      <c r="KP33" s="294"/>
      <c r="KQ33" s="294"/>
      <c r="KR33" s="294"/>
      <c r="KS33" s="5">
        <f>ROW()</f>
        <v>33</v>
      </c>
      <c r="KT33" s="372" t="s">
        <v>223</v>
      </c>
      <c r="KV33" s="248">
        <f t="shared" ref="KV33:LH33" si="120">-KV26</f>
        <v>-179171605.89650002</v>
      </c>
      <c r="KW33" s="248">
        <f t="shared" si="120"/>
        <v>265949.98517497181</v>
      </c>
      <c r="KX33" s="248">
        <f t="shared" si="120"/>
        <v>-178905655.91132504</v>
      </c>
      <c r="KY33" s="248">
        <f t="shared" si="120"/>
        <v>0</v>
      </c>
      <c r="KZ33" s="248">
        <f t="shared" si="120"/>
        <v>-178905655.91132504</v>
      </c>
      <c r="LA33" s="248">
        <f t="shared" si="120"/>
        <v>0</v>
      </c>
      <c r="LB33" s="248">
        <f t="shared" si="120"/>
        <v>-178905655.91132504</v>
      </c>
      <c r="LC33" s="248">
        <f t="shared" si="120"/>
        <v>0</v>
      </c>
      <c r="LD33" s="248">
        <f t="shared" si="120"/>
        <v>-178905655.91132504</v>
      </c>
      <c r="LE33" s="248">
        <f t="shared" si="120"/>
        <v>0</v>
      </c>
      <c r="LF33" s="248">
        <f t="shared" si="120"/>
        <v>-178905655.91132504</v>
      </c>
      <c r="LG33" s="248">
        <f t="shared" si="120"/>
        <v>0</v>
      </c>
      <c r="LH33" s="248">
        <f t="shared" si="120"/>
        <v>-178905655.91132504</v>
      </c>
      <c r="LI33" s="5"/>
      <c r="MO33" s="231">
        <f>ROW()</f>
        <v>33</v>
      </c>
      <c r="MP33" s="248" t="s">
        <v>222</v>
      </c>
      <c r="MQ33" s="248"/>
      <c r="MR33" s="42"/>
      <c r="MS33" s="42"/>
      <c r="MT33" s="42"/>
      <c r="MU33" s="42"/>
      <c r="MV33" s="42"/>
      <c r="MW33" s="42"/>
      <c r="MX33" s="42"/>
      <c r="MY33" s="42">
        <f>MZ33</f>
        <v>154804.66349126305</v>
      </c>
      <c r="MZ33" s="42">
        <v>154804.66349126305</v>
      </c>
      <c r="NA33" s="42">
        <f>NB33-MZ33</f>
        <v>1702851.2984038936</v>
      </c>
      <c r="NB33" s="42">
        <v>1857655.9618951567</v>
      </c>
      <c r="NC33" s="42">
        <f>ND33-NB33</f>
        <v>0</v>
      </c>
      <c r="ND33" s="42">
        <v>1857655.9618951567</v>
      </c>
      <c r="NE33" s="5">
        <f>ROW()</f>
        <v>33</v>
      </c>
      <c r="NF33" s="363" t="s">
        <v>221</v>
      </c>
      <c r="NG33" s="380"/>
      <c r="NH33" s="385">
        <f t="shared" ref="NH33:NT33" si="121">SUM(NH30:NH32)</f>
        <v>-5800386.2825299948</v>
      </c>
      <c r="NI33" s="385">
        <f t="shared" si="121"/>
        <v>5800386.2825299948</v>
      </c>
      <c r="NJ33" s="385">
        <f t="shared" si="121"/>
        <v>0</v>
      </c>
      <c r="NK33" s="385">
        <f t="shared" si="121"/>
        <v>-5800386.2825299948</v>
      </c>
      <c r="NL33" s="385">
        <f t="shared" si="121"/>
        <v>-5800386.2825299948</v>
      </c>
      <c r="NM33" s="385">
        <f t="shared" si="121"/>
        <v>0</v>
      </c>
      <c r="NN33" s="385">
        <f t="shared" si="121"/>
        <v>-5800386.2825299948</v>
      </c>
      <c r="NO33" s="385">
        <f t="shared" si="121"/>
        <v>0</v>
      </c>
      <c r="NP33" s="385">
        <f t="shared" si="121"/>
        <v>-5800386.2825299948</v>
      </c>
      <c r="NQ33" s="385">
        <f t="shared" si="121"/>
        <v>0</v>
      </c>
      <c r="NR33" s="385">
        <f t="shared" si="121"/>
        <v>-5800386.2825299948</v>
      </c>
      <c r="NS33" s="385">
        <f t="shared" si="121"/>
        <v>0</v>
      </c>
      <c r="NT33" s="385">
        <f t="shared" si="121"/>
        <v>-5800386.2825299948</v>
      </c>
      <c r="NU33" s="5">
        <f>ROW()</f>
        <v>33</v>
      </c>
      <c r="NV33" s="369"/>
      <c r="NW33" s="317"/>
      <c r="NX33" s="227"/>
      <c r="NY33" s="227"/>
      <c r="NZ33" s="227">
        <f t="shared" si="75"/>
        <v>0</v>
      </c>
      <c r="OA33" s="227"/>
      <c r="OB33" s="227">
        <f t="shared" si="76"/>
        <v>0</v>
      </c>
      <c r="OC33" s="227"/>
      <c r="OD33" s="227">
        <f t="shared" si="77"/>
        <v>0</v>
      </c>
      <c r="OE33" s="227"/>
      <c r="OF33" s="227">
        <f t="shared" si="78"/>
        <v>0</v>
      </c>
      <c r="OG33" s="227"/>
      <c r="OH33" s="227">
        <f t="shared" si="79"/>
        <v>0</v>
      </c>
      <c r="OI33" s="227"/>
      <c r="OJ33" s="227">
        <f t="shared" si="80"/>
        <v>0</v>
      </c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R33" s="274"/>
      <c r="PS33" s="274"/>
      <c r="PT33" s="274"/>
      <c r="PU33" s="274"/>
      <c r="PV33" s="274"/>
      <c r="PW33" s="274"/>
      <c r="PX33" s="274"/>
      <c r="PY33" s="274"/>
      <c r="PZ33" s="274"/>
      <c r="QA33" s="274"/>
      <c r="QB33" s="274"/>
      <c r="QC33" s="274"/>
      <c r="QD33" s="274"/>
      <c r="QE33" s="274"/>
      <c r="QF33" s="274"/>
      <c r="QG33" s="274"/>
      <c r="QH33" s="329">
        <f>ROW()</f>
        <v>33</v>
      </c>
      <c r="QI33" s="279" t="s">
        <v>220</v>
      </c>
      <c r="QJ33" s="279"/>
      <c r="QK33" s="284"/>
      <c r="QL33" s="284"/>
      <c r="QM33" s="284"/>
      <c r="QN33" s="288"/>
      <c r="QO33" s="288"/>
      <c r="QP33" s="288"/>
      <c r="QQ33" s="288"/>
      <c r="QR33" s="288"/>
      <c r="QS33" s="288"/>
      <c r="QT33" s="288"/>
      <c r="QU33" s="288"/>
      <c r="QV33" s="288"/>
      <c r="QW33" s="288"/>
      <c r="QX33" s="366">
        <f>ROW()</f>
        <v>33</v>
      </c>
      <c r="QY33" s="279" t="s">
        <v>219</v>
      </c>
      <c r="QZ33" s="365"/>
      <c r="RA33" s="384"/>
      <c r="RB33" s="384"/>
      <c r="RC33" s="384"/>
      <c r="RD33" s="384">
        <f>RE33</f>
        <v>201938.05620600007</v>
      </c>
      <c r="RE33" s="384">
        <v>201938.05620600007</v>
      </c>
      <c r="RF33" s="384">
        <f>RG33-RE33</f>
        <v>1520440.3364520001</v>
      </c>
      <c r="RG33" s="384">
        <v>1722378.3926580001</v>
      </c>
      <c r="RH33" s="384">
        <f>RI33-RG33</f>
        <v>1405861.9709619989</v>
      </c>
      <c r="RI33" s="384">
        <v>3128240.363619999</v>
      </c>
      <c r="RJ33" s="384">
        <f>RK33-RI33</f>
        <v>3310956.6510520019</v>
      </c>
      <c r="RK33" s="384">
        <v>6439197.0146720009</v>
      </c>
      <c r="RL33" s="384">
        <f>RM33-RK33</f>
        <v>3787156.7907220004</v>
      </c>
      <c r="RM33" s="384">
        <v>10226353.805394001</v>
      </c>
      <c r="RN33" s="280">
        <f>ROW()</f>
        <v>33</v>
      </c>
      <c r="RO33" s="292" t="s">
        <v>218</v>
      </c>
      <c r="RP33" s="286"/>
      <c r="RQ33" s="284"/>
      <c r="RR33" s="284"/>
      <c r="RS33" s="284"/>
      <c r="RT33" s="284"/>
      <c r="RU33" s="284"/>
      <c r="RV33" s="284"/>
      <c r="RW33" s="284"/>
      <c r="RX33" s="284"/>
      <c r="RY33" s="284"/>
      <c r="RZ33" s="284"/>
      <c r="SA33" s="284"/>
      <c r="SB33" s="284"/>
      <c r="SC33" s="284"/>
      <c r="SD33" s="274"/>
      <c r="SK33"/>
      <c r="SL33"/>
      <c r="SM33"/>
      <c r="SN33"/>
      <c r="SO33"/>
      <c r="SP33"/>
      <c r="SQ33"/>
      <c r="SR33"/>
      <c r="SS33"/>
      <c r="ST33"/>
      <c r="SU33" s="274"/>
    </row>
    <row r="34" spans="1:515" ht="15.75" thickTop="1" x14ac:dyDescent="0.25">
      <c r="A34" s="5">
        <f>ROW()</f>
        <v>34</v>
      </c>
      <c r="B34" s="316" t="s">
        <v>217</v>
      </c>
      <c r="C34" s="19"/>
      <c r="D34" s="226"/>
      <c r="E34" s="376">
        <v>-4.5100000000000007</v>
      </c>
      <c r="F34" s="377"/>
      <c r="G34" s="376"/>
      <c r="H34" s="226"/>
      <c r="I34" s="276"/>
      <c r="J34" s="224"/>
      <c r="K34" s="276"/>
      <c r="L34" s="58"/>
      <c r="M34" s="276"/>
      <c r="N34" s="276"/>
      <c r="O34" s="276"/>
      <c r="P34" s="276"/>
      <c r="Q34" s="5">
        <f>ROW()</f>
        <v>34</v>
      </c>
      <c r="R34" s="383" t="s">
        <v>216</v>
      </c>
      <c r="S34" s="382">
        <f>+'SEF-8'!$O$14</f>
        <v>3.8358000000000003E-2</v>
      </c>
      <c r="T34" s="47">
        <f t="shared" si="115"/>
        <v>18012595.430531431</v>
      </c>
      <c r="U34" s="47">
        <f t="shared" si="115"/>
        <v>-18012595.430531431</v>
      </c>
      <c r="V34" s="47">
        <f t="shared" si="115"/>
        <v>0</v>
      </c>
      <c r="W34" s="47">
        <f t="shared" si="115"/>
        <v>0</v>
      </c>
      <c r="X34" s="47">
        <f t="shared" si="115"/>
        <v>0</v>
      </c>
      <c r="Y34" s="47">
        <f t="shared" si="115"/>
        <v>0</v>
      </c>
      <c r="Z34" s="47">
        <f t="shared" si="115"/>
        <v>0</v>
      </c>
      <c r="AA34" s="47">
        <f t="shared" si="115"/>
        <v>0</v>
      </c>
      <c r="AB34" s="47">
        <f t="shared" si="115"/>
        <v>0</v>
      </c>
      <c r="AC34" s="47">
        <f t="shared" si="115"/>
        <v>0</v>
      </c>
      <c r="AD34" s="47">
        <f t="shared" si="115"/>
        <v>0</v>
      </c>
      <c r="AE34" s="47">
        <f t="shared" si="115"/>
        <v>0</v>
      </c>
      <c r="AF34" s="47">
        <f t="shared" si="115"/>
        <v>0</v>
      </c>
      <c r="AO34" s="3"/>
      <c r="AP34" s="3"/>
      <c r="AQ34" s="3"/>
      <c r="AR34" s="3"/>
      <c r="AS34" s="3"/>
      <c r="AT34" s="3"/>
      <c r="AU34" s="3"/>
      <c r="AV34" s="3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S34" s="14"/>
      <c r="CS34" s="1"/>
      <c r="CT34" s="1"/>
      <c r="CU34" s="1"/>
      <c r="CV34" s="1"/>
      <c r="CW34" s="1"/>
      <c r="CX34" s="1"/>
      <c r="CY34" s="1"/>
      <c r="CZ34" s="1"/>
      <c r="FU34" s="5">
        <f>ROW()</f>
        <v>34</v>
      </c>
      <c r="FV34" s="373" t="s">
        <v>158</v>
      </c>
      <c r="FW34" s="302">
        <v>0.21</v>
      </c>
      <c r="FX34" s="381">
        <f t="shared" ref="FX34:GJ34" si="122">-FX32*$FW$34</f>
        <v>-671424.06110263953</v>
      </c>
      <c r="FY34" s="381">
        <f t="shared" si="122"/>
        <v>-13045.936427889616</v>
      </c>
      <c r="FZ34" s="381">
        <f t="shared" si="122"/>
        <v>-684469.99753052916</v>
      </c>
      <c r="GA34" s="381">
        <f t="shared" si="122"/>
        <v>0</v>
      </c>
      <c r="GB34" s="381">
        <f t="shared" si="122"/>
        <v>-684469.99753052916</v>
      </c>
      <c r="GC34" s="381">
        <f t="shared" si="122"/>
        <v>0</v>
      </c>
      <c r="GD34" s="381">
        <f t="shared" si="122"/>
        <v>-684469.99753052916</v>
      </c>
      <c r="GE34" s="381">
        <f t="shared" si="122"/>
        <v>0</v>
      </c>
      <c r="GF34" s="381">
        <f t="shared" si="122"/>
        <v>-684469.99753052916</v>
      </c>
      <c r="GG34" s="381">
        <f t="shared" si="122"/>
        <v>0</v>
      </c>
      <c r="GH34" s="381">
        <f t="shared" si="122"/>
        <v>-684469.99753052916</v>
      </c>
      <c r="GI34" s="381">
        <f t="shared" si="122"/>
        <v>0</v>
      </c>
      <c r="GJ34" s="381">
        <f t="shared" si="122"/>
        <v>-684469.99753052916</v>
      </c>
      <c r="HQ34"/>
      <c r="HR34"/>
      <c r="HS34"/>
      <c r="HT34"/>
      <c r="HU34"/>
      <c r="HV34"/>
      <c r="HW34"/>
      <c r="HX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KF34" s="294"/>
      <c r="KG34" s="294"/>
      <c r="KH34" s="294"/>
      <c r="KI34" s="294"/>
      <c r="KJ34" s="294"/>
      <c r="KK34" s="294"/>
      <c r="KL34" s="294"/>
      <c r="KM34" s="294"/>
      <c r="KN34" s="294"/>
      <c r="KO34" s="294"/>
      <c r="KP34" s="294"/>
      <c r="KQ34" s="294"/>
      <c r="KR34" s="294"/>
      <c r="KS34" s="5">
        <f>ROW()</f>
        <v>34</v>
      </c>
      <c r="KT34" s="372" t="s">
        <v>210</v>
      </c>
      <c r="KV34" s="6">
        <v>37626037.238265</v>
      </c>
      <c r="KW34" s="6">
        <v>-55849.496886744077</v>
      </c>
      <c r="KX34" s="6">
        <f>KV34+KW34</f>
        <v>37570187.741378255</v>
      </c>
      <c r="KY34" s="6"/>
      <c r="KZ34" s="6">
        <f>KY34+KX34</f>
        <v>37570187.741378255</v>
      </c>
      <c r="LA34" s="6"/>
      <c r="LB34" s="6">
        <f>LA34+KZ34</f>
        <v>37570187.741378255</v>
      </c>
      <c r="LC34" s="6"/>
      <c r="LD34" s="6">
        <f>LC34+LB34</f>
        <v>37570187.741378255</v>
      </c>
      <c r="LE34" s="6"/>
      <c r="LF34" s="6">
        <f>LE34+LD34</f>
        <v>37570187.741378255</v>
      </c>
      <c r="LG34" s="6"/>
      <c r="LH34" s="6">
        <f>LG34+LF34</f>
        <v>37570187.741378255</v>
      </c>
      <c r="LI34" s="5"/>
      <c r="MO34" s="231">
        <f>ROW()</f>
        <v>34</v>
      </c>
      <c r="MP34" s="6" t="s">
        <v>180</v>
      </c>
      <c r="MQ34" s="6"/>
      <c r="MR34" s="337"/>
      <c r="MS34" s="337"/>
      <c r="MT34" s="337"/>
      <c r="MU34" s="337"/>
      <c r="MV34" s="337"/>
      <c r="MW34" s="337"/>
      <c r="MX34" s="337"/>
      <c r="MY34" s="337"/>
      <c r="MZ34" s="337"/>
      <c r="NA34" s="337"/>
      <c r="NB34" s="337"/>
      <c r="NC34" s="337"/>
      <c r="ND34" s="337"/>
      <c r="NE34" s="5">
        <f>ROW()</f>
        <v>34</v>
      </c>
      <c r="NF34" s="363"/>
      <c r="NG34" s="380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 s="5">
        <f>ROW()</f>
        <v>34</v>
      </c>
      <c r="NV34" s="316" t="s">
        <v>215</v>
      </c>
      <c r="NW34" s="369"/>
      <c r="NX34" s="368">
        <f t="shared" ref="NX34:OJ34" si="123">SUM(NX24:NX33)</f>
        <v>4350588.3530400265</v>
      </c>
      <c r="NY34" s="368">
        <f t="shared" si="123"/>
        <v>0</v>
      </c>
      <c r="NZ34" s="368">
        <f t="shared" si="123"/>
        <v>4350588.3530400265</v>
      </c>
      <c r="OA34" s="368">
        <f t="shared" si="123"/>
        <v>3230272.3808734193</v>
      </c>
      <c r="OB34" s="368">
        <f t="shared" si="123"/>
        <v>7580860.7339134458</v>
      </c>
      <c r="OC34" s="368">
        <f t="shared" si="123"/>
        <v>3492135.9671265553</v>
      </c>
      <c r="OD34" s="368">
        <f t="shared" si="123"/>
        <v>11072996.70104</v>
      </c>
      <c r="OE34" s="368">
        <f t="shared" si="123"/>
        <v>-15203.916388063459</v>
      </c>
      <c r="OF34" s="368">
        <f t="shared" si="123"/>
        <v>11057792.784651937</v>
      </c>
      <c r="OG34" s="368">
        <f t="shared" si="123"/>
        <v>-3527374.5424600439</v>
      </c>
      <c r="OH34" s="368">
        <f t="shared" si="123"/>
        <v>7530418.242191894</v>
      </c>
      <c r="OI34" s="368">
        <f t="shared" si="123"/>
        <v>-3527374.542460043</v>
      </c>
      <c r="OJ34" s="368">
        <f t="shared" si="123"/>
        <v>4003043.6997318505</v>
      </c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 s="5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R34" s="274"/>
      <c r="PS34" s="274"/>
      <c r="PT34" s="274"/>
      <c r="PU34" s="274"/>
      <c r="PV34" s="274"/>
      <c r="PW34" s="274"/>
      <c r="PX34" s="274"/>
      <c r="PY34" s="274"/>
      <c r="PZ34" s="274"/>
      <c r="QA34" s="274"/>
      <c r="QB34" s="274"/>
      <c r="QC34" s="274"/>
      <c r="QD34" s="274"/>
      <c r="QE34" s="274"/>
      <c r="QF34" s="274"/>
      <c r="QG34" s="274"/>
      <c r="QH34" s="329">
        <f>ROW()</f>
        <v>34</v>
      </c>
      <c r="QI34" s="279" t="s">
        <v>214</v>
      </c>
      <c r="QJ34" s="279"/>
      <c r="QK34" s="283"/>
      <c r="QL34" s="283"/>
      <c r="QM34" s="283">
        <v>-1934140608.1735146</v>
      </c>
      <c r="QN34" s="790">
        <v>-89435458.207071066</v>
      </c>
      <c r="QO34" s="790">
        <f>QM34+QN34</f>
        <v>-2023576066.3805857</v>
      </c>
      <c r="QP34" s="790">
        <v>-166952720.7201705</v>
      </c>
      <c r="QQ34" s="790">
        <f>QO34+QP34</f>
        <v>-2190528787.1007562</v>
      </c>
      <c r="QR34" s="790">
        <v>-88688573.84867382</v>
      </c>
      <c r="QS34" s="790">
        <f>QQ34+QR34</f>
        <v>-2279217360.94943</v>
      </c>
      <c r="QT34" s="790">
        <v>-170073353.20089722</v>
      </c>
      <c r="QU34" s="790">
        <f>QS34+QT34</f>
        <v>-2449290714.1503272</v>
      </c>
      <c r="QV34" s="790">
        <v>-165713814.86806536</v>
      </c>
      <c r="QW34" s="283">
        <f>QU34+QV34</f>
        <v>-2615004529.0183926</v>
      </c>
      <c r="QX34" s="366">
        <f>ROW()</f>
        <v>34</v>
      </c>
      <c r="QY34" s="279" t="s">
        <v>213</v>
      </c>
      <c r="QZ34" s="365"/>
      <c r="RA34" s="379"/>
      <c r="RB34" s="379"/>
      <c r="RC34" s="379"/>
      <c r="RD34" s="379">
        <v>0</v>
      </c>
      <c r="RE34" s="379">
        <f>RD34+RC34</f>
        <v>0</v>
      </c>
      <c r="RF34" s="379">
        <v>0</v>
      </c>
      <c r="RG34" s="379">
        <f>RF34+RE34</f>
        <v>0</v>
      </c>
      <c r="RH34" s="379">
        <v>0</v>
      </c>
      <c r="RI34" s="379">
        <f>RH34+RG34</f>
        <v>0</v>
      </c>
      <c r="RJ34" s="379">
        <v>0</v>
      </c>
      <c r="RK34" s="379">
        <f>RJ34+RI34</f>
        <v>0</v>
      </c>
      <c r="RL34" s="379">
        <v>0</v>
      </c>
      <c r="RM34" s="379">
        <f>RL34+RK34</f>
        <v>0</v>
      </c>
      <c r="RN34" s="280">
        <f>ROW()</f>
        <v>34</v>
      </c>
      <c r="RO34" s="279" t="s">
        <v>154</v>
      </c>
      <c r="RP34" s="286"/>
      <c r="RQ34" s="291"/>
      <c r="RR34" s="291"/>
      <c r="RS34" s="291"/>
      <c r="RT34" s="291">
        <v>389990.21</v>
      </c>
      <c r="RU34" s="283">
        <f>RT34</f>
        <v>389990.21</v>
      </c>
      <c r="RV34" s="291">
        <v>2595454.9499999997</v>
      </c>
      <c r="RW34" s="283">
        <f>RV34+RU34</f>
        <v>2985445.1599999997</v>
      </c>
      <c r="RX34" s="291">
        <v>3622750.6599999988</v>
      </c>
      <c r="RY34" s="283">
        <f>RX34+RW34</f>
        <v>6608195.8199999984</v>
      </c>
      <c r="RZ34" s="291">
        <v>2581569.0600000191</v>
      </c>
      <c r="SA34" s="283">
        <f>RZ34+RY34</f>
        <v>9189764.8800000176</v>
      </c>
      <c r="SB34" s="291">
        <v>2325963.2900000233</v>
      </c>
      <c r="SC34" s="283">
        <f>SB34+SA34</f>
        <v>11515728.170000041</v>
      </c>
      <c r="SD34" s="274"/>
      <c r="SK34"/>
      <c r="SL34"/>
      <c r="SM34"/>
      <c r="SN34"/>
      <c r="SO34"/>
      <c r="SP34"/>
      <c r="SQ34"/>
      <c r="SR34"/>
      <c r="SS34"/>
      <c r="ST34"/>
      <c r="SU34" s="274"/>
    </row>
    <row r="35" spans="1:515" ht="15.75" thickBot="1" x14ac:dyDescent="0.3">
      <c r="A35" s="5">
        <f>ROW()</f>
        <v>35</v>
      </c>
      <c r="B35" s="378" t="s">
        <v>212</v>
      </c>
      <c r="C35" s="19"/>
      <c r="D35" s="226"/>
      <c r="E35" s="376">
        <v>1120.49</v>
      </c>
      <c r="F35" s="377"/>
      <c r="G35" s="376"/>
      <c r="H35" s="226"/>
      <c r="I35" s="276"/>
      <c r="J35" s="224"/>
      <c r="K35" s="276"/>
      <c r="L35" s="58"/>
      <c r="M35" s="276"/>
      <c r="N35" s="276"/>
      <c r="O35" s="276"/>
      <c r="P35" s="276"/>
      <c r="Q35" s="5">
        <f>ROW()</f>
        <v>35</v>
      </c>
      <c r="R35" s="375" t="s">
        <v>211</v>
      </c>
      <c r="S35" s="374"/>
      <c r="T35" s="327">
        <f t="shared" ref="T35:AF35" si="124">SUM(T32:T34)</f>
        <v>20923124.302694574</v>
      </c>
      <c r="U35" s="327">
        <f t="shared" si="124"/>
        <v>-20923124.302694574</v>
      </c>
      <c r="V35" s="327">
        <f t="shared" si="124"/>
        <v>0</v>
      </c>
      <c r="W35" s="327">
        <f t="shared" si="124"/>
        <v>0</v>
      </c>
      <c r="X35" s="327">
        <f t="shared" si="124"/>
        <v>0</v>
      </c>
      <c r="Y35" s="327">
        <f t="shared" si="124"/>
        <v>0</v>
      </c>
      <c r="Z35" s="327">
        <f t="shared" si="124"/>
        <v>0</v>
      </c>
      <c r="AA35" s="327">
        <f t="shared" si="124"/>
        <v>0</v>
      </c>
      <c r="AB35" s="327">
        <f t="shared" si="124"/>
        <v>0</v>
      </c>
      <c r="AC35" s="327">
        <f t="shared" si="124"/>
        <v>0</v>
      </c>
      <c r="AD35" s="327">
        <f t="shared" si="124"/>
        <v>0</v>
      </c>
      <c r="AE35" s="327">
        <f t="shared" si="124"/>
        <v>0</v>
      </c>
      <c r="AF35" s="327">
        <f t="shared" si="124"/>
        <v>0</v>
      </c>
      <c r="AG35" s="5"/>
      <c r="AK35"/>
      <c r="AL35"/>
      <c r="AM35"/>
      <c r="AN35"/>
      <c r="AO35" s="6"/>
      <c r="AP35" s="6"/>
      <c r="AQ35" s="6"/>
      <c r="AR35" s="6"/>
      <c r="AS35" s="6"/>
      <c r="AT35" s="6"/>
      <c r="AU35" s="6"/>
      <c r="AV35" s="6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S35" s="14"/>
      <c r="CS35" s="1"/>
      <c r="CT35" s="1"/>
      <c r="CU35" s="1"/>
      <c r="CV35" s="1"/>
      <c r="CW35" s="1"/>
      <c r="CX35" s="1"/>
      <c r="CY35" s="1"/>
      <c r="CZ35" s="1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5">
        <f>ROW()</f>
        <v>35</v>
      </c>
      <c r="FV35" s="373"/>
      <c r="FW35" s="363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HQ35"/>
      <c r="HR35"/>
      <c r="HS35"/>
      <c r="HT35"/>
      <c r="HU35"/>
      <c r="HV35"/>
      <c r="HW35"/>
      <c r="HX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KF35" s="294"/>
      <c r="KG35" s="294"/>
      <c r="KH35" s="294"/>
      <c r="KI35" s="294"/>
      <c r="KJ35" s="294"/>
      <c r="KK35" s="294"/>
      <c r="KL35" s="294"/>
      <c r="KM35" s="294"/>
      <c r="KN35" s="294"/>
      <c r="KO35" s="294"/>
      <c r="KP35" s="294"/>
      <c r="KQ35" s="294"/>
      <c r="KR35" s="294"/>
      <c r="KS35" s="5">
        <f>ROW()</f>
        <v>35</v>
      </c>
      <c r="KT35" s="372" t="s">
        <v>207</v>
      </c>
      <c r="KV35" s="330">
        <f t="shared" ref="KV35:LH35" si="125">SUM(KV33:KV34)</f>
        <v>-141545568.65823501</v>
      </c>
      <c r="KW35" s="330">
        <f t="shared" si="125"/>
        <v>210100.48828822773</v>
      </c>
      <c r="KX35" s="330">
        <f t="shared" si="125"/>
        <v>-141335468.16994679</v>
      </c>
      <c r="KY35" s="330">
        <f t="shared" si="125"/>
        <v>0</v>
      </c>
      <c r="KZ35" s="330">
        <f t="shared" si="125"/>
        <v>-141335468.16994679</v>
      </c>
      <c r="LA35" s="330">
        <f t="shared" si="125"/>
        <v>0</v>
      </c>
      <c r="LB35" s="330">
        <f t="shared" si="125"/>
        <v>-141335468.16994679</v>
      </c>
      <c r="LC35" s="330">
        <f t="shared" si="125"/>
        <v>0</v>
      </c>
      <c r="LD35" s="330">
        <f t="shared" si="125"/>
        <v>-141335468.16994679</v>
      </c>
      <c r="LE35" s="330">
        <f t="shared" si="125"/>
        <v>0</v>
      </c>
      <c r="LF35" s="330">
        <f t="shared" si="125"/>
        <v>-141335468.16994679</v>
      </c>
      <c r="LG35" s="330">
        <f t="shared" si="125"/>
        <v>0</v>
      </c>
      <c r="LH35" s="330">
        <f t="shared" si="125"/>
        <v>-141335468.16994679</v>
      </c>
      <c r="LI35" s="5"/>
      <c r="MO35" s="231">
        <f>ROW()</f>
        <v>35</v>
      </c>
      <c r="MP35" s="348" t="s">
        <v>95</v>
      </c>
      <c r="MQ35" s="348"/>
      <c r="MR35" s="371"/>
      <c r="MS35" s="371"/>
      <c r="MT35" s="371"/>
      <c r="MU35" s="371"/>
      <c r="MV35" s="371"/>
      <c r="MW35" s="371"/>
      <c r="MX35" s="371"/>
      <c r="MY35" s="371">
        <f t="shared" ref="MY35:ND35" si="126">SUM(MY33:MY34)</f>
        <v>154804.66349126305</v>
      </c>
      <c r="MZ35" s="371">
        <f t="shared" si="126"/>
        <v>154804.66349126305</v>
      </c>
      <c r="NA35" s="371">
        <f t="shared" si="126"/>
        <v>1702851.2984038936</v>
      </c>
      <c r="NB35" s="371">
        <f t="shared" si="126"/>
        <v>1857655.9618951567</v>
      </c>
      <c r="NC35" s="371">
        <f t="shared" si="126"/>
        <v>0</v>
      </c>
      <c r="ND35" s="371">
        <f t="shared" si="126"/>
        <v>1857655.9618951567</v>
      </c>
      <c r="NE35" s="5">
        <f>ROW()</f>
        <v>35</v>
      </c>
      <c r="NF35" s="363" t="s">
        <v>208</v>
      </c>
      <c r="NG35" s="363"/>
      <c r="NH35" s="370">
        <f t="shared" ref="NH35:NT35" si="127">NH21+NH27+NH33</f>
        <v>65577643.509571999</v>
      </c>
      <c r="NI35" s="370">
        <f t="shared" si="127"/>
        <v>-65577643.509571999</v>
      </c>
      <c r="NJ35" s="370">
        <f t="shared" si="127"/>
        <v>0</v>
      </c>
      <c r="NK35" s="370">
        <f t="shared" si="127"/>
        <v>65577643.509571999</v>
      </c>
      <c r="NL35" s="370">
        <f t="shared" si="127"/>
        <v>65577643.509571999</v>
      </c>
      <c r="NM35" s="370">
        <f t="shared" si="127"/>
        <v>0</v>
      </c>
      <c r="NN35" s="370">
        <f t="shared" si="127"/>
        <v>65577643.509571999</v>
      </c>
      <c r="NO35" s="370">
        <f t="shared" si="127"/>
        <v>0</v>
      </c>
      <c r="NP35" s="370">
        <f t="shared" si="127"/>
        <v>65577643.509571999</v>
      </c>
      <c r="NQ35" s="370">
        <f t="shared" si="127"/>
        <v>0</v>
      </c>
      <c r="NR35" s="370">
        <f t="shared" si="127"/>
        <v>65577643.509571999</v>
      </c>
      <c r="NS35" s="370">
        <f t="shared" si="127"/>
        <v>0</v>
      </c>
      <c r="NT35" s="370">
        <f t="shared" si="127"/>
        <v>65577643.509571999</v>
      </c>
      <c r="NU35" s="5">
        <f>ROW()</f>
        <v>35</v>
      </c>
      <c r="NV35" s="369"/>
      <c r="NW35" s="369"/>
      <c r="NX35" s="368"/>
      <c r="NY35" s="368"/>
      <c r="NZ35" s="368"/>
      <c r="OA35" s="368"/>
      <c r="OB35" s="368"/>
      <c r="OC35" s="368"/>
      <c r="OD35" s="368"/>
      <c r="OE35" s="368"/>
      <c r="OF35" s="368"/>
      <c r="OG35" s="368"/>
      <c r="OH35" s="368"/>
      <c r="OI35" s="368"/>
      <c r="OJ35" s="368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 s="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R35" s="274"/>
      <c r="PS35" s="274"/>
      <c r="PT35" s="274"/>
      <c r="PU35" s="274"/>
      <c r="PV35" s="274"/>
      <c r="PW35" s="274"/>
      <c r="PX35" s="274"/>
      <c r="PY35" s="274"/>
      <c r="PZ35" s="274"/>
      <c r="QA35" s="274"/>
      <c r="QB35" s="274"/>
      <c r="QC35" s="274"/>
      <c r="QD35" s="274"/>
      <c r="QE35" s="274"/>
      <c r="QF35" s="274"/>
      <c r="QG35" s="274"/>
      <c r="QH35" s="329">
        <f>ROW()</f>
        <v>35</v>
      </c>
      <c r="QI35" s="279" t="s">
        <v>210</v>
      </c>
      <c r="QJ35" s="279"/>
      <c r="QK35" s="367"/>
      <c r="QL35" s="367"/>
      <c r="QM35" s="281">
        <v>-380681417.42876601</v>
      </c>
      <c r="QN35" s="447">
        <v>-4652744.2572299242</v>
      </c>
      <c r="QO35" s="448">
        <f>QN35+QM35</f>
        <v>-385334161.68599594</v>
      </c>
      <c r="QP35" s="447">
        <v>1622280.3348976374</v>
      </c>
      <c r="QQ35" s="448">
        <f>QP35+QO35</f>
        <v>-383711881.3510983</v>
      </c>
      <c r="QR35" s="447">
        <v>4089717.1141283512</v>
      </c>
      <c r="QS35" s="448">
        <f>QR35+QQ35</f>
        <v>-379622164.23696995</v>
      </c>
      <c r="QT35" s="447">
        <v>10863836.998615265</v>
      </c>
      <c r="QU35" s="448">
        <f>QT35+QS35</f>
        <v>-368758327.23835468</v>
      </c>
      <c r="QV35" s="447">
        <v>14342598.377898216</v>
      </c>
      <c r="QW35" s="281">
        <f>QV35+QU35</f>
        <v>-354415728.86045647</v>
      </c>
      <c r="QX35" s="366">
        <f>ROW()</f>
        <v>35</v>
      </c>
      <c r="QY35" s="279" t="s">
        <v>207</v>
      </c>
      <c r="QZ35" s="365"/>
      <c r="RA35" s="364"/>
      <c r="RB35" s="364"/>
      <c r="RC35" s="364">
        <f t="shared" ref="RC35:RM35" si="128">SUM(RC32:RC34)</f>
        <v>0</v>
      </c>
      <c r="RD35" s="364">
        <f t="shared" si="128"/>
        <v>201938.05620600007</v>
      </c>
      <c r="RE35" s="364">
        <f t="shared" si="128"/>
        <v>201938.05620600007</v>
      </c>
      <c r="RF35" s="364">
        <f t="shared" si="128"/>
        <v>1520440.3364520001</v>
      </c>
      <c r="RG35" s="364">
        <f t="shared" si="128"/>
        <v>1722378.3926580001</v>
      </c>
      <c r="RH35" s="364">
        <f t="shared" si="128"/>
        <v>1405861.9709619989</v>
      </c>
      <c r="RI35" s="364">
        <f t="shared" si="128"/>
        <v>3128240.363619999</v>
      </c>
      <c r="RJ35" s="364">
        <f t="shared" si="128"/>
        <v>3310956.6510520019</v>
      </c>
      <c r="RK35" s="364">
        <f t="shared" si="128"/>
        <v>6439197.0146720009</v>
      </c>
      <c r="RL35" s="364">
        <f t="shared" si="128"/>
        <v>3787156.7907220004</v>
      </c>
      <c r="RM35" s="364">
        <f t="shared" si="128"/>
        <v>10226353.805394001</v>
      </c>
      <c r="RN35" s="280">
        <f>ROW()</f>
        <v>35</v>
      </c>
      <c r="RO35" s="279" t="s">
        <v>153</v>
      </c>
      <c r="RP35" s="286"/>
      <c r="RQ35" s="290"/>
      <c r="RR35" s="290"/>
      <c r="RS35" s="290"/>
      <c r="RT35" s="290">
        <v>0</v>
      </c>
      <c r="RU35" s="282">
        <f>RT35</f>
        <v>0</v>
      </c>
      <c r="RV35" s="290">
        <v>0</v>
      </c>
      <c r="RW35" s="282">
        <f>RV35+RU35</f>
        <v>0</v>
      </c>
      <c r="RX35" s="290">
        <v>0</v>
      </c>
      <c r="RY35" s="282">
        <f>RX35+RW35</f>
        <v>0</v>
      </c>
      <c r="RZ35" s="290">
        <v>0</v>
      </c>
      <c r="SA35" s="282">
        <f>RZ35+RY35</f>
        <v>0</v>
      </c>
      <c r="SB35" s="290">
        <v>0</v>
      </c>
      <c r="SC35" s="282">
        <f>SB35+SA35</f>
        <v>0</v>
      </c>
      <c r="SD35" s="274"/>
      <c r="SK35"/>
      <c r="SL35"/>
      <c r="SM35"/>
      <c r="SN35"/>
      <c r="SO35"/>
      <c r="SP35"/>
      <c r="SQ35"/>
      <c r="SR35"/>
      <c r="SS35"/>
      <c r="ST35"/>
      <c r="SU35" s="274"/>
    </row>
    <row r="36" spans="1:515" ht="16.5" thickTop="1" thickBot="1" x14ac:dyDescent="0.3">
      <c r="A36" s="5">
        <f>ROW()</f>
        <v>36</v>
      </c>
      <c r="B36" s="316" t="s">
        <v>209</v>
      </c>
      <c r="D36" s="226"/>
      <c r="E36" s="276"/>
      <c r="F36" s="226"/>
      <c r="G36" s="276"/>
      <c r="H36" s="226"/>
      <c r="I36" s="276"/>
      <c r="J36" s="276"/>
      <c r="K36" s="276"/>
      <c r="L36" s="276"/>
      <c r="M36" s="276"/>
      <c r="N36" s="276"/>
      <c r="O36" s="276"/>
      <c r="P36" s="276"/>
      <c r="Q36" s="5">
        <f>ROW()</f>
        <v>36</v>
      </c>
      <c r="T36" s="10"/>
      <c r="U36" s="14"/>
      <c r="AG36" s="5"/>
      <c r="AK36"/>
      <c r="AL36"/>
      <c r="AM36"/>
      <c r="AN36"/>
      <c r="AO36" s="39"/>
      <c r="AP36" s="39"/>
      <c r="AQ36" s="39"/>
      <c r="AR36" s="39"/>
      <c r="AS36" s="39"/>
      <c r="AT36" s="39"/>
      <c r="AU36" s="39"/>
      <c r="AV36" s="39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S36" s="14"/>
      <c r="CS36" s="1"/>
      <c r="CT36" s="1"/>
      <c r="CU36" s="1"/>
      <c r="CV36" s="1"/>
      <c r="CW36" s="1"/>
      <c r="CX36" s="1"/>
      <c r="CY36" s="1"/>
      <c r="CZ36" s="1"/>
      <c r="FU36" s="5">
        <f>ROW()</f>
        <v>36</v>
      </c>
      <c r="FV36" s="363" t="s">
        <v>147</v>
      </c>
      <c r="FW36" s="363"/>
      <c r="FX36" s="45">
        <f t="shared" ref="FX36:GJ36" si="129">-FX32-FX34</f>
        <v>-2525833.3727194536</v>
      </c>
      <c r="FY36" s="45">
        <f t="shared" si="129"/>
        <v>-49077.570371584741</v>
      </c>
      <c r="FZ36" s="45">
        <f t="shared" si="129"/>
        <v>-2574910.9430910381</v>
      </c>
      <c r="GA36" s="45">
        <f t="shared" si="129"/>
        <v>0</v>
      </c>
      <c r="GB36" s="45">
        <f t="shared" si="129"/>
        <v>-2574910.9430910381</v>
      </c>
      <c r="GC36" s="45">
        <f t="shared" si="129"/>
        <v>0</v>
      </c>
      <c r="GD36" s="45">
        <f t="shared" si="129"/>
        <v>-2574910.9430910381</v>
      </c>
      <c r="GE36" s="45">
        <f t="shared" si="129"/>
        <v>0</v>
      </c>
      <c r="GF36" s="45">
        <f t="shared" si="129"/>
        <v>-2574910.9430910381</v>
      </c>
      <c r="GG36" s="45">
        <f t="shared" si="129"/>
        <v>0</v>
      </c>
      <c r="GH36" s="45">
        <f t="shared" si="129"/>
        <v>-2574910.9430910381</v>
      </c>
      <c r="GI36" s="45">
        <f t="shared" si="129"/>
        <v>0</v>
      </c>
      <c r="GJ36" s="45">
        <f t="shared" si="129"/>
        <v>-2574910.9430910381</v>
      </c>
      <c r="HQ36"/>
      <c r="HR36"/>
      <c r="HS36"/>
      <c r="HT36"/>
      <c r="HU36"/>
      <c r="HV36"/>
      <c r="HW36"/>
      <c r="HX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KF36" s="294"/>
      <c r="KG36" s="294"/>
      <c r="KH36" s="294"/>
      <c r="KI36" s="294"/>
      <c r="KJ36" s="294"/>
      <c r="KK36" s="294"/>
      <c r="KL36" s="294"/>
      <c r="KM36" s="294"/>
      <c r="KN36" s="294"/>
      <c r="KO36" s="294"/>
      <c r="KP36" s="294"/>
      <c r="KQ36" s="294"/>
      <c r="KR36" s="294"/>
      <c r="KS36" s="5"/>
      <c r="KV36"/>
      <c r="KX36"/>
      <c r="KY36"/>
      <c r="KZ36"/>
      <c r="LA36"/>
      <c r="LI36" s="5"/>
      <c r="MO36" s="231">
        <f>ROW()</f>
        <v>36</v>
      </c>
      <c r="MP36" s="1" t="s">
        <v>180</v>
      </c>
      <c r="MR36" s="362"/>
      <c r="MS36" s="362"/>
      <c r="MT36" s="362"/>
      <c r="MU36" s="362"/>
      <c r="MV36" s="362"/>
      <c r="MW36" s="362"/>
      <c r="MX36" s="362"/>
      <c r="MY36" s="362"/>
      <c r="MZ36" s="362"/>
      <c r="NA36" s="362"/>
      <c r="NB36" s="362"/>
      <c r="NC36" s="362"/>
      <c r="ND36" s="362"/>
      <c r="NE36" s="5">
        <f>ROW()</f>
        <v>36</v>
      </c>
      <c r="NF36" s="361" t="s">
        <v>180</v>
      </c>
      <c r="NG36" s="361"/>
      <c r="NH36" s="47"/>
      <c r="NI36" s="47"/>
      <c r="NJ36" s="47"/>
      <c r="NK36" s="47"/>
      <c r="NL36" s="47"/>
      <c r="NM36" s="47"/>
      <c r="NN36" s="47"/>
      <c r="NO36" s="47"/>
      <c r="NP36" s="47"/>
      <c r="NQ36" s="47"/>
      <c r="NR36" s="47"/>
      <c r="NS36" s="47"/>
      <c r="NT36" s="47"/>
      <c r="NU36" s="5">
        <f>ROW()</f>
        <v>36</v>
      </c>
      <c r="NV36" s="299" t="s">
        <v>208</v>
      </c>
      <c r="NW36" s="299"/>
      <c r="NX36" s="360">
        <f t="shared" ref="NX36:OJ36" si="130">NX21+NX34</f>
        <v>4350588.3530400265</v>
      </c>
      <c r="NY36" s="360">
        <f t="shared" si="130"/>
        <v>0</v>
      </c>
      <c r="NZ36" s="360">
        <f t="shared" si="130"/>
        <v>4350588.3530400265</v>
      </c>
      <c r="OA36" s="360">
        <f t="shared" si="130"/>
        <v>3230272.3808734193</v>
      </c>
      <c r="OB36" s="360">
        <f t="shared" si="130"/>
        <v>7580860.7339134458</v>
      </c>
      <c r="OC36" s="360">
        <f t="shared" si="130"/>
        <v>3492135.9671265553</v>
      </c>
      <c r="OD36" s="360">
        <f t="shared" si="130"/>
        <v>11072996.70104</v>
      </c>
      <c r="OE36" s="360">
        <f t="shared" si="130"/>
        <v>-15203.916388063459</v>
      </c>
      <c r="OF36" s="360">
        <f t="shared" si="130"/>
        <v>11057792.784651937</v>
      </c>
      <c r="OG36" s="360">
        <f t="shared" si="130"/>
        <v>-3527374.5424600439</v>
      </c>
      <c r="OH36" s="360">
        <f t="shared" si="130"/>
        <v>7530418.242191894</v>
      </c>
      <c r="OI36" s="360">
        <f t="shared" si="130"/>
        <v>-3527374.542460043</v>
      </c>
      <c r="OJ36" s="360">
        <f t="shared" si="130"/>
        <v>4003043.6997318505</v>
      </c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 s="5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R36" s="274"/>
      <c r="PS36" s="274"/>
      <c r="PT36" s="274"/>
      <c r="PU36" s="274"/>
      <c r="PV36" s="274"/>
      <c r="PW36" s="274"/>
      <c r="PX36" s="274"/>
      <c r="PY36" s="274"/>
      <c r="PZ36" s="274"/>
      <c r="QA36" s="274"/>
      <c r="QB36" s="274"/>
      <c r="QC36" s="274"/>
      <c r="QD36" s="274"/>
      <c r="QE36" s="274"/>
      <c r="QF36" s="274"/>
      <c r="QG36" s="274"/>
      <c r="QH36" s="329">
        <f>ROW()</f>
        <v>36</v>
      </c>
      <c r="QI36" s="279" t="s">
        <v>207</v>
      </c>
      <c r="QJ36" s="359"/>
      <c r="QK36" s="283"/>
      <c r="QL36" s="283"/>
      <c r="QM36" s="283">
        <f t="shared" ref="QM36:QW36" si="131">SUM(QM33:QM35)</f>
        <v>-2314822025.6022806</v>
      </c>
      <c r="QN36" s="283">
        <f t="shared" si="131"/>
        <v>-94088202.46430099</v>
      </c>
      <c r="QO36" s="283">
        <f t="shared" si="131"/>
        <v>-2408910228.0665817</v>
      </c>
      <c r="QP36" s="283">
        <f t="shared" si="131"/>
        <v>-165330440.38527286</v>
      </c>
      <c r="QQ36" s="283">
        <f t="shared" si="131"/>
        <v>-2574240668.4518547</v>
      </c>
      <c r="QR36" s="283">
        <f t="shared" si="131"/>
        <v>-84598856.734545469</v>
      </c>
      <c r="QS36" s="283">
        <f t="shared" si="131"/>
        <v>-2658839525.1863999</v>
      </c>
      <c r="QT36" s="283">
        <f t="shared" si="131"/>
        <v>-159209516.20228195</v>
      </c>
      <c r="QU36" s="283">
        <f t="shared" si="131"/>
        <v>-2818049041.3886819</v>
      </c>
      <c r="QV36" s="283">
        <f t="shared" si="131"/>
        <v>-151371216.49016714</v>
      </c>
      <c r="QW36" s="283">
        <f t="shared" si="131"/>
        <v>-2969420257.878849</v>
      </c>
      <c r="QX36" s="279"/>
      <c r="QY36" s="279"/>
      <c r="QZ36" s="279"/>
      <c r="RA36" s="279"/>
      <c r="RB36" s="279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280">
        <f>ROW()</f>
        <v>36</v>
      </c>
      <c r="RO36" s="279" t="s">
        <v>152</v>
      </c>
      <c r="RP36" s="286"/>
      <c r="RQ36" s="290"/>
      <c r="RR36" s="290"/>
      <c r="RS36" s="290"/>
      <c r="RT36" s="290">
        <v>0</v>
      </c>
      <c r="RU36" s="282">
        <f>RT36</f>
        <v>0</v>
      </c>
      <c r="RV36" s="290">
        <v>0</v>
      </c>
      <c r="RW36" s="282">
        <f>RV36+RU36</f>
        <v>0</v>
      </c>
      <c r="RX36" s="290">
        <v>0</v>
      </c>
      <c r="RY36" s="282">
        <f>RX36+RW36</f>
        <v>0</v>
      </c>
      <c r="RZ36" s="290">
        <v>0</v>
      </c>
      <c r="SA36" s="282">
        <f>RZ36+RY36</f>
        <v>0</v>
      </c>
      <c r="SB36" s="290">
        <v>0</v>
      </c>
      <c r="SC36" s="282">
        <f>SB36+SA36</f>
        <v>0</v>
      </c>
      <c r="SD36" s="274"/>
      <c r="SK36"/>
      <c r="SL36"/>
      <c r="SM36"/>
      <c r="SN36"/>
      <c r="SO36"/>
      <c r="SP36"/>
      <c r="SQ36"/>
      <c r="SR36"/>
      <c r="SS36"/>
      <c r="ST36"/>
      <c r="SU36" s="274"/>
    </row>
    <row r="37" spans="1:515" ht="15.75" thickTop="1" x14ac:dyDescent="0.25">
      <c r="A37" s="5">
        <f>ROW()</f>
        <v>37</v>
      </c>
      <c r="B37" s="358" t="s">
        <v>206</v>
      </c>
      <c r="C37" s="19"/>
      <c r="D37" s="226"/>
      <c r="E37" s="276">
        <v>785558.67</v>
      </c>
      <c r="F37" s="226"/>
      <c r="G37" s="276"/>
      <c r="H37" s="226"/>
      <c r="I37" s="276"/>
      <c r="J37" s="276"/>
      <c r="K37" s="276"/>
      <c r="L37" s="276"/>
      <c r="M37" s="276"/>
      <c r="N37" s="276"/>
      <c r="O37" s="276"/>
      <c r="P37" s="276"/>
      <c r="Q37" s="5">
        <f>ROW()</f>
        <v>37</v>
      </c>
      <c r="R37" s="357" t="s">
        <v>205</v>
      </c>
      <c r="S37" s="328"/>
      <c r="T37" s="10"/>
      <c r="U37" s="14"/>
      <c r="AK37"/>
      <c r="AL37"/>
      <c r="AM37"/>
      <c r="AN37"/>
      <c r="AO37" s="6"/>
      <c r="AP37" s="6"/>
      <c r="AQ37" s="6"/>
      <c r="AR37" s="6"/>
      <c r="AS37" s="6"/>
      <c r="AT37" s="6"/>
      <c r="AU37" s="6"/>
      <c r="AV37" s="6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S37" s="14"/>
      <c r="CS37" s="1"/>
      <c r="CT37" s="1"/>
      <c r="CU37" s="1"/>
      <c r="CV37" s="1"/>
      <c r="CW37" s="1"/>
      <c r="CX37" s="1"/>
      <c r="CY37" s="1"/>
      <c r="CZ37" s="1"/>
      <c r="HQ37"/>
      <c r="HR37"/>
      <c r="HS37"/>
      <c r="HT37"/>
      <c r="HU37"/>
      <c r="HV37"/>
      <c r="HW37"/>
      <c r="HX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KF37" s="294"/>
      <c r="KG37" s="294"/>
      <c r="KH37" s="294"/>
      <c r="KI37" s="294"/>
      <c r="KJ37" s="294"/>
      <c r="KK37" s="294"/>
      <c r="KL37" s="294"/>
      <c r="KM37" s="294"/>
      <c r="KN37" s="294"/>
      <c r="KO37" s="294"/>
      <c r="KP37" s="294"/>
      <c r="KQ37" s="294"/>
      <c r="KR37" s="294"/>
      <c r="LI37" s="5"/>
      <c r="MO37" s="231">
        <f>ROW()</f>
        <v>37</v>
      </c>
      <c r="MP37" s="1" t="s">
        <v>175</v>
      </c>
      <c r="MR37" s="337"/>
      <c r="MS37" s="337"/>
      <c r="MT37" s="337"/>
      <c r="MU37" s="337"/>
      <c r="MV37" s="337"/>
      <c r="MW37" s="337"/>
      <c r="MX37" s="337"/>
      <c r="MY37" s="337">
        <f t="shared" ref="MY37:ND37" si="132">MY35</f>
        <v>154804.66349126305</v>
      </c>
      <c r="MZ37" s="337">
        <f t="shared" si="132"/>
        <v>154804.66349126305</v>
      </c>
      <c r="NA37" s="337">
        <f t="shared" si="132"/>
        <v>1702851.2984038936</v>
      </c>
      <c r="NB37" s="337">
        <f t="shared" si="132"/>
        <v>1857655.9618951567</v>
      </c>
      <c r="NC37" s="337">
        <f t="shared" si="132"/>
        <v>0</v>
      </c>
      <c r="ND37" s="337">
        <f t="shared" si="132"/>
        <v>1857655.9618951567</v>
      </c>
      <c r="NE37" s="5">
        <f>ROW()</f>
        <v>37</v>
      </c>
      <c r="NF37" s="356" t="s">
        <v>204</v>
      </c>
      <c r="NG37" s="356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 s="5">
        <f>ROW()</f>
        <v>37</v>
      </c>
      <c r="NV37" s="355"/>
      <c r="NW37" s="355"/>
      <c r="NX37" s="354"/>
      <c r="NY37" s="354"/>
      <c r="NZ37" s="354"/>
      <c r="OA37" s="354"/>
      <c r="OB37" s="354"/>
      <c r="OC37" s="352"/>
      <c r="OD37" s="354"/>
      <c r="OE37" s="351"/>
      <c r="OF37" s="351"/>
      <c r="OG37" s="351"/>
      <c r="OH37" s="351"/>
      <c r="OI37" s="351"/>
      <c r="OJ37" s="351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 s="5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R37" s="274"/>
      <c r="PS37" s="274"/>
      <c r="PT37" s="274"/>
      <c r="PU37" s="274"/>
      <c r="PV37" s="274"/>
      <c r="PW37" s="274"/>
      <c r="PX37" s="274"/>
      <c r="PY37" s="274"/>
      <c r="PZ37" s="274"/>
      <c r="QA37" s="274"/>
      <c r="QB37" s="274"/>
      <c r="QC37" s="274"/>
      <c r="QD37" s="274"/>
      <c r="QE37" s="274"/>
      <c r="QF37" s="274"/>
      <c r="QG37" s="274"/>
      <c r="QX37" s="279"/>
      <c r="QY37" s="279"/>
      <c r="QZ37" s="279"/>
      <c r="RA37" s="279"/>
      <c r="RB37" s="279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280">
        <f>ROW()</f>
        <v>37</v>
      </c>
      <c r="RO37" s="279" t="s">
        <v>151</v>
      </c>
      <c r="RP37" s="286"/>
      <c r="RQ37" s="289"/>
      <c r="RR37" s="289"/>
      <c r="RS37" s="289"/>
      <c r="RT37" s="289">
        <v>0</v>
      </c>
      <c r="RU37" s="281">
        <f>RT37</f>
        <v>0</v>
      </c>
      <c r="RV37" s="289">
        <v>0</v>
      </c>
      <c r="RW37" s="281">
        <f>RV37+RU37</f>
        <v>0</v>
      </c>
      <c r="RX37" s="289">
        <v>0</v>
      </c>
      <c r="RY37" s="281">
        <f>RX37+RW37</f>
        <v>0</v>
      </c>
      <c r="RZ37" s="289">
        <v>0</v>
      </c>
      <c r="SA37" s="281">
        <f>RZ37+RY37</f>
        <v>0</v>
      </c>
      <c r="SB37" s="289">
        <v>0</v>
      </c>
      <c r="SC37" s="281">
        <f>SB37+SA37</f>
        <v>0</v>
      </c>
      <c r="SD37" s="274"/>
      <c r="SE37" s="329"/>
      <c r="SF37" s="274"/>
      <c r="SG37" s="279"/>
      <c r="SH37" s="279"/>
      <c r="SI37" s="279"/>
      <c r="SJ37" s="279"/>
      <c r="SK37" s="279"/>
      <c r="SL37" s="279"/>
      <c r="SM37" s="279"/>
      <c r="SN37" s="279"/>
      <c r="SO37" s="279"/>
      <c r="SP37" s="279"/>
      <c r="SQ37" s="279"/>
      <c r="SR37" s="279"/>
      <c r="SS37" s="279"/>
      <c r="ST37" s="279"/>
      <c r="SU37" s="274"/>
    </row>
    <row r="38" spans="1:515" x14ac:dyDescent="0.25">
      <c r="A38" s="5">
        <f>ROW()</f>
        <v>38</v>
      </c>
      <c r="B38" s="316" t="s">
        <v>203</v>
      </c>
      <c r="D38" s="226"/>
      <c r="E38" s="276"/>
      <c r="F38" s="226"/>
      <c r="G38" s="276">
        <v>-2022253.9999999998</v>
      </c>
      <c r="H38" s="226"/>
      <c r="I38" s="276"/>
      <c r="J38" s="276"/>
      <c r="K38" s="276"/>
      <c r="L38" s="276"/>
      <c r="M38" s="276"/>
      <c r="N38" s="276"/>
      <c r="O38" s="276"/>
      <c r="P38" s="276"/>
      <c r="Q38" s="5">
        <f>ROW()</f>
        <v>38</v>
      </c>
      <c r="R38" s="333" t="s">
        <v>202</v>
      </c>
      <c r="S38" s="332">
        <f>T38/T17</f>
        <v>0.95455202759734947</v>
      </c>
      <c r="T38" s="275">
        <v>5504423.3799999999</v>
      </c>
      <c r="U38" s="14">
        <f>-T38</f>
        <v>-5504423.3799999999</v>
      </c>
      <c r="V38" s="1">
        <f>SUM(T38:U38)</f>
        <v>0</v>
      </c>
      <c r="X38" s="1">
        <f>SUM(V38:W38)</f>
        <v>0</v>
      </c>
      <c r="Z38" s="1">
        <f>SUM(X38:Y38)</f>
        <v>0</v>
      </c>
      <c r="AB38" s="1">
        <f>SUM(Z38:AA38)</f>
        <v>0</v>
      </c>
      <c r="AD38" s="1">
        <f>SUM(AB38:AC38)</f>
        <v>0</v>
      </c>
      <c r="AF38" s="1">
        <f>SUM(AD38:AE38)</f>
        <v>0</v>
      </c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CS38" s="1"/>
      <c r="CT38" s="1"/>
      <c r="CU38" s="1"/>
      <c r="CV38" s="1"/>
      <c r="CW38" s="1"/>
      <c r="CX38" s="1"/>
      <c r="CY38" s="1"/>
      <c r="CZ38" s="1"/>
      <c r="HQ38"/>
      <c r="HR38"/>
      <c r="HS38"/>
      <c r="HT38"/>
      <c r="HU38"/>
      <c r="HV38"/>
      <c r="HW38"/>
      <c r="HX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KF38" s="294"/>
      <c r="KG38" s="294"/>
      <c r="KH38" s="294"/>
      <c r="KI38" s="294"/>
      <c r="KJ38" s="294"/>
      <c r="KK38" s="294"/>
      <c r="KL38" s="294"/>
      <c r="KM38" s="294"/>
      <c r="KN38" s="294"/>
      <c r="KO38" s="294"/>
      <c r="KP38" s="294"/>
      <c r="KQ38" s="294"/>
      <c r="KR38" s="294"/>
      <c r="LI38" s="5"/>
      <c r="MO38" s="231">
        <f>ROW()</f>
        <v>38</v>
      </c>
      <c r="MP38" s="1" t="s">
        <v>180</v>
      </c>
      <c r="MR38" s="337"/>
      <c r="MS38" s="337"/>
      <c r="MT38" s="337"/>
      <c r="MU38" s="337"/>
      <c r="MV38" s="337"/>
      <c r="MW38" s="337"/>
      <c r="MX38" s="337"/>
      <c r="MY38" s="337"/>
      <c r="MZ38" s="337"/>
      <c r="NA38" s="337"/>
      <c r="NB38" s="337"/>
      <c r="NC38" s="337"/>
      <c r="ND38" s="337"/>
      <c r="NE38" s="5">
        <f>ROW()</f>
        <v>38</v>
      </c>
      <c r="NF38" s="15"/>
      <c r="NG38" s="15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 s="5">
        <f>ROW()</f>
        <v>38</v>
      </c>
      <c r="NV38" s="353" t="s">
        <v>201</v>
      </c>
      <c r="NW38" s="353"/>
      <c r="NX38" s="236"/>
      <c r="NY38" s="236"/>
      <c r="NZ38" s="236"/>
      <c r="OA38" s="236"/>
      <c r="OB38" s="236"/>
      <c r="OC38" s="352"/>
      <c r="OD38" s="236"/>
      <c r="OE38" s="351"/>
      <c r="OF38" s="351"/>
      <c r="OG38" s="351"/>
      <c r="OH38" s="351"/>
      <c r="OI38" s="351"/>
      <c r="OJ38" s="351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 s="5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R38" s="274"/>
      <c r="PS38" s="274"/>
      <c r="PT38" s="274"/>
      <c r="PU38" s="274"/>
      <c r="PV38" s="274"/>
      <c r="PW38" s="274"/>
      <c r="PX38" s="274"/>
      <c r="PY38" s="274"/>
      <c r="PZ38" s="274"/>
      <c r="QA38" s="274"/>
      <c r="QB38" s="274"/>
      <c r="QC38" s="274"/>
      <c r="QD38" s="274"/>
      <c r="QE38" s="274"/>
      <c r="QF38" s="274"/>
      <c r="QG38" s="274"/>
      <c r="QX38" s="279"/>
      <c r="QY38" s="279"/>
      <c r="QZ38" s="279"/>
      <c r="RA38" s="279"/>
      <c r="RB38" s="279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280">
        <f>ROW()</f>
        <v>38</v>
      </c>
      <c r="RO38" s="279" t="s">
        <v>150</v>
      </c>
      <c r="RP38" s="286"/>
      <c r="RQ38" s="282"/>
      <c r="RR38" s="282"/>
      <c r="RS38" s="282"/>
      <c r="RT38" s="282">
        <f t="shared" ref="RT38:SC38" si="133">SUM(RT34:RT37)</f>
        <v>389990.21</v>
      </c>
      <c r="RU38" s="282">
        <f t="shared" si="133"/>
        <v>389990.21</v>
      </c>
      <c r="RV38" s="282">
        <f t="shared" si="133"/>
        <v>2595454.9499999997</v>
      </c>
      <c r="RW38" s="282">
        <f t="shared" si="133"/>
        <v>2985445.1599999997</v>
      </c>
      <c r="RX38" s="282">
        <f t="shared" si="133"/>
        <v>3622750.6599999988</v>
      </c>
      <c r="RY38" s="282">
        <f t="shared" si="133"/>
        <v>6608195.8199999984</v>
      </c>
      <c r="RZ38" s="282">
        <f t="shared" si="133"/>
        <v>2581569.0600000191</v>
      </c>
      <c r="SA38" s="282">
        <f t="shared" si="133"/>
        <v>9189764.8800000176</v>
      </c>
      <c r="SB38" s="282">
        <f t="shared" si="133"/>
        <v>2325963.2900000233</v>
      </c>
      <c r="SC38" s="282">
        <f t="shared" si="133"/>
        <v>11515728.170000041</v>
      </c>
      <c r="SD38" s="274"/>
      <c r="SE38" s="329"/>
      <c r="SF38" s="274"/>
      <c r="SG38" s="279"/>
      <c r="SH38" s="279"/>
      <c r="SI38" s="279"/>
      <c r="SJ38" s="279"/>
      <c r="SK38" s="279"/>
      <c r="SL38" s="279"/>
      <c r="SM38" s="279"/>
      <c r="SN38" s="279"/>
      <c r="SO38" s="279"/>
      <c r="SP38" s="279"/>
      <c r="SQ38" s="279"/>
      <c r="SR38" s="279"/>
      <c r="SS38" s="279"/>
      <c r="ST38" s="279"/>
      <c r="SU38" s="274"/>
    </row>
    <row r="39" spans="1:515" ht="16.5" customHeight="1" x14ac:dyDescent="0.25">
      <c r="A39" s="5">
        <f>ROW()</f>
        <v>39</v>
      </c>
      <c r="B39" s="316" t="s">
        <v>200</v>
      </c>
      <c r="D39" s="226"/>
      <c r="E39" s="276"/>
      <c r="F39" s="226"/>
      <c r="G39" s="276">
        <v>-21690736.059999999</v>
      </c>
      <c r="H39" s="226"/>
      <c r="I39" s="276"/>
      <c r="J39" s="276"/>
      <c r="K39" s="276"/>
      <c r="L39" s="276"/>
      <c r="M39" s="276"/>
      <c r="N39" s="276"/>
      <c r="O39" s="276"/>
      <c r="P39" s="276"/>
      <c r="Q39" s="5">
        <f>ROW()</f>
        <v>39</v>
      </c>
      <c r="R39" s="333" t="s">
        <v>199</v>
      </c>
      <c r="S39" s="332">
        <f>T39/T18</f>
        <v>0.95453985249471629</v>
      </c>
      <c r="T39" s="337">
        <v>18854358.350000001</v>
      </c>
      <c r="U39" s="14">
        <f>-T39</f>
        <v>-18854358.350000001</v>
      </c>
      <c r="V39" s="1">
        <f>SUM(T39:U39)</f>
        <v>0</v>
      </c>
      <c r="X39" s="1">
        <f>SUM(V39:W39)</f>
        <v>0</v>
      </c>
      <c r="Z39" s="1">
        <f>SUM(X39:Y39)</f>
        <v>0</v>
      </c>
      <c r="AB39" s="1">
        <f>SUM(Z39:AA39)</f>
        <v>0</v>
      </c>
      <c r="AD39" s="1">
        <f>SUM(AB39:AC39)</f>
        <v>0</v>
      </c>
      <c r="AF39" s="1">
        <f>SUM(AD39:AE39)</f>
        <v>0</v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S39" s="14">
        <f>+BS38+BS37</f>
        <v>0</v>
      </c>
      <c r="CS39" s="1"/>
      <c r="CT39" s="1"/>
      <c r="CU39" s="1"/>
      <c r="CV39" s="1"/>
      <c r="CW39" s="1"/>
      <c r="CX39" s="1"/>
      <c r="CY39" s="1"/>
      <c r="CZ39" s="1"/>
      <c r="HQ39"/>
      <c r="HR39"/>
      <c r="HS39"/>
      <c r="HT39"/>
      <c r="HU39"/>
      <c r="HV39"/>
      <c r="HW39"/>
      <c r="HX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KF39" s="294"/>
      <c r="KG39" s="294"/>
      <c r="KH39" s="294"/>
      <c r="KI39" s="294"/>
      <c r="KJ39" s="294"/>
      <c r="KK39" s="294"/>
      <c r="KL39" s="294"/>
      <c r="KM39" s="294"/>
      <c r="KN39" s="294"/>
      <c r="KO39" s="294"/>
      <c r="KP39" s="294"/>
      <c r="KQ39" s="294"/>
      <c r="KR39" s="294"/>
      <c r="LI39" s="5"/>
      <c r="MO39" s="231">
        <f>ROW()</f>
        <v>39</v>
      </c>
      <c r="MP39" s="1" t="s">
        <v>158</v>
      </c>
      <c r="MQ39" s="350">
        <v>0.21</v>
      </c>
      <c r="MR39" s="349"/>
      <c r="MS39" s="349"/>
      <c r="MT39" s="349"/>
      <c r="MU39" s="349"/>
      <c r="MV39" s="337"/>
      <c r="MW39" s="349"/>
      <c r="MX39" s="349">
        <f t="shared" ref="MX39:ND39" si="134">-$MQ$39*MX37</f>
        <v>0</v>
      </c>
      <c r="MY39" s="349">
        <f t="shared" si="134"/>
        <v>-32508.97933316524</v>
      </c>
      <c r="MZ39" s="349">
        <f t="shared" si="134"/>
        <v>-32508.97933316524</v>
      </c>
      <c r="NA39" s="349">
        <f t="shared" si="134"/>
        <v>-357598.77266481763</v>
      </c>
      <c r="NB39" s="349">
        <f t="shared" si="134"/>
        <v>-390107.75199798291</v>
      </c>
      <c r="NC39" s="349">
        <f t="shared" si="134"/>
        <v>0</v>
      </c>
      <c r="ND39" s="349">
        <f t="shared" si="134"/>
        <v>-390107.75199798291</v>
      </c>
      <c r="NE39" s="5">
        <f>ROW()</f>
        <v>39</v>
      </c>
      <c r="NF39" s="15" t="s">
        <v>198</v>
      </c>
      <c r="NH39" s="348"/>
      <c r="NI39" s="348"/>
      <c r="NJ39" s="348">
        <v>2737438.2</v>
      </c>
      <c r="NK39" s="348">
        <v>-2737438.2</v>
      </c>
      <c r="NL39" s="348">
        <f>SUM(NJ39:NK39)</f>
        <v>0</v>
      </c>
      <c r="NM39" s="348">
        <v>0</v>
      </c>
      <c r="NN39" s="348">
        <f>SUM(NL39:NM39)</f>
        <v>0</v>
      </c>
      <c r="NO39" s="348">
        <v>0</v>
      </c>
      <c r="NP39" s="348">
        <f>SUM(NN39:NO39)</f>
        <v>0</v>
      </c>
      <c r="NQ39" s="348">
        <v>0</v>
      </c>
      <c r="NR39" s="348">
        <f>SUM(NP39:NQ39)</f>
        <v>0</v>
      </c>
      <c r="NS39" s="348">
        <v>0</v>
      </c>
      <c r="NT39" s="348">
        <f>SUM(NR39:NS39)</f>
        <v>0</v>
      </c>
      <c r="NU39" s="5">
        <f>ROW()</f>
        <v>39</v>
      </c>
      <c r="NV39" s="316" t="s">
        <v>197</v>
      </c>
      <c r="NW39" s="316"/>
      <c r="NX39" s="227">
        <v>-5849175.2306000004</v>
      </c>
      <c r="NY39" s="227">
        <v>0</v>
      </c>
      <c r="NZ39" s="227">
        <f>SUM(NX39:NY39)</f>
        <v>-5849175.2306000004</v>
      </c>
      <c r="OA39" s="227">
        <v>5849175.2306000004</v>
      </c>
      <c r="OB39" s="227">
        <f>SUM(NZ39:OA39)</f>
        <v>0</v>
      </c>
      <c r="OC39" s="227">
        <v>0</v>
      </c>
      <c r="OD39" s="227">
        <f>SUM(OB39:OC39)</f>
        <v>0</v>
      </c>
      <c r="OE39" s="227">
        <v>0</v>
      </c>
      <c r="OF39" s="227">
        <f>SUM(OD39:OE39)</f>
        <v>0</v>
      </c>
      <c r="OG39" s="227">
        <v>0</v>
      </c>
      <c r="OH39" s="227">
        <f>SUM(OF39:OG39)</f>
        <v>0</v>
      </c>
      <c r="OI39" s="227">
        <v>0</v>
      </c>
      <c r="OJ39" s="227">
        <f>SUM(OH39:OI39)</f>
        <v>0</v>
      </c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 s="5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R39" s="274"/>
      <c r="PS39" s="274"/>
      <c r="PT39" s="274"/>
      <c r="PU39" s="274"/>
      <c r="PV39" s="274"/>
      <c r="PW39" s="274"/>
      <c r="PX39" s="274"/>
      <c r="PY39" s="274"/>
      <c r="PZ39" s="274"/>
      <c r="QA39" s="274"/>
      <c r="QB39" s="274"/>
      <c r="QC39" s="274"/>
      <c r="QD39" s="274"/>
      <c r="QE39" s="274"/>
      <c r="QF39" s="274"/>
      <c r="QG39" s="274"/>
      <c r="QX39" s="279"/>
      <c r="QY39" s="279"/>
      <c r="QZ39" s="279"/>
      <c r="RA39" s="279"/>
      <c r="RB39" s="279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280">
        <f>ROW()</f>
        <v>39</v>
      </c>
      <c r="RO39" s="279"/>
      <c r="RP39" s="286"/>
      <c r="RQ39" s="282"/>
      <c r="RR39" s="282"/>
      <c r="RS39" s="282"/>
      <c r="RT39" s="282"/>
      <c r="RU39" s="282"/>
      <c r="RV39" s="282"/>
      <c r="RW39" s="282"/>
      <c r="RX39" s="282"/>
      <c r="RY39" s="282"/>
      <c r="RZ39" s="282"/>
      <c r="SA39" s="282"/>
      <c r="SB39" s="282"/>
      <c r="SC39" s="282"/>
      <c r="SD39" s="274"/>
      <c r="SE39" s="329"/>
      <c r="SF39" s="274"/>
      <c r="SG39" s="279"/>
      <c r="SH39" s="279"/>
      <c r="SI39" s="279"/>
      <c r="SJ39" s="279"/>
      <c r="SK39" s="279"/>
      <c r="SL39" s="279"/>
      <c r="SM39" s="279"/>
      <c r="SN39" s="279"/>
      <c r="SO39" s="279"/>
      <c r="SP39" s="279"/>
      <c r="SQ39" s="279"/>
      <c r="SR39" s="279"/>
      <c r="SS39" s="279"/>
      <c r="ST39" s="279"/>
      <c r="SU39" s="274"/>
    </row>
    <row r="40" spans="1:515" ht="15.75" thickBot="1" x14ac:dyDescent="0.3">
      <c r="A40" s="5">
        <f>ROW()</f>
        <v>40</v>
      </c>
      <c r="B40" s="316" t="s">
        <v>196</v>
      </c>
      <c r="C40" s="347"/>
      <c r="D40" s="226"/>
      <c r="E40" s="276">
        <v>-576270.18999999994</v>
      </c>
      <c r="F40" s="226"/>
      <c r="G40" s="276"/>
      <c r="H40" s="226"/>
      <c r="I40" s="276"/>
      <c r="J40" s="276"/>
      <c r="K40" s="276"/>
      <c r="L40" s="276"/>
      <c r="M40" s="276"/>
      <c r="N40" s="276"/>
      <c r="O40" s="276"/>
      <c r="P40" s="276"/>
      <c r="Q40" s="5">
        <f>ROW()</f>
        <v>40</v>
      </c>
      <c r="R40" s="333" t="s">
        <v>195</v>
      </c>
      <c r="S40" s="332">
        <f>T40/SUM(T19,T27)</f>
        <v>0.95453963123900254</v>
      </c>
      <c r="T40" s="337">
        <v>17274428</v>
      </c>
      <c r="U40" s="14">
        <f>-T40</f>
        <v>-17274428</v>
      </c>
      <c r="V40" s="1">
        <f>SUM(T40:U40)</f>
        <v>0</v>
      </c>
      <c r="X40" s="1">
        <f>SUM(V40:W40)</f>
        <v>0</v>
      </c>
      <c r="Z40" s="1">
        <f>SUM(X40:Y40)</f>
        <v>0</v>
      </c>
      <c r="AB40" s="1">
        <f>SUM(Z40:AA40)</f>
        <v>0</v>
      </c>
      <c r="AD40" s="1">
        <f>SUM(AB40:AC40)</f>
        <v>0</v>
      </c>
      <c r="AF40" s="1">
        <f>SUM(AD40:AE40)</f>
        <v>0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CS40" s="1"/>
      <c r="CT40" s="1"/>
      <c r="CU40" s="1"/>
      <c r="CV40" s="1"/>
      <c r="CW40" s="1"/>
      <c r="CX40" s="1"/>
      <c r="CY40" s="1"/>
      <c r="CZ40" s="1"/>
      <c r="HQ40"/>
      <c r="HR40"/>
      <c r="HS40"/>
      <c r="HT40"/>
      <c r="HU40"/>
      <c r="HV40"/>
      <c r="HW40"/>
      <c r="HX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JM40" s="272"/>
      <c r="KF40" s="294"/>
      <c r="KG40" s="294"/>
      <c r="KH40" s="294"/>
      <c r="KI40" s="294"/>
      <c r="KJ40" s="294"/>
      <c r="KK40" s="294"/>
      <c r="KL40" s="294"/>
      <c r="KM40" s="294"/>
      <c r="KN40" s="294"/>
      <c r="KO40" s="294"/>
      <c r="KP40" s="294"/>
      <c r="KQ40" s="294"/>
      <c r="KR40" s="294"/>
      <c r="LI40" s="5"/>
      <c r="MO40" s="231">
        <f>ROW()</f>
        <v>40</v>
      </c>
      <c r="MP40" s="1" t="s">
        <v>147</v>
      </c>
      <c r="MR40" s="48"/>
      <c r="MS40" s="48"/>
      <c r="MT40" s="48"/>
      <c r="MU40" s="48"/>
      <c r="MV40" s="48"/>
      <c r="MW40" s="48"/>
      <c r="MX40" s="48">
        <f t="shared" ref="MX40:ND40" si="135">-MX37-MX39</f>
        <v>0</v>
      </c>
      <c r="MY40" s="48">
        <f t="shared" si="135"/>
        <v>-122295.68415809781</v>
      </c>
      <c r="MZ40" s="48">
        <f t="shared" si="135"/>
        <v>-122295.68415809781</v>
      </c>
      <c r="NA40" s="48">
        <f t="shared" si="135"/>
        <v>-1345252.5257390761</v>
      </c>
      <c r="NB40" s="48">
        <f t="shared" si="135"/>
        <v>-1467548.2098971738</v>
      </c>
      <c r="NC40" s="48">
        <f t="shared" si="135"/>
        <v>0</v>
      </c>
      <c r="ND40" s="48">
        <f t="shared" si="135"/>
        <v>-1467548.2098971738</v>
      </c>
      <c r="NE40" s="5">
        <f>ROW()</f>
        <v>40</v>
      </c>
      <c r="NF40" s="15" t="s">
        <v>194</v>
      </c>
      <c r="NG40" s="15"/>
      <c r="NH40" s="47"/>
      <c r="NI40" s="47"/>
      <c r="NJ40" s="47"/>
      <c r="NK40" s="47">
        <v>0</v>
      </c>
      <c r="NL40" s="47">
        <f>SUM(NJ40:NK40)</f>
        <v>0</v>
      </c>
      <c r="NM40" s="47">
        <v>0</v>
      </c>
      <c r="NN40" s="47">
        <f>SUM(NL40:NM40)</f>
        <v>0</v>
      </c>
      <c r="NO40" s="47">
        <v>-3499802.4110317589</v>
      </c>
      <c r="NP40" s="47">
        <f>SUM(NN40:NO40)</f>
        <v>-3499802.4110317589</v>
      </c>
      <c r="NQ40" s="47">
        <v>0</v>
      </c>
      <c r="NR40" s="47">
        <f>SUM(NP40:NQ40)</f>
        <v>-3499802.4110317589</v>
      </c>
      <c r="NS40" s="47">
        <v>0</v>
      </c>
      <c r="NT40" s="47">
        <f>SUM(NR40:NS40)</f>
        <v>-3499802.4110317589</v>
      </c>
      <c r="NU40" s="5">
        <f>ROW()</f>
        <v>40</v>
      </c>
      <c r="NV40" s="316" t="s">
        <v>193</v>
      </c>
      <c r="NW40" s="316"/>
      <c r="NX40" s="227">
        <v>0</v>
      </c>
      <c r="NY40" s="227">
        <v>0</v>
      </c>
      <c r="NZ40" s="227">
        <f>SUM(NX40:NY40)</f>
        <v>0</v>
      </c>
      <c r="OA40" s="227">
        <v>0</v>
      </c>
      <c r="OB40" s="227">
        <f>SUM(NZ40:OA40)</f>
        <v>0</v>
      </c>
      <c r="OC40" s="227">
        <v>0</v>
      </c>
      <c r="OD40" s="227">
        <f>SUM(OB40:OC40)</f>
        <v>0</v>
      </c>
      <c r="OE40" s="227">
        <v>1835691.2882025428</v>
      </c>
      <c r="OF40" s="227">
        <f>SUM(OD40:OE40)</f>
        <v>1835691.2882025428</v>
      </c>
      <c r="OG40" s="227">
        <v>0</v>
      </c>
      <c r="OH40" s="227">
        <f>SUM(OF40:OG40)</f>
        <v>1835691.2882025428</v>
      </c>
      <c r="OI40" s="227">
        <v>0</v>
      </c>
      <c r="OJ40" s="227">
        <f>SUM(OH40:OI40)</f>
        <v>1835691.2882025428</v>
      </c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 s="5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R40" s="274"/>
      <c r="PS40" s="274"/>
      <c r="PT40" s="274"/>
      <c r="PU40" s="274"/>
      <c r="PV40" s="274"/>
      <c r="PW40" s="274"/>
      <c r="PX40" s="274"/>
      <c r="PY40" s="274"/>
      <c r="PZ40" s="274"/>
      <c r="QA40" s="274"/>
      <c r="QB40" s="274"/>
      <c r="QC40" s="274"/>
      <c r="QD40" s="274"/>
      <c r="QE40" s="274"/>
      <c r="QF40" s="274"/>
      <c r="QG40" s="274"/>
      <c r="QX40" s="279"/>
      <c r="QY40" s="279"/>
      <c r="QZ40" s="279"/>
      <c r="RA40" s="279"/>
      <c r="RB40" s="279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280">
        <f>ROW()</f>
        <v>40</v>
      </c>
      <c r="RO40" s="279" t="s">
        <v>149</v>
      </c>
      <c r="RP40" s="286"/>
      <c r="RQ40" s="282"/>
      <c r="RR40" s="282"/>
      <c r="RS40" s="282"/>
      <c r="RT40" s="282">
        <f t="shared" ref="RT40:SC40" si="136">RT38</f>
        <v>389990.21</v>
      </c>
      <c r="RU40" s="282">
        <f t="shared" si="136"/>
        <v>389990.21</v>
      </c>
      <c r="RV40" s="282">
        <f t="shared" si="136"/>
        <v>2595454.9499999997</v>
      </c>
      <c r="RW40" s="282">
        <f t="shared" si="136"/>
        <v>2985445.1599999997</v>
      </c>
      <c r="RX40" s="282">
        <f t="shared" si="136"/>
        <v>3622750.6599999988</v>
      </c>
      <c r="RY40" s="282">
        <f t="shared" si="136"/>
        <v>6608195.8199999984</v>
      </c>
      <c r="RZ40" s="282">
        <f t="shared" si="136"/>
        <v>2581569.0600000191</v>
      </c>
      <c r="SA40" s="282">
        <f t="shared" si="136"/>
        <v>9189764.8800000176</v>
      </c>
      <c r="SB40" s="282">
        <f t="shared" si="136"/>
        <v>2325963.2900000233</v>
      </c>
      <c r="SC40" s="282">
        <f t="shared" si="136"/>
        <v>11515728.170000041</v>
      </c>
      <c r="SD40" s="274"/>
      <c r="SE40" s="329"/>
      <c r="SF40" s="274"/>
      <c r="SG40" s="279"/>
      <c r="SH40" s="279"/>
      <c r="SI40" s="279"/>
      <c r="SJ40" s="279"/>
      <c r="SK40" s="342"/>
      <c r="SL40" s="279"/>
      <c r="SM40" s="342"/>
      <c r="SN40" s="279"/>
      <c r="SO40" s="342"/>
      <c r="SP40" s="279"/>
      <c r="SQ40" s="342"/>
      <c r="SR40" s="279"/>
      <c r="SS40" s="342"/>
      <c r="ST40" s="279"/>
      <c r="SU40" s="274"/>
    </row>
    <row r="41" spans="1:515" ht="15.75" thickTop="1" x14ac:dyDescent="0.25">
      <c r="A41" s="5">
        <f>ROW()</f>
        <v>41</v>
      </c>
      <c r="B41" s="316" t="s">
        <v>192</v>
      </c>
      <c r="C41" s="347"/>
      <c r="D41" s="226"/>
      <c r="E41" s="276"/>
      <c r="F41" s="226"/>
      <c r="G41" s="276">
        <v>-77359.429999999993</v>
      </c>
      <c r="H41" s="226"/>
      <c r="I41" s="276"/>
      <c r="J41" s="276"/>
      <c r="K41" s="276"/>
      <c r="L41" s="276"/>
      <c r="M41" s="276"/>
      <c r="N41" s="276"/>
      <c r="O41" s="276"/>
      <c r="P41" s="276"/>
      <c r="Q41" s="5">
        <f>ROW()</f>
        <v>41</v>
      </c>
      <c r="R41" s="333" t="s">
        <v>191</v>
      </c>
      <c r="S41" s="332">
        <f>T41/SUM(T20,T28)</f>
        <v>0.95421665415637824</v>
      </c>
      <c r="T41" s="337">
        <v>323040163</v>
      </c>
      <c r="U41" s="14">
        <v>-323040163</v>
      </c>
      <c r="AG41" s="346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CS41" s="1"/>
      <c r="CT41" s="1"/>
      <c r="CU41" s="1"/>
      <c r="CV41" s="1"/>
      <c r="CW41" s="1"/>
      <c r="CX41" s="1"/>
      <c r="CY41" s="1"/>
      <c r="CZ41" s="1"/>
      <c r="HQ41"/>
      <c r="HR41"/>
      <c r="HS41"/>
      <c r="HT41"/>
      <c r="HU41"/>
      <c r="HV41"/>
      <c r="HW41"/>
      <c r="HX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JM41" s="272"/>
      <c r="LI41" s="5"/>
      <c r="MO41" s="231">
        <f>ROW()</f>
        <v>41</v>
      </c>
      <c r="MR41" s="279"/>
      <c r="MS41" s="279"/>
      <c r="MT41" s="279"/>
      <c r="MU41" s="279"/>
      <c r="MV41" s="279"/>
      <c r="MW41" s="279"/>
      <c r="MX41" s="279"/>
      <c r="MY41" s="279"/>
      <c r="MZ41" s="279"/>
      <c r="NA41" s="279"/>
      <c r="NB41" s="279"/>
      <c r="NC41" s="279"/>
      <c r="ND41" s="279"/>
      <c r="NE41" s="5">
        <f>ROW()</f>
        <v>41</v>
      </c>
      <c r="NF41" s="15" t="s">
        <v>190</v>
      </c>
      <c r="NG41" s="15"/>
      <c r="NH41" s="345">
        <f t="shared" ref="NH41:NT41" si="137">SUM(NH39:NH40)</f>
        <v>0</v>
      </c>
      <c r="NI41" s="345">
        <f t="shared" si="137"/>
        <v>0</v>
      </c>
      <c r="NJ41" s="345">
        <f t="shared" si="137"/>
        <v>2737438.2</v>
      </c>
      <c r="NK41" s="345">
        <f t="shared" si="137"/>
        <v>-2737438.2</v>
      </c>
      <c r="NL41" s="345">
        <f t="shared" si="137"/>
        <v>0</v>
      </c>
      <c r="NM41" s="345">
        <f t="shared" si="137"/>
        <v>0</v>
      </c>
      <c r="NN41" s="345">
        <f t="shared" si="137"/>
        <v>0</v>
      </c>
      <c r="NO41" s="345">
        <f t="shared" si="137"/>
        <v>-3499802.4110317589</v>
      </c>
      <c r="NP41" s="345">
        <f t="shared" si="137"/>
        <v>-3499802.4110317589</v>
      </c>
      <c r="NQ41" s="345">
        <f t="shared" si="137"/>
        <v>0</v>
      </c>
      <c r="NR41" s="345">
        <f t="shared" si="137"/>
        <v>-3499802.4110317589</v>
      </c>
      <c r="NS41" s="345">
        <f t="shared" si="137"/>
        <v>0</v>
      </c>
      <c r="NT41" s="345">
        <f t="shared" si="137"/>
        <v>-3499802.4110317589</v>
      </c>
      <c r="NU41" s="5">
        <f>ROW()</f>
        <v>41</v>
      </c>
      <c r="NV41" s="316" t="s">
        <v>189</v>
      </c>
      <c r="NW41" s="316"/>
      <c r="NX41" s="227">
        <v>0</v>
      </c>
      <c r="NY41" s="227">
        <v>0</v>
      </c>
      <c r="NZ41" s="227">
        <f>SUM(NX41:NY41)</f>
        <v>0</v>
      </c>
      <c r="OA41" s="227">
        <v>0</v>
      </c>
      <c r="OB41" s="227">
        <f>SUM(NZ41:OA41)</f>
        <v>0</v>
      </c>
      <c r="OC41" s="227">
        <v>0</v>
      </c>
      <c r="OD41" s="227">
        <f>SUM(OB41:OC41)</f>
        <v>0</v>
      </c>
      <c r="OE41" s="227">
        <v>96302.483213976549</v>
      </c>
      <c r="OF41" s="227">
        <f>SUM(OD41:OE41)</f>
        <v>96302.483213976549</v>
      </c>
      <c r="OG41" s="227">
        <v>0</v>
      </c>
      <c r="OH41" s="227">
        <f>SUM(OF41:OG41)</f>
        <v>96302.483213976549</v>
      </c>
      <c r="OI41" s="227">
        <v>0</v>
      </c>
      <c r="OJ41" s="227">
        <f>SUM(OH41:OI41)</f>
        <v>96302.483213976549</v>
      </c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 s="5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R41" s="274"/>
      <c r="PS41" s="274"/>
      <c r="PT41" s="274"/>
      <c r="PU41" s="274"/>
      <c r="PV41" s="274"/>
      <c r="PW41" s="274"/>
      <c r="PX41" s="274"/>
      <c r="PY41" s="274"/>
      <c r="PZ41" s="274"/>
      <c r="QA41" s="274"/>
      <c r="QB41" s="274"/>
      <c r="QC41" s="274"/>
      <c r="QD41" s="274"/>
      <c r="QE41" s="274"/>
      <c r="QF41" s="274"/>
      <c r="QG41" s="274"/>
      <c r="QX41" s="279"/>
      <c r="QY41" s="279"/>
      <c r="QZ41" s="279"/>
      <c r="RA41" s="279"/>
      <c r="RB41" s="279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280">
        <f>ROW()</f>
        <v>41</v>
      </c>
      <c r="RO41" s="279"/>
      <c r="RP41" s="286"/>
      <c r="RQ41" s="288"/>
      <c r="RR41" s="288"/>
      <c r="RS41" s="288"/>
      <c r="RT41" s="288"/>
      <c r="RU41" s="288"/>
      <c r="RV41" s="288"/>
      <c r="RW41" s="288"/>
      <c r="RX41" s="288"/>
      <c r="RY41" s="288"/>
      <c r="RZ41" s="288"/>
      <c r="SA41" s="288"/>
      <c r="SB41" s="288"/>
      <c r="SC41" s="288"/>
      <c r="SD41" s="274"/>
      <c r="SE41" s="329"/>
      <c r="SF41" s="274"/>
      <c r="SG41" s="279"/>
      <c r="SH41" s="279"/>
      <c r="SI41" s="279"/>
      <c r="SJ41" s="279"/>
      <c r="SK41" s="279"/>
      <c r="SL41" s="279"/>
      <c r="SM41" s="279"/>
      <c r="SN41" s="279"/>
      <c r="SO41" s="279"/>
      <c r="SP41" s="279"/>
      <c r="SQ41" s="279"/>
      <c r="SR41" s="279"/>
      <c r="SS41" s="279"/>
      <c r="ST41" s="279"/>
      <c r="SU41" s="274"/>
    </row>
    <row r="42" spans="1:515" x14ac:dyDescent="0.25">
      <c r="A42" s="5">
        <f>ROW()</f>
        <v>42</v>
      </c>
      <c r="B42" s="334" t="s">
        <v>188</v>
      </c>
      <c r="C42" s="19"/>
      <c r="D42" s="226"/>
      <c r="E42" s="276">
        <v>-4124945.08</v>
      </c>
      <c r="F42" s="226"/>
      <c r="G42" s="276"/>
      <c r="H42" s="226"/>
      <c r="I42" s="276"/>
      <c r="J42" s="276"/>
      <c r="K42" s="276"/>
      <c r="L42" s="276"/>
      <c r="M42" s="276"/>
      <c r="N42" s="276"/>
      <c r="O42" s="276"/>
      <c r="P42" s="276"/>
      <c r="Q42" s="5">
        <f>ROW()</f>
        <v>42</v>
      </c>
      <c r="R42" s="333" t="s">
        <v>187</v>
      </c>
      <c r="S42" s="332">
        <f>T42/T21</f>
        <v>0.95455142287122907</v>
      </c>
      <c r="T42" s="47">
        <v>39496942.159999996</v>
      </c>
      <c r="U42" s="14">
        <f>-T42</f>
        <v>-39496942.159999996</v>
      </c>
      <c r="V42" s="1">
        <f>SUM(T42:U42)</f>
        <v>0</v>
      </c>
      <c r="X42" s="1">
        <f>SUM(V42:W42)</f>
        <v>0</v>
      </c>
      <c r="Z42" s="1">
        <f>SUM(X42:Y42)</f>
        <v>0</v>
      </c>
      <c r="AB42" s="1">
        <f>SUM(Z42:AA42)</f>
        <v>0</v>
      </c>
      <c r="AD42" s="1">
        <f>SUM(AB42:AC42)</f>
        <v>0</v>
      </c>
      <c r="AF42" s="1">
        <f>SUM(AD42:AE42)</f>
        <v>0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CS42" s="1"/>
      <c r="CT42" s="1"/>
      <c r="CU42" s="1"/>
      <c r="CV42" s="1"/>
      <c r="CW42" s="1"/>
      <c r="CX42" s="1"/>
      <c r="CY42" s="1"/>
      <c r="CZ42" s="1"/>
      <c r="HQ42"/>
      <c r="HR42"/>
      <c r="HS42"/>
      <c r="HT42"/>
      <c r="HU42"/>
      <c r="HV42"/>
      <c r="HW42"/>
      <c r="HX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JM42" s="272"/>
      <c r="KW42" s="4"/>
      <c r="LI42" s="5"/>
      <c r="MO42" s="231">
        <f>ROW()</f>
        <v>42</v>
      </c>
      <c r="MP42" s="344" t="s">
        <v>186</v>
      </c>
      <c r="MR42" s="279"/>
      <c r="MS42" s="279"/>
      <c r="MT42" s="279"/>
      <c r="MU42" s="279"/>
      <c r="MV42" s="279"/>
      <c r="MW42" s="279"/>
      <c r="MX42" s="279"/>
      <c r="MY42" s="279"/>
      <c r="MZ42" s="279"/>
      <c r="NA42" s="279"/>
      <c r="NB42" s="279"/>
      <c r="NC42" s="279"/>
      <c r="ND42" s="279"/>
      <c r="NE42" s="5">
        <f>ROW()</f>
        <v>42</v>
      </c>
      <c r="NF42" s="343" t="s">
        <v>180</v>
      </c>
      <c r="NG42" s="343"/>
      <c r="NH42" s="47"/>
      <c r="NI42" s="47"/>
      <c r="NJ42" s="47"/>
      <c r="NK42" s="47"/>
      <c r="NL42" s="47"/>
      <c r="NM42" s="47"/>
      <c r="NN42" s="47"/>
      <c r="NO42" s="47"/>
      <c r="NP42" s="47"/>
      <c r="NQ42" s="47"/>
      <c r="NR42" s="47"/>
      <c r="NS42" s="47"/>
      <c r="NT42" s="47"/>
      <c r="NU42" s="5">
        <f>ROW()</f>
        <v>42</v>
      </c>
      <c r="NV42" s="316" t="s">
        <v>185</v>
      </c>
      <c r="NW42" s="317"/>
      <c r="NX42" s="300">
        <v>0</v>
      </c>
      <c r="NY42" s="300">
        <v>0</v>
      </c>
      <c r="NZ42" s="300">
        <f>SUM(NX42:NY42)</f>
        <v>0</v>
      </c>
      <c r="OA42" s="300">
        <v>0</v>
      </c>
      <c r="OB42" s="300">
        <f>SUM(NZ42:OA42)</f>
        <v>0</v>
      </c>
      <c r="OC42" s="300">
        <v>0</v>
      </c>
      <c r="OD42" s="300">
        <f>SUM(OB42:OC42)</f>
        <v>0</v>
      </c>
      <c r="OE42" s="300">
        <v>2629339.7782025742</v>
      </c>
      <c r="OF42" s="300">
        <f>SUM(OD42:OE42)</f>
        <v>2629339.7782025742</v>
      </c>
      <c r="OG42" s="300">
        <v>0</v>
      </c>
      <c r="OH42" s="300">
        <f>SUM(OF42:OG42)</f>
        <v>2629339.7782025742</v>
      </c>
      <c r="OI42" s="300">
        <v>0</v>
      </c>
      <c r="OJ42" s="300">
        <f>SUM(OH42:OI42)</f>
        <v>2629339.7782025742</v>
      </c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 s="5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R42" s="274"/>
      <c r="PS42" s="274"/>
      <c r="PT42" s="274"/>
      <c r="PU42" s="274"/>
      <c r="PV42" s="274"/>
      <c r="PW42" s="274"/>
      <c r="PX42" s="274"/>
      <c r="PY42" s="274"/>
      <c r="PZ42" s="274"/>
      <c r="QA42" s="274"/>
      <c r="QB42" s="274"/>
      <c r="QC42" s="274"/>
      <c r="QD42" s="274"/>
      <c r="QE42" s="274"/>
      <c r="QF42" s="274"/>
      <c r="QG42" s="274"/>
      <c r="QX42" s="279"/>
      <c r="QY42" s="279"/>
      <c r="QZ42" s="279"/>
      <c r="RA42" s="279"/>
      <c r="RB42" s="279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280">
        <f>ROW()</f>
        <v>42</v>
      </c>
      <c r="RO42" s="279" t="s">
        <v>148</v>
      </c>
      <c r="RP42" s="286">
        <v>0.21</v>
      </c>
      <c r="RQ42" s="281"/>
      <c r="RR42" s="281"/>
      <c r="RS42" s="281"/>
      <c r="RT42" s="281">
        <f t="shared" ref="RT42:SC42" si="138">RT40*-$RP$42</f>
        <v>-81897.944100000008</v>
      </c>
      <c r="RU42" s="281">
        <f t="shared" si="138"/>
        <v>-81897.944100000008</v>
      </c>
      <c r="RV42" s="281">
        <f t="shared" si="138"/>
        <v>-545045.53949999996</v>
      </c>
      <c r="RW42" s="281">
        <f t="shared" si="138"/>
        <v>-626943.48359999992</v>
      </c>
      <c r="RX42" s="281">
        <f t="shared" si="138"/>
        <v>-760777.63859999971</v>
      </c>
      <c r="RY42" s="281">
        <f t="shared" si="138"/>
        <v>-1387721.1221999996</v>
      </c>
      <c r="RZ42" s="281">
        <f t="shared" si="138"/>
        <v>-542129.50260000397</v>
      </c>
      <c r="SA42" s="281">
        <f t="shared" si="138"/>
        <v>-1929850.6248000036</v>
      </c>
      <c r="SB42" s="281">
        <f t="shared" si="138"/>
        <v>-488452.29090000485</v>
      </c>
      <c r="SC42" s="281">
        <f t="shared" si="138"/>
        <v>-2418302.9157000086</v>
      </c>
      <c r="SD42" s="274"/>
      <c r="SE42" s="329"/>
      <c r="SF42" s="274"/>
      <c r="SG42" s="279"/>
      <c r="SH42" s="279"/>
      <c r="SI42" s="279"/>
      <c r="SJ42" s="279"/>
      <c r="SK42" s="279"/>
      <c r="SL42" s="279"/>
      <c r="SM42" s="279"/>
      <c r="SN42" s="279"/>
      <c r="SO42" s="342"/>
      <c r="SP42" s="279"/>
      <c r="SQ42" s="342"/>
      <c r="SR42" s="279"/>
      <c r="SS42" s="342"/>
      <c r="ST42" s="279"/>
      <c r="SU42" s="274"/>
    </row>
    <row r="43" spans="1:515" x14ac:dyDescent="0.25">
      <c r="A43" s="5">
        <f>ROW()</f>
        <v>43</v>
      </c>
      <c r="B43" s="334"/>
      <c r="C43" s="19"/>
      <c r="D43" s="226"/>
      <c r="E43" s="276"/>
      <c r="F43" s="226"/>
      <c r="G43" s="276"/>
      <c r="H43" s="226"/>
      <c r="I43" s="276"/>
      <c r="J43" s="276"/>
      <c r="K43" s="276"/>
      <c r="L43" s="276"/>
      <c r="M43" s="276"/>
      <c r="N43" s="276"/>
      <c r="O43" s="276"/>
      <c r="P43" s="276"/>
      <c r="Q43" s="5">
        <f>ROW()</f>
        <v>43</v>
      </c>
      <c r="R43" s="333" t="s">
        <v>184</v>
      </c>
      <c r="S43" s="332">
        <f>SUM(T43:T45,-T23)/SUM(T22)</f>
        <v>0.55650796381384959</v>
      </c>
      <c r="T43" s="47">
        <v>308839.5</v>
      </c>
      <c r="U43" s="14">
        <f>-T43</f>
        <v>-308839.5</v>
      </c>
      <c r="V43" s="1">
        <f>SUM(T43:U43)</f>
        <v>0</v>
      </c>
      <c r="X43" s="1">
        <f>SUM(V43:W43)</f>
        <v>0</v>
      </c>
      <c r="Z43" s="1">
        <f>SUM(X43:Y43)</f>
        <v>0</v>
      </c>
      <c r="AB43" s="1">
        <f>SUM(Z43:AA43)</f>
        <v>0</v>
      </c>
      <c r="AD43" s="1">
        <f>SUM(AB43:AC43)</f>
        <v>0</v>
      </c>
      <c r="AF43" s="1">
        <f>SUM(AD43:AE43)</f>
        <v>0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CS43" s="1"/>
      <c r="CT43" s="1"/>
      <c r="CU43" s="1"/>
      <c r="CV43" s="1"/>
      <c r="CW43" s="1"/>
      <c r="CX43" s="1"/>
      <c r="CY43" s="1"/>
      <c r="CZ43" s="1"/>
      <c r="HQ43"/>
      <c r="HR43"/>
      <c r="HS43"/>
      <c r="HT43"/>
      <c r="HU43"/>
      <c r="HV43"/>
      <c r="HW43"/>
      <c r="HX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JM43" s="272"/>
      <c r="LI43" s="5"/>
      <c r="MR43" s="279"/>
      <c r="MS43" s="279"/>
      <c r="MT43" s="279"/>
      <c r="MU43" s="279"/>
      <c r="MV43" s="279"/>
      <c r="MW43" s="279"/>
      <c r="MX43" s="279"/>
      <c r="MY43" s="279"/>
      <c r="MZ43" s="279"/>
      <c r="NA43" s="279"/>
      <c r="NB43" s="279"/>
      <c r="NC43" s="279"/>
      <c r="ND43" s="279"/>
      <c r="NE43" s="5">
        <f>ROW()</f>
        <v>43</v>
      </c>
      <c r="NF43" s="331" t="s">
        <v>175</v>
      </c>
      <c r="NG43" s="331"/>
      <c r="NH43" s="47">
        <f>NH41</f>
        <v>0</v>
      </c>
      <c r="NI43" s="47">
        <f>NI41</f>
        <v>0</v>
      </c>
      <c r="NJ43" s="47">
        <f>NJ41</f>
        <v>2737438.2</v>
      </c>
      <c r="NK43" s="47">
        <f>NK41</f>
        <v>-2737438.2</v>
      </c>
      <c r="NL43" s="47">
        <f>SUM(NJ43:NK43)</f>
        <v>0</v>
      </c>
      <c r="NM43" s="47">
        <f>NM41</f>
        <v>0</v>
      </c>
      <c r="NN43" s="47">
        <f>SUM(NL43:NM43)</f>
        <v>0</v>
      </c>
      <c r="NO43" s="47">
        <f>NO41</f>
        <v>-3499802.4110317589</v>
      </c>
      <c r="NP43" s="47">
        <f>SUM(NN43:NO43)</f>
        <v>-3499802.4110317589</v>
      </c>
      <c r="NQ43" s="47">
        <f>NQ41</f>
        <v>0</v>
      </c>
      <c r="NR43" s="47">
        <f>SUM(NP43:NQ43)</f>
        <v>-3499802.4110317589</v>
      </c>
      <c r="NS43" s="47">
        <f>NS41</f>
        <v>0</v>
      </c>
      <c r="NT43" s="47">
        <f>SUM(NR43:NS43)</f>
        <v>-3499802.4110317589</v>
      </c>
      <c r="NU43" s="5">
        <f>ROW()</f>
        <v>43</v>
      </c>
      <c r="NV43" s="316" t="s">
        <v>183</v>
      </c>
      <c r="NW43" s="317"/>
      <c r="NX43" s="300">
        <v>0</v>
      </c>
      <c r="NY43" s="300">
        <v>0</v>
      </c>
      <c r="NZ43" s="300">
        <f>SUM(NX43:NY43)</f>
        <v>0</v>
      </c>
      <c r="OA43" s="300">
        <v>0</v>
      </c>
      <c r="OB43" s="300">
        <f>SUM(NZ43:OA43)</f>
        <v>0</v>
      </c>
      <c r="OC43" s="300">
        <v>0</v>
      </c>
      <c r="OD43" s="300">
        <f>SUM(OB43:OC43)</f>
        <v>0</v>
      </c>
      <c r="OE43" s="300">
        <v>106069.231128963</v>
      </c>
      <c r="OF43" s="300">
        <f>SUM(OD43:OE43)</f>
        <v>106069.231128963</v>
      </c>
      <c r="OG43" s="300">
        <v>0</v>
      </c>
      <c r="OH43" s="300">
        <f>SUM(OF43:OG43)</f>
        <v>106069.231128963</v>
      </c>
      <c r="OI43" s="300">
        <v>0</v>
      </c>
      <c r="OJ43" s="300">
        <f>SUM(OH43:OI43)</f>
        <v>106069.231128963</v>
      </c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 s="5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R43" s="274"/>
      <c r="PS43" s="274"/>
      <c r="PT43" s="274"/>
      <c r="PU43" s="274"/>
      <c r="PV43" s="274"/>
      <c r="PW43" s="274"/>
      <c r="PX43" s="274"/>
      <c r="PY43" s="274"/>
      <c r="PZ43" s="274"/>
      <c r="QA43" s="274"/>
      <c r="QB43" s="274"/>
      <c r="QC43" s="274"/>
      <c r="QD43" s="274"/>
      <c r="QE43" s="274"/>
      <c r="QF43" s="274"/>
      <c r="QG43" s="274"/>
      <c r="QX43" s="274"/>
      <c r="QY43" s="274"/>
      <c r="QZ43" s="274"/>
      <c r="RA43" s="274"/>
      <c r="RB43" s="274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280">
        <f>ROW()</f>
        <v>43</v>
      </c>
      <c r="RO43" s="279"/>
      <c r="RP43" s="286"/>
      <c r="RQ43" s="287"/>
      <c r="RR43" s="287"/>
      <c r="RS43" s="287"/>
      <c r="RT43" s="287"/>
      <c r="RU43" s="287"/>
      <c r="RV43" s="287"/>
      <c r="RW43" s="287"/>
      <c r="RX43" s="287"/>
      <c r="RY43" s="287"/>
      <c r="RZ43" s="287"/>
      <c r="SA43" s="287"/>
      <c r="SB43" s="287"/>
      <c r="SC43" s="287"/>
      <c r="SD43" s="274"/>
      <c r="SE43" s="329"/>
      <c r="SF43" s="274"/>
      <c r="SG43" s="279"/>
      <c r="SH43" s="279"/>
      <c r="SI43" s="279"/>
      <c r="SJ43" s="279"/>
      <c r="SK43" s="279"/>
      <c r="SL43" s="279"/>
      <c r="SM43" s="279"/>
      <c r="SN43" s="279"/>
      <c r="SO43" s="279"/>
      <c r="SP43" s="279"/>
      <c r="SQ43" s="279"/>
      <c r="SR43" s="279"/>
      <c r="SS43" s="279"/>
      <c r="ST43" s="279"/>
      <c r="SU43" s="274"/>
    </row>
    <row r="44" spans="1:515" ht="15.75" thickBot="1" x14ac:dyDescent="0.3">
      <c r="A44" s="5">
        <f>ROW()</f>
        <v>44</v>
      </c>
      <c r="B44" s="334" t="s">
        <v>182</v>
      </c>
      <c r="C44" s="223"/>
      <c r="D44" s="315"/>
      <c r="E44" s="276">
        <v>-1662725.49</v>
      </c>
      <c r="F44" s="315"/>
      <c r="G44" s="276"/>
      <c r="H44" s="315"/>
      <c r="I44" s="276"/>
      <c r="J44" s="276"/>
      <c r="K44" s="276"/>
      <c r="L44" s="276"/>
      <c r="M44" s="276"/>
      <c r="N44" s="276"/>
      <c r="O44" s="276"/>
      <c r="P44" s="276"/>
      <c r="Q44" s="5">
        <f>ROW()</f>
        <v>44</v>
      </c>
      <c r="R44" s="333" t="s">
        <v>181</v>
      </c>
      <c r="S44" s="339"/>
      <c r="T44" s="47">
        <v>55116.43</v>
      </c>
      <c r="U44" s="14">
        <f>-T44</f>
        <v>-55116.43</v>
      </c>
      <c r="V44" s="1">
        <f>SUM(T44:U44)</f>
        <v>0</v>
      </c>
      <c r="X44" s="1">
        <f>SUM(V44:W44)</f>
        <v>0</v>
      </c>
      <c r="Z44" s="1">
        <f>SUM(X44:Y44)</f>
        <v>0</v>
      </c>
      <c r="AB44" s="1">
        <f>SUM(Z44:AA44)</f>
        <v>0</v>
      </c>
      <c r="AD44" s="1">
        <f>SUM(AB44:AC44)</f>
        <v>0</v>
      </c>
      <c r="AF44" s="1">
        <f>SUM(AD44:AE44)</f>
        <v>0</v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HQ44"/>
      <c r="HR44"/>
      <c r="HS44"/>
      <c r="HT44"/>
      <c r="HU44"/>
      <c r="HV44"/>
      <c r="HW44"/>
      <c r="HX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KW44" s="4"/>
      <c r="LI44" s="5"/>
      <c r="MR44" s="279"/>
      <c r="MS44" s="279"/>
      <c r="MT44" s="279"/>
      <c r="MU44" s="279"/>
      <c r="MV44" s="279"/>
      <c r="MW44" s="279"/>
      <c r="MX44" s="279"/>
      <c r="MY44" s="279"/>
      <c r="MZ44" s="279"/>
      <c r="NA44" s="279"/>
      <c r="NB44" s="279"/>
      <c r="NC44" s="279"/>
      <c r="ND44" s="279"/>
      <c r="NE44" s="5">
        <f>ROW()</f>
        <v>44</v>
      </c>
      <c r="NF44" s="331" t="s">
        <v>180</v>
      </c>
      <c r="NG44" s="331"/>
      <c r="NH44" s="47"/>
      <c r="NI44" s="47"/>
      <c r="NJ44" s="47"/>
      <c r="NK44" s="47"/>
      <c r="NL44" s="47"/>
      <c r="NM44" s="47"/>
      <c r="NN44" s="47"/>
      <c r="NO44" s="47"/>
      <c r="NP44" s="47"/>
      <c r="NQ44" s="47"/>
      <c r="NR44" s="47"/>
      <c r="NS44" s="47"/>
      <c r="NT44" s="47"/>
      <c r="NU44" s="5">
        <f>ROW()</f>
        <v>44</v>
      </c>
      <c r="NV44" s="316" t="s">
        <v>95</v>
      </c>
      <c r="NW44" s="316"/>
      <c r="NX44" s="298">
        <f t="shared" ref="NX44:OJ44" si="139">SUM(NX39:NX43)</f>
        <v>-5849175.2306000004</v>
      </c>
      <c r="NY44" s="298">
        <f t="shared" si="139"/>
        <v>0</v>
      </c>
      <c r="NZ44" s="298">
        <f t="shared" si="139"/>
        <v>-5849175.2306000004</v>
      </c>
      <c r="OA44" s="298">
        <f t="shared" si="139"/>
        <v>5849175.2306000004</v>
      </c>
      <c r="OB44" s="298">
        <f t="shared" si="139"/>
        <v>0</v>
      </c>
      <c r="OC44" s="298">
        <f t="shared" si="139"/>
        <v>0</v>
      </c>
      <c r="OD44" s="298">
        <f t="shared" si="139"/>
        <v>0</v>
      </c>
      <c r="OE44" s="298">
        <f t="shared" si="139"/>
        <v>4667402.7807480562</v>
      </c>
      <c r="OF44" s="298">
        <f t="shared" si="139"/>
        <v>4667402.7807480562</v>
      </c>
      <c r="OG44" s="298">
        <f t="shared" si="139"/>
        <v>0</v>
      </c>
      <c r="OH44" s="298">
        <f t="shared" si="139"/>
        <v>4667402.7807480562</v>
      </c>
      <c r="OI44" s="298">
        <f t="shared" si="139"/>
        <v>0</v>
      </c>
      <c r="OJ44" s="298">
        <f t="shared" si="139"/>
        <v>4667402.7807480562</v>
      </c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 s="5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R44" s="274"/>
      <c r="PS44" s="274"/>
      <c r="PT44" s="274"/>
      <c r="PU44" s="274"/>
      <c r="PV44" s="274"/>
      <c r="PW44" s="274"/>
      <c r="PX44" s="274"/>
      <c r="PY44" s="274"/>
      <c r="PZ44" s="274"/>
      <c r="QA44" s="274"/>
      <c r="QB44" s="274"/>
      <c r="QC44" s="274"/>
      <c r="QD44" s="274"/>
      <c r="QE44" s="274"/>
      <c r="QF44" s="274"/>
      <c r="QG44" s="274"/>
      <c r="QX44" s="274"/>
      <c r="QY44" s="274"/>
      <c r="QZ44" s="274"/>
      <c r="RA44" s="274"/>
      <c r="RB44" s="274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280">
        <f>ROW()</f>
        <v>44</v>
      </c>
      <c r="RO44" s="279" t="s">
        <v>147</v>
      </c>
      <c r="RP44" s="286"/>
      <c r="RQ44" s="285"/>
      <c r="RR44" s="285"/>
      <c r="RS44" s="285"/>
      <c r="RT44" s="285">
        <f t="shared" ref="RT44:SC44" si="140">-RT40-RT42</f>
        <v>-308092.2659</v>
      </c>
      <c r="RU44" s="285">
        <f t="shared" si="140"/>
        <v>-308092.2659</v>
      </c>
      <c r="RV44" s="285">
        <f t="shared" si="140"/>
        <v>-2050409.4104999998</v>
      </c>
      <c r="RW44" s="285">
        <f t="shared" si="140"/>
        <v>-2358501.6763999998</v>
      </c>
      <c r="RX44" s="285">
        <f t="shared" si="140"/>
        <v>-2861973.021399999</v>
      </c>
      <c r="RY44" s="285">
        <f t="shared" si="140"/>
        <v>-5220474.6977999993</v>
      </c>
      <c r="RZ44" s="285">
        <f t="shared" si="140"/>
        <v>-2039439.5574000152</v>
      </c>
      <c r="SA44" s="285">
        <f t="shared" si="140"/>
        <v>-7259914.2552000135</v>
      </c>
      <c r="SB44" s="285">
        <f t="shared" si="140"/>
        <v>-1837510.9991000185</v>
      </c>
      <c r="SC44" s="285">
        <f t="shared" si="140"/>
        <v>-9097425.2543000318</v>
      </c>
      <c r="SD44" s="274"/>
      <c r="SE44" s="329"/>
      <c r="SF44" s="274"/>
      <c r="SG44" s="279"/>
      <c r="SH44" s="279"/>
      <c r="SI44" s="279"/>
      <c r="SJ44" s="279"/>
      <c r="SK44" s="279"/>
      <c r="SL44" s="279"/>
      <c r="SM44" s="279"/>
      <c r="SN44" s="279"/>
      <c r="SO44" s="342"/>
      <c r="SP44" s="279"/>
      <c r="SQ44" s="279"/>
      <c r="SR44" s="279"/>
      <c r="SS44" s="279"/>
      <c r="ST44" s="279"/>
      <c r="SU44" s="274"/>
    </row>
    <row r="45" spans="1:515" ht="15.75" thickTop="1" x14ac:dyDescent="0.25">
      <c r="A45" s="5">
        <f>ROW()</f>
        <v>45</v>
      </c>
      <c r="B45" s="334" t="s">
        <v>179</v>
      </c>
      <c r="C45" s="19"/>
      <c r="D45" s="341"/>
      <c r="E45" s="340">
        <f t="shared" ref="E45:P45" si="141">SUM(E31:E44)</f>
        <v>-5603540.5800000001</v>
      </c>
      <c r="F45" s="340">
        <f t="shared" si="141"/>
        <v>0</v>
      </c>
      <c r="G45" s="340">
        <f t="shared" si="141"/>
        <v>-23790349.489999998</v>
      </c>
      <c r="H45" s="340">
        <f t="shared" si="141"/>
        <v>0</v>
      </c>
      <c r="I45" s="340">
        <f t="shared" si="141"/>
        <v>0</v>
      </c>
      <c r="J45" s="340">
        <f t="shared" si="141"/>
        <v>0</v>
      </c>
      <c r="K45" s="340">
        <f t="shared" si="141"/>
        <v>0</v>
      </c>
      <c r="L45" s="340">
        <f t="shared" si="141"/>
        <v>0</v>
      </c>
      <c r="M45" s="340">
        <f t="shared" si="141"/>
        <v>0</v>
      </c>
      <c r="N45" s="340">
        <f t="shared" si="141"/>
        <v>0</v>
      </c>
      <c r="O45" s="340">
        <f t="shared" si="141"/>
        <v>0</v>
      </c>
      <c r="P45" s="340">
        <f t="shared" si="141"/>
        <v>0</v>
      </c>
      <c r="Q45" s="5">
        <f>ROW()</f>
        <v>45</v>
      </c>
      <c r="R45" s="333" t="s">
        <v>178</v>
      </c>
      <c r="S45" s="339"/>
      <c r="T45" s="47">
        <v>4350</v>
      </c>
      <c r="U45" s="14">
        <f>-T45</f>
        <v>-4350</v>
      </c>
      <c r="V45" s="1">
        <f>SUM(T45:U45)</f>
        <v>0</v>
      </c>
      <c r="X45" s="1">
        <f>SUM(V45:W45)</f>
        <v>0</v>
      </c>
      <c r="Z45" s="1">
        <f>SUM(X45:Y45)</f>
        <v>0</v>
      </c>
      <c r="AB45" s="1">
        <f>SUM(Z45:AA45)</f>
        <v>0</v>
      </c>
      <c r="AD45" s="1">
        <f>SUM(AB45:AC45)</f>
        <v>0</v>
      </c>
      <c r="AF45" s="1">
        <f>SUM(AD45:AE45)</f>
        <v>0</v>
      </c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HQ45"/>
      <c r="HR45"/>
      <c r="HS45"/>
      <c r="HT45"/>
      <c r="HU45"/>
      <c r="HV45"/>
      <c r="HW45"/>
      <c r="HX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LI45" s="294"/>
      <c r="MR45" s="279"/>
      <c r="MS45" s="279"/>
      <c r="MT45" s="279"/>
      <c r="MU45" s="279"/>
      <c r="MV45" s="279"/>
      <c r="MW45" s="279"/>
      <c r="MX45" s="279"/>
      <c r="MY45" s="279"/>
      <c r="MZ45" s="279"/>
      <c r="NA45" s="279"/>
      <c r="NB45" s="279"/>
      <c r="NC45" s="279"/>
      <c r="ND45" s="279"/>
      <c r="NE45" s="5">
        <f>ROW()</f>
        <v>45</v>
      </c>
      <c r="NF45" s="331" t="s">
        <v>158</v>
      </c>
      <c r="NG45" s="338">
        <v>0.21</v>
      </c>
      <c r="NH45" s="47">
        <f>NH43*-$NG$45</f>
        <v>0</v>
      </c>
      <c r="NI45" s="47">
        <f>NI43*-$NG$45</f>
        <v>0</v>
      </c>
      <c r="NJ45" s="337">
        <f>NJ43*$NG$45</f>
        <v>574862.022</v>
      </c>
      <c r="NK45" s="337">
        <f>NK43*$NG$45</f>
        <v>-574862.022</v>
      </c>
      <c r="NL45" s="47">
        <f>SUM(NJ45:NK45)</f>
        <v>0</v>
      </c>
      <c r="NM45" s="47">
        <f>NM43*-$NG$45</f>
        <v>0</v>
      </c>
      <c r="NN45" s="47">
        <f>SUM(NL45:NM45)</f>
        <v>0</v>
      </c>
      <c r="NO45" s="337">
        <f>NO43*$NG$45</f>
        <v>-734958.50631666929</v>
      </c>
      <c r="NP45" s="47">
        <f>SUM(NN45:NO45)</f>
        <v>-734958.50631666929</v>
      </c>
      <c r="NQ45" s="47">
        <f>NQ43*-$NG$45</f>
        <v>0</v>
      </c>
      <c r="NR45" s="47">
        <f>SUM(NP45:NQ45)</f>
        <v>-734958.50631666929</v>
      </c>
      <c r="NS45" s="47">
        <f>NS43*-$NG$45</f>
        <v>0</v>
      </c>
      <c r="NT45" s="47">
        <f>SUM(NR45:NS45)</f>
        <v>-734958.50631666929</v>
      </c>
      <c r="NU45" s="5">
        <f>ROW()</f>
        <v>45</v>
      </c>
      <c r="NV45" s="336" t="s">
        <v>177</v>
      </c>
      <c r="NW45" s="335"/>
      <c r="NX45" s="326"/>
      <c r="NY45" s="326"/>
      <c r="NZ45" s="326"/>
      <c r="OA45" s="326"/>
      <c r="OB45" s="326"/>
      <c r="OC45" s="317"/>
      <c r="OD45" s="326"/>
      <c r="OE45" s="317"/>
      <c r="OF45" s="326"/>
      <c r="OG45" s="317"/>
      <c r="OH45" s="326"/>
      <c r="OI45" s="317"/>
      <c r="OJ45" s="326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 s="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R45" s="274"/>
      <c r="PS45" s="274"/>
      <c r="PT45" s="274"/>
      <c r="PU45" s="274"/>
      <c r="PV45" s="274"/>
      <c r="PW45" s="274"/>
      <c r="PX45" s="274"/>
      <c r="PY45" s="274"/>
      <c r="PZ45" s="274"/>
      <c r="QA45" s="274"/>
      <c r="QB45" s="274"/>
      <c r="QC45" s="274"/>
      <c r="QD45" s="274"/>
      <c r="QE45" s="274"/>
      <c r="QF45" s="274"/>
      <c r="QG45" s="274"/>
      <c r="QX45" s="274"/>
      <c r="QY45" s="274"/>
      <c r="QZ45" s="274"/>
      <c r="RA45" s="274"/>
      <c r="RB45" s="274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280">
        <f>ROW()</f>
        <v>45</v>
      </c>
      <c r="RO45" s="279"/>
      <c r="RP45" s="286"/>
      <c r="RQ45" s="284"/>
      <c r="RR45" s="284"/>
      <c r="RS45" s="284"/>
      <c r="RT45" s="284"/>
      <c r="RU45" s="284"/>
      <c r="RV45" s="284"/>
      <c r="RW45" s="284"/>
      <c r="RX45" s="284"/>
      <c r="RY45" s="284"/>
      <c r="RZ45" s="284"/>
      <c r="SA45" s="284"/>
      <c r="SB45" s="284"/>
      <c r="SC45" s="284"/>
      <c r="SD45" s="274"/>
      <c r="SE45" s="329"/>
      <c r="SF45" s="274"/>
      <c r="SG45" s="279"/>
      <c r="SH45" s="279"/>
      <c r="SI45" s="279"/>
      <c r="SJ45" s="279"/>
      <c r="SK45" s="279"/>
      <c r="SL45" s="279"/>
      <c r="SM45" s="279"/>
      <c r="SN45" s="279"/>
      <c r="SO45" s="279"/>
      <c r="SP45" s="279"/>
      <c r="SQ45" s="279"/>
      <c r="SR45" s="279"/>
      <c r="SS45" s="279"/>
      <c r="ST45" s="279"/>
      <c r="SU45" s="274"/>
    </row>
    <row r="46" spans="1:515" ht="15.75" thickBot="1" x14ac:dyDescent="0.3">
      <c r="A46" s="5">
        <f>ROW()</f>
        <v>46</v>
      </c>
      <c r="B46" s="334"/>
      <c r="C46" s="19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5">
        <f>ROW()</f>
        <v>46</v>
      </c>
      <c r="R46" s="333" t="s">
        <v>176</v>
      </c>
      <c r="S46" s="332">
        <f>T46/SUM(T26,T28)</f>
        <v>0.96031165382998862</v>
      </c>
      <c r="T46" s="47">
        <v>44344379.93</v>
      </c>
      <c r="U46" s="14">
        <f>-T46</f>
        <v>-44344379.93</v>
      </c>
      <c r="V46" s="53">
        <f>SUM(T46:U46)</f>
        <v>0</v>
      </c>
      <c r="W46" s="53"/>
      <c r="X46" s="53">
        <f>SUM(V46:W46)</f>
        <v>0</v>
      </c>
      <c r="Y46" s="53"/>
      <c r="Z46" s="53">
        <f>SUM(X46:Y46)</f>
        <v>0</v>
      </c>
      <c r="AA46" s="53"/>
      <c r="AB46" s="53">
        <f>SUM(Z46:AA46)</f>
        <v>0</v>
      </c>
      <c r="AC46" s="53"/>
      <c r="AD46" s="53">
        <f>SUM(AB46:AC46)</f>
        <v>0</v>
      </c>
      <c r="AE46" s="53"/>
      <c r="AF46" s="53">
        <f>SUM(AD46:AE46)</f>
        <v>0</v>
      </c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HQ46"/>
      <c r="HR46"/>
      <c r="HS46"/>
      <c r="HT46"/>
      <c r="HU46"/>
      <c r="HV46"/>
      <c r="HW46"/>
      <c r="HX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MR46" s="279"/>
      <c r="MS46" s="279"/>
      <c r="MT46" s="279"/>
      <c r="MU46" s="279"/>
      <c r="MV46" s="279"/>
      <c r="MW46" s="279"/>
      <c r="MX46" s="279"/>
      <c r="MY46" s="279"/>
      <c r="MZ46" s="279"/>
      <c r="NA46" s="279"/>
      <c r="NB46" s="279"/>
      <c r="NC46" s="279"/>
      <c r="ND46" s="279"/>
      <c r="NE46" s="5">
        <f>ROW()</f>
        <v>46</v>
      </c>
      <c r="NF46" s="331" t="s">
        <v>147</v>
      </c>
      <c r="NG46" s="331"/>
      <c r="NH46" s="330">
        <f>-NH43-NH45</f>
        <v>0</v>
      </c>
      <c r="NI46" s="330">
        <f>-NI43-NI45</f>
        <v>0</v>
      </c>
      <c r="NJ46" s="330">
        <f>NJ43-NJ45</f>
        <v>2162576.1780000003</v>
      </c>
      <c r="NK46" s="330">
        <f>NK43-NK45</f>
        <v>-2162576.1780000003</v>
      </c>
      <c r="NL46" s="330">
        <f>NL43-NL45</f>
        <v>0</v>
      </c>
      <c r="NM46" s="330">
        <f>-NM43-NM45</f>
        <v>0</v>
      </c>
      <c r="NN46" s="330">
        <f>NN43-NN45</f>
        <v>0</v>
      </c>
      <c r="NO46" s="330">
        <f>NO43-NO45</f>
        <v>-2764843.9047150896</v>
      </c>
      <c r="NP46" s="330">
        <f>NP43-NP45</f>
        <v>-2764843.9047150896</v>
      </c>
      <c r="NQ46" s="330">
        <f>-NQ43-NQ45</f>
        <v>0</v>
      </c>
      <c r="NR46" s="330">
        <f>NR43-NR45</f>
        <v>-2764843.9047150896</v>
      </c>
      <c r="NS46" s="330">
        <f>-NS43-NS45</f>
        <v>0</v>
      </c>
      <c r="NT46" s="330">
        <f>NT43-NT45</f>
        <v>-2764843.9047150896</v>
      </c>
      <c r="NU46" s="5">
        <f>ROW()</f>
        <v>46</v>
      </c>
      <c r="NV46" s="322" t="s">
        <v>175</v>
      </c>
      <c r="NW46" s="322"/>
      <c r="NX46" s="227">
        <f t="shared" ref="NX46:OJ46" si="142">NX44</f>
        <v>-5849175.2306000004</v>
      </c>
      <c r="NY46" s="227">
        <f t="shared" si="142"/>
        <v>0</v>
      </c>
      <c r="NZ46" s="227">
        <f t="shared" si="142"/>
        <v>-5849175.2306000004</v>
      </c>
      <c r="OA46" s="227">
        <f t="shared" si="142"/>
        <v>5849175.2306000004</v>
      </c>
      <c r="OB46" s="227">
        <f t="shared" si="142"/>
        <v>0</v>
      </c>
      <c r="OC46" s="227">
        <f t="shared" si="142"/>
        <v>0</v>
      </c>
      <c r="OD46" s="227">
        <f t="shared" si="142"/>
        <v>0</v>
      </c>
      <c r="OE46" s="227">
        <f t="shared" si="142"/>
        <v>4667402.7807480562</v>
      </c>
      <c r="OF46" s="227">
        <f t="shared" si="142"/>
        <v>4667402.7807480562</v>
      </c>
      <c r="OG46" s="227">
        <f t="shared" si="142"/>
        <v>0</v>
      </c>
      <c r="OH46" s="227">
        <f t="shared" si="142"/>
        <v>4667402.7807480562</v>
      </c>
      <c r="OI46" s="227">
        <f t="shared" si="142"/>
        <v>0</v>
      </c>
      <c r="OJ46" s="227">
        <f t="shared" si="142"/>
        <v>4667402.7807480562</v>
      </c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 s="5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R46" s="274"/>
      <c r="PS46" s="274"/>
      <c r="PT46" s="274"/>
      <c r="PU46" s="274"/>
      <c r="PV46" s="274"/>
      <c r="PW46" s="274"/>
      <c r="PX46" s="274"/>
      <c r="PY46" s="274"/>
      <c r="PZ46" s="274"/>
      <c r="QA46" s="274"/>
      <c r="QB46" s="274"/>
      <c r="QC46" s="274"/>
      <c r="QD46" s="274"/>
      <c r="QE46" s="274"/>
      <c r="QF46" s="274"/>
      <c r="QG46" s="274"/>
      <c r="QX46" s="274"/>
      <c r="QY46" s="274"/>
      <c r="QZ46" s="274"/>
      <c r="RA46" s="274"/>
      <c r="RB46" s="274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280">
        <f>ROW()</f>
        <v>46</v>
      </c>
      <c r="RO46" s="279" t="s">
        <v>146</v>
      </c>
      <c r="RP46" s="286"/>
      <c r="RQ46" s="283"/>
      <c r="RR46" s="283"/>
      <c r="RS46" s="283"/>
      <c r="RT46" s="283">
        <v>56057559.789999992</v>
      </c>
      <c r="RU46" s="283">
        <v>56057559.789999992</v>
      </c>
      <c r="RV46" s="283">
        <v>120233571.84</v>
      </c>
      <c r="RW46" s="283">
        <v>176291131.63</v>
      </c>
      <c r="RX46" s="283">
        <v>51143716.610000014</v>
      </c>
      <c r="RY46" s="283">
        <v>227434848.24000001</v>
      </c>
      <c r="RZ46" s="283">
        <v>95040814</v>
      </c>
      <c r="SA46" s="283">
        <v>322475662.24000001</v>
      </c>
      <c r="SB46" s="283">
        <v>85647742.719999969</v>
      </c>
      <c r="SC46" s="283">
        <v>408123404.95999998</v>
      </c>
      <c r="SD46" s="274"/>
      <c r="SE46" s="329"/>
      <c r="SF46" s="274"/>
      <c r="SG46" s="279"/>
      <c r="SH46" s="279"/>
      <c r="SI46" s="279"/>
      <c r="SJ46" s="279"/>
      <c r="SK46" s="279"/>
      <c r="SL46" s="279"/>
      <c r="SM46" s="279"/>
      <c r="SN46" s="279"/>
      <c r="SO46" s="279"/>
      <c r="SP46" s="279"/>
      <c r="SQ46" s="279"/>
      <c r="SR46" s="279"/>
      <c r="SS46" s="279"/>
      <c r="ST46" s="279"/>
      <c r="SU46" s="274"/>
    </row>
    <row r="47" spans="1:515" ht="15.75" thickTop="1" x14ac:dyDescent="0.25">
      <c r="A47" s="5">
        <f>ROW()</f>
        <v>47</v>
      </c>
      <c r="B47" s="314" t="s">
        <v>174</v>
      </c>
      <c r="C47" s="19"/>
      <c r="D47" s="276"/>
      <c r="E47" s="276">
        <f t="shared" ref="E47:P47" si="143">E28+E45</f>
        <v>3914333.3346679378</v>
      </c>
      <c r="F47" s="276">
        <f t="shared" si="143"/>
        <v>0</v>
      </c>
      <c r="G47" s="276">
        <f t="shared" si="143"/>
        <v>-39310520.070995443</v>
      </c>
      <c r="H47" s="276">
        <f t="shared" si="143"/>
        <v>0</v>
      </c>
      <c r="I47" s="276">
        <f t="shared" si="143"/>
        <v>15012199.290499585</v>
      </c>
      <c r="J47" s="276">
        <f t="shared" si="143"/>
        <v>0</v>
      </c>
      <c r="K47" s="276">
        <f t="shared" si="143"/>
        <v>3182640.6072111833</v>
      </c>
      <c r="L47" s="276">
        <f t="shared" si="143"/>
        <v>0</v>
      </c>
      <c r="M47" s="276">
        <f t="shared" si="143"/>
        <v>4088503.6398947756</v>
      </c>
      <c r="N47" s="276">
        <f t="shared" si="143"/>
        <v>0</v>
      </c>
      <c r="O47" s="276">
        <f t="shared" si="143"/>
        <v>854215.47975359601</v>
      </c>
      <c r="P47" s="276">
        <f t="shared" si="143"/>
        <v>0</v>
      </c>
      <c r="Q47" s="5">
        <f>ROW()</f>
        <v>47</v>
      </c>
      <c r="R47" s="328" t="s">
        <v>173</v>
      </c>
      <c r="S47" s="328"/>
      <c r="T47" s="327">
        <f t="shared" ref="T47:AF47" si="144">SUM(T38:T46)</f>
        <v>448883000.75</v>
      </c>
      <c r="U47" s="327">
        <f t="shared" si="144"/>
        <v>-448883000.75</v>
      </c>
      <c r="V47" s="327">
        <f t="shared" si="144"/>
        <v>0</v>
      </c>
      <c r="W47" s="327">
        <f t="shared" si="144"/>
        <v>0</v>
      </c>
      <c r="X47" s="327">
        <f t="shared" si="144"/>
        <v>0</v>
      </c>
      <c r="Y47" s="327">
        <f t="shared" si="144"/>
        <v>0</v>
      </c>
      <c r="Z47" s="327">
        <f t="shared" si="144"/>
        <v>0</v>
      </c>
      <c r="AA47" s="327">
        <f t="shared" si="144"/>
        <v>0</v>
      </c>
      <c r="AB47" s="327">
        <f t="shared" si="144"/>
        <v>0</v>
      </c>
      <c r="AC47" s="327">
        <f t="shared" si="144"/>
        <v>0</v>
      </c>
      <c r="AD47" s="327">
        <f t="shared" si="144"/>
        <v>0</v>
      </c>
      <c r="AE47" s="327">
        <f t="shared" si="144"/>
        <v>0</v>
      </c>
      <c r="AF47" s="327">
        <f t="shared" si="144"/>
        <v>0</v>
      </c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HQ47"/>
      <c r="HR47"/>
      <c r="HS47"/>
      <c r="HT47"/>
      <c r="HU47"/>
      <c r="HV47"/>
      <c r="HW47"/>
      <c r="HX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MR47" s="279"/>
      <c r="MS47" s="279"/>
      <c r="MT47" s="279"/>
      <c r="MU47" s="279"/>
      <c r="MV47" s="279"/>
      <c r="MW47" s="279"/>
      <c r="MX47" s="279"/>
      <c r="MY47" s="279"/>
      <c r="MZ47" s="279"/>
      <c r="NA47" s="279"/>
      <c r="NB47" s="279"/>
      <c r="NC47" s="279"/>
      <c r="ND47" s="279"/>
      <c r="NU47" s="5">
        <f>ROW()</f>
        <v>47</v>
      </c>
      <c r="NV47" s="322"/>
      <c r="NW47" s="322"/>
      <c r="NX47" s="227"/>
      <c r="NY47" s="227"/>
      <c r="NZ47" s="227"/>
      <c r="OA47" s="326"/>
      <c r="OB47" s="227"/>
      <c r="OC47" s="317"/>
      <c r="OD47" s="227"/>
      <c r="OE47" s="317"/>
      <c r="OF47" s="227"/>
      <c r="OG47" s="317"/>
      <c r="OH47" s="227"/>
      <c r="OI47" s="317"/>
      <c r="OJ47" s="22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 s="294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R47" s="274"/>
      <c r="PS47" s="274"/>
      <c r="PT47" s="274"/>
      <c r="PU47" s="274"/>
      <c r="PV47" s="274"/>
      <c r="PW47" s="274"/>
      <c r="PX47" s="274"/>
      <c r="PY47" s="274"/>
      <c r="PZ47" s="274"/>
      <c r="QA47" s="274"/>
      <c r="QB47" s="274"/>
      <c r="QC47" s="274"/>
      <c r="QD47" s="274"/>
      <c r="QE47" s="274"/>
      <c r="QF47" s="274"/>
      <c r="QG47" s="274"/>
      <c r="QX47" s="274"/>
      <c r="QY47" s="274"/>
      <c r="QZ47" s="274"/>
      <c r="RA47" s="274"/>
      <c r="RB47" s="274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280">
        <f>ROW()</f>
        <v>47</v>
      </c>
      <c r="RO47" s="279" t="s">
        <v>145</v>
      </c>
      <c r="RP47" s="286"/>
      <c r="RQ47" s="282"/>
      <c r="RR47" s="282"/>
      <c r="RS47" s="282"/>
      <c r="RT47" s="282">
        <v>-389990.21</v>
      </c>
      <c r="RU47" s="282">
        <v>-389990.21</v>
      </c>
      <c r="RV47" s="282">
        <v>-2985445.16</v>
      </c>
      <c r="RW47" s="282">
        <v>-3375435.37</v>
      </c>
      <c r="RX47" s="282">
        <v>-3079689.24</v>
      </c>
      <c r="RY47" s="282">
        <v>-6455124.6100000003</v>
      </c>
      <c r="RZ47" s="282">
        <v>-7920830.7200000016</v>
      </c>
      <c r="SA47" s="282">
        <v>-14375955.330000002</v>
      </c>
      <c r="SB47" s="282">
        <v>-10374414.870000005</v>
      </c>
      <c r="SC47" s="282">
        <v>-24750370.200000007</v>
      </c>
      <c r="SD47" s="274"/>
      <c r="SE47" s="274"/>
      <c r="SF47" s="274"/>
      <c r="SG47" s="279"/>
      <c r="SH47" s="279"/>
      <c r="SI47" s="279"/>
      <c r="SJ47" s="279"/>
      <c r="SK47" s="279"/>
      <c r="SL47" s="279"/>
      <c r="SM47" s="279"/>
      <c r="SN47" s="279"/>
      <c r="SO47" s="279"/>
      <c r="SP47" s="279"/>
      <c r="SQ47" s="279"/>
      <c r="SR47" s="279"/>
      <c r="SS47" s="279"/>
      <c r="ST47" s="279"/>
      <c r="SU47" s="274"/>
    </row>
    <row r="48" spans="1:515" x14ac:dyDescent="0.25">
      <c r="A48" s="5">
        <f>ROW()</f>
        <v>48</v>
      </c>
      <c r="C48" s="19"/>
      <c r="D48" s="303"/>
      <c r="E48" s="303"/>
      <c r="F48" s="303"/>
      <c r="G48" s="303"/>
      <c r="H48" s="47"/>
      <c r="I48" s="303"/>
      <c r="J48" s="303"/>
      <c r="K48" s="303"/>
      <c r="L48" s="303"/>
      <c r="M48" s="303"/>
      <c r="N48" s="303"/>
      <c r="O48" s="303"/>
      <c r="P48" s="303"/>
      <c r="Q48" s="5">
        <f>ROW()</f>
        <v>48</v>
      </c>
      <c r="T48" s="325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HQ48"/>
      <c r="HR48"/>
      <c r="HS48"/>
      <c r="HT48"/>
      <c r="HU48"/>
      <c r="HV48"/>
      <c r="HW48"/>
      <c r="HX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NU48" s="5">
        <f>ROW()</f>
        <v>48</v>
      </c>
      <c r="NV48" s="322" t="s">
        <v>158</v>
      </c>
      <c r="NW48" s="324">
        <v>0.21</v>
      </c>
      <c r="NX48" s="323">
        <f>-NX46*$NW$48</f>
        <v>1228326.7984259999</v>
      </c>
      <c r="NY48" s="323">
        <f>-NY46*$NW$48</f>
        <v>0</v>
      </c>
      <c r="NZ48" s="323">
        <f>SUM(NX48:NY48)</f>
        <v>1228326.7984259999</v>
      </c>
      <c r="OA48" s="323">
        <f>-OA46*$NW$48</f>
        <v>-1228326.7984259999</v>
      </c>
      <c r="OB48" s="323">
        <f>SUM(NZ48:OA48)</f>
        <v>0</v>
      </c>
      <c r="OC48" s="323">
        <f>-OC46*$NW$48</f>
        <v>0</v>
      </c>
      <c r="OD48" s="323">
        <f>SUM(OB48:OC48)</f>
        <v>0</v>
      </c>
      <c r="OE48" s="323">
        <f>-OE46*$NW$48</f>
        <v>-980154.58395709179</v>
      </c>
      <c r="OF48" s="323">
        <f>SUM(OD48:OE48)</f>
        <v>-980154.58395709179</v>
      </c>
      <c r="OG48" s="323">
        <f>-OG46*$NW$48</f>
        <v>0</v>
      </c>
      <c r="OH48" s="323">
        <f>SUM(OF48:OG48)</f>
        <v>-980154.58395709179</v>
      </c>
      <c r="OI48" s="323">
        <f>-OI46*$NW$48</f>
        <v>0</v>
      </c>
      <c r="OJ48" s="323">
        <f>SUM(OH48:OI48)</f>
        <v>-980154.58395709179</v>
      </c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R48" s="274"/>
      <c r="PS48" s="274"/>
      <c r="PT48" s="274"/>
      <c r="PU48" s="274"/>
      <c r="PV48" s="274"/>
      <c r="PW48" s="274"/>
      <c r="PX48" s="274"/>
      <c r="PY48" s="274"/>
      <c r="PZ48" s="274"/>
      <c r="QA48" s="274"/>
      <c r="QB48" s="274"/>
      <c r="QC48" s="274"/>
      <c r="QD48" s="274"/>
      <c r="QE48" s="274"/>
      <c r="QF48" s="274"/>
      <c r="QG48" s="274"/>
      <c r="QX48" s="274"/>
      <c r="QY48" s="274"/>
      <c r="QZ48" s="274"/>
      <c r="RA48" s="274"/>
      <c r="RB48" s="274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280">
        <f>ROW()</f>
        <v>48</v>
      </c>
      <c r="RO48" s="279" t="s">
        <v>144</v>
      </c>
      <c r="RP48" s="286"/>
      <c r="RQ48" s="281"/>
      <c r="RR48" s="281"/>
      <c r="RS48" s="281"/>
      <c r="RT48" s="281">
        <v>-388784.05999999994</v>
      </c>
      <c r="RU48" s="281">
        <v>-388784.05999999994</v>
      </c>
      <c r="RV48" s="281">
        <v>-1214305.1100000003</v>
      </c>
      <c r="RW48" s="281">
        <v>-1603089.1700000002</v>
      </c>
      <c r="RX48" s="281">
        <v>-990526.57000000007</v>
      </c>
      <c r="RY48" s="281">
        <v>-2593615.7400000002</v>
      </c>
      <c r="RZ48" s="281">
        <v>-2350648.1899999995</v>
      </c>
      <c r="SA48" s="281">
        <v>-4944263.93</v>
      </c>
      <c r="SB48" s="281">
        <v>-2966768.1999999993</v>
      </c>
      <c r="SC48" s="281">
        <v>-7911032.129999999</v>
      </c>
      <c r="SD48" s="274"/>
      <c r="SE48" s="274"/>
      <c r="SF48" s="274"/>
      <c r="SG48" s="279"/>
      <c r="SH48" s="279"/>
      <c r="SI48" s="279"/>
      <c r="SJ48" s="279"/>
      <c r="SK48" s="279"/>
      <c r="SL48" s="279"/>
      <c r="SM48" s="279"/>
      <c r="SN48" s="279"/>
      <c r="SO48" s="279"/>
      <c r="SP48" s="279"/>
      <c r="SQ48" s="279"/>
      <c r="SR48" s="279"/>
      <c r="SS48" s="279"/>
      <c r="ST48" s="279"/>
      <c r="SU48" s="274"/>
    </row>
    <row r="49" spans="1:515" ht="15.75" thickBot="1" x14ac:dyDescent="0.3">
      <c r="A49" s="5">
        <f>ROW()</f>
        <v>49</v>
      </c>
      <c r="B49" s="314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5">
        <f>ROW()</f>
        <v>49</v>
      </c>
      <c r="R49" s="51" t="s">
        <v>172</v>
      </c>
      <c r="S49" s="51"/>
      <c r="T49" s="275">
        <f t="shared" ref="T49:AF49" si="145">+T29-T35-T47</f>
        <v>774478.59284871817</v>
      </c>
      <c r="U49" s="275">
        <f t="shared" si="145"/>
        <v>-774478.59284871817</v>
      </c>
      <c r="V49" s="275">
        <f t="shared" si="145"/>
        <v>0</v>
      </c>
      <c r="W49" s="275">
        <f t="shared" si="145"/>
        <v>0</v>
      </c>
      <c r="X49" s="275">
        <f t="shared" si="145"/>
        <v>0</v>
      </c>
      <c r="Y49" s="275">
        <f t="shared" si="145"/>
        <v>0</v>
      </c>
      <c r="Z49" s="275">
        <f t="shared" si="145"/>
        <v>0</v>
      </c>
      <c r="AA49" s="275">
        <f t="shared" si="145"/>
        <v>0</v>
      </c>
      <c r="AB49" s="275">
        <f t="shared" si="145"/>
        <v>0</v>
      </c>
      <c r="AC49" s="275">
        <f t="shared" si="145"/>
        <v>0</v>
      </c>
      <c r="AD49" s="275">
        <f t="shared" si="145"/>
        <v>0</v>
      </c>
      <c r="AE49" s="275">
        <f t="shared" si="145"/>
        <v>0</v>
      </c>
      <c r="AF49" s="275">
        <f t="shared" si="145"/>
        <v>0</v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HQ49"/>
      <c r="HR49"/>
      <c r="HS49"/>
      <c r="HT49"/>
      <c r="HU49"/>
      <c r="HV49"/>
      <c r="HW49"/>
      <c r="HX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NU49" s="5">
        <f>ROW()</f>
        <v>49</v>
      </c>
      <c r="NV49" s="322" t="s">
        <v>147</v>
      </c>
      <c r="NW49" s="322"/>
      <c r="NX49" s="321">
        <f t="shared" ref="NX49:OJ49" si="146">-NX46-NX48</f>
        <v>4620848.4321740009</v>
      </c>
      <c r="NY49" s="321">
        <f t="shared" si="146"/>
        <v>0</v>
      </c>
      <c r="NZ49" s="321">
        <f t="shared" si="146"/>
        <v>4620848.4321740009</v>
      </c>
      <c r="OA49" s="321">
        <f t="shared" si="146"/>
        <v>-4620848.4321740009</v>
      </c>
      <c r="OB49" s="321">
        <f t="shared" si="146"/>
        <v>0</v>
      </c>
      <c r="OC49" s="321">
        <f t="shared" si="146"/>
        <v>0</v>
      </c>
      <c r="OD49" s="321">
        <f t="shared" si="146"/>
        <v>0</v>
      </c>
      <c r="OE49" s="321">
        <f t="shared" si="146"/>
        <v>-3687248.1967909643</v>
      </c>
      <c r="OF49" s="321">
        <f t="shared" si="146"/>
        <v>-3687248.1967909643</v>
      </c>
      <c r="OG49" s="321">
        <f t="shared" si="146"/>
        <v>0</v>
      </c>
      <c r="OH49" s="321">
        <f t="shared" si="146"/>
        <v>-3687248.1967909643</v>
      </c>
      <c r="OI49" s="321">
        <f t="shared" si="146"/>
        <v>0</v>
      </c>
      <c r="OJ49" s="321">
        <f t="shared" si="146"/>
        <v>-3687248.1967909643</v>
      </c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R49" s="274"/>
      <c r="PS49" s="274"/>
      <c r="PT49" s="274"/>
      <c r="PU49" s="274"/>
      <c r="PV49" s="274"/>
      <c r="PW49" s="274"/>
      <c r="PX49" s="274"/>
      <c r="PY49" s="274"/>
      <c r="PZ49" s="274"/>
      <c r="QA49" s="274"/>
      <c r="QB49" s="274"/>
      <c r="QC49" s="274"/>
      <c r="QD49" s="274"/>
      <c r="QE49" s="274"/>
      <c r="QF49" s="274"/>
      <c r="QG49" s="274"/>
      <c r="QX49" s="274"/>
      <c r="QY49" s="274"/>
      <c r="QZ49" s="274"/>
      <c r="RA49" s="274"/>
      <c r="RB49" s="274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280">
        <f>ROW()</f>
        <v>49</v>
      </c>
      <c r="RO49" s="279" t="s">
        <v>143</v>
      </c>
      <c r="RP49" s="286"/>
      <c r="RQ49" s="278"/>
      <c r="RR49" s="278"/>
      <c r="RS49" s="278"/>
      <c r="RT49" s="278">
        <f t="shared" ref="RT49:SC49" si="147">SUM(RT46:RT48)</f>
        <v>55278785.519999988</v>
      </c>
      <c r="RU49" s="278">
        <f t="shared" si="147"/>
        <v>55278785.519999988</v>
      </c>
      <c r="RV49" s="278">
        <f t="shared" si="147"/>
        <v>116033821.57000001</v>
      </c>
      <c r="RW49" s="278">
        <f t="shared" si="147"/>
        <v>171312607.09</v>
      </c>
      <c r="RX49" s="278">
        <f t="shared" si="147"/>
        <v>47073500.800000012</v>
      </c>
      <c r="RY49" s="278">
        <f t="shared" si="147"/>
        <v>218386107.88999999</v>
      </c>
      <c r="RZ49" s="278">
        <f t="shared" si="147"/>
        <v>84769335.090000004</v>
      </c>
      <c r="SA49" s="278">
        <f t="shared" si="147"/>
        <v>303155442.98000002</v>
      </c>
      <c r="SB49" s="278">
        <f t="shared" si="147"/>
        <v>72306559.649999961</v>
      </c>
      <c r="SC49" s="278">
        <f t="shared" si="147"/>
        <v>375462002.63</v>
      </c>
      <c r="SD49" s="274"/>
      <c r="SE49" s="274"/>
      <c r="SF49" s="274"/>
      <c r="SG49" s="279"/>
      <c r="SH49" s="279"/>
      <c r="SI49" s="279"/>
      <c r="SJ49" s="279"/>
      <c r="SK49" s="279"/>
      <c r="SL49" s="279"/>
      <c r="SM49" s="279"/>
      <c r="SN49" s="279"/>
      <c r="SO49" s="279"/>
      <c r="SP49" s="279"/>
      <c r="SQ49" s="279"/>
      <c r="SR49" s="279"/>
      <c r="SS49" s="279"/>
      <c r="ST49" s="279"/>
      <c r="SU49" s="274"/>
    </row>
    <row r="50" spans="1:515" ht="15.75" thickTop="1" x14ac:dyDescent="0.25">
      <c r="A50" s="5">
        <f>ROW()</f>
        <v>50</v>
      </c>
      <c r="B50" s="320" t="s">
        <v>171</v>
      </c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5">
        <f>ROW()</f>
        <v>50</v>
      </c>
      <c r="R50" s="51" t="s">
        <v>170</v>
      </c>
      <c r="S50" s="319">
        <v>0.21</v>
      </c>
      <c r="T50" s="6">
        <f t="shared" ref="T50:AF50" si="148">T49*$S50</f>
        <v>162640.50449823082</v>
      </c>
      <c r="U50" s="6">
        <f t="shared" si="148"/>
        <v>-162640.50449823082</v>
      </c>
      <c r="V50" s="6">
        <f t="shared" si="148"/>
        <v>0</v>
      </c>
      <c r="W50" s="6">
        <f t="shared" si="148"/>
        <v>0</v>
      </c>
      <c r="X50" s="6">
        <f t="shared" si="148"/>
        <v>0</v>
      </c>
      <c r="Y50" s="6">
        <f t="shared" si="148"/>
        <v>0</v>
      </c>
      <c r="Z50" s="6">
        <f t="shared" si="148"/>
        <v>0</v>
      </c>
      <c r="AA50" s="6">
        <f t="shared" si="148"/>
        <v>0</v>
      </c>
      <c r="AB50" s="6">
        <f t="shared" si="148"/>
        <v>0</v>
      </c>
      <c r="AC50" s="6">
        <f t="shared" si="148"/>
        <v>0</v>
      </c>
      <c r="AD50" s="6">
        <f t="shared" si="148"/>
        <v>0</v>
      </c>
      <c r="AE50" s="6">
        <f t="shared" si="148"/>
        <v>0</v>
      </c>
      <c r="AF50" s="6">
        <f t="shared" si="148"/>
        <v>0</v>
      </c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HQ50"/>
      <c r="HR50"/>
      <c r="HS50"/>
      <c r="HT50"/>
      <c r="HU50"/>
      <c r="HV50"/>
      <c r="HW50"/>
      <c r="HX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NV50" s="317"/>
      <c r="NW50" s="317"/>
      <c r="NX50" s="317"/>
      <c r="NY50" s="317"/>
      <c r="NZ50" s="317"/>
      <c r="OA50" s="317"/>
      <c r="OB50" s="317"/>
      <c r="OC50" s="317"/>
      <c r="OD50" s="317"/>
      <c r="OE50" s="317"/>
      <c r="OF50" s="317"/>
      <c r="OG50" s="317"/>
      <c r="OH50" s="317"/>
      <c r="OI50" s="317"/>
      <c r="OJ50" s="317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R50" s="274"/>
      <c r="PS50" s="274"/>
      <c r="PT50" s="274"/>
      <c r="PU50" s="274"/>
      <c r="PV50" s="274"/>
      <c r="PW50" s="274"/>
      <c r="PX50" s="274"/>
      <c r="PY50" s="274"/>
      <c r="PZ50" s="274"/>
      <c r="QA50" s="274"/>
      <c r="QB50" s="274"/>
      <c r="QC50" s="274"/>
      <c r="QD50" s="274"/>
      <c r="QE50" s="274"/>
      <c r="QF50" s="274"/>
      <c r="QG50" s="274"/>
      <c r="QX50" s="274"/>
      <c r="QY50" s="274"/>
      <c r="QZ50" s="274"/>
      <c r="RA50" s="274"/>
      <c r="RB50" s="274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280">
        <f>ROW()</f>
        <v>50</v>
      </c>
      <c r="RO50" s="279"/>
      <c r="RP50" s="286"/>
      <c r="RQ50" s="284"/>
      <c r="RR50" s="284"/>
      <c r="RS50" s="284"/>
      <c r="RT50" s="284"/>
      <c r="RU50" s="284"/>
      <c r="RV50" s="284"/>
      <c r="RW50" s="284"/>
      <c r="RX50" s="284"/>
      <c r="RY50" s="284"/>
      <c r="RZ50" s="284"/>
      <c r="SA50" s="284"/>
      <c r="SB50" s="284"/>
      <c r="SC50" s="284"/>
      <c r="SD50" s="274"/>
      <c r="SE50" s="274"/>
      <c r="SF50" s="274"/>
      <c r="SG50" s="279"/>
      <c r="SH50" s="279"/>
      <c r="SI50" s="279"/>
      <c r="SJ50" s="279"/>
      <c r="SK50" s="279"/>
      <c r="SL50" s="279"/>
      <c r="SM50" s="279"/>
      <c r="SN50" s="279"/>
      <c r="SO50" s="279"/>
      <c r="SP50" s="279"/>
      <c r="SQ50" s="279"/>
      <c r="SR50" s="279"/>
      <c r="SS50" s="279"/>
      <c r="ST50" s="279"/>
      <c r="SU50" s="274"/>
    </row>
    <row r="51" spans="1:515" ht="15.75" thickBot="1" x14ac:dyDescent="0.3">
      <c r="A51" s="5">
        <f>ROW()</f>
        <v>51</v>
      </c>
      <c r="B51" s="316" t="s">
        <v>169</v>
      </c>
      <c r="C51" s="19"/>
      <c r="D51" s="226"/>
      <c r="E51" s="276"/>
      <c r="F51" s="226"/>
      <c r="G51" s="276">
        <v>-74222.259999999995</v>
      </c>
      <c r="H51" s="226"/>
      <c r="I51" s="276"/>
      <c r="J51" s="276"/>
      <c r="K51" s="276"/>
      <c r="L51" s="276"/>
      <c r="M51" s="276"/>
      <c r="N51" s="276"/>
      <c r="O51" s="276"/>
      <c r="P51" s="276"/>
      <c r="Q51" s="5">
        <f>ROW()</f>
        <v>51</v>
      </c>
      <c r="R51" s="51" t="s">
        <v>147</v>
      </c>
      <c r="S51" s="51"/>
      <c r="T51" s="318">
        <f t="shared" ref="T51:AF51" si="149">T49-T50</f>
        <v>611838.08835048741</v>
      </c>
      <c r="U51" s="318">
        <f t="shared" si="149"/>
        <v>-611838.08835048741</v>
      </c>
      <c r="V51" s="318">
        <f t="shared" si="149"/>
        <v>0</v>
      </c>
      <c r="W51" s="318">
        <f t="shared" si="149"/>
        <v>0</v>
      </c>
      <c r="X51" s="318">
        <f t="shared" si="149"/>
        <v>0</v>
      </c>
      <c r="Y51" s="318">
        <f t="shared" si="149"/>
        <v>0</v>
      </c>
      <c r="Z51" s="318">
        <f t="shared" si="149"/>
        <v>0</v>
      </c>
      <c r="AA51" s="318">
        <f t="shared" si="149"/>
        <v>0</v>
      </c>
      <c r="AB51" s="318">
        <f t="shared" si="149"/>
        <v>0</v>
      </c>
      <c r="AC51" s="318">
        <f t="shared" si="149"/>
        <v>0</v>
      </c>
      <c r="AD51" s="318">
        <f t="shared" si="149"/>
        <v>0</v>
      </c>
      <c r="AE51" s="318">
        <f t="shared" si="149"/>
        <v>0</v>
      </c>
      <c r="AF51" s="318">
        <f t="shared" si="149"/>
        <v>0</v>
      </c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HQ51"/>
      <c r="HR51"/>
      <c r="HS51"/>
      <c r="HT51"/>
      <c r="HU51"/>
      <c r="HV51"/>
      <c r="HW51"/>
      <c r="HX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NV51" s="317"/>
      <c r="NW51" s="317"/>
      <c r="NX51" s="317"/>
      <c r="NY51" s="317"/>
      <c r="NZ51" s="317"/>
      <c r="OA51" s="317"/>
      <c r="OB51" s="317"/>
      <c r="OC51" s="317"/>
      <c r="OD51" s="317"/>
      <c r="OE51" s="317"/>
      <c r="OF51" s="317"/>
      <c r="OG51" s="317"/>
      <c r="OH51" s="317"/>
      <c r="OI51" s="317"/>
      <c r="OJ51" s="317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R51" s="274"/>
      <c r="PS51" s="274"/>
      <c r="PT51" s="274"/>
      <c r="PU51" s="274"/>
      <c r="PV51" s="274"/>
      <c r="PW51" s="274"/>
      <c r="PX51" s="274"/>
      <c r="PY51" s="274"/>
      <c r="PZ51" s="274"/>
      <c r="QA51" s="274"/>
      <c r="QB51" s="274"/>
      <c r="QC51" s="274"/>
      <c r="QD51" s="274"/>
      <c r="QE51" s="274"/>
      <c r="QF51" s="274"/>
      <c r="QG51" s="274"/>
      <c r="QX51" s="274"/>
      <c r="QY51" s="274"/>
      <c r="QZ51" s="274"/>
      <c r="RA51" s="274"/>
      <c r="RB51" s="274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280">
        <f>ROW()</f>
        <v>51</v>
      </c>
      <c r="RO51" s="292" t="s">
        <v>168</v>
      </c>
      <c r="RP51" s="286"/>
      <c r="RQ51" s="284"/>
      <c r="RR51" s="284"/>
      <c r="RS51" s="284"/>
      <c r="RT51" s="284"/>
      <c r="RU51" s="284"/>
      <c r="RV51" s="284"/>
      <c r="RW51" s="284"/>
      <c r="RX51" s="284"/>
      <c r="RY51" s="284"/>
      <c r="RZ51" s="284"/>
      <c r="SA51" s="284"/>
      <c r="SB51" s="284"/>
      <c r="SC51" s="284"/>
      <c r="SD51" s="274"/>
      <c r="SE51" s="274"/>
      <c r="SF51" s="274"/>
      <c r="SG51" s="274"/>
      <c r="SH51" s="274"/>
      <c r="SI51" s="274"/>
      <c r="SJ51" s="274"/>
      <c r="SK51" s="274"/>
      <c r="SL51" s="274"/>
      <c r="SM51" s="274"/>
      <c r="SN51" s="274"/>
      <c r="SO51" s="274"/>
      <c r="SP51" s="274"/>
      <c r="SQ51" s="274"/>
      <c r="SR51" s="274"/>
      <c r="SS51" s="274"/>
      <c r="ST51" s="274"/>
      <c r="SU51" s="274"/>
    </row>
    <row r="52" spans="1:515" ht="15.75" thickTop="1" x14ac:dyDescent="0.25">
      <c r="A52" s="5">
        <f>ROW()</f>
        <v>52</v>
      </c>
      <c r="B52" s="316" t="s">
        <v>167</v>
      </c>
      <c r="C52" s="19"/>
      <c r="D52" s="315"/>
      <c r="E52" s="306">
        <v>-1662725.49</v>
      </c>
      <c r="F52" s="315"/>
      <c r="G52" s="306"/>
      <c r="H52" s="315"/>
      <c r="I52" s="306"/>
      <c r="J52" s="306"/>
      <c r="K52" s="306"/>
      <c r="L52" s="306"/>
      <c r="M52" s="306"/>
      <c r="N52" s="306"/>
      <c r="O52" s="306"/>
      <c r="P52" s="306"/>
      <c r="Q52" s="5">
        <f>ROW()</f>
        <v>52</v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HQ52"/>
      <c r="HR52"/>
      <c r="HS52"/>
      <c r="HT52"/>
      <c r="HU52"/>
      <c r="HV52"/>
      <c r="HW52"/>
      <c r="HX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R52" s="274"/>
      <c r="PS52" s="274"/>
      <c r="PT52" s="274"/>
      <c r="PU52" s="274"/>
      <c r="PV52" s="274"/>
      <c r="PW52" s="274"/>
      <c r="PX52" s="274"/>
      <c r="PY52" s="274"/>
      <c r="PZ52" s="274"/>
      <c r="QA52" s="274"/>
      <c r="QB52" s="274"/>
      <c r="QC52" s="274"/>
      <c r="QD52" s="274"/>
      <c r="QE52" s="274"/>
      <c r="QF52" s="274"/>
      <c r="QG52" s="274"/>
      <c r="QX52" s="274"/>
      <c r="QY52" s="274"/>
      <c r="QZ52" s="274"/>
      <c r="RA52" s="274"/>
      <c r="RB52" s="274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280">
        <f>ROW()</f>
        <v>52</v>
      </c>
      <c r="RO52" s="279" t="s">
        <v>154</v>
      </c>
      <c r="RP52" s="286"/>
      <c r="RQ52" s="291"/>
      <c r="RR52" s="291"/>
      <c r="RS52" s="291"/>
      <c r="RT52" s="291">
        <v>23.13</v>
      </c>
      <c r="RU52" s="283">
        <f>RT52</f>
        <v>23.13</v>
      </c>
      <c r="RV52" s="291">
        <v>5820945.2300000004</v>
      </c>
      <c r="RW52" s="283">
        <f>RV52+RU52</f>
        <v>5820968.3600000003</v>
      </c>
      <c r="RX52" s="291">
        <v>-688646.96</v>
      </c>
      <c r="RY52" s="283">
        <f>RX52+RW52</f>
        <v>5132321.4000000004</v>
      </c>
      <c r="RZ52" s="291">
        <v>0</v>
      </c>
      <c r="SA52" s="283">
        <f>RZ52+RY52</f>
        <v>5132321.4000000004</v>
      </c>
      <c r="SB52" s="291">
        <v>151151.41999999993</v>
      </c>
      <c r="SC52" s="283">
        <f>SB52+SA52</f>
        <v>5283472.82</v>
      </c>
      <c r="SD52" s="274"/>
      <c r="SE52" s="274"/>
      <c r="SF52" s="274"/>
      <c r="SG52" s="274"/>
      <c r="SH52" s="274"/>
      <c r="SI52" s="274"/>
      <c r="SJ52" s="274"/>
      <c r="SK52" s="274"/>
      <c r="SL52" s="274"/>
      <c r="SM52" s="274"/>
      <c r="SN52" s="274"/>
      <c r="SO52" s="274"/>
      <c r="SP52" s="274"/>
      <c r="SQ52" s="274"/>
      <c r="SR52" s="274"/>
      <c r="SS52" s="274"/>
      <c r="ST52" s="274"/>
      <c r="SU52" s="274"/>
    </row>
    <row r="53" spans="1:515" x14ac:dyDescent="0.25">
      <c r="A53" s="5">
        <f>ROW()</f>
        <v>53</v>
      </c>
      <c r="B53" s="314" t="s">
        <v>166</v>
      </c>
      <c r="C53" s="313"/>
      <c r="D53" s="47"/>
      <c r="E53" s="47">
        <f t="shared" ref="E53:P53" si="150">SUM(E51:E52)</f>
        <v>-1662725.49</v>
      </c>
      <c r="F53" s="47">
        <f t="shared" si="150"/>
        <v>0</v>
      </c>
      <c r="G53" s="47">
        <f t="shared" si="150"/>
        <v>-74222.259999999995</v>
      </c>
      <c r="H53" s="47">
        <f t="shared" si="150"/>
        <v>0</v>
      </c>
      <c r="I53" s="47">
        <f t="shared" si="150"/>
        <v>0</v>
      </c>
      <c r="J53" s="47">
        <f t="shared" si="150"/>
        <v>0</v>
      </c>
      <c r="K53" s="47">
        <f t="shared" si="150"/>
        <v>0</v>
      </c>
      <c r="L53" s="47">
        <f t="shared" si="150"/>
        <v>0</v>
      </c>
      <c r="M53" s="47">
        <f t="shared" si="150"/>
        <v>0</v>
      </c>
      <c r="N53" s="47">
        <f t="shared" si="150"/>
        <v>0</v>
      </c>
      <c r="O53" s="47">
        <f t="shared" si="150"/>
        <v>0</v>
      </c>
      <c r="P53" s="47">
        <f t="shared" si="150"/>
        <v>0</v>
      </c>
      <c r="Q53" s="312">
        <f>ROW()</f>
        <v>53</v>
      </c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HQ53"/>
      <c r="HR53"/>
      <c r="HS53"/>
      <c r="HT53"/>
      <c r="HU53"/>
      <c r="HV53"/>
      <c r="HW53"/>
      <c r="HX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R53" s="274"/>
      <c r="PS53" s="274"/>
      <c r="PT53" s="274"/>
      <c r="PU53" s="274"/>
      <c r="PV53" s="274"/>
      <c r="PW53" s="274"/>
      <c r="PX53" s="274"/>
      <c r="PY53" s="274"/>
      <c r="PZ53" s="274"/>
      <c r="QA53" s="274"/>
      <c r="QB53" s="274"/>
      <c r="QC53" s="274"/>
      <c r="QD53" s="274"/>
      <c r="QE53" s="274"/>
      <c r="QF53" s="274"/>
      <c r="QG53" s="274"/>
      <c r="QX53" s="274"/>
      <c r="QY53" s="274"/>
      <c r="QZ53" s="274"/>
      <c r="RA53" s="274"/>
      <c r="RB53" s="274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280">
        <f>ROW()</f>
        <v>53</v>
      </c>
      <c r="RO53" s="279" t="s">
        <v>153</v>
      </c>
      <c r="RP53" s="286"/>
      <c r="RQ53" s="290"/>
      <c r="RR53" s="290"/>
      <c r="RS53" s="290"/>
      <c r="RT53" s="290">
        <v>0.43596800000000002</v>
      </c>
      <c r="RU53" s="282">
        <f>RT53</f>
        <v>0.43596800000000002</v>
      </c>
      <c r="RV53" s="290">
        <v>0.87193599999999993</v>
      </c>
      <c r="RW53" s="282">
        <f>RV53+RU53</f>
        <v>1.307904</v>
      </c>
      <c r="RX53" s="290">
        <v>0</v>
      </c>
      <c r="RY53" s="282">
        <f>RX53+RW53</f>
        <v>1.307904</v>
      </c>
      <c r="RZ53" s="290">
        <v>4269.8603739999999</v>
      </c>
      <c r="SA53" s="282">
        <f>RZ53+RY53</f>
        <v>4271.1682780000001</v>
      </c>
      <c r="SB53" s="290">
        <v>110848.988666</v>
      </c>
      <c r="SC53" s="282">
        <f>SB53+SA53</f>
        <v>115120.156944</v>
      </c>
      <c r="SD53" s="274"/>
      <c r="SE53" s="274"/>
      <c r="SF53" s="274"/>
      <c r="SG53" s="274"/>
      <c r="SH53" s="274"/>
      <c r="SI53" s="274"/>
      <c r="SJ53" s="274"/>
      <c r="SK53" s="274"/>
      <c r="SL53" s="274"/>
      <c r="SM53" s="274"/>
      <c r="SN53" s="274"/>
      <c r="SO53" s="274"/>
      <c r="SP53" s="274"/>
      <c r="SQ53" s="274"/>
      <c r="SR53" s="274"/>
      <c r="SS53" s="274"/>
      <c r="ST53" s="274"/>
      <c r="SU53" s="274"/>
    </row>
    <row r="54" spans="1:515" x14ac:dyDescent="0.25">
      <c r="A54" s="5">
        <f>ROW()</f>
        <v>54</v>
      </c>
      <c r="B54" s="310"/>
      <c r="C54" s="19"/>
      <c r="D54" s="47"/>
      <c r="E54" s="47"/>
      <c r="F54" s="47"/>
      <c r="G54" s="47"/>
      <c r="H54" s="309"/>
      <c r="I54" s="47"/>
      <c r="J54" s="47"/>
      <c r="K54" s="47"/>
      <c r="L54" s="47"/>
      <c r="M54" s="47"/>
      <c r="N54" s="47"/>
      <c r="O54" s="47"/>
      <c r="P54" s="47"/>
      <c r="Q54" s="5">
        <f>ROW()</f>
        <v>54</v>
      </c>
      <c r="R54" s="1" t="s">
        <v>69</v>
      </c>
      <c r="T54" s="3">
        <f t="shared" ref="T54:AF54" si="151">SUM(T17:T22,T24,T26)</f>
        <v>476057839.91554326</v>
      </c>
      <c r="U54" s="3">
        <f t="shared" si="151"/>
        <v>-476057839.91554326</v>
      </c>
      <c r="V54" s="3">
        <f t="shared" si="151"/>
        <v>0</v>
      </c>
      <c r="W54" s="3">
        <f t="shared" si="151"/>
        <v>0</v>
      </c>
      <c r="X54" s="3">
        <f t="shared" si="151"/>
        <v>0</v>
      </c>
      <c r="Y54" s="3">
        <f t="shared" si="151"/>
        <v>0</v>
      </c>
      <c r="Z54" s="3">
        <f t="shared" si="151"/>
        <v>0</v>
      </c>
      <c r="AA54" s="3">
        <f t="shared" si="151"/>
        <v>0</v>
      </c>
      <c r="AB54" s="3">
        <f t="shared" si="151"/>
        <v>0</v>
      </c>
      <c r="AC54" s="3">
        <f t="shared" si="151"/>
        <v>0</v>
      </c>
      <c r="AD54" s="3">
        <f t="shared" si="151"/>
        <v>0</v>
      </c>
      <c r="AE54" s="3">
        <f t="shared" si="151"/>
        <v>0</v>
      </c>
      <c r="AF54" s="3">
        <f t="shared" si="151"/>
        <v>0</v>
      </c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HQ54"/>
      <c r="HR54"/>
      <c r="HS54"/>
      <c r="HT54"/>
      <c r="HU54"/>
      <c r="HV54"/>
      <c r="HW54"/>
      <c r="HX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R54" s="274"/>
      <c r="PS54" s="274"/>
      <c r="PT54" s="274"/>
      <c r="PU54" s="274"/>
      <c r="PV54" s="274"/>
      <c r="PW54" s="274"/>
      <c r="PX54" s="274"/>
      <c r="PY54" s="274"/>
      <c r="PZ54" s="274"/>
      <c r="QA54" s="274"/>
      <c r="QB54" s="274"/>
      <c r="QC54" s="274"/>
      <c r="QD54" s="274"/>
      <c r="QE54" s="274"/>
      <c r="QF54" s="274"/>
      <c r="QG54" s="274"/>
      <c r="QX54" s="274"/>
      <c r="QY54" s="274"/>
      <c r="QZ54" s="274"/>
      <c r="RA54" s="274"/>
      <c r="RB54" s="274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280">
        <f>ROW()</f>
        <v>54</v>
      </c>
      <c r="RO54" s="279" t="s">
        <v>152</v>
      </c>
      <c r="RP54" s="286"/>
      <c r="RQ54" s="290"/>
      <c r="RR54" s="290"/>
      <c r="RS54" s="290"/>
      <c r="RT54" s="290">
        <v>0</v>
      </c>
      <c r="RU54" s="282">
        <f>RT54</f>
        <v>0</v>
      </c>
      <c r="RV54" s="290">
        <v>0</v>
      </c>
      <c r="RW54" s="282">
        <f>RV54+RU54</f>
        <v>0</v>
      </c>
      <c r="RX54" s="290">
        <v>0</v>
      </c>
      <c r="RY54" s="282">
        <f>RX54+RW54</f>
        <v>0</v>
      </c>
      <c r="RZ54" s="290">
        <v>0</v>
      </c>
      <c r="SA54" s="282">
        <f>RZ54+RY54</f>
        <v>0</v>
      </c>
      <c r="SB54" s="290">
        <v>0</v>
      </c>
      <c r="SC54" s="282">
        <f>SB54+SA54</f>
        <v>0</v>
      </c>
      <c r="SD54" s="274"/>
      <c r="SE54" s="274"/>
      <c r="SF54" s="274"/>
      <c r="SG54" s="274"/>
      <c r="SH54" s="274"/>
      <c r="SI54" s="274"/>
      <c r="SJ54" s="274"/>
      <c r="SK54" s="274"/>
      <c r="SL54" s="274"/>
      <c r="SM54" s="274"/>
      <c r="SN54" s="274"/>
      <c r="SO54" s="274"/>
      <c r="SP54" s="274"/>
      <c r="SQ54" s="274"/>
      <c r="SR54" s="274"/>
      <c r="SS54" s="274"/>
      <c r="ST54" s="274"/>
      <c r="SU54" s="274"/>
    </row>
    <row r="55" spans="1:515" x14ac:dyDescent="0.25">
      <c r="A55" s="5">
        <f>ROW()</f>
        <v>55</v>
      </c>
      <c r="B55" s="299" t="s">
        <v>165</v>
      </c>
      <c r="C55" s="308">
        <f>+'SEF-8'!O12</f>
        <v>4.1980000000000003E-3</v>
      </c>
      <c r="D55" s="276"/>
      <c r="E55" s="303">
        <f>E47*$C$55</f>
        <v>16432.371338936005</v>
      </c>
      <c r="F55" s="303">
        <f>+E55+D55</f>
        <v>16432.371338936005</v>
      </c>
      <c r="G55" s="303">
        <f>G47*$C$55</f>
        <v>-165025.56325803889</v>
      </c>
      <c r="H55" s="303">
        <f>+G55+F55</f>
        <v>-148593.19191910289</v>
      </c>
      <c r="I55" s="303">
        <f>I47*$C$55</f>
        <v>63021.212621517261</v>
      </c>
      <c r="J55" s="303">
        <f>+I55+H55</f>
        <v>-85571.979297585625</v>
      </c>
      <c r="K55" s="303">
        <f>K47*$C$55</f>
        <v>13360.725269072549</v>
      </c>
      <c r="L55" s="303">
        <f>+K55+J55</f>
        <v>-72211.254028513082</v>
      </c>
      <c r="M55" s="303">
        <f>M47*$C$55</f>
        <v>17163.53828027827</v>
      </c>
      <c r="N55" s="303">
        <f>+M55+L55</f>
        <v>-55047.715748234812</v>
      </c>
      <c r="O55" s="303">
        <f>O47*$C$55</f>
        <v>3585.9965840055966</v>
      </c>
      <c r="P55" s="303">
        <f>+O55+N55</f>
        <v>-51461.719164229216</v>
      </c>
      <c r="Q55" s="5">
        <f>ROW()</f>
        <v>55</v>
      </c>
      <c r="R55" s="1" t="s">
        <v>72</v>
      </c>
      <c r="T55" s="6">
        <f t="shared" ref="T55:AF55" si="152">SUM(T23,T25,T27,T28)</f>
        <v>-5477236.2699999996</v>
      </c>
      <c r="U55" s="6">
        <f t="shared" si="152"/>
        <v>5477236.2699999996</v>
      </c>
      <c r="V55" s="6">
        <f t="shared" si="152"/>
        <v>0</v>
      </c>
      <c r="W55" s="6">
        <f t="shared" si="152"/>
        <v>0</v>
      </c>
      <c r="X55" s="6">
        <f t="shared" si="152"/>
        <v>0</v>
      </c>
      <c r="Y55" s="6">
        <f t="shared" si="152"/>
        <v>0</v>
      </c>
      <c r="Z55" s="6">
        <f t="shared" si="152"/>
        <v>0</v>
      </c>
      <c r="AA55" s="6">
        <f t="shared" si="152"/>
        <v>0</v>
      </c>
      <c r="AB55" s="6">
        <f t="shared" si="152"/>
        <v>0</v>
      </c>
      <c r="AC55" s="6">
        <f t="shared" si="152"/>
        <v>0</v>
      </c>
      <c r="AD55" s="6">
        <f t="shared" si="152"/>
        <v>0</v>
      </c>
      <c r="AE55" s="6">
        <f t="shared" si="152"/>
        <v>0</v>
      </c>
      <c r="AF55" s="6">
        <f t="shared" si="152"/>
        <v>0</v>
      </c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HQ55"/>
      <c r="HR55"/>
      <c r="HS55"/>
      <c r="HT55"/>
      <c r="HU55"/>
      <c r="HV55"/>
      <c r="HW55"/>
      <c r="HX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R55" s="274"/>
      <c r="PS55" s="274"/>
      <c r="PT55" s="274"/>
      <c r="PU55" s="274"/>
      <c r="PV55" s="274"/>
      <c r="PW55" s="274"/>
      <c r="PX55" s="274"/>
      <c r="PY55" s="274"/>
      <c r="PZ55" s="274"/>
      <c r="QA55" s="274"/>
      <c r="QB55" s="274"/>
      <c r="QC55" s="274"/>
      <c r="QD55" s="274"/>
      <c r="QE55" s="274"/>
      <c r="QF55" s="274"/>
      <c r="QG55" s="274"/>
      <c r="QX55" s="274"/>
      <c r="QY55" s="274"/>
      <c r="QZ55" s="274"/>
      <c r="RA55" s="274"/>
      <c r="RB55" s="274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280">
        <f>ROW()</f>
        <v>55</v>
      </c>
      <c r="RO55" s="279" t="s">
        <v>151</v>
      </c>
      <c r="RP55" s="286"/>
      <c r="RQ55" s="289"/>
      <c r="RR55" s="289"/>
      <c r="RS55" s="289"/>
      <c r="RT55" s="289">
        <v>2.9734380000000002</v>
      </c>
      <c r="RU55" s="281">
        <f>RT55</f>
        <v>2.9734380000000002</v>
      </c>
      <c r="RV55" s="289">
        <v>5.9366580000000013</v>
      </c>
      <c r="RW55" s="281">
        <f>RV55+RU55</f>
        <v>8.9100960000000011</v>
      </c>
      <c r="RX55" s="289">
        <v>0</v>
      </c>
      <c r="RY55" s="281">
        <f>RX55+RW55</f>
        <v>8.9100960000000011</v>
      </c>
      <c r="RZ55" s="289">
        <v>198825.049046</v>
      </c>
      <c r="SA55" s="281">
        <f>RZ55+RY55</f>
        <v>198833.95914200001</v>
      </c>
      <c r="SB55" s="289">
        <v>1068637.026574</v>
      </c>
      <c r="SC55" s="281">
        <f>SB55+SA55</f>
        <v>1267470.985716</v>
      </c>
      <c r="SD55" s="274"/>
      <c r="SE55" s="274"/>
      <c r="SF55" s="274"/>
      <c r="SG55" s="274"/>
      <c r="SH55" s="274"/>
      <c r="SI55" s="274"/>
      <c r="SJ55" s="274"/>
      <c r="SK55" s="274"/>
      <c r="SL55" s="274"/>
      <c r="SM55" s="274"/>
      <c r="SN55" s="274"/>
      <c r="SO55" s="274"/>
      <c r="SP55" s="274"/>
      <c r="SQ55" s="274"/>
      <c r="SR55" s="274"/>
      <c r="SS55" s="274"/>
      <c r="ST55" s="274"/>
      <c r="SU55" s="274"/>
    </row>
    <row r="56" spans="1:515" ht="15.75" thickBot="1" x14ac:dyDescent="0.3">
      <c r="A56" s="5">
        <f>ROW()</f>
        <v>56</v>
      </c>
      <c r="B56" s="299" t="s">
        <v>164</v>
      </c>
      <c r="C56" s="308">
        <f>+'SEF-8'!O13</f>
        <v>2E-3</v>
      </c>
      <c r="D56" s="276"/>
      <c r="E56" s="303">
        <f>E47*$C$56</f>
        <v>7828.6666693358757</v>
      </c>
      <c r="F56" s="303">
        <f>+E56+D56</f>
        <v>7828.6666693358757</v>
      </c>
      <c r="G56" s="303">
        <f>G47*$C$56</f>
        <v>-78621.040141990889</v>
      </c>
      <c r="H56" s="303">
        <f>+G56+F56</f>
        <v>-70792.373472655017</v>
      </c>
      <c r="I56" s="303">
        <f>I47*$C$56</f>
        <v>30024.398580999172</v>
      </c>
      <c r="J56" s="303">
        <f>+I56+H56</f>
        <v>-40767.974891655846</v>
      </c>
      <c r="K56" s="303">
        <f>K47*$C$56</f>
        <v>6365.2812144223672</v>
      </c>
      <c r="L56" s="303">
        <f>+K56+J56</f>
        <v>-34402.693677233481</v>
      </c>
      <c r="M56" s="303">
        <f>M47*$C$56</f>
        <v>8177.0072797895509</v>
      </c>
      <c r="N56" s="303">
        <f>+M56+L56</f>
        <v>-26225.686397443929</v>
      </c>
      <c r="O56" s="303">
        <f>O47*$C$56</f>
        <v>1708.430959507192</v>
      </c>
      <c r="P56" s="303">
        <f>+O56+N56</f>
        <v>-24517.255437936736</v>
      </c>
      <c r="Q56" s="5">
        <f>ROW()</f>
        <v>56</v>
      </c>
      <c r="R56" s="1" t="s">
        <v>163</v>
      </c>
      <c r="T56" s="233">
        <f>SUM(T54:T55)</f>
        <v>470580603.64554328</v>
      </c>
      <c r="U56" s="233">
        <f>SUM(U54:U55)</f>
        <v>-470580603.64554328</v>
      </c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HQ56"/>
      <c r="HR56"/>
      <c r="HS56"/>
      <c r="HT56"/>
      <c r="HU56"/>
      <c r="HV56"/>
      <c r="HW56"/>
      <c r="HX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R56" s="274"/>
      <c r="PS56" s="274"/>
      <c r="PT56" s="274"/>
      <c r="PU56" s="274"/>
      <c r="PV56" s="274"/>
      <c r="PW56" s="274"/>
      <c r="PX56" s="274"/>
      <c r="PY56" s="274"/>
      <c r="PZ56" s="274"/>
      <c r="QA56" s="274"/>
      <c r="QB56" s="274"/>
      <c r="QC56" s="274"/>
      <c r="QD56" s="274"/>
      <c r="QE56" s="274"/>
      <c r="QF56" s="274"/>
      <c r="QG56" s="274"/>
      <c r="QX56" s="274"/>
      <c r="QY56" s="274"/>
      <c r="QZ56" s="274"/>
      <c r="RA56" s="274"/>
      <c r="RB56" s="274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280">
        <f>ROW()</f>
        <v>56</v>
      </c>
      <c r="RO56" s="279" t="s">
        <v>150</v>
      </c>
      <c r="RP56" s="286"/>
      <c r="RQ56" s="282"/>
      <c r="RR56" s="282"/>
      <c r="RS56" s="282"/>
      <c r="RT56" s="282">
        <f t="shared" ref="RT56:SC56" si="153">SUM(RT52:RT55)</f>
        <v>26.539406</v>
      </c>
      <c r="RU56" s="282">
        <f t="shared" si="153"/>
        <v>26.539406</v>
      </c>
      <c r="RV56" s="282">
        <f t="shared" si="153"/>
        <v>5820952.038594</v>
      </c>
      <c r="RW56" s="282">
        <f t="shared" si="153"/>
        <v>5820978.5780000007</v>
      </c>
      <c r="RX56" s="282">
        <f t="shared" si="153"/>
        <v>-688646.96</v>
      </c>
      <c r="RY56" s="282">
        <f t="shared" si="153"/>
        <v>5132331.6180000007</v>
      </c>
      <c r="RZ56" s="282">
        <f t="shared" si="153"/>
        <v>203094.90942000001</v>
      </c>
      <c r="SA56" s="282">
        <f t="shared" si="153"/>
        <v>5335426.5274200011</v>
      </c>
      <c r="SB56" s="282">
        <f t="shared" si="153"/>
        <v>1330637.43524</v>
      </c>
      <c r="SC56" s="282">
        <f t="shared" si="153"/>
        <v>6666063.9626600007</v>
      </c>
      <c r="SD56" s="274"/>
      <c r="SE56" s="274"/>
      <c r="SF56" s="274"/>
      <c r="SG56" s="274"/>
      <c r="SH56" s="274"/>
      <c r="SI56" s="274"/>
      <c r="SJ56" s="274"/>
      <c r="SK56" s="274"/>
      <c r="SL56" s="274"/>
      <c r="SM56" s="274"/>
      <c r="SN56" s="274"/>
      <c r="SO56" s="274"/>
      <c r="SP56" s="274"/>
      <c r="SQ56" s="274"/>
      <c r="SR56" s="274"/>
      <c r="SS56" s="274"/>
      <c r="ST56" s="274"/>
      <c r="SU56" s="274"/>
    </row>
    <row r="57" spans="1:515" ht="15.75" thickTop="1" x14ac:dyDescent="0.25">
      <c r="A57" s="5">
        <f>ROW()</f>
        <v>57</v>
      </c>
      <c r="B57" s="299" t="s">
        <v>162</v>
      </c>
      <c r="C57" s="307">
        <f>+'SEF-8'!O14</f>
        <v>3.8358000000000003E-2</v>
      </c>
      <c r="D57" s="276"/>
      <c r="E57" s="306">
        <f>(E47+E49)*$C$57</f>
        <v>150145.99805119279</v>
      </c>
      <c r="F57" s="306">
        <f>+E57+D57</f>
        <v>150145.99805119279</v>
      </c>
      <c r="G57" s="306">
        <f>(G47+G49)*$C$57</f>
        <v>-1507872.9288832434</v>
      </c>
      <c r="H57" s="306">
        <f>+G57+F57</f>
        <v>-1357726.9308320505</v>
      </c>
      <c r="I57" s="306">
        <f>(I47+I49)*$C$57</f>
        <v>575837.94038498309</v>
      </c>
      <c r="J57" s="306">
        <f>+I57+H57</f>
        <v>-781888.99044706742</v>
      </c>
      <c r="K57" s="306">
        <f>(K47+K49)*$C$57</f>
        <v>122079.72841140658</v>
      </c>
      <c r="L57" s="306">
        <f>+K57+J57</f>
        <v>-659809.26203566079</v>
      </c>
      <c r="M57" s="306">
        <f>(M47+M49)*$C$57</f>
        <v>156826.8226190838</v>
      </c>
      <c r="N57" s="306">
        <f>+M57+L57</f>
        <v>-502982.43941657699</v>
      </c>
      <c r="O57" s="306">
        <f>(O47+O49)*$C$57</f>
        <v>32765.99737238844</v>
      </c>
      <c r="P57" s="306">
        <f>+O57+N57</f>
        <v>-470216.44204418856</v>
      </c>
      <c r="Q57" s="5">
        <f>ROW()</f>
        <v>57</v>
      </c>
      <c r="T57" s="295">
        <f>T29-T56</f>
        <v>0</v>
      </c>
      <c r="U57" s="295">
        <f>'SEF-9.2'!E17-U56</f>
        <v>0</v>
      </c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HQ57"/>
      <c r="HR57"/>
      <c r="HS57"/>
      <c r="HT57"/>
      <c r="HU57"/>
      <c r="HV57"/>
      <c r="HW57"/>
      <c r="HX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R57" s="274"/>
      <c r="PS57" s="274"/>
      <c r="PT57" s="274"/>
      <c r="PU57" s="274"/>
      <c r="PV57" s="274"/>
      <c r="PW57" s="274"/>
      <c r="PX57" s="274"/>
      <c r="PY57" s="274"/>
      <c r="PZ57" s="274"/>
      <c r="QA57" s="274"/>
      <c r="QB57" s="274"/>
      <c r="QC57" s="274"/>
      <c r="QD57" s="274"/>
      <c r="QE57" s="274"/>
      <c r="QF57" s="274"/>
      <c r="QG57" s="274"/>
      <c r="QX57" s="274"/>
      <c r="QY57" s="274"/>
      <c r="QZ57" s="274"/>
      <c r="RA57" s="274"/>
      <c r="RB57" s="274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280">
        <f>ROW()</f>
        <v>57</v>
      </c>
      <c r="RO57" s="279"/>
      <c r="RP57" s="286"/>
      <c r="RQ57" s="282"/>
      <c r="RR57" s="282"/>
      <c r="RS57" s="282"/>
      <c r="RT57" s="282"/>
      <c r="RU57" s="282"/>
      <c r="RV57" s="282"/>
      <c r="RW57" s="282"/>
      <c r="RX57" s="282"/>
      <c r="RY57" s="282"/>
      <c r="RZ57" s="282"/>
      <c r="SA57" s="282"/>
      <c r="SB57" s="282"/>
      <c r="SC57" s="282"/>
      <c r="SD57" s="274"/>
      <c r="SE57" s="274"/>
      <c r="SF57" s="274"/>
      <c r="SG57" s="274"/>
      <c r="SH57" s="274"/>
      <c r="SI57" s="274"/>
      <c r="SJ57" s="274"/>
      <c r="SK57" s="274"/>
      <c r="SL57" s="274"/>
      <c r="SM57" s="274"/>
      <c r="SN57" s="274"/>
      <c r="SO57" s="274"/>
      <c r="SP57" s="274"/>
      <c r="SQ57" s="274"/>
      <c r="SR57" s="274"/>
      <c r="SS57" s="274"/>
      <c r="ST57" s="274"/>
      <c r="SU57" s="274"/>
    </row>
    <row r="58" spans="1:515" x14ac:dyDescent="0.25">
      <c r="A58" s="5">
        <f>ROW()</f>
        <v>58</v>
      </c>
      <c r="B58" s="305" t="s">
        <v>161</v>
      </c>
      <c r="D58" s="304"/>
      <c r="E58" s="303">
        <f>SUM(E55:E57)</f>
        <v>174407.03605946468</v>
      </c>
      <c r="F58" s="303"/>
      <c r="G58" s="303">
        <f t="shared" ref="G58:P58" si="154">SUM(G55:G57)</f>
        <v>-1751519.5322832731</v>
      </c>
      <c r="H58" s="303">
        <f t="shared" si="154"/>
        <v>-1577112.4962238085</v>
      </c>
      <c r="I58" s="303">
        <f t="shared" si="154"/>
        <v>668883.55158749956</v>
      </c>
      <c r="J58" s="303">
        <f t="shared" si="154"/>
        <v>-908228.94463630894</v>
      </c>
      <c r="K58" s="303">
        <f t="shared" si="154"/>
        <v>141805.73489490151</v>
      </c>
      <c r="L58" s="303">
        <f t="shared" si="154"/>
        <v>-766423.20974140731</v>
      </c>
      <c r="M58" s="303">
        <f t="shared" si="154"/>
        <v>182167.36817915161</v>
      </c>
      <c r="N58" s="303">
        <f t="shared" si="154"/>
        <v>-584255.84156225575</v>
      </c>
      <c r="O58" s="303">
        <f t="shared" si="154"/>
        <v>38060.424915901225</v>
      </c>
      <c r="P58" s="303">
        <f t="shared" si="154"/>
        <v>-546195.41664635448</v>
      </c>
      <c r="Q58" s="5">
        <f>ROW()</f>
        <v>58</v>
      </c>
      <c r="R58" s="1" t="s">
        <v>160</v>
      </c>
      <c r="T58" s="3">
        <f>SUM(T41:T43)</f>
        <v>362845944.65999997</v>
      </c>
      <c r="U58" s="3">
        <f>SUM(U41:U43)</f>
        <v>-362845944.65999997</v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HQ58"/>
      <c r="HR58"/>
      <c r="HS58"/>
      <c r="HT58"/>
      <c r="HU58"/>
      <c r="HV58"/>
      <c r="HW58"/>
      <c r="HX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R58" s="274"/>
      <c r="PS58" s="274"/>
      <c r="PT58" s="274"/>
      <c r="PU58" s="274"/>
      <c r="PV58" s="274"/>
      <c r="PW58" s="274"/>
      <c r="PX58" s="274"/>
      <c r="PY58" s="274"/>
      <c r="PZ58" s="274"/>
      <c r="QA58" s="274"/>
      <c r="QB58" s="274"/>
      <c r="QC58" s="274"/>
      <c r="QD58" s="274"/>
      <c r="QE58" s="274"/>
      <c r="QF58" s="274"/>
      <c r="QG58" s="274"/>
      <c r="QX58" s="274"/>
      <c r="QY58" s="274"/>
      <c r="QZ58" s="274"/>
      <c r="RA58" s="274"/>
      <c r="RB58" s="274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280">
        <f>ROW()</f>
        <v>58</v>
      </c>
      <c r="RO58" s="279" t="s">
        <v>149</v>
      </c>
      <c r="RP58" s="286"/>
      <c r="RQ58" s="282"/>
      <c r="RR58" s="282"/>
      <c r="RS58" s="282"/>
      <c r="RT58" s="282">
        <f t="shared" ref="RT58:SC58" si="155">RT56</f>
        <v>26.539406</v>
      </c>
      <c r="RU58" s="282">
        <f t="shared" si="155"/>
        <v>26.539406</v>
      </c>
      <c r="RV58" s="282">
        <f t="shared" si="155"/>
        <v>5820952.038594</v>
      </c>
      <c r="RW58" s="282">
        <f t="shared" si="155"/>
        <v>5820978.5780000007</v>
      </c>
      <c r="RX58" s="282">
        <f t="shared" si="155"/>
        <v>-688646.96</v>
      </c>
      <c r="RY58" s="282">
        <f t="shared" si="155"/>
        <v>5132331.6180000007</v>
      </c>
      <c r="RZ58" s="282">
        <f t="shared" si="155"/>
        <v>203094.90942000001</v>
      </c>
      <c r="SA58" s="282">
        <f t="shared" si="155"/>
        <v>5335426.5274200011</v>
      </c>
      <c r="SB58" s="282">
        <f t="shared" si="155"/>
        <v>1330637.43524</v>
      </c>
      <c r="SC58" s="282">
        <f t="shared" si="155"/>
        <v>6666063.9626600007</v>
      </c>
      <c r="SD58" s="274"/>
      <c r="SE58" s="274"/>
      <c r="SF58" s="274"/>
      <c r="SG58" s="274"/>
      <c r="SH58" s="274"/>
      <c r="SI58" s="274"/>
      <c r="SJ58" s="274"/>
      <c r="SK58" s="274"/>
      <c r="SL58" s="274"/>
      <c r="SM58" s="274"/>
      <c r="SN58" s="274"/>
      <c r="SO58" s="274"/>
      <c r="SP58" s="274"/>
      <c r="SQ58" s="274"/>
      <c r="SR58" s="274"/>
      <c r="SS58" s="274"/>
      <c r="ST58" s="274"/>
      <c r="SU58" s="274"/>
    </row>
    <row r="59" spans="1:515" x14ac:dyDescent="0.25">
      <c r="A59" s="5">
        <f>ROW()</f>
        <v>59</v>
      </c>
      <c r="B59" s="299"/>
      <c r="Q59" s="5">
        <f>ROW()</f>
        <v>59</v>
      </c>
      <c r="R59" s="1" t="s">
        <v>84</v>
      </c>
      <c r="T59" s="6">
        <f>T32</f>
        <v>1971345.6284835225</v>
      </c>
      <c r="U59" s="6">
        <f>U32</f>
        <v>-1971345.6284835225</v>
      </c>
      <c r="AG59" s="296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HQ59"/>
      <c r="HR59"/>
      <c r="HS59"/>
      <c r="HT59"/>
      <c r="HU59"/>
      <c r="HV59"/>
      <c r="HW59"/>
      <c r="HX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 s="231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R59" s="274"/>
      <c r="PS59" s="274"/>
      <c r="PT59" s="274"/>
      <c r="PU59" s="274"/>
      <c r="PV59" s="274"/>
      <c r="PW59" s="274"/>
      <c r="PX59" s="274"/>
      <c r="PY59" s="274"/>
      <c r="PZ59" s="274"/>
      <c r="QA59" s="274"/>
      <c r="QB59" s="274"/>
      <c r="QC59" s="274"/>
      <c r="QD59" s="274"/>
      <c r="QE59" s="274"/>
      <c r="QF59" s="274"/>
      <c r="QG59" s="274"/>
      <c r="QX59" s="274"/>
      <c r="QY59" s="274"/>
      <c r="QZ59" s="274"/>
      <c r="RA59" s="274"/>
      <c r="RB59" s="274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280">
        <f>ROW()</f>
        <v>59</v>
      </c>
      <c r="RO59" s="279"/>
      <c r="RP59" s="286"/>
      <c r="RQ59" s="288"/>
      <c r="RR59" s="288"/>
      <c r="RS59" s="288"/>
      <c r="RT59" s="288"/>
      <c r="RU59" s="288"/>
      <c r="RV59" s="288"/>
      <c r="RW59" s="288"/>
      <c r="RX59" s="288"/>
      <c r="RY59" s="288"/>
      <c r="RZ59" s="288"/>
      <c r="SA59" s="288"/>
      <c r="SB59" s="288"/>
      <c r="SC59" s="288"/>
      <c r="SD59" s="274"/>
      <c r="SE59" s="274"/>
      <c r="SF59" s="274"/>
      <c r="SG59" s="274"/>
      <c r="SH59" s="274"/>
      <c r="SI59" s="274"/>
      <c r="SJ59" s="274"/>
      <c r="SK59" s="274"/>
      <c r="SL59" s="274"/>
      <c r="SM59" s="274"/>
      <c r="SN59" s="274"/>
      <c r="SO59" s="274"/>
      <c r="SP59" s="274"/>
      <c r="SQ59" s="274"/>
      <c r="SR59" s="274"/>
      <c r="SS59" s="274"/>
      <c r="ST59" s="274"/>
      <c r="SU59" s="274"/>
    </row>
    <row r="60" spans="1:515" x14ac:dyDescent="0.25">
      <c r="A60" s="5">
        <f>ROW()</f>
        <v>60</v>
      </c>
      <c r="B60" s="299" t="s">
        <v>159</v>
      </c>
      <c r="C60" s="302"/>
      <c r="D60" s="227">
        <f>+D48-D53-D58</f>
        <v>0</v>
      </c>
      <c r="E60" s="227">
        <f>+E47-E53-E58</f>
        <v>5402651.7886084737</v>
      </c>
      <c r="F60" s="227"/>
      <c r="G60" s="227">
        <f t="shared" ref="G60:P60" si="156">+G47-G53-G58</f>
        <v>-37484778.278712168</v>
      </c>
      <c r="H60" s="227">
        <f t="shared" si="156"/>
        <v>1577112.4962238085</v>
      </c>
      <c r="I60" s="227">
        <f t="shared" si="156"/>
        <v>14343315.738912085</v>
      </c>
      <c r="J60" s="227">
        <f t="shared" si="156"/>
        <v>908228.94463630894</v>
      </c>
      <c r="K60" s="227">
        <f t="shared" si="156"/>
        <v>3040834.8723162818</v>
      </c>
      <c r="L60" s="227">
        <f t="shared" si="156"/>
        <v>766423.20974140731</v>
      </c>
      <c r="M60" s="227">
        <f t="shared" si="156"/>
        <v>3906336.2717156238</v>
      </c>
      <c r="N60" s="227">
        <f t="shared" si="156"/>
        <v>584255.84156225575</v>
      </c>
      <c r="O60" s="227">
        <f t="shared" si="156"/>
        <v>816155.05483769474</v>
      </c>
      <c r="P60" s="227">
        <f t="shared" si="156"/>
        <v>546195.41664635448</v>
      </c>
      <c r="Q60" s="5">
        <f>ROW()</f>
        <v>60</v>
      </c>
      <c r="R60" s="1" t="s">
        <v>85</v>
      </c>
      <c r="T60" s="6">
        <f>SUM(T38+T44+T45)</f>
        <v>5563889.8099999996</v>
      </c>
      <c r="U60" s="6">
        <f>SUM(U38+U44+U45)</f>
        <v>-5563889.8099999996</v>
      </c>
      <c r="AG60" s="296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HQ60"/>
      <c r="HR60"/>
      <c r="HS60"/>
      <c r="HT60"/>
      <c r="HU60"/>
      <c r="HV60"/>
      <c r="HW60"/>
      <c r="HX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 s="231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R60" s="274"/>
      <c r="PS60" s="274"/>
      <c r="PT60" s="274"/>
      <c r="PU60" s="274"/>
      <c r="PV60" s="274"/>
      <c r="PW60" s="274"/>
      <c r="PX60" s="274"/>
      <c r="PY60" s="274"/>
      <c r="PZ60" s="274"/>
      <c r="QA60" s="274"/>
      <c r="QB60" s="274"/>
      <c r="QC60" s="274"/>
      <c r="QD60" s="274"/>
      <c r="QE60" s="274"/>
      <c r="QF60" s="274"/>
      <c r="QG60" s="274"/>
      <c r="QX60" s="274"/>
      <c r="QY60" s="274"/>
      <c r="QZ60" s="274"/>
      <c r="RA60" s="274"/>
      <c r="RB60" s="274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280">
        <f>ROW()</f>
        <v>60</v>
      </c>
      <c r="RO60" s="279" t="s">
        <v>148</v>
      </c>
      <c r="RP60" s="286">
        <v>0.21</v>
      </c>
      <c r="RQ60" s="281"/>
      <c r="RR60" s="281"/>
      <c r="RS60" s="281"/>
      <c r="RT60" s="281">
        <f t="shared" ref="RT60:SC60" si="157">RT58*-$RP$60</f>
        <v>-5.57327526</v>
      </c>
      <c r="RU60" s="281">
        <f t="shared" si="157"/>
        <v>-5.57327526</v>
      </c>
      <c r="RV60" s="281">
        <f t="shared" si="157"/>
        <v>-1222399.9281047399</v>
      </c>
      <c r="RW60" s="281">
        <f t="shared" si="157"/>
        <v>-1222405.50138</v>
      </c>
      <c r="RX60" s="281">
        <f t="shared" si="157"/>
        <v>144615.86159999997</v>
      </c>
      <c r="RY60" s="281">
        <f t="shared" si="157"/>
        <v>-1077789.6397800001</v>
      </c>
      <c r="RZ60" s="281">
        <f t="shared" si="157"/>
        <v>-42649.930978199998</v>
      </c>
      <c r="SA60" s="281">
        <f t="shared" si="157"/>
        <v>-1120439.5707582003</v>
      </c>
      <c r="SB60" s="281">
        <f t="shared" si="157"/>
        <v>-279433.8614004</v>
      </c>
      <c r="SC60" s="281">
        <f t="shared" si="157"/>
        <v>-1399873.4321586001</v>
      </c>
      <c r="SD60" s="274"/>
      <c r="SE60" s="274"/>
      <c r="SF60" s="274"/>
      <c r="SG60" s="274"/>
      <c r="SH60" s="274"/>
      <c r="SI60" s="274"/>
      <c r="SJ60" s="274"/>
      <c r="SK60" s="274"/>
      <c r="SL60" s="274"/>
      <c r="SM60" s="274"/>
      <c r="SN60" s="274"/>
      <c r="SO60" s="274"/>
      <c r="SP60" s="274"/>
      <c r="SQ60" s="274"/>
      <c r="SR60" s="274"/>
      <c r="SS60" s="274"/>
      <c r="ST60" s="274"/>
      <c r="SU60" s="274"/>
    </row>
    <row r="61" spans="1:515" x14ac:dyDescent="0.25">
      <c r="A61" s="5">
        <f>ROW()</f>
        <v>61</v>
      </c>
      <c r="B61" s="299" t="s">
        <v>158</v>
      </c>
      <c r="C61" s="301">
        <v>0.21</v>
      </c>
      <c r="D61" s="300">
        <f>D60*$C$61</f>
        <v>0</v>
      </c>
      <c r="E61" s="300">
        <f>E60*$C$61</f>
        <v>1134556.8756077795</v>
      </c>
      <c r="F61" s="300"/>
      <c r="G61" s="300">
        <f t="shared" ref="G61:P61" si="158">G60*$C$61</f>
        <v>-7871803.4385295548</v>
      </c>
      <c r="H61" s="300">
        <f t="shared" si="158"/>
        <v>331193.62420699978</v>
      </c>
      <c r="I61" s="300">
        <f t="shared" si="158"/>
        <v>3012096.3051715377</v>
      </c>
      <c r="J61" s="300">
        <f t="shared" si="158"/>
        <v>190728.07837362486</v>
      </c>
      <c r="K61" s="300">
        <f t="shared" si="158"/>
        <v>638575.32318641921</v>
      </c>
      <c r="L61" s="300">
        <f t="shared" si="158"/>
        <v>160948.87404569553</v>
      </c>
      <c r="M61" s="300">
        <f t="shared" si="158"/>
        <v>820330.61706028099</v>
      </c>
      <c r="N61" s="300">
        <f t="shared" si="158"/>
        <v>122693.7267280737</v>
      </c>
      <c r="O61" s="300">
        <f t="shared" si="158"/>
        <v>171392.56151591588</v>
      </c>
      <c r="P61" s="300">
        <f t="shared" si="158"/>
        <v>114701.03749573443</v>
      </c>
      <c r="Q61" s="5">
        <f>ROW()</f>
        <v>61</v>
      </c>
      <c r="R61" s="1" t="s">
        <v>86</v>
      </c>
      <c r="T61" s="6">
        <f>T39</f>
        <v>18854358.350000001</v>
      </c>
      <c r="U61" s="6">
        <f>U39</f>
        <v>-18854358.350000001</v>
      </c>
      <c r="AG61" s="296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HQ61"/>
      <c r="HR61"/>
      <c r="HS61"/>
      <c r="HT61"/>
      <c r="HU61"/>
      <c r="HV61"/>
      <c r="HW61"/>
      <c r="HX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R61" s="274"/>
      <c r="PS61" s="274"/>
      <c r="PT61" s="274"/>
      <c r="PU61" s="274"/>
      <c r="PV61" s="274"/>
      <c r="PW61" s="274"/>
      <c r="PX61" s="274"/>
      <c r="PY61" s="274"/>
      <c r="PZ61" s="274"/>
      <c r="QA61" s="274"/>
      <c r="QB61" s="274"/>
      <c r="QC61" s="274"/>
      <c r="QD61" s="274"/>
      <c r="QE61" s="274"/>
      <c r="QF61" s="274"/>
      <c r="QG61" s="274"/>
      <c r="QX61" s="274"/>
      <c r="QY61" s="274"/>
      <c r="QZ61" s="274"/>
      <c r="RA61" s="274"/>
      <c r="RB61" s="274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280">
        <f>ROW()</f>
        <v>61</v>
      </c>
      <c r="RO61" s="279"/>
      <c r="RP61" s="286"/>
      <c r="RQ61" s="287"/>
      <c r="RR61" s="287"/>
      <c r="RS61" s="287"/>
      <c r="RT61" s="287"/>
      <c r="RU61" s="287"/>
      <c r="RV61" s="287"/>
      <c r="RW61" s="287"/>
      <c r="RX61" s="287"/>
      <c r="RY61" s="287"/>
      <c r="RZ61" s="287"/>
      <c r="SA61" s="287"/>
      <c r="SB61" s="287"/>
      <c r="SC61" s="287"/>
      <c r="SD61" s="274"/>
      <c r="SE61" s="274"/>
      <c r="SF61" s="274"/>
      <c r="SG61" s="274"/>
      <c r="SH61" s="274"/>
      <c r="SI61" s="274"/>
      <c r="SJ61" s="274"/>
      <c r="SK61" s="274"/>
      <c r="SL61" s="274"/>
      <c r="SM61" s="274"/>
      <c r="SN61" s="274"/>
      <c r="SO61" s="274"/>
      <c r="SP61" s="274"/>
      <c r="SQ61" s="274"/>
      <c r="SR61" s="274"/>
      <c r="SS61" s="274"/>
      <c r="ST61" s="274"/>
      <c r="SU61" s="274"/>
    </row>
    <row r="62" spans="1:515" ht="15.75" thickBot="1" x14ac:dyDescent="0.3">
      <c r="A62" s="5">
        <f>ROW()</f>
        <v>62</v>
      </c>
      <c r="B62" s="299" t="s">
        <v>147</v>
      </c>
      <c r="C62" s="19"/>
      <c r="D62" s="298">
        <f>D60-D61</f>
        <v>0</v>
      </c>
      <c r="E62" s="298">
        <f>E60-E61</f>
        <v>4268094.9130006945</v>
      </c>
      <c r="F62" s="298"/>
      <c r="G62" s="298">
        <f t="shared" ref="G62:P62" si="159">G60-G61</f>
        <v>-29612974.840182614</v>
      </c>
      <c r="H62" s="298">
        <f t="shared" si="159"/>
        <v>1245918.8720168087</v>
      </c>
      <c r="I62" s="298">
        <f t="shared" si="159"/>
        <v>11331219.433740547</v>
      </c>
      <c r="J62" s="298">
        <f t="shared" si="159"/>
        <v>717500.86626268411</v>
      </c>
      <c r="K62" s="298">
        <f t="shared" si="159"/>
        <v>2402259.5491298623</v>
      </c>
      <c r="L62" s="298">
        <f t="shared" si="159"/>
        <v>605474.33569571178</v>
      </c>
      <c r="M62" s="298">
        <f t="shared" si="159"/>
        <v>3086005.6546553429</v>
      </c>
      <c r="N62" s="298">
        <f t="shared" si="159"/>
        <v>461562.11483418208</v>
      </c>
      <c r="O62" s="298">
        <f t="shared" si="159"/>
        <v>644762.49332177883</v>
      </c>
      <c r="P62" s="298">
        <f t="shared" si="159"/>
        <v>431494.37915062008</v>
      </c>
      <c r="Q62" s="5">
        <f>ROW()</f>
        <v>62</v>
      </c>
      <c r="R62" s="1" t="s">
        <v>87</v>
      </c>
      <c r="T62" s="6">
        <f>T33</f>
        <v>939183.24367961998</v>
      </c>
      <c r="U62" s="6">
        <f>U33</f>
        <v>-939183.24367961998</v>
      </c>
      <c r="AG62" s="296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HQ62"/>
      <c r="HR62"/>
      <c r="HS62"/>
      <c r="HT62"/>
      <c r="HU62"/>
      <c r="HV62"/>
      <c r="HW62"/>
      <c r="HX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R62" s="274"/>
      <c r="PS62" s="274"/>
      <c r="PT62" s="274"/>
      <c r="PU62" s="274"/>
      <c r="PV62" s="274"/>
      <c r="PW62" s="274"/>
      <c r="PX62" s="274"/>
      <c r="PY62" s="274"/>
      <c r="PZ62" s="274"/>
      <c r="QA62" s="274"/>
      <c r="QB62" s="274"/>
      <c r="QC62" s="274"/>
      <c r="QD62" s="274"/>
      <c r="QE62" s="274"/>
      <c r="QF62" s="274"/>
      <c r="QG62" s="274"/>
      <c r="QX62" s="274"/>
      <c r="QY62" s="274"/>
      <c r="QZ62" s="274"/>
      <c r="RA62" s="274"/>
      <c r="RB62" s="274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280">
        <f>ROW()</f>
        <v>62</v>
      </c>
      <c r="RO62" s="279" t="s">
        <v>147</v>
      </c>
      <c r="RP62" s="286"/>
      <c r="RQ62" s="285"/>
      <c r="RR62" s="285"/>
      <c r="RS62" s="285"/>
      <c r="RT62" s="285">
        <f t="shared" ref="RT62:SC62" si="160">-RT58-RT60</f>
        <v>-20.966130740000001</v>
      </c>
      <c r="RU62" s="285">
        <f t="shared" si="160"/>
        <v>-20.966130740000001</v>
      </c>
      <c r="RV62" s="285">
        <f t="shared" si="160"/>
        <v>-4598552.1104892604</v>
      </c>
      <c r="RW62" s="285">
        <f t="shared" si="160"/>
        <v>-4598573.0766200004</v>
      </c>
      <c r="RX62" s="285">
        <f t="shared" si="160"/>
        <v>544031.09840000002</v>
      </c>
      <c r="RY62" s="285">
        <f t="shared" si="160"/>
        <v>-4054541.9782200009</v>
      </c>
      <c r="RZ62" s="285">
        <f t="shared" si="160"/>
        <v>-160444.97844180002</v>
      </c>
      <c r="SA62" s="285">
        <f t="shared" si="160"/>
        <v>-4214986.9566618009</v>
      </c>
      <c r="SB62" s="285">
        <f t="shared" si="160"/>
        <v>-1051203.5738396</v>
      </c>
      <c r="SC62" s="285">
        <f t="shared" si="160"/>
        <v>-5266190.5305014011</v>
      </c>
      <c r="SD62" s="274"/>
      <c r="SE62" s="274"/>
      <c r="SF62" s="274"/>
      <c r="SG62" s="274"/>
      <c r="SH62" s="274"/>
      <c r="SI62" s="274"/>
      <c r="SJ62" s="274"/>
      <c r="SK62" s="274"/>
      <c r="SL62" s="274"/>
      <c r="SM62" s="274"/>
      <c r="SN62" s="274"/>
      <c r="SO62" s="274"/>
      <c r="SP62" s="274"/>
      <c r="SQ62" s="274"/>
      <c r="SR62" s="274"/>
      <c r="SS62" s="274"/>
      <c r="ST62" s="274"/>
      <c r="SU62" s="274"/>
    </row>
    <row r="63" spans="1:515" ht="15.75" thickTop="1" x14ac:dyDescent="0.25">
      <c r="A63" s="5">
        <f>ROW()</f>
        <v>63</v>
      </c>
      <c r="Q63" s="5">
        <f>ROW()</f>
        <v>63</v>
      </c>
      <c r="R63" s="1" t="s">
        <v>92</v>
      </c>
      <c r="T63" s="6">
        <f>T46+T34+T40</f>
        <v>79631403.360531434</v>
      </c>
      <c r="U63" s="6">
        <f>U46+U34+U40</f>
        <v>-79631403.360531434</v>
      </c>
      <c r="AG63" s="296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HQ63"/>
      <c r="HR63"/>
      <c r="HS63"/>
      <c r="HT63"/>
      <c r="HU63"/>
      <c r="HV63"/>
      <c r="HW63"/>
      <c r="HX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R63" s="274"/>
      <c r="PS63" s="274"/>
      <c r="PT63" s="274"/>
      <c r="PU63" s="274"/>
      <c r="PV63" s="274"/>
      <c r="PW63" s="274"/>
      <c r="PX63" s="274"/>
      <c r="PY63" s="274"/>
      <c r="PZ63" s="274"/>
      <c r="QA63" s="274"/>
      <c r="QB63" s="274"/>
      <c r="QC63" s="274"/>
      <c r="QD63" s="274"/>
      <c r="QE63" s="274"/>
      <c r="QF63" s="274"/>
      <c r="QG63" s="274"/>
      <c r="QX63" s="274"/>
      <c r="QY63" s="274"/>
      <c r="QZ63" s="274"/>
      <c r="RA63" s="274"/>
      <c r="RB63" s="274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280">
        <f>ROW()</f>
        <v>63</v>
      </c>
      <c r="RO63" s="279"/>
      <c r="RP63" s="286"/>
      <c r="RQ63" s="284"/>
      <c r="RR63" s="284"/>
      <c r="RS63" s="284"/>
      <c r="RT63" s="284"/>
      <c r="RU63" s="284"/>
      <c r="RV63" s="284"/>
      <c r="RW63" s="284"/>
      <c r="RX63" s="284"/>
      <c r="RY63" s="284"/>
      <c r="RZ63" s="284"/>
      <c r="SA63" s="284"/>
      <c r="SB63" s="284"/>
      <c r="SC63" s="284"/>
      <c r="SD63" s="274"/>
      <c r="SE63" s="274"/>
      <c r="SF63" s="274"/>
      <c r="SG63" s="274"/>
      <c r="SH63" s="274"/>
      <c r="SI63" s="274"/>
      <c r="SJ63" s="274"/>
      <c r="SK63" s="274"/>
      <c r="SL63" s="274"/>
      <c r="SM63" s="274"/>
      <c r="SN63" s="274"/>
      <c r="SO63" s="274"/>
      <c r="SP63" s="274"/>
      <c r="SQ63" s="274"/>
      <c r="SR63" s="274"/>
      <c r="SS63" s="274"/>
      <c r="ST63" s="274"/>
      <c r="SU63" s="274"/>
    </row>
    <row r="64" spans="1:515" x14ac:dyDescent="0.25">
      <c r="A64" s="5">
        <f>ROW()</f>
        <v>64</v>
      </c>
      <c r="B64" s="1" t="s">
        <v>157</v>
      </c>
      <c r="Q64" s="5">
        <f>ROW()</f>
        <v>64</v>
      </c>
      <c r="R64" s="1" t="s">
        <v>93</v>
      </c>
      <c r="T64" s="6">
        <f>T50</f>
        <v>162640.50449823082</v>
      </c>
      <c r="U64" s="6">
        <f>U50</f>
        <v>-162640.50449823082</v>
      </c>
      <c r="AG64" s="296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HQ64"/>
      <c r="HR64"/>
      <c r="HS64"/>
      <c r="HT64"/>
      <c r="HU64"/>
      <c r="HV64"/>
      <c r="HW64"/>
      <c r="HX64"/>
      <c r="IG64"/>
      <c r="IH64"/>
      <c r="II64"/>
      <c r="IJ64"/>
      <c r="IK64"/>
      <c r="IL64"/>
      <c r="IM64"/>
      <c r="IN64"/>
      <c r="IO64"/>
      <c r="IP64"/>
      <c r="IQ64"/>
      <c r="IR64"/>
      <c r="IS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R64" s="274"/>
      <c r="PS64" s="274"/>
      <c r="PT64" s="274"/>
      <c r="PU64" s="274"/>
      <c r="PV64" s="274"/>
      <c r="PW64" s="274"/>
      <c r="PX64" s="274"/>
      <c r="PY64" s="274"/>
      <c r="PZ64" s="274"/>
      <c r="QA64" s="274"/>
      <c r="QB64" s="274"/>
      <c r="QC64" s="274"/>
      <c r="QD64" s="274"/>
      <c r="QE64" s="274"/>
      <c r="QF64" s="274"/>
      <c r="QG64" s="274"/>
      <c r="QX64" s="274"/>
      <c r="QY64" s="274"/>
      <c r="QZ64" s="274"/>
      <c r="RA64" s="274"/>
      <c r="RB64" s="274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280">
        <f>ROW()</f>
        <v>64</v>
      </c>
      <c r="RO64" s="279" t="s">
        <v>146</v>
      </c>
      <c r="RP64" s="286"/>
      <c r="RQ64" s="283"/>
      <c r="RR64" s="283"/>
      <c r="RS64" s="283"/>
      <c r="RT64" s="283">
        <v>2640.030092</v>
      </c>
      <c r="RU64" s="283">
        <v>2640.030092</v>
      </c>
      <c r="RV64" s="283">
        <v>240669516.36999997</v>
      </c>
      <c r="RW64" s="283">
        <v>240672156.40009198</v>
      </c>
      <c r="RX64" s="283">
        <v>0</v>
      </c>
      <c r="RY64" s="283">
        <v>240672156.40009198</v>
      </c>
      <c r="RZ64" s="283">
        <v>2055930.3501099944</v>
      </c>
      <c r="SA64" s="283">
        <v>242728086.75020197</v>
      </c>
      <c r="SB64" s="283">
        <v>17586544.043998033</v>
      </c>
      <c r="SC64" s="283">
        <v>260314630.7942</v>
      </c>
      <c r="SD64" s="274"/>
      <c r="SE64" s="274"/>
      <c r="SF64" s="274"/>
      <c r="SG64" s="274"/>
      <c r="SH64" s="274"/>
      <c r="SI64" s="274"/>
      <c r="SJ64" s="274"/>
      <c r="SK64" s="274"/>
      <c r="SL64" s="274"/>
      <c r="SM64" s="274"/>
      <c r="SN64" s="274"/>
      <c r="SO64" s="274"/>
      <c r="SP64" s="274"/>
      <c r="SQ64" s="274"/>
      <c r="SR64" s="274"/>
      <c r="SS64" s="274"/>
      <c r="ST64" s="274"/>
      <c r="SU64" s="274"/>
    </row>
    <row r="65" spans="2:515" ht="15.75" thickBot="1" x14ac:dyDescent="0.3">
      <c r="Q65" s="5">
        <f>ROW()</f>
        <v>65</v>
      </c>
      <c r="R65" s="1" t="s">
        <v>96</v>
      </c>
      <c r="T65" s="233">
        <f>SUM(T58:T64)</f>
        <v>469968765.55719286</v>
      </c>
      <c r="U65" s="233">
        <f>SUM(U58:U64)</f>
        <v>-469968765.55719286</v>
      </c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296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HQ65"/>
      <c r="HR65"/>
      <c r="HS65"/>
      <c r="HT65"/>
      <c r="HU65"/>
      <c r="HV65"/>
      <c r="HW65"/>
      <c r="HX65"/>
      <c r="IG65"/>
      <c r="IH65"/>
      <c r="II65"/>
      <c r="IJ65"/>
      <c r="IK65"/>
      <c r="IL65"/>
      <c r="IM65"/>
      <c r="IN65"/>
      <c r="IO65"/>
      <c r="IP65"/>
      <c r="IQ65"/>
      <c r="IR65"/>
      <c r="IS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R65" s="274"/>
      <c r="PS65" s="274"/>
      <c r="PT65" s="274"/>
      <c r="PU65" s="274"/>
      <c r="PV65" s="274"/>
      <c r="PW65" s="274"/>
      <c r="PX65" s="274"/>
      <c r="PY65" s="274"/>
      <c r="PZ65" s="274"/>
      <c r="QA65" s="274"/>
      <c r="QB65" s="274"/>
      <c r="QC65" s="274"/>
      <c r="QD65" s="274"/>
      <c r="QE65" s="274"/>
      <c r="QF65" s="274"/>
      <c r="QG65" s="274"/>
      <c r="QX65" s="274"/>
      <c r="QY65" s="274"/>
      <c r="QZ65" s="274"/>
      <c r="RA65" s="274"/>
      <c r="RB65" s="274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280">
        <f>ROW()</f>
        <v>65</v>
      </c>
      <c r="RO65" s="279" t="s">
        <v>145</v>
      </c>
      <c r="RP65" s="286"/>
      <c r="RQ65" s="282"/>
      <c r="RR65" s="282"/>
      <c r="RS65" s="282"/>
      <c r="RT65" s="282">
        <v>-26.539406</v>
      </c>
      <c r="RU65" s="282">
        <v>-26.539406</v>
      </c>
      <c r="RV65" s="282">
        <v>-5820978.5780000007</v>
      </c>
      <c r="RW65" s="282">
        <v>-5821005.1174060004</v>
      </c>
      <c r="RX65" s="282">
        <v>-2566165.8090000004</v>
      </c>
      <c r="RY65" s="282">
        <v>-8387170.9264060007</v>
      </c>
      <c r="RZ65" s="282">
        <v>-5190815.0360419983</v>
      </c>
      <c r="SA65" s="282">
        <v>-13577985.962447999</v>
      </c>
      <c r="SB65" s="282">
        <v>-5940519.9441640023</v>
      </c>
      <c r="SC65" s="282">
        <v>-19518505.906612001</v>
      </c>
      <c r="SD65" s="274"/>
      <c r="SE65" s="274"/>
      <c r="SF65" s="274"/>
      <c r="SG65" s="274"/>
      <c r="SH65" s="274"/>
      <c r="SI65" s="274"/>
      <c r="SJ65" s="274"/>
      <c r="SK65" s="274"/>
      <c r="SL65" s="274"/>
      <c r="SM65" s="274"/>
      <c r="SN65" s="274"/>
      <c r="SO65" s="274"/>
      <c r="SP65" s="274"/>
      <c r="SQ65" s="274"/>
      <c r="SR65" s="274"/>
      <c r="SS65" s="274"/>
      <c r="ST65" s="274"/>
      <c r="SU65" s="274"/>
    </row>
    <row r="66" spans="2:515" ht="15.75" thickTop="1" x14ac:dyDescent="0.25">
      <c r="I66" s="2"/>
      <c r="J66" s="2"/>
      <c r="K66" s="2"/>
      <c r="L66" s="2"/>
      <c r="M66" s="2"/>
      <c r="N66" s="2"/>
      <c r="O66" s="2"/>
      <c r="P66" s="2"/>
      <c r="Q66" s="5"/>
      <c r="T66" s="295"/>
      <c r="U66" s="295"/>
      <c r="V66" s="295"/>
      <c r="W66" s="295">
        <f>W65-W47-W50-W35</f>
        <v>0</v>
      </c>
      <c r="X66" s="295">
        <f>X65-X47-X50-X35</f>
        <v>0</v>
      </c>
      <c r="Y66" s="294"/>
      <c r="Z66" s="294"/>
      <c r="AA66" s="294"/>
      <c r="AB66" s="294"/>
      <c r="AC66" s="294"/>
      <c r="AD66" s="294"/>
      <c r="AE66" s="294"/>
      <c r="AF66" s="294"/>
      <c r="AG66" s="296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HQ66"/>
      <c r="HR66"/>
      <c r="HS66"/>
      <c r="HT66"/>
      <c r="HU66"/>
      <c r="HV66"/>
      <c r="HW66"/>
      <c r="HX66"/>
      <c r="IG66"/>
      <c r="IH66"/>
      <c r="II66"/>
      <c r="IJ66"/>
      <c r="IK66"/>
      <c r="IL66"/>
      <c r="IM66"/>
      <c r="IN66"/>
      <c r="IO66"/>
      <c r="IP66"/>
      <c r="IQ66"/>
      <c r="IR66"/>
      <c r="IS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R66" s="274"/>
      <c r="PS66" s="274"/>
      <c r="PT66" s="274"/>
      <c r="PU66" s="274"/>
      <c r="PV66" s="274"/>
      <c r="PW66" s="274"/>
      <c r="PX66" s="274"/>
      <c r="PY66" s="274"/>
      <c r="PZ66" s="274"/>
      <c r="QA66" s="274"/>
      <c r="QB66" s="274"/>
      <c r="QC66" s="274"/>
      <c r="QD66" s="274"/>
      <c r="QE66" s="274"/>
      <c r="QF66" s="274"/>
      <c r="QG66" s="274"/>
      <c r="QX66" s="274"/>
      <c r="QY66" s="274"/>
      <c r="QZ66" s="274"/>
      <c r="RA66" s="274"/>
      <c r="RB66" s="274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280">
        <f>ROW()</f>
        <v>66</v>
      </c>
      <c r="RO66" s="279" t="s">
        <v>144</v>
      </c>
      <c r="RP66" s="286"/>
      <c r="RQ66" s="281"/>
      <c r="RR66" s="281"/>
      <c r="RS66" s="281"/>
      <c r="RT66" s="281">
        <v>-15.995314</v>
      </c>
      <c r="RU66" s="281">
        <v>-15.995314</v>
      </c>
      <c r="RV66" s="281">
        <v>620712.18953600002</v>
      </c>
      <c r="RW66" s="281">
        <v>620696.19422199996</v>
      </c>
      <c r="RX66" s="281">
        <v>-106727.112616</v>
      </c>
      <c r="RY66" s="281">
        <v>513969.08160599996</v>
      </c>
      <c r="RZ66" s="281">
        <v>-292469.017796</v>
      </c>
      <c r="SA66" s="281">
        <v>221500.06380999996</v>
      </c>
      <c r="SB66" s="281">
        <v>-526164.26697800006</v>
      </c>
      <c r="SC66" s="281">
        <v>-304664.20316800004</v>
      </c>
      <c r="SD66" s="274"/>
      <c r="SE66" s="274"/>
      <c r="SF66" s="274"/>
      <c r="SG66" s="274"/>
      <c r="SH66" s="274"/>
      <c r="SI66" s="274"/>
      <c r="SJ66" s="274"/>
      <c r="SK66" s="274"/>
      <c r="SL66" s="274"/>
      <c r="SM66" s="274"/>
      <c r="SN66" s="274"/>
      <c r="SO66" s="274"/>
      <c r="SP66" s="274"/>
      <c r="SQ66" s="274"/>
      <c r="SR66" s="274"/>
      <c r="SS66" s="274"/>
      <c r="ST66" s="274"/>
      <c r="SU66" s="274"/>
    </row>
    <row r="67" spans="2:515" ht="15.75" thickBot="1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5"/>
      <c r="U67" s="295"/>
      <c r="Y67" s="294"/>
      <c r="Z67" s="294"/>
      <c r="AA67" s="294"/>
      <c r="AB67" s="294"/>
      <c r="AC67" s="294"/>
      <c r="AD67" s="294"/>
      <c r="AE67" s="294"/>
      <c r="AF67" s="294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HQ67"/>
      <c r="HR67"/>
      <c r="HS67"/>
      <c r="HT67"/>
      <c r="HU67"/>
      <c r="HV67"/>
      <c r="HW67"/>
      <c r="HX67"/>
      <c r="IG67"/>
      <c r="IH67"/>
      <c r="II67"/>
      <c r="IJ67"/>
      <c r="IK67"/>
      <c r="IL67"/>
      <c r="IM67"/>
      <c r="IN67"/>
      <c r="IO67"/>
      <c r="IP67"/>
      <c r="IQ67"/>
      <c r="IR67"/>
      <c r="IS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R67" s="274"/>
      <c r="PS67" s="274"/>
      <c r="PT67" s="274"/>
      <c r="PU67" s="274"/>
      <c r="PV67" s="274"/>
      <c r="PW67" s="274"/>
      <c r="PX67" s="274"/>
      <c r="PY67" s="274"/>
      <c r="PZ67" s="274"/>
      <c r="QA67" s="274"/>
      <c r="QB67" s="274"/>
      <c r="QC67" s="274"/>
      <c r="QD67" s="274"/>
      <c r="QE67" s="274"/>
      <c r="QF67" s="274"/>
      <c r="QG67" s="274"/>
      <c r="QX67" s="274"/>
      <c r="QY67" s="274"/>
      <c r="QZ67" s="274"/>
      <c r="RA67" s="274"/>
      <c r="RB67" s="274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280">
        <f>ROW()</f>
        <v>67</v>
      </c>
      <c r="RO67" s="279" t="s">
        <v>143</v>
      </c>
      <c r="RP67" s="286"/>
      <c r="RQ67" s="278"/>
      <c r="RR67" s="278"/>
      <c r="RS67" s="278"/>
      <c r="RT67" s="278">
        <f t="shared" ref="RT67:SC67" si="161">SUM(RT64:RT66)</f>
        <v>2597.4953720000003</v>
      </c>
      <c r="RU67" s="278">
        <f t="shared" si="161"/>
        <v>2597.4953720000003</v>
      </c>
      <c r="RV67" s="278">
        <f t="shared" si="161"/>
        <v>235469249.98153597</v>
      </c>
      <c r="RW67" s="278">
        <f t="shared" si="161"/>
        <v>235471847.47690797</v>
      </c>
      <c r="RX67" s="278">
        <f t="shared" si="161"/>
        <v>-2672892.9216160001</v>
      </c>
      <c r="RY67" s="278">
        <f t="shared" si="161"/>
        <v>232798954.55529198</v>
      </c>
      <c r="RZ67" s="278">
        <f t="shared" si="161"/>
        <v>-3427353.7037280039</v>
      </c>
      <c r="SA67" s="278">
        <f t="shared" si="161"/>
        <v>229371600.85156396</v>
      </c>
      <c r="SB67" s="278">
        <f t="shared" si="161"/>
        <v>11119859.832856031</v>
      </c>
      <c r="SC67" s="278">
        <f t="shared" si="161"/>
        <v>240491460.68441999</v>
      </c>
      <c r="SD67" s="274"/>
      <c r="SE67" s="274"/>
      <c r="SF67" s="274"/>
      <c r="SG67" s="274"/>
      <c r="SH67" s="274"/>
      <c r="SI67" s="274"/>
      <c r="SJ67" s="274"/>
      <c r="SK67" s="274"/>
      <c r="SL67" s="274"/>
      <c r="SM67" s="274"/>
      <c r="SN67" s="274"/>
      <c r="SO67" s="274"/>
      <c r="SP67" s="274"/>
      <c r="SQ67" s="274"/>
      <c r="SR67" s="274"/>
      <c r="SS67" s="274"/>
      <c r="ST67" s="274"/>
      <c r="SU67" s="274"/>
    </row>
    <row r="68" spans="2:515" ht="15.75" thickTop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T68" s="3"/>
      <c r="Y68" s="2"/>
      <c r="Z68" s="2"/>
      <c r="AA68" s="2"/>
      <c r="AB68" s="2"/>
      <c r="AC68" s="2"/>
      <c r="AD68" s="2"/>
      <c r="AE68" s="2"/>
      <c r="AF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HQ68"/>
      <c r="HR68"/>
      <c r="HS68"/>
      <c r="HT68"/>
      <c r="HU68"/>
      <c r="HV68"/>
      <c r="HW68"/>
      <c r="HX68"/>
      <c r="IG68"/>
      <c r="IH68"/>
      <c r="II68"/>
      <c r="IJ68"/>
      <c r="IK68"/>
      <c r="IL68"/>
      <c r="IM68"/>
      <c r="IN68"/>
      <c r="IO68"/>
      <c r="IP68"/>
      <c r="IQ68"/>
      <c r="IR68"/>
      <c r="IS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R68" s="274"/>
      <c r="PS68" s="274"/>
      <c r="PT68" s="274"/>
      <c r="PU68" s="274"/>
      <c r="PV68" s="274"/>
      <c r="PW68" s="274"/>
      <c r="PX68" s="274"/>
      <c r="PY68" s="274"/>
      <c r="PZ68" s="274"/>
      <c r="QA68" s="274"/>
      <c r="QB68" s="274"/>
      <c r="QC68" s="274"/>
      <c r="QD68" s="274"/>
      <c r="QE68" s="274"/>
      <c r="QF68" s="274"/>
      <c r="QG68" s="274"/>
      <c r="QX68" s="274"/>
      <c r="QY68" s="274"/>
      <c r="QZ68" s="274"/>
      <c r="RA68" s="274"/>
      <c r="RB68" s="274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280">
        <f>ROW()</f>
        <v>68</v>
      </c>
      <c r="RO68" s="279"/>
      <c r="RP68" s="286"/>
      <c r="RQ68" s="284"/>
      <c r="RR68" s="284"/>
      <c r="RS68" s="284"/>
      <c r="RT68" s="284"/>
      <c r="RU68" s="284"/>
      <c r="RV68" s="284"/>
      <c r="RW68" s="284"/>
      <c r="RX68" s="284"/>
      <c r="RY68" s="284"/>
      <c r="RZ68" s="284"/>
      <c r="SA68" s="284"/>
      <c r="SB68" s="284"/>
      <c r="SC68" s="284"/>
      <c r="SD68" s="274"/>
      <c r="SE68" s="274"/>
      <c r="SF68" s="274"/>
      <c r="SG68" s="274"/>
      <c r="SH68" s="274"/>
      <c r="SI68" s="274"/>
      <c r="SJ68" s="274"/>
      <c r="SK68" s="274"/>
      <c r="SL68" s="274"/>
      <c r="SM68" s="274"/>
      <c r="SN68" s="274"/>
      <c r="SO68" s="274"/>
      <c r="SP68" s="274"/>
      <c r="SQ68" s="274"/>
      <c r="SR68" s="274"/>
      <c r="SS68" s="274"/>
      <c r="ST68" s="274"/>
      <c r="SU68" s="274"/>
    </row>
    <row r="69" spans="2:515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Y69" s="2"/>
      <c r="Z69" s="2"/>
      <c r="AA69" s="2"/>
      <c r="AB69" s="2"/>
      <c r="AC69" s="2"/>
      <c r="AD69" s="2"/>
      <c r="AE69" s="2"/>
      <c r="AF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HQ69"/>
      <c r="HR69"/>
      <c r="HS69"/>
      <c r="HT69"/>
      <c r="HU69"/>
      <c r="HV69"/>
      <c r="HW69"/>
      <c r="HX69"/>
      <c r="IG69"/>
      <c r="IH69"/>
      <c r="II69"/>
      <c r="IJ69"/>
      <c r="IK69"/>
      <c r="IL69"/>
      <c r="IM69"/>
      <c r="IN69"/>
      <c r="IO69"/>
      <c r="IP69"/>
      <c r="IQ69"/>
      <c r="IR69"/>
      <c r="IS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R69" s="274"/>
      <c r="PS69" s="274"/>
      <c r="PT69" s="274"/>
      <c r="PU69" s="274"/>
      <c r="PV69" s="274"/>
      <c r="PW69" s="274"/>
      <c r="PX69" s="274"/>
      <c r="PY69" s="274"/>
      <c r="PZ69" s="274"/>
      <c r="QA69" s="274"/>
      <c r="QB69" s="274"/>
      <c r="QC69" s="274"/>
      <c r="QD69" s="274"/>
      <c r="QE69" s="274"/>
      <c r="QF69" s="274"/>
      <c r="QG69" s="274"/>
      <c r="QX69" s="274"/>
      <c r="QY69" s="274"/>
      <c r="QZ69" s="274"/>
      <c r="RA69" s="274"/>
      <c r="RB69" s="274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280">
        <f>ROW()</f>
        <v>69</v>
      </c>
      <c r="RO69" s="292" t="s">
        <v>156</v>
      </c>
      <c r="RP69" s="286"/>
      <c r="RQ69" s="284"/>
      <c r="RR69" s="284"/>
      <c r="RS69" s="284"/>
      <c r="RT69" s="284"/>
      <c r="RU69" s="284"/>
      <c r="RV69" s="284"/>
      <c r="RW69" s="284"/>
      <c r="RX69" s="284"/>
      <c r="RY69" s="284"/>
      <c r="RZ69" s="284"/>
      <c r="SA69" s="284"/>
      <c r="SB69" s="284"/>
      <c r="SC69" s="284"/>
      <c r="SD69" s="274"/>
      <c r="SE69" s="274"/>
      <c r="SF69" s="274"/>
      <c r="SG69" s="274"/>
      <c r="SH69" s="274"/>
      <c r="SI69" s="274"/>
      <c r="SJ69" s="274"/>
      <c r="SK69" s="274"/>
      <c r="SL69" s="274"/>
      <c r="SM69" s="274"/>
      <c r="SN69" s="274"/>
      <c r="SO69" s="274"/>
      <c r="SP69" s="274"/>
      <c r="SQ69" s="274"/>
      <c r="SR69" s="274"/>
      <c r="SS69" s="274"/>
      <c r="ST69" s="274"/>
      <c r="SU69" s="274"/>
    </row>
    <row r="70" spans="2:515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Y70" s="2"/>
      <c r="Z70" s="2"/>
      <c r="AA70" s="2"/>
      <c r="AB70" s="2"/>
      <c r="AC70" s="2"/>
      <c r="AD70" s="2"/>
      <c r="AE70" s="2"/>
      <c r="AF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HQ70"/>
      <c r="HR70"/>
      <c r="HS70"/>
      <c r="HT70"/>
      <c r="HU70"/>
      <c r="HV70"/>
      <c r="HW70"/>
      <c r="HX70"/>
      <c r="IG70"/>
      <c r="IH70"/>
      <c r="II70"/>
      <c r="IJ70"/>
      <c r="IK70"/>
      <c r="IL70"/>
      <c r="IM70"/>
      <c r="IN70"/>
      <c r="IO70"/>
      <c r="IP70"/>
      <c r="IQ70"/>
      <c r="IR70"/>
      <c r="IS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R70" s="274"/>
      <c r="PS70" s="274"/>
      <c r="PT70" s="274"/>
      <c r="PU70" s="274"/>
      <c r="PV70" s="274"/>
      <c r="PW70" s="274"/>
      <c r="PX70" s="274"/>
      <c r="PY70" s="274"/>
      <c r="PZ70" s="274"/>
      <c r="QA70" s="274"/>
      <c r="QB70" s="274"/>
      <c r="QC70" s="274"/>
      <c r="QD70" s="274"/>
      <c r="QE70" s="274"/>
      <c r="QF70" s="274"/>
      <c r="QG70" s="274"/>
      <c r="QX70" s="274"/>
      <c r="QY70" s="274"/>
      <c r="QZ70" s="274"/>
      <c r="RA70" s="274"/>
      <c r="RB70" s="274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280">
        <f>ROW()</f>
        <v>70</v>
      </c>
      <c r="RO70" s="279" t="s">
        <v>154</v>
      </c>
      <c r="RP70" s="286"/>
      <c r="RQ70" s="291"/>
      <c r="RR70" s="291"/>
      <c r="RS70" s="291"/>
      <c r="RT70" s="291">
        <v>18457.05</v>
      </c>
      <c r="RU70" s="283">
        <f>RT70</f>
        <v>18457.05</v>
      </c>
      <c r="RV70" s="291">
        <v>363996.51999999996</v>
      </c>
      <c r="RW70" s="283">
        <f>RV70+RU70</f>
        <v>382453.56999999995</v>
      </c>
      <c r="RX70" s="291">
        <v>692790.31000000017</v>
      </c>
      <c r="RY70" s="283">
        <f>RX70+RW70</f>
        <v>1075243.8800000001</v>
      </c>
      <c r="RZ70" s="291">
        <v>547635.71999999974</v>
      </c>
      <c r="SA70" s="283">
        <f>RZ70+RY70</f>
        <v>1622879.5999999999</v>
      </c>
      <c r="SB70" s="291">
        <v>486242.2899999998</v>
      </c>
      <c r="SC70" s="283">
        <f>SB70+SA70</f>
        <v>2109121.8899999997</v>
      </c>
      <c r="SD70" s="274"/>
      <c r="SE70" s="274"/>
      <c r="SF70" s="274"/>
      <c r="SG70" s="274"/>
      <c r="SH70" s="274"/>
      <c r="SI70" s="274"/>
      <c r="SJ70" s="274"/>
      <c r="SK70" s="274"/>
      <c r="SL70" s="274"/>
      <c r="SM70" s="274"/>
      <c r="SN70" s="274"/>
      <c r="SO70" s="274"/>
      <c r="SP70" s="274"/>
      <c r="SQ70" s="274"/>
      <c r="SR70" s="274"/>
      <c r="SS70" s="274"/>
      <c r="ST70" s="274"/>
      <c r="SU70" s="274"/>
    </row>
    <row r="71" spans="2:515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Y71" s="2"/>
      <c r="Z71" s="2"/>
      <c r="AA71" s="2"/>
      <c r="AB71" s="2"/>
      <c r="AC71" s="2"/>
      <c r="AD71" s="2"/>
      <c r="AE71" s="2"/>
      <c r="AF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HQ71"/>
      <c r="HR71"/>
      <c r="HS71"/>
      <c r="HT71"/>
      <c r="HU71"/>
      <c r="HV71"/>
      <c r="HW71"/>
      <c r="HX71"/>
      <c r="IG71"/>
      <c r="IH71"/>
      <c r="II71"/>
      <c r="IJ71"/>
      <c r="IK71"/>
      <c r="IL71"/>
      <c r="IM71"/>
      <c r="IN71"/>
      <c r="IO71"/>
      <c r="IP71"/>
      <c r="IQ71"/>
      <c r="IR71"/>
      <c r="IS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R71" s="274"/>
      <c r="PS71" s="274"/>
      <c r="PT71" s="274"/>
      <c r="PU71" s="274"/>
      <c r="PV71" s="274"/>
      <c r="PW71" s="274"/>
      <c r="PX71" s="274"/>
      <c r="PY71" s="274"/>
      <c r="PZ71" s="274"/>
      <c r="QA71" s="274"/>
      <c r="QB71" s="274"/>
      <c r="QC71" s="274"/>
      <c r="QD71" s="274"/>
      <c r="QE71" s="274"/>
      <c r="QF71" s="274"/>
      <c r="QG71" s="274"/>
      <c r="QX71" s="274"/>
      <c r="QY71" s="274"/>
      <c r="QZ71" s="274"/>
      <c r="RA71" s="274"/>
      <c r="RB71" s="274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280">
        <f>ROW()</f>
        <v>71</v>
      </c>
      <c r="RO71" s="279" t="s">
        <v>153</v>
      </c>
      <c r="RP71" s="286"/>
      <c r="RQ71" s="290"/>
      <c r="RR71" s="290"/>
      <c r="RS71" s="290"/>
      <c r="RT71" s="290">
        <v>158168.46832800005</v>
      </c>
      <c r="RU71" s="282">
        <f>RT71</f>
        <v>158168.46832800005</v>
      </c>
      <c r="RV71" s="290">
        <v>305825.06016400002</v>
      </c>
      <c r="RW71" s="282">
        <f>RV71+RU71</f>
        <v>463993.52849200007</v>
      </c>
      <c r="RX71" s="290">
        <v>149012.83719399991</v>
      </c>
      <c r="RY71" s="282">
        <f>RX71+RW71</f>
        <v>613006.36568599998</v>
      </c>
      <c r="RZ71" s="290">
        <v>200843.38333800016</v>
      </c>
      <c r="SA71" s="282">
        <f>RZ71+RY71</f>
        <v>813849.74902400014</v>
      </c>
      <c r="SB71" s="290">
        <v>377337.46341199998</v>
      </c>
      <c r="SC71" s="282">
        <f>SB71+SA71</f>
        <v>1191187.2124360001</v>
      </c>
      <c r="SD71" s="274"/>
      <c r="SE71" s="274"/>
      <c r="SF71" s="274"/>
      <c r="SG71" s="274"/>
      <c r="SH71" s="274"/>
      <c r="SI71" s="274"/>
      <c r="SJ71" s="274"/>
      <c r="SK71" s="274"/>
      <c r="SL71" s="274"/>
      <c r="SM71" s="274"/>
      <c r="SN71" s="274"/>
      <c r="SO71" s="274"/>
      <c r="SP71" s="274"/>
      <c r="SQ71" s="274"/>
      <c r="SR71" s="274"/>
      <c r="SS71" s="274"/>
      <c r="ST71" s="274"/>
      <c r="SU71" s="274"/>
    </row>
    <row r="72" spans="2:51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Y72" s="2"/>
      <c r="Z72" s="2"/>
      <c r="AA72" s="2"/>
      <c r="AB72" s="2"/>
      <c r="AC72" s="2"/>
      <c r="AD72" s="2"/>
      <c r="AE72" s="2"/>
      <c r="AF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HQ72"/>
      <c r="HR72"/>
      <c r="HS72"/>
      <c r="HT72"/>
      <c r="HU72"/>
      <c r="HV72"/>
      <c r="HW72"/>
      <c r="HX72"/>
      <c r="IG72"/>
      <c r="IH72"/>
      <c r="II72"/>
      <c r="IJ72"/>
      <c r="IK72"/>
      <c r="IL72"/>
      <c r="IM72"/>
      <c r="IN72"/>
      <c r="IO72"/>
      <c r="IP72"/>
      <c r="IQ72"/>
      <c r="IR72"/>
      <c r="IS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R72" s="274"/>
      <c r="PS72" s="274"/>
      <c r="PT72" s="274"/>
      <c r="PU72" s="274"/>
      <c r="PV72" s="274"/>
      <c r="PW72" s="274"/>
      <c r="PX72" s="274"/>
      <c r="PY72" s="274"/>
      <c r="PZ72" s="274"/>
      <c r="QA72" s="274"/>
      <c r="QB72" s="274"/>
      <c r="QC72" s="274"/>
      <c r="QD72" s="274"/>
      <c r="QE72" s="274"/>
      <c r="QF72" s="274"/>
      <c r="QG72" s="274"/>
      <c r="QX72" s="274"/>
      <c r="QY72" s="274"/>
      <c r="QZ72" s="274"/>
      <c r="RA72" s="274"/>
      <c r="RB72" s="274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280">
        <f>ROW()</f>
        <v>72</v>
      </c>
      <c r="RO72" s="279" t="s">
        <v>152</v>
      </c>
      <c r="RP72" s="286"/>
      <c r="RQ72" s="290"/>
      <c r="RR72" s="290"/>
      <c r="RS72" s="290"/>
      <c r="RT72" s="290">
        <v>12077.289999999999</v>
      </c>
      <c r="RU72" s="282">
        <f>RT72</f>
        <v>12077.289999999999</v>
      </c>
      <c r="RV72" s="290">
        <v>284350.87</v>
      </c>
      <c r="RW72" s="282">
        <f>RV72+RU72</f>
        <v>296428.15999999997</v>
      </c>
      <c r="RX72" s="290">
        <v>547363.72</v>
      </c>
      <c r="RY72" s="282">
        <f>RX72+RW72</f>
        <v>843791.87999999989</v>
      </c>
      <c r="RZ72" s="290">
        <v>347916.58000000007</v>
      </c>
      <c r="SA72" s="282">
        <f>RZ72+RY72</f>
        <v>1191708.46</v>
      </c>
      <c r="SB72" s="290">
        <v>194265.28000000096</v>
      </c>
      <c r="SC72" s="282">
        <f>SB72+SA72</f>
        <v>1385973.7400000009</v>
      </c>
      <c r="SD72" s="274"/>
      <c r="SE72" s="274"/>
      <c r="SF72" s="274"/>
      <c r="SG72" s="274"/>
      <c r="SH72" s="274"/>
      <c r="SI72" s="274"/>
      <c r="SJ72" s="274"/>
      <c r="SK72" s="274"/>
      <c r="SL72" s="274"/>
      <c r="SM72" s="274"/>
      <c r="SN72" s="274"/>
      <c r="SO72" s="274"/>
      <c r="SP72" s="274"/>
      <c r="SQ72" s="274"/>
      <c r="SR72" s="274"/>
      <c r="SS72" s="274"/>
      <c r="ST72" s="274"/>
      <c r="SU72" s="274"/>
    </row>
    <row r="73" spans="2:515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Y73" s="2"/>
      <c r="Z73" s="2"/>
      <c r="AA73" s="2"/>
      <c r="AB73" s="2"/>
      <c r="AC73" s="2"/>
      <c r="AD73" s="2"/>
      <c r="AE73" s="2"/>
      <c r="AF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HQ73"/>
      <c r="HR73"/>
      <c r="HS73"/>
      <c r="HT73"/>
      <c r="HU73"/>
      <c r="HV73"/>
      <c r="HW73"/>
      <c r="HX73"/>
      <c r="IG73"/>
      <c r="IH73"/>
      <c r="II73"/>
      <c r="IJ73"/>
      <c r="IK73"/>
      <c r="IL73"/>
      <c r="IM73"/>
      <c r="IN73"/>
      <c r="IO73"/>
      <c r="IP73"/>
      <c r="IQ73"/>
      <c r="IR73"/>
      <c r="IS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R73" s="274"/>
      <c r="PS73" s="274"/>
      <c r="PT73" s="274"/>
      <c r="PU73" s="274"/>
      <c r="PV73" s="274"/>
      <c r="PW73" s="274"/>
      <c r="PX73" s="274"/>
      <c r="PY73" s="274"/>
      <c r="PZ73" s="274"/>
      <c r="QA73" s="274"/>
      <c r="QB73" s="274"/>
      <c r="QC73" s="274"/>
      <c r="QD73" s="274"/>
      <c r="QE73" s="274"/>
      <c r="QF73" s="274"/>
      <c r="QG73" s="274"/>
      <c r="QX73" s="274"/>
      <c r="QY73" s="274"/>
      <c r="QZ73" s="274"/>
      <c r="RA73" s="274"/>
      <c r="RB73" s="274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280">
        <f>ROW()</f>
        <v>73</v>
      </c>
      <c r="RO73" s="279" t="s">
        <v>151</v>
      </c>
      <c r="RP73" s="286"/>
      <c r="RQ73" s="289"/>
      <c r="RR73" s="289"/>
      <c r="RS73" s="289"/>
      <c r="RT73" s="289">
        <v>310321.10959199996</v>
      </c>
      <c r="RU73" s="281">
        <f>RT73</f>
        <v>310321.10959199996</v>
      </c>
      <c r="RV73" s="289">
        <v>2595962.9512180001</v>
      </c>
      <c r="RW73" s="281">
        <f>RV73+RU73</f>
        <v>2906284.0608100002</v>
      </c>
      <c r="RX73" s="289">
        <v>3364148.5536100003</v>
      </c>
      <c r="RY73" s="281">
        <f>RX73+RW73</f>
        <v>6270432.6144200005</v>
      </c>
      <c r="RZ73" s="289">
        <v>5073989.7600599993</v>
      </c>
      <c r="SA73" s="281">
        <f>RZ73+RY73</f>
        <v>11344422.37448</v>
      </c>
      <c r="SB73" s="289">
        <v>2351847.6628140043</v>
      </c>
      <c r="SC73" s="281">
        <f>SB73+SA73</f>
        <v>13696270.037294004</v>
      </c>
      <c r="SD73" s="274"/>
      <c r="SE73" s="274"/>
      <c r="SF73" s="274"/>
      <c r="SG73" s="274"/>
      <c r="SH73" s="274"/>
      <c r="SI73" s="274"/>
      <c r="SJ73" s="274"/>
      <c r="SK73" s="274"/>
      <c r="SL73" s="274"/>
      <c r="SM73" s="274"/>
      <c r="SN73" s="274"/>
      <c r="SO73" s="274"/>
      <c r="SP73" s="274"/>
      <c r="SQ73" s="274"/>
      <c r="SR73" s="274"/>
      <c r="SS73" s="274"/>
      <c r="ST73" s="274"/>
      <c r="SU73" s="274"/>
    </row>
    <row r="74" spans="2:515" x14ac:dyDescent="0.25">
      <c r="B74" s="2"/>
      <c r="C74" s="2"/>
      <c r="D74" s="226"/>
      <c r="E74" s="226"/>
      <c r="F74" s="2"/>
      <c r="G74" s="2"/>
      <c r="H74" s="2"/>
      <c r="I74" s="2"/>
      <c r="J74" s="2"/>
      <c r="K74" s="2"/>
      <c r="L74" s="2"/>
      <c r="M74" s="2"/>
      <c r="N74" s="2"/>
      <c r="Y74" s="2"/>
      <c r="Z74" s="2"/>
      <c r="AA74" s="2"/>
      <c r="AB74" s="2"/>
      <c r="AC74" s="2"/>
      <c r="AD74" s="2"/>
      <c r="AE74" s="2"/>
      <c r="AF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HQ74"/>
      <c r="HR74"/>
      <c r="HS74"/>
      <c r="HT74"/>
      <c r="HU74"/>
      <c r="HV74"/>
      <c r="HW74"/>
      <c r="HX74"/>
      <c r="IG74"/>
      <c r="IH74"/>
      <c r="II74"/>
      <c r="IJ74"/>
      <c r="IK74"/>
      <c r="IL74"/>
      <c r="IM74"/>
      <c r="IN74"/>
      <c r="IO74"/>
      <c r="IP74"/>
      <c r="IQ74"/>
      <c r="IR74"/>
      <c r="IS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R74" s="274"/>
      <c r="PS74" s="274"/>
      <c r="PT74" s="274"/>
      <c r="PU74" s="274"/>
      <c r="PV74" s="274"/>
      <c r="PW74" s="274"/>
      <c r="PX74" s="274"/>
      <c r="PY74" s="274"/>
      <c r="PZ74" s="274"/>
      <c r="QA74" s="274"/>
      <c r="QB74" s="274"/>
      <c r="QC74" s="274"/>
      <c r="QD74" s="274"/>
      <c r="QE74" s="274"/>
      <c r="QF74" s="274"/>
      <c r="QG74" s="274"/>
      <c r="QX74" s="274"/>
      <c r="QY74" s="274"/>
      <c r="QZ74" s="274"/>
      <c r="RA74" s="274"/>
      <c r="RB74" s="274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280">
        <f>ROW()</f>
        <v>74</v>
      </c>
      <c r="RO74" s="279" t="s">
        <v>150</v>
      </c>
      <c r="RP74" s="286"/>
      <c r="RQ74" s="282"/>
      <c r="RR74" s="282"/>
      <c r="RS74" s="282"/>
      <c r="RT74" s="282">
        <f t="shared" ref="RT74:SC74" si="162">SUM(RT70:RT73)</f>
        <v>499023.91792000004</v>
      </c>
      <c r="RU74" s="282">
        <f t="shared" si="162"/>
        <v>499023.91792000004</v>
      </c>
      <c r="RV74" s="282">
        <f t="shared" si="162"/>
        <v>3550135.4013820002</v>
      </c>
      <c r="RW74" s="282">
        <f t="shared" si="162"/>
        <v>4049159.3193020001</v>
      </c>
      <c r="RX74" s="282">
        <f t="shared" si="162"/>
        <v>4753315.4208040005</v>
      </c>
      <c r="RY74" s="282">
        <f t="shared" si="162"/>
        <v>8802474.7401060015</v>
      </c>
      <c r="RZ74" s="282">
        <f t="shared" si="162"/>
        <v>6170385.4433979988</v>
      </c>
      <c r="SA74" s="282">
        <f t="shared" si="162"/>
        <v>14972860.183504</v>
      </c>
      <c r="SB74" s="282">
        <f t="shared" si="162"/>
        <v>3409692.696226005</v>
      </c>
      <c r="SC74" s="282">
        <f t="shared" si="162"/>
        <v>18382552.879730005</v>
      </c>
      <c r="SD74" s="274"/>
      <c r="SE74" s="274"/>
      <c r="SF74" s="274"/>
      <c r="SG74" s="274"/>
      <c r="SH74" s="274"/>
      <c r="SI74" s="274"/>
      <c r="SJ74" s="274"/>
      <c r="SK74" s="274"/>
      <c r="SL74" s="274"/>
      <c r="SM74" s="274"/>
      <c r="SN74" s="274"/>
      <c r="SO74" s="274"/>
      <c r="SP74" s="274"/>
      <c r="SQ74" s="274"/>
      <c r="SR74" s="274"/>
      <c r="SS74" s="274"/>
      <c r="ST74" s="274"/>
      <c r="SU74" s="274"/>
    </row>
    <row r="75" spans="2:515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Y75" s="2"/>
      <c r="Z75" s="2"/>
      <c r="AA75" s="2"/>
      <c r="AB75" s="2"/>
      <c r="AC75" s="2"/>
      <c r="AD75" s="2"/>
      <c r="AE75" s="2"/>
      <c r="AF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HQ75"/>
      <c r="HR75"/>
      <c r="HS75"/>
      <c r="HT75"/>
      <c r="HU75"/>
      <c r="HV75"/>
      <c r="HW75"/>
      <c r="HX75"/>
      <c r="IG75"/>
      <c r="IH75"/>
      <c r="II75"/>
      <c r="IJ75"/>
      <c r="IK75"/>
      <c r="IL75"/>
      <c r="IM75"/>
      <c r="IN75"/>
      <c r="IO75"/>
      <c r="IP75"/>
      <c r="IQ75"/>
      <c r="IR75"/>
      <c r="IS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R75" s="274"/>
      <c r="PS75" s="274"/>
      <c r="PT75" s="274"/>
      <c r="PU75" s="274"/>
      <c r="PV75" s="274"/>
      <c r="PW75" s="274"/>
      <c r="PX75" s="274"/>
      <c r="PY75" s="274"/>
      <c r="PZ75" s="274"/>
      <c r="QA75" s="274"/>
      <c r="QB75" s="274"/>
      <c r="QC75" s="274"/>
      <c r="QD75" s="274"/>
      <c r="QE75" s="274"/>
      <c r="QF75" s="274"/>
      <c r="QG75" s="274"/>
      <c r="QX75" s="274"/>
      <c r="QY75" s="274"/>
      <c r="QZ75" s="274"/>
      <c r="RA75" s="274"/>
      <c r="RB75" s="274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280">
        <f>ROW()</f>
        <v>75</v>
      </c>
      <c r="RO75" s="279"/>
      <c r="RP75" s="286"/>
      <c r="RQ75" s="282"/>
      <c r="RR75" s="282"/>
      <c r="RS75" s="282"/>
      <c r="RT75" s="282"/>
      <c r="RU75" s="282"/>
      <c r="RV75" s="282"/>
      <c r="RW75" s="282"/>
      <c r="RX75" s="282"/>
      <c r="RY75" s="282"/>
      <c r="RZ75" s="282"/>
      <c r="SA75" s="282"/>
      <c r="SB75" s="282"/>
      <c r="SC75" s="282"/>
      <c r="SD75" s="274"/>
      <c r="SE75" s="274"/>
      <c r="SF75" s="274"/>
      <c r="SG75" s="274"/>
      <c r="SH75" s="274"/>
      <c r="SI75" s="274"/>
      <c r="SJ75" s="274"/>
      <c r="SK75" s="274"/>
      <c r="SL75" s="274"/>
      <c r="SM75" s="274"/>
      <c r="SN75" s="274"/>
      <c r="SO75" s="274"/>
      <c r="SP75" s="274"/>
      <c r="SQ75" s="274"/>
      <c r="SR75" s="274"/>
      <c r="SS75" s="274"/>
      <c r="ST75" s="274"/>
      <c r="SU75" s="274"/>
    </row>
    <row r="76" spans="2:515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Y76" s="2"/>
      <c r="Z76" s="2"/>
      <c r="AA76" s="2"/>
      <c r="AB76" s="2"/>
      <c r="AC76" s="2"/>
      <c r="AD76" s="2"/>
      <c r="AE76" s="2"/>
      <c r="AF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HQ76"/>
      <c r="HR76"/>
      <c r="HS76"/>
      <c r="HT76"/>
      <c r="HU76"/>
      <c r="HV76"/>
      <c r="HW76"/>
      <c r="HX76"/>
      <c r="IG76"/>
      <c r="IH76"/>
      <c r="II76"/>
      <c r="IJ76"/>
      <c r="IK76"/>
      <c r="IL76"/>
      <c r="IM76"/>
      <c r="IN76"/>
      <c r="IO76"/>
      <c r="IP76"/>
      <c r="IQ76"/>
      <c r="IR76"/>
      <c r="IS76"/>
      <c r="NF76" s="1" t="str">
        <f>UPPER(NF42)</f>
        <v/>
      </c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R76" s="274"/>
      <c r="PS76" s="274"/>
      <c r="PT76" s="274"/>
      <c r="PU76" s="274"/>
      <c r="PV76" s="274"/>
      <c r="PW76" s="274"/>
      <c r="PX76" s="274"/>
      <c r="PY76" s="274"/>
      <c r="PZ76" s="274"/>
      <c r="QA76" s="274"/>
      <c r="QB76" s="274"/>
      <c r="QC76" s="274"/>
      <c r="QD76" s="274"/>
      <c r="QE76" s="274"/>
      <c r="QF76" s="274"/>
      <c r="QG76" s="274"/>
      <c r="QX76" s="274"/>
      <c r="QY76" s="274"/>
      <c r="QZ76" s="274"/>
      <c r="RA76" s="274"/>
      <c r="RB76" s="274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280">
        <f>ROW()</f>
        <v>76</v>
      </c>
      <c r="RO76" s="279" t="s">
        <v>149</v>
      </c>
      <c r="RP76" s="286"/>
      <c r="RQ76" s="282"/>
      <c r="RR76" s="282"/>
      <c r="RS76" s="282"/>
      <c r="RT76" s="282">
        <f t="shared" ref="RT76:SC76" si="163">RT74</f>
        <v>499023.91792000004</v>
      </c>
      <c r="RU76" s="282">
        <f t="shared" si="163"/>
        <v>499023.91792000004</v>
      </c>
      <c r="RV76" s="282">
        <f t="shared" si="163"/>
        <v>3550135.4013820002</v>
      </c>
      <c r="RW76" s="282">
        <f t="shared" si="163"/>
        <v>4049159.3193020001</v>
      </c>
      <c r="RX76" s="282">
        <f t="shared" si="163"/>
        <v>4753315.4208040005</v>
      </c>
      <c r="RY76" s="282">
        <f t="shared" si="163"/>
        <v>8802474.7401060015</v>
      </c>
      <c r="RZ76" s="282">
        <f t="shared" si="163"/>
        <v>6170385.4433979988</v>
      </c>
      <c r="SA76" s="282">
        <f t="shared" si="163"/>
        <v>14972860.183504</v>
      </c>
      <c r="SB76" s="282">
        <f t="shared" si="163"/>
        <v>3409692.696226005</v>
      </c>
      <c r="SC76" s="282">
        <f t="shared" si="163"/>
        <v>18382552.879730005</v>
      </c>
      <c r="SD76" s="274"/>
      <c r="SE76" s="274"/>
      <c r="SF76" s="274"/>
      <c r="SG76" s="274"/>
      <c r="SH76" s="274"/>
      <c r="SI76" s="274"/>
      <c r="SJ76" s="274"/>
      <c r="SK76" s="274"/>
      <c r="SL76" s="274"/>
      <c r="SM76" s="274"/>
      <c r="SN76" s="274"/>
      <c r="SO76" s="274"/>
      <c r="SP76" s="274"/>
      <c r="SQ76" s="274"/>
      <c r="SR76" s="274"/>
      <c r="SS76" s="274"/>
      <c r="ST76" s="274"/>
      <c r="SU76" s="274"/>
    </row>
    <row r="77" spans="2:515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Y77" s="2"/>
      <c r="Z77" s="2"/>
      <c r="AA77" s="2"/>
      <c r="AB77" s="2"/>
      <c r="AC77" s="2"/>
      <c r="AD77" s="2"/>
      <c r="AE77" s="2"/>
      <c r="AF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HQ77"/>
      <c r="HR77"/>
      <c r="HS77"/>
      <c r="HT77"/>
      <c r="HU77"/>
      <c r="HV77"/>
      <c r="HW77"/>
      <c r="HX77"/>
      <c r="IG77"/>
      <c r="IH77"/>
      <c r="II77"/>
      <c r="IJ77"/>
      <c r="IK77"/>
      <c r="IL77"/>
      <c r="IM77"/>
      <c r="IN77"/>
      <c r="IO77"/>
      <c r="IP77"/>
      <c r="IQ77"/>
      <c r="IR77"/>
      <c r="IS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R77" s="274"/>
      <c r="PS77" s="274"/>
      <c r="PT77" s="274"/>
      <c r="PU77" s="274"/>
      <c r="PV77" s="274"/>
      <c r="PW77" s="274"/>
      <c r="PX77" s="274"/>
      <c r="PY77" s="274"/>
      <c r="PZ77" s="274"/>
      <c r="QA77" s="274"/>
      <c r="QB77" s="274"/>
      <c r="QC77" s="274"/>
      <c r="QD77" s="274"/>
      <c r="QE77" s="274"/>
      <c r="QF77" s="274"/>
      <c r="QG77" s="274"/>
      <c r="QX77" s="274"/>
      <c r="QY77" s="274"/>
      <c r="QZ77" s="274"/>
      <c r="RA77" s="274"/>
      <c r="RB77" s="274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280">
        <f>ROW()</f>
        <v>77</v>
      </c>
      <c r="RO77" s="279"/>
      <c r="RP77" s="286"/>
      <c r="RQ77" s="288"/>
      <c r="RR77" s="288"/>
      <c r="RS77" s="288"/>
      <c r="RT77" s="288"/>
      <c r="RU77" s="288"/>
      <c r="RV77" s="288"/>
      <c r="RW77" s="288"/>
      <c r="RX77" s="288"/>
      <c r="RY77" s="288"/>
      <c r="RZ77" s="288"/>
      <c r="SA77" s="288"/>
      <c r="SB77" s="288"/>
      <c r="SC77" s="288"/>
      <c r="SD77" s="274"/>
      <c r="SE77" s="274"/>
      <c r="SF77" s="274"/>
      <c r="SG77" s="274"/>
      <c r="SH77" s="274"/>
      <c r="SI77" s="274"/>
      <c r="SJ77" s="274"/>
      <c r="SK77" s="274"/>
      <c r="SL77" s="274"/>
      <c r="SM77" s="274"/>
      <c r="SN77" s="274"/>
      <c r="SO77" s="274"/>
      <c r="SP77" s="274"/>
      <c r="SQ77" s="274"/>
      <c r="SR77" s="274"/>
      <c r="SS77" s="274"/>
      <c r="ST77" s="274"/>
      <c r="SU77" s="274"/>
    </row>
    <row r="78" spans="2:515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Y78" s="2"/>
      <c r="Z78" s="2"/>
      <c r="AA78" s="2"/>
      <c r="AB78" s="2"/>
      <c r="AC78" s="2"/>
      <c r="AD78" s="2"/>
      <c r="AE78" s="2"/>
      <c r="AF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HQ78"/>
      <c r="HR78"/>
      <c r="HS78"/>
      <c r="HT78"/>
      <c r="HU78"/>
      <c r="HV78"/>
      <c r="HW78"/>
      <c r="HX78"/>
      <c r="IG78"/>
      <c r="IH78"/>
      <c r="II78"/>
      <c r="IJ78"/>
      <c r="IK78"/>
      <c r="IL78"/>
      <c r="IM78"/>
      <c r="IN78"/>
      <c r="IO78"/>
      <c r="IP78"/>
      <c r="IQ78"/>
      <c r="IR78"/>
      <c r="IS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R78" s="274"/>
      <c r="PS78" s="274"/>
      <c r="PT78" s="274"/>
      <c r="PU78" s="274"/>
      <c r="PV78" s="274"/>
      <c r="PW78" s="274"/>
      <c r="PX78" s="274"/>
      <c r="PY78" s="274"/>
      <c r="PZ78" s="274"/>
      <c r="QA78" s="274"/>
      <c r="QB78" s="274"/>
      <c r="QC78" s="274"/>
      <c r="QD78" s="274"/>
      <c r="QE78" s="274"/>
      <c r="QF78" s="274"/>
      <c r="QG78" s="274"/>
      <c r="QX78" s="274"/>
      <c r="QY78" s="274"/>
      <c r="QZ78" s="274"/>
      <c r="RA78" s="274"/>
      <c r="RB78" s="274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280">
        <f>ROW()</f>
        <v>78</v>
      </c>
      <c r="RO78" s="279" t="s">
        <v>148</v>
      </c>
      <c r="RP78" s="286">
        <v>0.21</v>
      </c>
      <c r="RQ78" s="281"/>
      <c r="RR78" s="281"/>
      <c r="RS78" s="281"/>
      <c r="RT78" s="281">
        <f t="shared" ref="RT78:SC78" si="164">RT76*-$RP$78</f>
        <v>-104795.0227632</v>
      </c>
      <c r="RU78" s="281">
        <f t="shared" si="164"/>
        <v>-104795.0227632</v>
      </c>
      <c r="RV78" s="281">
        <f t="shared" si="164"/>
        <v>-745528.43429022003</v>
      </c>
      <c r="RW78" s="281">
        <f t="shared" si="164"/>
        <v>-850323.45705342002</v>
      </c>
      <c r="RX78" s="281">
        <f t="shared" si="164"/>
        <v>-998196.23836884007</v>
      </c>
      <c r="RY78" s="281">
        <f t="shared" si="164"/>
        <v>-1848519.6954222603</v>
      </c>
      <c r="RZ78" s="281">
        <f t="shared" si="164"/>
        <v>-1295780.9431135796</v>
      </c>
      <c r="SA78" s="281">
        <f t="shared" si="164"/>
        <v>-3144300.63853584</v>
      </c>
      <c r="SB78" s="281">
        <f t="shared" si="164"/>
        <v>-716035.46620746097</v>
      </c>
      <c r="SC78" s="281">
        <f t="shared" si="164"/>
        <v>-3860336.1047433009</v>
      </c>
      <c r="SD78" s="274"/>
      <c r="SE78" s="274"/>
      <c r="SF78" s="274"/>
      <c r="SG78" s="274"/>
      <c r="SH78" s="274"/>
      <c r="SI78" s="274"/>
      <c r="SJ78" s="274"/>
      <c r="SK78" s="274"/>
      <c r="SL78" s="274"/>
      <c r="SM78" s="274"/>
      <c r="SN78" s="274"/>
      <c r="SO78" s="274"/>
      <c r="SP78" s="274"/>
      <c r="SQ78" s="274"/>
      <c r="SR78" s="274"/>
      <c r="SS78" s="274"/>
      <c r="ST78" s="274"/>
      <c r="SU78" s="274"/>
    </row>
    <row r="79" spans="2:515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Y79" s="2"/>
      <c r="Z79" s="2"/>
      <c r="AA79" s="2"/>
      <c r="AB79" s="2"/>
      <c r="AC79" s="2"/>
      <c r="AD79" s="2"/>
      <c r="AE79" s="2"/>
      <c r="AF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HQ79"/>
      <c r="HR79"/>
      <c r="HS79"/>
      <c r="HT79"/>
      <c r="HU79"/>
      <c r="HV79"/>
      <c r="HW79"/>
      <c r="HX79"/>
      <c r="IG79"/>
      <c r="IH79"/>
      <c r="II79"/>
      <c r="IJ79"/>
      <c r="IK79"/>
      <c r="IL79"/>
      <c r="IM79"/>
      <c r="IN79"/>
      <c r="IO79"/>
      <c r="IP79"/>
      <c r="IQ79"/>
      <c r="IR79"/>
      <c r="IS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R79" s="274"/>
      <c r="PS79" s="274"/>
      <c r="PT79" s="274"/>
      <c r="PU79" s="274"/>
      <c r="PV79" s="274"/>
      <c r="PW79" s="274"/>
      <c r="PX79" s="274"/>
      <c r="PY79" s="274"/>
      <c r="PZ79" s="274"/>
      <c r="QA79" s="274"/>
      <c r="QB79" s="274"/>
      <c r="QC79" s="274"/>
      <c r="QD79" s="274"/>
      <c r="QE79" s="274"/>
      <c r="QF79" s="274"/>
      <c r="QG79" s="274"/>
      <c r="QX79" s="274"/>
      <c r="QY79" s="274"/>
      <c r="QZ79" s="274"/>
      <c r="RA79" s="274"/>
      <c r="RB79" s="274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280">
        <f>ROW()</f>
        <v>79</v>
      </c>
      <c r="RO79" s="279"/>
      <c r="RP79" s="286"/>
      <c r="RQ79" s="287"/>
      <c r="RR79" s="287"/>
      <c r="RS79" s="287"/>
      <c r="RT79" s="287"/>
      <c r="RU79" s="287"/>
      <c r="RV79" s="287"/>
      <c r="RW79" s="287"/>
      <c r="RX79" s="287"/>
      <c r="RY79" s="287"/>
      <c r="RZ79" s="287"/>
      <c r="SA79" s="287"/>
      <c r="SB79" s="287"/>
      <c r="SC79" s="287"/>
      <c r="SD79" s="274"/>
      <c r="SE79" s="274"/>
      <c r="SF79" s="274"/>
      <c r="SG79" s="274"/>
      <c r="SH79" s="274"/>
      <c r="SI79" s="274"/>
      <c r="SJ79" s="274"/>
      <c r="SK79" s="274"/>
      <c r="SL79" s="274"/>
      <c r="SM79" s="274"/>
      <c r="SN79" s="274"/>
      <c r="SO79" s="274"/>
      <c r="SP79" s="274"/>
      <c r="SQ79" s="274"/>
      <c r="SR79" s="274"/>
      <c r="SS79" s="274"/>
      <c r="ST79" s="274"/>
      <c r="SU79" s="274"/>
    </row>
    <row r="80" spans="2:515" ht="15.75" thickBot="1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Y80" s="2"/>
      <c r="Z80" s="2"/>
      <c r="AA80" s="2"/>
      <c r="AB80" s="2"/>
      <c r="AC80" s="2"/>
      <c r="AD80" s="2"/>
      <c r="AE80" s="2"/>
      <c r="AF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HQ80"/>
      <c r="HR80"/>
      <c r="HS80"/>
      <c r="HT80"/>
      <c r="HU80"/>
      <c r="HV80"/>
      <c r="HW80"/>
      <c r="HX80"/>
      <c r="IG80"/>
      <c r="IH80"/>
      <c r="II80"/>
      <c r="IJ80"/>
      <c r="IK80"/>
      <c r="IL80"/>
      <c r="IM80"/>
      <c r="IN80"/>
      <c r="IO80"/>
      <c r="IP80"/>
      <c r="IQ80"/>
      <c r="IR80"/>
      <c r="IS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R80" s="274"/>
      <c r="PS80" s="274"/>
      <c r="PT80" s="274"/>
      <c r="PU80" s="274"/>
      <c r="PV80" s="274"/>
      <c r="PW80" s="274"/>
      <c r="PX80" s="274"/>
      <c r="PY80" s="274"/>
      <c r="PZ80" s="274"/>
      <c r="QA80" s="274"/>
      <c r="QB80" s="274"/>
      <c r="QC80" s="274"/>
      <c r="QD80" s="274"/>
      <c r="QE80" s="274"/>
      <c r="QF80" s="274"/>
      <c r="QG80" s="274"/>
      <c r="QX80" s="274"/>
      <c r="QY80" s="274"/>
      <c r="QZ80" s="274"/>
      <c r="RA80" s="274"/>
      <c r="RB80" s="274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280">
        <f>ROW()</f>
        <v>80</v>
      </c>
      <c r="RO80" s="279" t="s">
        <v>147</v>
      </c>
      <c r="RP80" s="286"/>
      <c r="RQ80" s="285"/>
      <c r="RR80" s="285"/>
      <c r="RS80" s="285"/>
      <c r="RT80" s="285">
        <f t="shared" ref="RT80:SC80" si="165">-RT76-RT78</f>
        <v>-394228.89515680005</v>
      </c>
      <c r="RU80" s="285">
        <f t="shared" si="165"/>
        <v>-394228.89515680005</v>
      </c>
      <c r="RV80" s="285">
        <f t="shared" si="165"/>
        <v>-2804606.9670917802</v>
      </c>
      <c r="RW80" s="285">
        <f t="shared" si="165"/>
        <v>-3198835.86224858</v>
      </c>
      <c r="RX80" s="285">
        <f t="shared" si="165"/>
        <v>-3755119.1824351605</v>
      </c>
      <c r="RY80" s="285">
        <f t="shared" si="165"/>
        <v>-6953955.0446837414</v>
      </c>
      <c r="RZ80" s="285">
        <f t="shared" si="165"/>
        <v>-4874604.5002844194</v>
      </c>
      <c r="SA80" s="285">
        <f t="shared" si="165"/>
        <v>-11828559.54496816</v>
      </c>
      <c r="SB80" s="285">
        <f t="shared" si="165"/>
        <v>-2693657.230018544</v>
      </c>
      <c r="SC80" s="285">
        <f t="shared" si="165"/>
        <v>-14522216.774986703</v>
      </c>
      <c r="SD80" s="293"/>
      <c r="SE80" s="274"/>
      <c r="SF80" s="274"/>
      <c r="SG80" s="274"/>
      <c r="SH80" s="274"/>
      <c r="SI80" s="274"/>
      <c r="SJ80" s="274"/>
      <c r="SK80" s="274"/>
      <c r="SL80" s="274"/>
      <c r="SM80" s="274"/>
      <c r="SN80" s="274"/>
      <c r="SO80" s="274"/>
      <c r="SP80" s="274"/>
      <c r="SQ80" s="274"/>
      <c r="SR80" s="274"/>
      <c r="SS80" s="274"/>
      <c r="ST80" s="274"/>
      <c r="SU80" s="274"/>
    </row>
    <row r="81" spans="2:515" ht="15.75" thickTop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Y81" s="2"/>
      <c r="Z81" s="2"/>
      <c r="AA81" s="2"/>
      <c r="AB81" s="2"/>
      <c r="AC81" s="2"/>
      <c r="AD81" s="2"/>
      <c r="AE81" s="2"/>
      <c r="AF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HQ81"/>
      <c r="HR81"/>
      <c r="HS81"/>
      <c r="HT81"/>
      <c r="HU81"/>
      <c r="HV81"/>
      <c r="HW81"/>
      <c r="HX81"/>
      <c r="IG81"/>
      <c r="IH81"/>
      <c r="II81"/>
      <c r="IJ81"/>
      <c r="IK81"/>
      <c r="IL81"/>
      <c r="IM81"/>
      <c r="IN81"/>
      <c r="IO81"/>
      <c r="IP81"/>
      <c r="IQ81"/>
      <c r="IR81"/>
      <c r="IS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R81" s="274"/>
      <c r="PS81" s="274"/>
      <c r="PT81" s="274"/>
      <c r="PU81" s="274"/>
      <c r="PV81" s="274"/>
      <c r="PW81" s="274"/>
      <c r="PX81" s="274"/>
      <c r="PY81" s="274"/>
      <c r="PZ81" s="274"/>
      <c r="QA81" s="274"/>
      <c r="QB81" s="274"/>
      <c r="QC81" s="274"/>
      <c r="QD81" s="274"/>
      <c r="QE81" s="274"/>
      <c r="QF81" s="274"/>
      <c r="QG81" s="274"/>
      <c r="QX81" s="274"/>
      <c r="QY81" s="274"/>
      <c r="QZ81" s="274"/>
      <c r="RA81" s="274"/>
      <c r="RB81" s="274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280">
        <f>ROW()</f>
        <v>81</v>
      </c>
      <c r="RO81" s="279"/>
      <c r="RP81" s="286"/>
      <c r="RQ81" s="284"/>
      <c r="RR81" s="284"/>
      <c r="RS81" s="284"/>
      <c r="RT81" s="284"/>
      <c r="RU81" s="284"/>
      <c r="RV81" s="284"/>
      <c r="RW81" s="284"/>
      <c r="RX81" s="284"/>
      <c r="RY81" s="284"/>
      <c r="RZ81" s="284"/>
      <c r="SA81" s="284"/>
      <c r="SB81" s="284"/>
      <c r="SC81" s="284"/>
      <c r="SD81" s="274"/>
      <c r="SE81" s="274"/>
      <c r="SF81" s="274"/>
      <c r="SG81" s="274"/>
      <c r="SH81" s="274"/>
      <c r="SI81" s="274"/>
      <c r="SJ81" s="274"/>
      <c r="SK81" s="274"/>
      <c r="SL81" s="274"/>
      <c r="SM81" s="274"/>
      <c r="SN81" s="274"/>
      <c r="SO81" s="274"/>
      <c r="SP81" s="274"/>
      <c r="SQ81" s="274"/>
      <c r="SR81" s="274"/>
      <c r="SS81" s="274"/>
      <c r="ST81" s="274"/>
      <c r="SU81" s="274"/>
    </row>
    <row r="82" spans="2:515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Y82" s="2"/>
      <c r="Z82" s="2"/>
      <c r="AA82" s="2"/>
      <c r="AB82" s="2"/>
      <c r="AC82" s="2"/>
      <c r="AD82" s="2"/>
      <c r="AE82" s="2"/>
      <c r="AF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HQ82"/>
      <c r="HR82"/>
      <c r="HS82"/>
      <c r="HT82"/>
      <c r="HU82"/>
      <c r="HV82"/>
      <c r="HW82"/>
      <c r="HX82"/>
      <c r="IG82"/>
      <c r="IH82"/>
      <c r="II82"/>
      <c r="IJ82"/>
      <c r="IK82"/>
      <c r="IL82"/>
      <c r="IM82"/>
      <c r="IN82"/>
      <c r="IO82"/>
      <c r="IP82"/>
      <c r="IQ82"/>
      <c r="IR82"/>
      <c r="IS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R82" s="274"/>
      <c r="PS82" s="274"/>
      <c r="PT82" s="274"/>
      <c r="PU82" s="274"/>
      <c r="PV82" s="274"/>
      <c r="PW82" s="274"/>
      <c r="PX82" s="274"/>
      <c r="PY82" s="274"/>
      <c r="PZ82" s="274"/>
      <c r="QA82" s="274"/>
      <c r="QB82" s="274"/>
      <c r="QC82" s="274"/>
      <c r="QD82" s="274"/>
      <c r="QE82" s="274"/>
      <c r="QF82" s="274"/>
      <c r="QG82" s="274"/>
      <c r="QX82" s="274"/>
      <c r="QY82" s="274"/>
      <c r="QZ82" s="274"/>
      <c r="RA82" s="274"/>
      <c r="RB82" s="274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280">
        <f>ROW()</f>
        <v>82</v>
      </c>
      <c r="RO82" s="279" t="s">
        <v>146</v>
      </c>
      <c r="RP82" s="286"/>
      <c r="RQ82" s="283"/>
      <c r="RR82" s="283"/>
      <c r="RS82" s="283"/>
      <c r="RT82" s="283">
        <v>22843985.211254001</v>
      </c>
      <c r="RU82" s="283">
        <v>22843985.211254001</v>
      </c>
      <c r="RV82" s="283">
        <v>31180285.78245201</v>
      </c>
      <c r="RW82" s="283">
        <v>54024270.99370601</v>
      </c>
      <c r="RX82" s="283">
        <v>19159081.155610003</v>
      </c>
      <c r="RY82" s="283">
        <v>73183352.149316013</v>
      </c>
      <c r="RZ82" s="283">
        <v>50813220.376381993</v>
      </c>
      <c r="SA82" s="283">
        <v>123996572.52569801</v>
      </c>
      <c r="SB82" s="283">
        <v>41843355.537180007</v>
      </c>
      <c r="SC82" s="283">
        <v>165839928.06287801</v>
      </c>
      <c r="SD82" s="274"/>
      <c r="SE82" s="274"/>
      <c r="SF82" s="274"/>
      <c r="SG82" s="274"/>
      <c r="SH82" s="274"/>
      <c r="SI82" s="274"/>
      <c r="SJ82" s="274"/>
      <c r="SK82" s="274"/>
      <c r="SL82" s="274"/>
      <c r="SM82" s="274"/>
      <c r="SN82" s="274"/>
      <c r="SO82" s="274"/>
      <c r="SP82" s="274"/>
      <c r="SQ82" s="274"/>
      <c r="SR82" s="274"/>
      <c r="SS82" s="274"/>
      <c r="ST82" s="274"/>
      <c r="SU82" s="274"/>
    </row>
    <row r="83" spans="2:515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Y83" s="2"/>
      <c r="Z83" s="2"/>
      <c r="AA83" s="2"/>
      <c r="AB83" s="2"/>
      <c r="AC83" s="2"/>
      <c r="AD83" s="2"/>
      <c r="AE83" s="2"/>
      <c r="AF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HQ83"/>
      <c r="HR83"/>
      <c r="HS83"/>
      <c r="HT83"/>
      <c r="HU83"/>
      <c r="HV83"/>
      <c r="HW83"/>
      <c r="HX83"/>
      <c r="IG83"/>
      <c r="IH83"/>
      <c r="II83"/>
      <c r="IJ83"/>
      <c r="IK83"/>
      <c r="IL83"/>
      <c r="IM83"/>
      <c r="IN83"/>
      <c r="IO83"/>
      <c r="IP83"/>
      <c r="IQ83"/>
      <c r="IR83"/>
      <c r="IS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R83" s="274"/>
      <c r="PS83" s="274"/>
      <c r="PT83" s="274"/>
      <c r="PU83" s="274"/>
      <c r="PV83" s="274"/>
      <c r="PW83" s="274"/>
      <c r="PX83" s="274"/>
      <c r="PY83" s="274"/>
      <c r="PZ83" s="274"/>
      <c r="QA83" s="274"/>
      <c r="QB83" s="274"/>
      <c r="QC83" s="274"/>
      <c r="QD83" s="274"/>
      <c r="QE83" s="274"/>
      <c r="QF83" s="274"/>
      <c r="QG83" s="274"/>
      <c r="QX83" s="274"/>
      <c r="QY83" s="274"/>
      <c r="QZ83" s="274"/>
      <c r="RA83" s="274"/>
      <c r="RB83" s="274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280">
        <f>ROW()</f>
        <v>83</v>
      </c>
      <c r="RO83" s="279" t="s">
        <v>145</v>
      </c>
      <c r="RP83" s="286"/>
      <c r="RQ83" s="282"/>
      <c r="RR83" s="282"/>
      <c r="RS83" s="282"/>
      <c r="RT83" s="282">
        <v>-499023.91792000004</v>
      </c>
      <c r="RU83" s="282">
        <v>-499023.91792000004</v>
      </c>
      <c r="RV83" s="282">
        <v>-4049159.319302001</v>
      </c>
      <c r="RW83" s="282">
        <v>-4548183.237222001</v>
      </c>
      <c r="RX83" s="282">
        <v>-4006189.000285998</v>
      </c>
      <c r="RY83" s="282">
        <v>-8554372.2375079989</v>
      </c>
      <c r="RZ83" s="282">
        <v>-12016622.493291996</v>
      </c>
      <c r="SA83" s="282">
        <v>-20570994.730799995</v>
      </c>
      <c r="SB83" s="282">
        <v>-16696738.413552009</v>
      </c>
      <c r="SC83" s="282">
        <v>-37267733.144352004</v>
      </c>
      <c r="SD83" s="274"/>
      <c r="SE83" s="274"/>
      <c r="SF83" s="274"/>
      <c r="SG83" s="274"/>
      <c r="SH83" s="274"/>
      <c r="SI83" s="274"/>
      <c r="SJ83" s="274"/>
      <c r="SK83" s="274"/>
      <c r="SL83" s="274"/>
      <c r="SM83" s="274"/>
      <c r="SN83" s="274"/>
      <c r="SO83" s="274"/>
      <c r="SP83" s="274"/>
      <c r="SQ83" s="274"/>
      <c r="SR83" s="274"/>
      <c r="SS83" s="274"/>
      <c r="ST83" s="274"/>
      <c r="SU83" s="274"/>
    </row>
    <row r="84" spans="2:515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Y84" s="2"/>
      <c r="Z84" s="2"/>
      <c r="AA84" s="2"/>
      <c r="AB84" s="2"/>
      <c r="AC84" s="2"/>
      <c r="AD84" s="2"/>
      <c r="AE84" s="2"/>
      <c r="AF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HQ84"/>
      <c r="HR84"/>
      <c r="HS84"/>
      <c r="HT84"/>
      <c r="HU84"/>
      <c r="HV84"/>
      <c r="HW84"/>
      <c r="HX84"/>
      <c r="IG84"/>
      <c r="IH84"/>
      <c r="II84"/>
      <c r="IJ84"/>
      <c r="IK84"/>
      <c r="IL84"/>
      <c r="IM84"/>
      <c r="IN84"/>
      <c r="IO84"/>
      <c r="IP84"/>
      <c r="IQ84"/>
      <c r="IR84"/>
      <c r="IS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R84" s="274"/>
      <c r="PS84" s="274"/>
      <c r="PT84" s="274"/>
      <c r="PU84" s="274"/>
      <c r="PV84" s="274"/>
      <c r="PW84" s="274"/>
      <c r="PX84" s="274"/>
      <c r="PY84" s="274"/>
      <c r="PZ84" s="274"/>
      <c r="QA84" s="274"/>
      <c r="QB84" s="274"/>
      <c r="QC84" s="274"/>
      <c r="QD84" s="274"/>
      <c r="QE84" s="274"/>
      <c r="QF84" s="274"/>
      <c r="QG84" s="274"/>
      <c r="QX84" s="274"/>
      <c r="QY84" s="274"/>
      <c r="QZ84" s="274"/>
      <c r="RA84" s="274"/>
      <c r="RB84" s="274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280">
        <f>ROW()</f>
        <v>84</v>
      </c>
      <c r="RO84" s="279" t="s">
        <v>144</v>
      </c>
      <c r="RP84" s="286"/>
      <c r="RQ84" s="281"/>
      <c r="RR84" s="281"/>
      <c r="RS84" s="281"/>
      <c r="RT84" s="281">
        <v>-219980.40507000001</v>
      </c>
      <c r="RU84" s="281">
        <v>-219980.40507000001</v>
      </c>
      <c r="RV84" s="281">
        <v>-657380.77889999992</v>
      </c>
      <c r="RW84" s="281">
        <v>-877361.1839699999</v>
      </c>
      <c r="RX84" s="281">
        <v>-657440.16165199992</v>
      </c>
      <c r="RY84" s="281">
        <v>-1534801.3456219998</v>
      </c>
      <c r="RZ84" s="281">
        <v>-1605441.628734</v>
      </c>
      <c r="SA84" s="281">
        <v>-3140242.9743559998</v>
      </c>
      <c r="SB84" s="281">
        <v>-2207900.3880740008</v>
      </c>
      <c r="SC84" s="281">
        <v>-5348143.3624300007</v>
      </c>
      <c r="SD84" s="274"/>
      <c r="SE84" s="274"/>
      <c r="SF84" s="274"/>
      <c r="SG84" s="274"/>
      <c r="SH84" s="274"/>
      <c r="SI84" s="274"/>
      <c r="SJ84" s="274"/>
      <c r="SK84" s="274"/>
      <c r="SL84" s="274"/>
      <c r="SM84" s="274"/>
      <c r="SN84" s="274"/>
      <c r="SO84" s="274"/>
      <c r="SP84" s="274"/>
      <c r="SQ84" s="274"/>
      <c r="SR84" s="274"/>
      <c r="SS84" s="274"/>
      <c r="ST84" s="274"/>
      <c r="SU84" s="274"/>
    </row>
    <row r="85" spans="2:515" ht="15.75" thickBot="1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Y85" s="2"/>
      <c r="Z85" s="2"/>
      <c r="AA85" s="2"/>
      <c r="AB85" s="2"/>
      <c r="AC85" s="2"/>
      <c r="AD85" s="2"/>
      <c r="AE85" s="2"/>
      <c r="AF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HQ85"/>
      <c r="HR85"/>
      <c r="HS85"/>
      <c r="HT85"/>
      <c r="HU85"/>
      <c r="HV85"/>
      <c r="HW85"/>
      <c r="HX85"/>
      <c r="IG85"/>
      <c r="IH85"/>
      <c r="II85"/>
      <c r="IJ85"/>
      <c r="IK85"/>
      <c r="IL85"/>
      <c r="IM85"/>
      <c r="IN85"/>
      <c r="IO85"/>
      <c r="IP85"/>
      <c r="IQ85"/>
      <c r="IR85"/>
      <c r="IS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R85" s="274"/>
      <c r="PS85" s="274"/>
      <c r="PT85" s="274"/>
      <c r="PU85" s="274"/>
      <c r="PV85" s="274"/>
      <c r="PW85" s="274"/>
      <c r="PX85" s="274"/>
      <c r="PY85" s="274"/>
      <c r="PZ85" s="274"/>
      <c r="QA85" s="274"/>
      <c r="QB85" s="274"/>
      <c r="QC85" s="274"/>
      <c r="QD85" s="274"/>
      <c r="QE85" s="274"/>
      <c r="QF85" s="274"/>
      <c r="QG85" s="274"/>
      <c r="QX85" s="274"/>
      <c r="QY85" s="274"/>
      <c r="QZ85" s="274"/>
      <c r="RA85" s="274"/>
      <c r="RB85" s="274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280">
        <f>ROW()</f>
        <v>85</v>
      </c>
      <c r="RO85" s="279" t="s">
        <v>143</v>
      </c>
      <c r="RP85" s="286"/>
      <c r="RQ85" s="278"/>
      <c r="RR85" s="278"/>
      <c r="RS85" s="278"/>
      <c r="RT85" s="278">
        <f t="shared" ref="RT85:SC85" si="166">SUM(RT82:RT84)</f>
        <v>22124980.888264</v>
      </c>
      <c r="RU85" s="278">
        <f t="shared" si="166"/>
        <v>22124980.888264</v>
      </c>
      <c r="RV85" s="278">
        <f t="shared" si="166"/>
        <v>26473745.684250008</v>
      </c>
      <c r="RW85" s="278">
        <f t="shared" si="166"/>
        <v>48598726.572514012</v>
      </c>
      <c r="RX85" s="278">
        <f t="shared" si="166"/>
        <v>14495451.993672004</v>
      </c>
      <c r="RY85" s="278">
        <f t="shared" si="166"/>
        <v>63094178.566186011</v>
      </c>
      <c r="RZ85" s="278">
        <f t="shared" si="166"/>
        <v>37191156.254355997</v>
      </c>
      <c r="SA85" s="278">
        <f t="shared" si="166"/>
        <v>100285334.82054201</v>
      </c>
      <c r="SB85" s="278">
        <f t="shared" si="166"/>
        <v>22938716.735553999</v>
      </c>
      <c r="SC85" s="278">
        <f t="shared" si="166"/>
        <v>123224051.556096</v>
      </c>
      <c r="SD85" s="274"/>
      <c r="SE85" s="274"/>
      <c r="SF85" s="274"/>
      <c r="SG85" s="274"/>
      <c r="SH85" s="274"/>
      <c r="SI85" s="274"/>
      <c r="SJ85" s="274"/>
      <c r="SK85" s="274"/>
      <c r="SL85" s="274"/>
      <c r="SM85" s="274"/>
      <c r="SN85" s="274"/>
      <c r="SO85" s="274"/>
      <c r="SP85" s="274"/>
      <c r="SQ85" s="274"/>
      <c r="SR85" s="274"/>
      <c r="SS85" s="274"/>
      <c r="ST85" s="274"/>
      <c r="SU85" s="274"/>
    </row>
    <row r="86" spans="2:515" ht="15.75" thickTop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Y86" s="2"/>
      <c r="Z86" s="2"/>
      <c r="AA86" s="2"/>
      <c r="AB86" s="2"/>
      <c r="AC86" s="2"/>
      <c r="AD86" s="2"/>
      <c r="AE86" s="2"/>
      <c r="AF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HQ86"/>
      <c r="HR86"/>
      <c r="HS86"/>
      <c r="HT86"/>
      <c r="HU86"/>
      <c r="HV86"/>
      <c r="HW86"/>
      <c r="HX86"/>
      <c r="IG86"/>
      <c r="IH86"/>
      <c r="II86"/>
      <c r="IJ86"/>
      <c r="IK86"/>
      <c r="IL86"/>
      <c r="IM86"/>
      <c r="IN86"/>
      <c r="IO86"/>
      <c r="IP86"/>
      <c r="IQ86"/>
      <c r="IR86"/>
      <c r="IS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R86" s="274"/>
      <c r="PS86" s="274"/>
      <c r="PT86" s="274"/>
      <c r="PU86" s="274"/>
      <c r="PV86" s="274"/>
      <c r="PW86" s="274"/>
      <c r="PX86" s="274"/>
      <c r="PY86" s="274"/>
      <c r="PZ86" s="274"/>
      <c r="QA86" s="274"/>
      <c r="QB86" s="274"/>
      <c r="QC86" s="274"/>
      <c r="QD86" s="274"/>
      <c r="QE86" s="274"/>
      <c r="QF86" s="274"/>
      <c r="QG86" s="274"/>
      <c r="QX86" s="274"/>
      <c r="QY86" s="274"/>
      <c r="QZ86" s="274"/>
      <c r="RA86" s="274"/>
      <c r="RB86" s="274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280">
        <f>ROW()</f>
        <v>86</v>
      </c>
      <c r="RO86" s="279"/>
      <c r="RP86" s="286"/>
      <c r="RQ86" s="284"/>
      <c r="RR86" s="284"/>
      <c r="RS86" s="284"/>
      <c r="RT86" s="284"/>
      <c r="RU86" s="284"/>
      <c r="RV86" s="284"/>
      <c r="RW86" s="284"/>
      <c r="RX86" s="284"/>
      <c r="RY86" s="284"/>
      <c r="RZ86" s="284"/>
      <c r="SA86" s="284"/>
      <c r="SB86" s="284"/>
      <c r="SC86" s="284"/>
      <c r="SD86" s="274"/>
      <c r="SE86" s="274"/>
      <c r="SF86" s="274"/>
      <c r="SG86" s="274"/>
      <c r="SH86" s="274"/>
      <c r="SI86" s="274"/>
      <c r="SJ86" s="274"/>
      <c r="SK86" s="274"/>
      <c r="SL86" s="274"/>
      <c r="SM86" s="274"/>
      <c r="SN86" s="274"/>
      <c r="SO86" s="274"/>
      <c r="SP86" s="274"/>
      <c r="SQ86" s="274"/>
      <c r="SR86" s="274"/>
      <c r="SS86" s="274"/>
      <c r="ST86" s="274"/>
      <c r="SU86" s="274"/>
    </row>
    <row r="87" spans="2:515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Y87" s="2"/>
      <c r="Z87" s="2"/>
      <c r="AA87" s="2"/>
      <c r="AB87" s="2"/>
      <c r="AC87" s="2"/>
      <c r="AD87" s="2"/>
      <c r="AE87" s="2"/>
      <c r="AF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HQ87"/>
      <c r="HR87"/>
      <c r="HS87"/>
      <c r="HT87"/>
      <c r="HU87"/>
      <c r="HV87"/>
      <c r="HW87"/>
      <c r="HX87"/>
      <c r="IG87"/>
      <c r="IH87"/>
      <c r="II87"/>
      <c r="IJ87"/>
      <c r="IK87"/>
      <c r="IL87"/>
      <c r="IM87"/>
      <c r="IN87"/>
      <c r="IO87"/>
      <c r="IP87"/>
      <c r="IQ87"/>
      <c r="IR87"/>
      <c r="IS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R87" s="274"/>
      <c r="PS87" s="274"/>
      <c r="PT87" s="274"/>
      <c r="PU87" s="274"/>
      <c r="PV87" s="274"/>
      <c r="PW87" s="274"/>
      <c r="PX87" s="274"/>
      <c r="PY87" s="274"/>
      <c r="PZ87" s="274"/>
      <c r="QA87" s="274"/>
      <c r="QB87" s="274"/>
      <c r="QC87" s="274"/>
      <c r="QD87" s="274"/>
      <c r="QE87" s="274"/>
      <c r="QF87" s="274"/>
      <c r="QG87" s="274"/>
      <c r="QX87" s="274"/>
      <c r="QY87" s="274"/>
      <c r="QZ87" s="274"/>
      <c r="RA87" s="274"/>
      <c r="RB87" s="274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280">
        <f>ROW()</f>
        <v>87</v>
      </c>
      <c r="RO87" s="292" t="s">
        <v>155</v>
      </c>
      <c r="RP87" s="286"/>
      <c r="RQ87" s="284"/>
      <c r="RR87" s="284"/>
      <c r="RS87" s="284"/>
      <c r="RT87" s="284"/>
      <c r="RU87" s="284"/>
      <c r="RV87" s="284"/>
      <c r="RW87" s="284"/>
      <c r="RX87" s="284"/>
      <c r="RY87" s="284"/>
      <c r="RZ87" s="284"/>
      <c r="SA87" s="284"/>
      <c r="SB87" s="284"/>
      <c r="SC87" s="284"/>
      <c r="SD87" s="274"/>
      <c r="SE87" s="274"/>
      <c r="SF87" s="274"/>
      <c r="SG87" s="274"/>
      <c r="SH87" s="274"/>
      <c r="SI87" s="274"/>
      <c r="SJ87" s="274"/>
      <c r="SK87" s="274"/>
      <c r="SL87" s="274"/>
      <c r="SM87" s="274"/>
      <c r="SN87" s="274"/>
      <c r="SO87" s="274"/>
      <c r="SP87" s="274"/>
      <c r="SQ87" s="274"/>
      <c r="SR87" s="274"/>
      <c r="SS87" s="274"/>
      <c r="ST87" s="274"/>
      <c r="SU87" s="274"/>
    </row>
    <row r="88" spans="2:515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Y88" s="2"/>
      <c r="Z88" s="2"/>
      <c r="AA88" s="2"/>
      <c r="AB88" s="2"/>
      <c r="AC88" s="2"/>
      <c r="AD88" s="2"/>
      <c r="AE88" s="2"/>
      <c r="AF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HQ88"/>
      <c r="HR88"/>
      <c r="HS88"/>
      <c r="HT88"/>
      <c r="HU88"/>
      <c r="HV88"/>
      <c r="HW88"/>
      <c r="HX88"/>
      <c r="IG88"/>
      <c r="IH88"/>
      <c r="II88"/>
      <c r="IJ88"/>
      <c r="IK88"/>
      <c r="IL88"/>
      <c r="IM88"/>
      <c r="IN88"/>
      <c r="IO88"/>
      <c r="IP88"/>
      <c r="IQ88"/>
      <c r="IR88"/>
      <c r="IS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R88" s="274"/>
      <c r="PS88" s="274"/>
      <c r="PT88" s="274"/>
      <c r="PU88" s="274"/>
      <c r="PV88" s="274"/>
      <c r="PW88" s="274"/>
      <c r="PX88" s="274"/>
      <c r="PY88" s="274"/>
      <c r="PZ88" s="274"/>
      <c r="QA88" s="274"/>
      <c r="QB88" s="274"/>
      <c r="QC88" s="274"/>
      <c r="QD88" s="274"/>
      <c r="QE88" s="274"/>
      <c r="QF88" s="274"/>
      <c r="QG88" s="274"/>
      <c r="QX88" s="274"/>
      <c r="QY88" s="274"/>
      <c r="QZ88" s="274"/>
      <c r="RA88" s="274"/>
      <c r="RB88" s="274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280">
        <f>ROW()</f>
        <v>88</v>
      </c>
      <c r="RO88" s="279" t="s">
        <v>154</v>
      </c>
      <c r="RP88" s="286"/>
      <c r="RQ88" s="291"/>
      <c r="RR88" s="291"/>
      <c r="RS88" s="291"/>
      <c r="RT88" s="291">
        <f>RT70+RT52+RT34+RT16</f>
        <v>679035.40000000014</v>
      </c>
      <c r="RU88" s="283">
        <f>RT88</f>
        <v>679035.40000000014</v>
      </c>
      <c r="RV88" s="291">
        <f>RV70+RV52+RV34+RV16</f>
        <v>11179518.34</v>
      </c>
      <c r="RW88" s="283">
        <f>RV88+RU88</f>
        <v>11858553.74</v>
      </c>
      <c r="RX88" s="291">
        <f>RX70+RX52+RX34+RX16</f>
        <v>8418061.9499999993</v>
      </c>
      <c r="RY88" s="283">
        <f>RX88+RW88</f>
        <v>20276615.689999998</v>
      </c>
      <c r="RZ88" s="291">
        <f>RZ70+RZ52+RZ34+RZ16</f>
        <v>12255301.090000015</v>
      </c>
      <c r="SA88" s="283">
        <f>RZ88+RY88</f>
        <v>32531916.780000012</v>
      </c>
      <c r="SB88" s="291">
        <f>SB70+SB52+SB34+SB16</f>
        <v>8542731.5000000149</v>
      </c>
      <c r="SC88" s="283">
        <f>SB88+SA88</f>
        <v>41074648.280000031</v>
      </c>
      <c r="SD88" s="274"/>
      <c r="SE88" s="274"/>
      <c r="SF88" s="274"/>
      <c r="SG88" s="274"/>
      <c r="SH88" s="274"/>
      <c r="SI88" s="274"/>
      <c r="SJ88" s="274"/>
      <c r="SK88" s="274"/>
      <c r="SL88" s="274"/>
      <c r="SM88" s="274"/>
      <c r="SN88" s="274"/>
      <c r="SO88" s="274"/>
      <c r="SP88" s="274"/>
      <c r="SQ88" s="274"/>
      <c r="SR88" s="274"/>
      <c r="SS88" s="274"/>
      <c r="ST88" s="274"/>
      <c r="SU88" s="274"/>
    </row>
    <row r="89" spans="2:515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Y89" s="2"/>
      <c r="Z89" s="2"/>
      <c r="AA89" s="2"/>
      <c r="AB89" s="2"/>
      <c r="AC89" s="2"/>
      <c r="AD89" s="2"/>
      <c r="AE89" s="2"/>
      <c r="AF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HQ89"/>
      <c r="HR89"/>
      <c r="HS89"/>
      <c r="HT89"/>
      <c r="HU89"/>
      <c r="HV89"/>
      <c r="HW89"/>
      <c r="HX89"/>
      <c r="IG89"/>
      <c r="IH89"/>
      <c r="II89"/>
      <c r="IJ89"/>
      <c r="IK89"/>
      <c r="IL89"/>
      <c r="IM89"/>
      <c r="IN89"/>
      <c r="IO89"/>
      <c r="IP89"/>
      <c r="IQ89"/>
      <c r="IR89"/>
      <c r="IS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R89" s="274"/>
      <c r="PS89" s="274"/>
      <c r="PT89" s="274"/>
      <c r="PU89" s="274"/>
      <c r="PV89" s="274"/>
      <c r="PW89" s="274"/>
      <c r="PX89" s="274"/>
      <c r="PY89" s="274"/>
      <c r="PZ89" s="274"/>
      <c r="QA89" s="274"/>
      <c r="QB89" s="274"/>
      <c r="QC89" s="274"/>
      <c r="QD89" s="274"/>
      <c r="QE89" s="274"/>
      <c r="QF89" s="274"/>
      <c r="QG89" s="274"/>
      <c r="QX89" s="274"/>
      <c r="QY89" s="274"/>
      <c r="QZ89" s="274"/>
      <c r="RA89" s="274"/>
      <c r="RB89" s="274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280">
        <f>ROW()</f>
        <v>89</v>
      </c>
      <c r="RO89" s="279" t="s">
        <v>153</v>
      </c>
      <c r="RP89" s="286"/>
      <c r="RQ89" s="290"/>
      <c r="RR89" s="290"/>
      <c r="RS89" s="290"/>
      <c r="RT89" s="290">
        <f>RT71+RT53+RT35+RT17</f>
        <v>174541.20229000004</v>
      </c>
      <c r="RU89" s="282">
        <f>RT89</f>
        <v>174541.20229000004</v>
      </c>
      <c r="RV89" s="290">
        <f>RV71+RV53+RV35+RV17</f>
        <v>1310254.460164</v>
      </c>
      <c r="RW89" s="282">
        <f>RV89+RU89</f>
        <v>1484795.6624540002</v>
      </c>
      <c r="RX89" s="290">
        <f>RX71+RX53+RX35+RX17</f>
        <v>447769.80021799984</v>
      </c>
      <c r="RY89" s="282">
        <f>RX89+RW89</f>
        <v>1932565.4626720001</v>
      </c>
      <c r="RZ89" s="290">
        <f>RZ71+RZ53+RZ35+RZ17</f>
        <v>1491146.394686</v>
      </c>
      <c r="SA89" s="282">
        <f>RZ89+RY89</f>
        <v>3423711.8573580002</v>
      </c>
      <c r="SB89" s="290">
        <f>SB71+SB53+SB35+SB17</f>
        <v>488186.452078</v>
      </c>
      <c r="SC89" s="282">
        <f>SB89+SA89</f>
        <v>3911898.3094360004</v>
      </c>
      <c r="SD89" s="274"/>
      <c r="SE89" s="274"/>
      <c r="SF89" s="274"/>
      <c r="SG89" s="274"/>
      <c r="SH89" s="274"/>
      <c r="SI89" s="274"/>
      <c r="SJ89" s="274"/>
      <c r="SK89" s="274"/>
      <c r="SL89" s="274"/>
      <c r="SM89" s="274"/>
      <c r="SN89" s="274"/>
      <c r="SO89" s="274"/>
      <c r="SP89" s="274"/>
      <c r="SQ89" s="274"/>
      <c r="SR89" s="274"/>
      <c r="SS89" s="274"/>
      <c r="ST89" s="274"/>
      <c r="SU89" s="274"/>
    </row>
    <row r="90" spans="2:515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Y90" s="2"/>
      <c r="Z90" s="2"/>
      <c r="AA90" s="2"/>
      <c r="AB90" s="2"/>
      <c r="AC90" s="2"/>
      <c r="AD90" s="2"/>
      <c r="AE90" s="2"/>
      <c r="AF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HQ90"/>
      <c r="HR90"/>
      <c r="HS90"/>
      <c r="HT90"/>
      <c r="HU90"/>
      <c r="HV90"/>
      <c r="HW90"/>
      <c r="HX90"/>
      <c r="IG90"/>
      <c r="IH90"/>
      <c r="II90"/>
      <c r="IJ90"/>
      <c r="IK90"/>
      <c r="IL90"/>
      <c r="IM90"/>
      <c r="IN90"/>
      <c r="IO90"/>
      <c r="IP90"/>
      <c r="IQ90"/>
      <c r="IR90"/>
      <c r="IS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R90" s="274"/>
      <c r="PS90" s="274"/>
      <c r="PT90" s="274"/>
      <c r="PU90" s="274"/>
      <c r="PV90" s="274"/>
      <c r="PW90" s="274"/>
      <c r="PX90" s="274"/>
      <c r="PY90" s="274"/>
      <c r="PZ90" s="274"/>
      <c r="QA90" s="274"/>
      <c r="QB90" s="274"/>
      <c r="QC90" s="274"/>
      <c r="QD90" s="274"/>
      <c r="QE90" s="274"/>
      <c r="QF90" s="274"/>
      <c r="QG90" s="274"/>
      <c r="QX90" s="274"/>
      <c r="QY90" s="274"/>
      <c r="QZ90" s="274"/>
      <c r="RA90" s="274"/>
      <c r="RB90" s="274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280">
        <f>ROW()</f>
        <v>90</v>
      </c>
      <c r="RO90" s="279" t="s">
        <v>152</v>
      </c>
      <c r="RP90" s="286"/>
      <c r="RQ90" s="290"/>
      <c r="RR90" s="290"/>
      <c r="RS90" s="290"/>
      <c r="RT90" s="290">
        <f>RT72+RT54+RT36+RT18</f>
        <v>12155.32</v>
      </c>
      <c r="RU90" s="282">
        <f>RT90</f>
        <v>12155.32</v>
      </c>
      <c r="RV90" s="290">
        <f>RV72+RV54+RV36+RV18</f>
        <v>286192.42</v>
      </c>
      <c r="RW90" s="282">
        <f>RV90+RU90</f>
        <v>298347.74</v>
      </c>
      <c r="RX90" s="290">
        <f>RX72+RX54+RX36+RX18</f>
        <v>549992.38</v>
      </c>
      <c r="RY90" s="282">
        <f>RX90+RW90</f>
        <v>848340.12</v>
      </c>
      <c r="RZ90" s="290">
        <f>RZ72+RZ54+RZ36+RZ18</f>
        <v>350623.00000000006</v>
      </c>
      <c r="SA90" s="282">
        <f>RZ90+RY90</f>
        <v>1198963.1200000001</v>
      </c>
      <c r="SB90" s="290">
        <f>SB72+SB54+SB36+SB18</f>
        <v>197051.68000000095</v>
      </c>
      <c r="SC90" s="282">
        <f>SB90+SA90</f>
        <v>1396014.800000001</v>
      </c>
      <c r="SD90" s="274"/>
      <c r="SE90" s="274"/>
      <c r="SF90" s="274"/>
      <c r="SG90" s="274"/>
      <c r="SH90" s="274"/>
      <c r="SI90" s="274"/>
      <c r="SJ90" s="274"/>
      <c r="SK90" s="274"/>
      <c r="SL90" s="274"/>
      <c r="SM90" s="274"/>
      <c r="SN90" s="274"/>
      <c r="SO90" s="274"/>
      <c r="SP90" s="274"/>
      <c r="SQ90" s="274"/>
      <c r="SR90" s="274"/>
      <c r="SS90" s="274"/>
      <c r="ST90" s="274"/>
      <c r="SU90" s="274"/>
    </row>
    <row r="91" spans="2:515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Y91" s="2"/>
      <c r="Z91" s="2"/>
      <c r="AA91" s="2"/>
      <c r="AB91" s="2"/>
      <c r="AC91" s="2"/>
      <c r="AD91" s="2"/>
      <c r="AE91" s="2"/>
      <c r="AF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HQ91"/>
      <c r="HR91"/>
      <c r="HS91"/>
      <c r="HT91"/>
      <c r="HU91"/>
      <c r="HV91"/>
      <c r="HW91"/>
      <c r="HX91"/>
      <c r="IG91"/>
      <c r="IH91"/>
      <c r="II91"/>
      <c r="IJ91"/>
      <c r="IK91"/>
      <c r="IL91"/>
      <c r="IM91"/>
      <c r="IN91"/>
      <c r="IO91"/>
      <c r="IP91"/>
      <c r="IQ91"/>
      <c r="IR91"/>
      <c r="IS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R91" s="274"/>
      <c r="PS91" s="274"/>
      <c r="PT91" s="274"/>
      <c r="PU91" s="274"/>
      <c r="PV91" s="274"/>
      <c r="PW91" s="274"/>
      <c r="PX91" s="274"/>
      <c r="PY91" s="274"/>
      <c r="PZ91" s="274"/>
      <c r="QA91" s="274"/>
      <c r="QB91" s="274"/>
      <c r="QC91" s="274"/>
      <c r="QD91" s="274"/>
      <c r="QE91" s="274"/>
      <c r="QF91" s="274"/>
      <c r="QG91" s="274"/>
      <c r="QX91" s="274"/>
      <c r="QY91" s="274"/>
      <c r="QZ91" s="274"/>
      <c r="RA91" s="274"/>
      <c r="RB91" s="274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280">
        <f>ROW()</f>
        <v>91</v>
      </c>
      <c r="RO91" s="279" t="s">
        <v>151</v>
      </c>
      <c r="RP91" s="286"/>
      <c r="RQ91" s="289"/>
      <c r="RR91" s="289"/>
      <c r="RS91" s="289"/>
      <c r="RT91" s="289">
        <f>RT73+RT55+RT37+RT19</f>
        <v>397467.96224199998</v>
      </c>
      <c r="RU91" s="281">
        <f>RT91</f>
        <v>397467.96224199998</v>
      </c>
      <c r="RV91" s="289">
        <f>RV73+RV55+RV37+RV19</f>
        <v>4291709.2236720007</v>
      </c>
      <c r="RW91" s="281">
        <f>RV91+RU91</f>
        <v>4689177.1859140005</v>
      </c>
      <c r="RX91" s="289">
        <f>RX73+RX55+RX37+RX19</f>
        <v>5346283.0976360003</v>
      </c>
      <c r="RY91" s="281">
        <f>RX91+RW91</f>
        <v>10035460.283550002</v>
      </c>
      <c r="RZ91" s="289">
        <f>RZ73+RZ55+RZ37+RZ19</f>
        <v>7502931.6947260015</v>
      </c>
      <c r="SA91" s="281">
        <f>RZ91+RY91</f>
        <v>17538391.978276003</v>
      </c>
      <c r="SB91" s="289">
        <f>SB73+SB55+SB37+SB19</f>
        <v>5709093.0718640033</v>
      </c>
      <c r="SC91" s="281">
        <f>SB91+SA91</f>
        <v>23247485.050140008</v>
      </c>
      <c r="SD91" s="274"/>
      <c r="SE91" s="274"/>
      <c r="SF91" s="274"/>
      <c r="SG91" s="274"/>
      <c r="SH91" s="274"/>
      <c r="SI91" s="274"/>
      <c r="SJ91" s="274"/>
      <c r="SK91" s="274"/>
      <c r="SL91" s="274"/>
      <c r="SM91" s="274"/>
      <c r="SN91" s="274"/>
      <c r="SO91" s="274"/>
      <c r="SP91" s="274"/>
      <c r="SQ91" s="274"/>
      <c r="SR91" s="274"/>
      <c r="SS91" s="274"/>
      <c r="ST91" s="274"/>
      <c r="SU91" s="274"/>
    </row>
    <row r="92" spans="2:515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Y92" s="2"/>
      <c r="Z92" s="2"/>
      <c r="AA92" s="2"/>
      <c r="AB92" s="2"/>
      <c r="AC92" s="2"/>
      <c r="AD92" s="2"/>
      <c r="AE92" s="2"/>
      <c r="AF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HQ92"/>
      <c r="HR92"/>
      <c r="HS92"/>
      <c r="HT92"/>
      <c r="HU92"/>
      <c r="HV92"/>
      <c r="HW92"/>
      <c r="HX92"/>
      <c r="IG92"/>
      <c r="IH92"/>
      <c r="II92"/>
      <c r="IJ92"/>
      <c r="IK92"/>
      <c r="IL92"/>
      <c r="IM92"/>
      <c r="IN92"/>
      <c r="IO92"/>
      <c r="IP92"/>
      <c r="IQ92"/>
      <c r="IR92"/>
      <c r="IS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R92" s="274"/>
      <c r="PS92" s="274"/>
      <c r="PT92" s="274"/>
      <c r="PU92" s="274"/>
      <c r="PV92" s="274"/>
      <c r="PW92" s="274"/>
      <c r="PX92" s="274"/>
      <c r="PY92" s="274"/>
      <c r="PZ92" s="274"/>
      <c r="QA92" s="274"/>
      <c r="QB92" s="274"/>
      <c r="QC92" s="274"/>
      <c r="QD92" s="274"/>
      <c r="QE92" s="274"/>
      <c r="QF92" s="274"/>
      <c r="QG92" s="274"/>
      <c r="QX92" s="274"/>
      <c r="QY92" s="274"/>
      <c r="QZ92" s="274"/>
      <c r="RA92" s="274"/>
      <c r="RB92" s="274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280">
        <f>ROW()</f>
        <v>92</v>
      </c>
      <c r="RO92" s="279" t="s">
        <v>150</v>
      </c>
      <c r="RP92" s="286"/>
      <c r="RQ92" s="282"/>
      <c r="RR92" s="282"/>
      <c r="RS92" s="282"/>
      <c r="RT92" s="282">
        <f t="shared" ref="RT92:SC92" si="167">SUM(RT88:RT91)</f>
        <v>1263199.8845320002</v>
      </c>
      <c r="RU92" s="282">
        <f t="shared" si="167"/>
        <v>1263199.8845320002</v>
      </c>
      <c r="RV92" s="282">
        <f t="shared" si="167"/>
        <v>17067674.443836</v>
      </c>
      <c r="RW92" s="282">
        <f t="shared" si="167"/>
        <v>18330874.328368001</v>
      </c>
      <c r="RX92" s="282">
        <f t="shared" si="167"/>
        <v>14762107.227853999</v>
      </c>
      <c r="RY92" s="282">
        <f t="shared" si="167"/>
        <v>33092981.556221999</v>
      </c>
      <c r="RZ92" s="282">
        <f t="shared" si="167"/>
        <v>21600002.179412015</v>
      </c>
      <c r="SA92" s="282">
        <f t="shared" si="167"/>
        <v>54692983.735634014</v>
      </c>
      <c r="SB92" s="282">
        <f t="shared" si="167"/>
        <v>14937062.703942019</v>
      </c>
      <c r="SC92" s="282">
        <f t="shared" si="167"/>
        <v>69630046.439576045</v>
      </c>
      <c r="SD92" s="274"/>
      <c r="SE92" s="274"/>
      <c r="SF92" s="274"/>
      <c r="SG92" s="274"/>
      <c r="SH92" s="274"/>
      <c r="SI92" s="274"/>
      <c r="SJ92" s="274"/>
      <c r="SK92" s="274"/>
      <c r="SL92" s="274"/>
      <c r="SM92" s="274"/>
      <c r="SN92" s="274"/>
      <c r="SO92" s="274"/>
      <c r="SP92" s="274"/>
      <c r="SQ92" s="274"/>
      <c r="SR92" s="274"/>
      <c r="SS92" s="274"/>
      <c r="ST92" s="274"/>
      <c r="SU92" s="274"/>
    </row>
    <row r="93" spans="2:515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Y93" s="2"/>
      <c r="Z93" s="2"/>
      <c r="AA93" s="2"/>
      <c r="AB93" s="2"/>
      <c r="AC93" s="2"/>
      <c r="AD93" s="2"/>
      <c r="AE93" s="2"/>
      <c r="AF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HQ93"/>
      <c r="HR93"/>
      <c r="HS93"/>
      <c r="HT93"/>
      <c r="HU93"/>
      <c r="HV93"/>
      <c r="HW93"/>
      <c r="HX93"/>
      <c r="IG93"/>
      <c r="IH93"/>
      <c r="II93"/>
      <c r="IJ93"/>
      <c r="IK93"/>
      <c r="IL93"/>
      <c r="IM93"/>
      <c r="IN93"/>
      <c r="IO93"/>
      <c r="IP93"/>
      <c r="IQ93"/>
      <c r="IR93"/>
      <c r="IS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R93" s="274"/>
      <c r="PS93" s="274"/>
      <c r="PT93" s="274"/>
      <c r="PU93" s="274"/>
      <c r="PV93" s="274"/>
      <c r="PW93" s="274"/>
      <c r="PX93" s="274"/>
      <c r="PY93" s="274"/>
      <c r="PZ93" s="274"/>
      <c r="QA93" s="274"/>
      <c r="QB93" s="274"/>
      <c r="QC93" s="274"/>
      <c r="QD93" s="274"/>
      <c r="QE93" s="274"/>
      <c r="QF93" s="274"/>
      <c r="QG93" s="274"/>
      <c r="QX93" s="274"/>
      <c r="QY93" s="274"/>
      <c r="QZ93" s="274"/>
      <c r="RA93" s="274"/>
      <c r="RB93" s="274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280">
        <f>ROW()</f>
        <v>93</v>
      </c>
      <c r="RO93" s="279"/>
      <c r="RP93" s="286"/>
      <c r="RQ93" s="282"/>
      <c r="RR93" s="282"/>
      <c r="RS93" s="282"/>
      <c r="RT93" s="282"/>
      <c r="RU93" s="282"/>
      <c r="RV93" s="282"/>
      <c r="RW93" s="282"/>
      <c r="RX93" s="282"/>
      <c r="RY93" s="282"/>
      <c r="RZ93" s="282"/>
      <c r="SA93" s="282"/>
      <c r="SB93" s="282"/>
      <c r="SC93" s="282"/>
      <c r="SD93" s="274"/>
      <c r="SE93" s="274"/>
      <c r="SF93" s="274"/>
      <c r="SG93" s="274"/>
      <c r="SH93" s="274"/>
      <c r="SI93" s="274"/>
      <c r="SJ93" s="274"/>
      <c r="SK93" s="274"/>
      <c r="SL93" s="274"/>
      <c r="SM93" s="274"/>
      <c r="SN93" s="274"/>
      <c r="SO93" s="274"/>
      <c r="SP93" s="274"/>
      <c r="SQ93" s="274"/>
      <c r="SR93" s="274"/>
      <c r="SS93" s="274"/>
      <c r="ST93" s="274"/>
      <c r="SU93" s="274"/>
    </row>
    <row r="94" spans="2:515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Y94" s="2"/>
      <c r="Z94" s="2"/>
      <c r="AA94" s="2"/>
      <c r="AB94" s="2"/>
      <c r="AC94" s="2"/>
      <c r="AD94" s="2"/>
      <c r="AE94" s="2"/>
      <c r="AF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HQ94"/>
      <c r="HR94"/>
      <c r="HS94"/>
      <c r="HT94"/>
      <c r="HU94"/>
      <c r="HV94"/>
      <c r="HW94"/>
      <c r="HX94"/>
      <c r="IG94"/>
      <c r="IH94"/>
      <c r="II94"/>
      <c r="IJ94"/>
      <c r="IK94"/>
      <c r="IL94"/>
      <c r="IM94"/>
      <c r="IN94"/>
      <c r="IO94"/>
      <c r="IP94"/>
      <c r="IQ94"/>
      <c r="IR94"/>
      <c r="IS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R94" s="274"/>
      <c r="PS94" s="274"/>
      <c r="PT94" s="274"/>
      <c r="PU94" s="274"/>
      <c r="PV94" s="274"/>
      <c r="PW94" s="274"/>
      <c r="PX94" s="274"/>
      <c r="PY94" s="274"/>
      <c r="PZ94" s="274"/>
      <c r="QA94" s="274"/>
      <c r="QB94" s="274"/>
      <c r="QC94" s="274"/>
      <c r="QD94" s="274"/>
      <c r="QE94" s="274"/>
      <c r="QF94" s="274"/>
      <c r="QG94" s="274"/>
      <c r="QX94" s="274"/>
      <c r="QY94" s="274"/>
      <c r="QZ94" s="274"/>
      <c r="RA94" s="274"/>
      <c r="RB94" s="274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280">
        <f>ROW()</f>
        <v>94</v>
      </c>
      <c r="RO94" s="279" t="s">
        <v>149</v>
      </c>
      <c r="RP94" s="286"/>
      <c r="RQ94" s="282"/>
      <c r="RR94" s="282"/>
      <c r="RS94" s="282"/>
      <c r="RT94" s="282">
        <f t="shared" ref="RT94:SC94" si="168">RT92</f>
        <v>1263199.8845320002</v>
      </c>
      <c r="RU94" s="282">
        <f t="shared" si="168"/>
        <v>1263199.8845320002</v>
      </c>
      <c r="RV94" s="282">
        <f t="shared" si="168"/>
        <v>17067674.443836</v>
      </c>
      <c r="RW94" s="282">
        <f t="shared" si="168"/>
        <v>18330874.328368001</v>
      </c>
      <c r="RX94" s="282">
        <f t="shared" si="168"/>
        <v>14762107.227853999</v>
      </c>
      <c r="RY94" s="282">
        <f t="shared" si="168"/>
        <v>33092981.556221999</v>
      </c>
      <c r="RZ94" s="282">
        <f t="shared" si="168"/>
        <v>21600002.179412015</v>
      </c>
      <c r="SA94" s="282">
        <f t="shared" si="168"/>
        <v>54692983.735634014</v>
      </c>
      <c r="SB94" s="282">
        <f t="shared" si="168"/>
        <v>14937062.703942019</v>
      </c>
      <c r="SC94" s="282">
        <f t="shared" si="168"/>
        <v>69630046.439576045</v>
      </c>
      <c r="SD94" s="274"/>
      <c r="SE94" s="274"/>
      <c r="SF94" s="274"/>
      <c r="SG94" s="274"/>
      <c r="SH94" s="274"/>
      <c r="SI94" s="274"/>
      <c r="SJ94" s="274"/>
      <c r="SK94" s="274"/>
      <c r="SL94" s="274"/>
      <c r="SM94" s="274"/>
      <c r="SN94" s="274"/>
      <c r="SO94" s="274"/>
      <c r="SP94" s="274"/>
      <c r="SQ94" s="274"/>
      <c r="SR94" s="274"/>
      <c r="SS94" s="274"/>
      <c r="ST94" s="274"/>
      <c r="SU94" s="274"/>
    </row>
    <row r="95" spans="2:515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Y95" s="2"/>
      <c r="Z95" s="2"/>
      <c r="AA95" s="2"/>
      <c r="AB95" s="2"/>
      <c r="AC95" s="2"/>
      <c r="AD95" s="2"/>
      <c r="AE95" s="2"/>
      <c r="AF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HQ95"/>
      <c r="HR95"/>
      <c r="HS95"/>
      <c r="HT95"/>
      <c r="HU95"/>
      <c r="HV95"/>
      <c r="HW95"/>
      <c r="HX95"/>
      <c r="IG95"/>
      <c r="IH95"/>
      <c r="II95"/>
      <c r="IJ95"/>
      <c r="IK95"/>
      <c r="IL95"/>
      <c r="IM95"/>
      <c r="IN95"/>
      <c r="IO95"/>
      <c r="IP95"/>
      <c r="IQ95"/>
      <c r="IR95"/>
      <c r="IS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R95" s="274"/>
      <c r="PS95" s="274"/>
      <c r="PT95" s="274"/>
      <c r="PU95" s="274"/>
      <c r="PV95" s="274"/>
      <c r="PW95" s="274"/>
      <c r="PX95" s="274"/>
      <c r="PY95" s="274"/>
      <c r="PZ95" s="274"/>
      <c r="QA95" s="274"/>
      <c r="QB95" s="274"/>
      <c r="QC95" s="274"/>
      <c r="QD95" s="274"/>
      <c r="QE95" s="274"/>
      <c r="QF95" s="274"/>
      <c r="QG95" s="274"/>
      <c r="QX95" s="274"/>
      <c r="QY95" s="274"/>
      <c r="QZ95" s="274"/>
      <c r="RA95" s="274"/>
      <c r="RB95" s="274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280">
        <f>ROW()</f>
        <v>95</v>
      </c>
      <c r="RO95" s="279"/>
      <c r="RP95" s="286"/>
      <c r="RQ95" s="288"/>
      <c r="RR95" s="288"/>
      <c r="RS95" s="288"/>
      <c r="RT95" s="288"/>
      <c r="RU95" s="288"/>
      <c r="RV95" s="288"/>
      <c r="RW95" s="288"/>
      <c r="RX95" s="288"/>
      <c r="RY95" s="288"/>
      <c r="RZ95" s="288"/>
      <c r="SA95" s="288"/>
      <c r="SB95" s="288"/>
      <c r="SC95" s="288"/>
      <c r="SD95" s="274"/>
      <c r="SE95" s="274"/>
      <c r="SF95" s="274"/>
      <c r="SG95" s="274"/>
      <c r="SH95" s="274"/>
      <c r="SI95" s="274"/>
      <c r="SJ95" s="274"/>
      <c r="SK95" s="274"/>
      <c r="SL95" s="274"/>
      <c r="SM95" s="274"/>
      <c r="SN95" s="274"/>
      <c r="SO95" s="274"/>
      <c r="SP95" s="274"/>
      <c r="SQ95" s="274"/>
      <c r="SR95" s="274"/>
      <c r="SS95" s="274"/>
      <c r="ST95" s="274"/>
      <c r="SU95" s="274"/>
    </row>
    <row r="96" spans="2:515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Y96" s="2"/>
      <c r="Z96" s="2"/>
      <c r="AA96" s="2"/>
      <c r="AB96" s="2"/>
      <c r="AC96" s="2"/>
      <c r="AD96" s="2"/>
      <c r="AE96" s="2"/>
      <c r="AF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HQ96"/>
      <c r="HR96"/>
      <c r="HS96"/>
      <c r="HT96"/>
      <c r="HU96"/>
      <c r="HV96"/>
      <c r="HW96"/>
      <c r="HX96"/>
      <c r="IG96"/>
      <c r="IH96"/>
      <c r="II96"/>
      <c r="IJ96"/>
      <c r="IK96"/>
      <c r="IL96"/>
      <c r="IM96"/>
      <c r="IN96"/>
      <c r="IO96"/>
      <c r="IP96"/>
      <c r="IQ96"/>
      <c r="IR96"/>
      <c r="IS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R96" s="274"/>
      <c r="PS96" s="274"/>
      <c r="PT96" s="274"/>
      <c r="PU96" s="274"/>
      <c r="PV96" s="274"/>
      <c r="PW96" s="274"/>
      <c r="PX96" s="274"/>
      <c r="PY96" s="274"/>
      <c r="PZ96" s="274"/>
      <c r="QA96" s="274"/>
      <c r="QB96" s="274"/>
      <c r="QC96" s="274"/>
      <c r="QD96" s="274"/>
      <c r="QE96" s="274"/>
      <c r="QF96" s="274"/>
      <c r="QG96" s="274"/>
      <c r="QX96" s="274"/>
      <c r="QY96" s="274"/>
      <c r="QZ96" s="274"/>
      <c r="RA96" s="274"/>
      <c r="RB96" s="274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280">
        <f>ROW()</f>
        <v>96</v>
      </c>
      <c r="RO96" s="279" t="s">
        <v>148</v>
      </c>
      <c r="RP96" s="286">
        <v>0.21</v>
      </c>
      <c r="RQ96" s="281"/>
      <c r="RR96" s="281"/>
      <c r="RS96" s="281"/>
      <c r="RT96" s="281">
        <f t="shared" ref="RT96:SC96" si="169">RT94*-$RP$96</f>
        <v>-265271.97575172002</v>
      </c>
      <c r="RU96" s="281">
        <f t="shared" si="169"/>
        <v>-265271.97575172002</v>
      </c>
      <c r="RV96" s="281">
        <f t="shared" si="169"/>
        <v>-3584211.63320556</v>
      </c>
      <c r="RW96" s="281">
        <f t="shared" si="169"/>
        <v>-3849483.6089572799</v>
      </c>
      <c r="RX96" s="281">
        <f t="shared" si="169"/>
        <v>-3100042.5178493396</v>
      </c>
      <c r="RY96" s="281">
        <f t="shared" si="169"/>
        <v>-6949526.1268066196</v>
      </c>
      <c r="RZ96" s="281">
        <f t="shared" si="169"/>
        <v>-4536000.4576765234</v>
      </c>
      <c r="SA96" s="281">
        <f t="shared" si="169"/>
        <v>-11485526.584483143</v>
      </c>
      <c r="SB96" s="281">
        <f t="shared" si="169"/>
        <v>-3136783.1678278241</v>
      </c>
      <c r="SC96" s="281">
        <f t="shared" si="169"/>
        <v>-14622309.752310969</v>
      </c>
      <c r="SD96" s="274"/>
      <c r="SE96" s="274"/>
      <c r="SF96" s="274"/>
      <c r="SG96" s="274"/>
      <c r="SH96" s="274"/>
      <c r="SI96" s="274"/>
      <c r="SJ96" s="274"/>
      <c r="SK96" s="274"/>
      <c r="SL96" s="274"/>
      <c r="SM96" s="274"/>
      <c r="SN96" s="274"/>
      <c r="SO96" s="274"/>
      <c r="SP96" s="274"/>
      <c r="SQ96" s="274"/>
      <c r="SR96" s="274"/>
      <c r="SS96" s="274"/>
      <c r="ST96" s="274"/>
      <c r="SU96" s="274"/>
    </row>
    <row r="97" spans="1:515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Y97" s="2"/>
      <c r="Z97" s="2"/>
      <c r="AA97" s="2"/>
      <c r="AB97" s="2"/>
      <c r="AC97" s="2"/>
      <c r="AD97" s="2"/>
      <c r="AE97" s="2"/>
      <c r="AF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HQ97"/>
      <c r="HR97"/>
      <c r="HS97"/>
      <c r="HT97"/>
      <c r="HU97"/>
      <c r="HV97"/>
      <c r="HW97"/>
      <c r="HX97"/>
      <c r="IG97"/>
      <c r="IH97"/>
      <c r="II97"/>
      <c r="IJ97"/>
      <c r="IK97"/>
      <c r="IL97"/>
      <c r="IM97"/>
      <c r="IN97"/>
      <c r="IO97"/>
      <c r="IP97"/>
      <c r="IQ97"/>
      <c r="IR97"/>
      <c r="IS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R97" s="274"/>
      <c r="PS97" s="274"/>
      <c r="PT97" s="274"/>
      <c r="PU97" s="274"/>
      <c r="PV97" s="274"/>
      <c r="PW97" s="274"/>
      <c r="PX97" s="274"/>
      <c r="PY97" s="274"/>
      <c r="PZ97" s="274"/>
      <c r="QA97" s="274"/>
      <c r="QB97" s="274"/>
      <c r="QC97" s="274"/>
      <c r="QD97" s="274"/>
      <c r="QE97" s="274"/>
      <c r="QF97" s="274"/>
      <c r="QG97" s="274"/>
      <c r="QX97" s="274"/>
      <c r="QY97" s="274"/>
      <c r="QZ97" s="274"/>
      <c r="RA97" s="274"/>
      <c r="RB97" s="274"/>
      <c r="RC97" s="1"/>
      <c r="RD97" s="1"/>
      <c r="RE97" s="1"/>
      <c r="RF97" s="1"/>
      <c r="RG97" s="1"/>
      <c r="RH97" s="1"/>
      <c r="RI97" s="1"/>
      <c r="RJ97" s="1"/>
      <c r="RK97" s="1"/>
      <c r="RL97" s="1"/>
      <c r="RM97" s="1"/>
      <c r="RN97" s="280">
        <f>ROW()</f>
        <v>97</v>
      </c>
      <c r="RO97" s="279"/>
      <c r="RP97" s="286"/>
      <c r="RQ97" s="287"/>
      <c r="RR97" s="287"/>
      <c r="RS97" s="287"/>
      <c r="RT97" s="287"/>
      <c r="RU97" s="287"/>
      <c r="RV97" s="287"/>
      <c r="RW97" s="287"/>
      <c r="RX97" s="287"/>
      <c r="RY97" s="287"/>
      <c r="RZ97" s="287"/>
      <c r="SA97" s="287"/>
      <c r="SB97" s="287"/>
      <c r="SC97" s="287"/>
      <c r="SD97" s="274"/>
      <c r="SE97" s="274"/>
      <c r="SF97" s="274"/>
      <c r="SG97" s="274"/>
      <c r="SH97" s="274"/>
      <c r="SI97" s="274"/>
      <c r="SJ97" s="274"/>
      <c r="SK97" s="274"/>
      <c r="SL97" s="274"/>
      <c r="SM97" s="274"/>
      <c r="SN97" s="274"/>
      <c r="SO97" s="274"/>
      <c r="SP97" s="274"/>
      <c r="SQ97" s="274"/>
      <c r="SR97" s="274"/>
      <c r="SS97" s="274"/>
      <c r="ST97" s="274"/>
      <c r="SU97" s="274"/>
    </row>
    <row r="98" spans="1:515" ht="15.75" thickBot="1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Y98" s="2"/>
      <c r="Z98" s="2"/>
      <c r="AA98" s="2"/>
      <c r="AB98" s="2"/>
      <c r="AC98" s="2"/>
      <c r="AD98" s="2"/>
      <c r="AE98" s="2"/>
      <c r="AF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HQ98"/>
      <c r="HR98"/>
      <c r="HS98"/>
      <c r="HT98"/>
      <c r="HU98"/>
      <c r="HV98"/>
      <c r="HW98"/>
      <c r="HX98"/>
      <c r="IG98"/>
      <c r="IH98"/>
      <c r="II98"/>
      <c r="IJ98"/>
      <c r="IK98"/>
      <c r="IL98"/>
      <c r="IM98"/>
      <c r="IN98"/>
      <c r="IO98"/>
      <c r="IP98"/>
      <c r="IQ98"/>
      <c r="IR98"/>
      <c r="IS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R98" s="274"/>
      <c r="PS98" s="274"/>
      <c r="PT98" s="274"/>
      <c r="PU98" s="274"/>
      <c r="PV98" s="274"/>
      <c r="PW98" s="274"/>
      <c r="PX98" s="274"/>
      <c r="PY98" s="274"/>
      <c r="PZ98" s="274"/>
      <c r="QA98" s="274"/>
      <c r="QB98" s="274"/>
      <c r="QC98" s="274"/>
      <c r="QD98" s="274"/>
      <c r="QE98" s="274"/>
      <c r="QF98" s="274"/>
      <c r="QG98" s="274"/>
      <c r="QX98" s="274"/>
      <c r="QY98" s="274"/>
      <c r="QZ98" s="274"/>
      <c r="RA98" s="274"/>
      <c r="RB98" s="274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280">
        <f>ROW()</f>
        <v>98</v>
      </c>
      <c r="RO98" s="279" t="s">
        <v>147</v>
      </c>
      <c r="RP98" s="286"/>
      <c r="RQ98" s="285"/>
      <c r="RR98" s="285"/>
      <c r="RS98" s="285"/>
      <c r="RT98" s="285">
        <f t="shared" ref="RT98:SC98" si="170">-RT94-RT96</f>
        <v>-997927.90878028015</v>
      </c>
      <c r="RU98" s="285">
        <f t="shared" si="170"/>
        <v>-997927.90878028015</v>
      </c>
      <c r="RV98" s="285">
        <f t="shared" si="170"/>
        <v>-13483462.810630441</v>
      </c>
      <c r="RW98" s="285">
        <f t="shared" si="170"/>
        <v>-14481390.719410721</v>
      </c>
      <c r="RX98" s="285">
        <f t="shared" si="170"/>
        <v>-11662064.710004659</v>
      </c>
      <c r="RY98" s="285">
        <f t="shared" si="170"/>
        <v>-26143455.429415379</v>
      </c>
      <c r="RZ98" s="285">
        <f t="shared" si="170"/>
        <v>-17064001.721735492</v>
      </c>
      <c r="SA98" s="285">
        <f t="shared" si="170"/>
        <v>-43207457.151150867</v>
      </c>
      <c r="SB98" s="285">
        <f t="shared" si="170"/>
        <v>-11800279.536114195</v>
      </c>
      <c r="SC98" s="285">
        <f t="shared" si="170"/>
        <v>-55007736.687265076</v>
      </c>
      <c r="SD98" s="274"/>
      <c r="SE98" s="274"/>
      <c r="SF98" s="274"/>
      <c r="SG98" s="274"/>
      <c r="SH98" s="274"/>
      <c r="SI98" s="274"/>
      <c r="SJ98" s="274"/>
      <c r="SK98" s="274"/>
      <c r="SL98" s="274"/>
      <c r="SM98" s="274"/>
      <c r="SN98" s="274"/>
      <c r="SO98" s="274"/>
      <c r="SP98" s="274"/>
      <c r="SQ98" s="274"/>
      <c r="SR98" s="274"/>
      <c r="SS98" s="274"/>
      <c r="ST98" s="274"/>
      <c r="SU98" s="274"/>
    </row>
    <row r="99" spans="1:515" ht="15.75" thickTop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Y99" s="2"/>
      <c r="Z99" s="2"/>
      <c r="AA99" s="2"/>
      <c r="AB99" s="2"/>
      <c r="AC99" s="2"/>
      <c r="AD99" s="2"/>
      <c r="AE99" s="2"/>
      <c r="AF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HQ99"/>
      <c r="HR99"/>
      <c r="HS99"/>
      <c r="HT99"/>
      <c r="HU99"/>
      <c r="HV99"/>
      <c r="HW99"/>
      <c r="HX99"/>
      <c r="IG99"/>
      <c r="IH99"/>
      <c r="II99"/>
      <c r="IJ99"/>
      <c r="IK99"/>
      <c r="IL99"/>
      <c r="IM99"/>
      <c r="IN99"/>
      <c r="IO99"/>
      <c r="IP99"/>
      <c r="IQ99"/>
      <c r="IR99"/>
      <c r="IS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R99" s="274"/>
      <c r="PS99" s="274"/>
      <c r="PT99" s="274"/>
      <c r="PU99" s="274"/>
      <c r="PV99" s="274"/>
      <c r="PW99" s="274"/>
      <c r="PX99" s="274"/>
      <c r="PY99" s="274"/>
      <c r="PZ99" s="274"/>
      <c r="QA99" s="274"/>
      <c r="QB99" s="274"/>
      <c r="QC99" s="274"/>
      <c r="QD99" s="274"/>
      <c r="QE99" s="274"/>
      <c r="QF99" s="274"/>
      <c r="QG99" s="274"/>
      <c r="QX99" s="274"/>
      <c r="QY99" s="274"/>
      <c r="QZ99" s="274"/>
      <c r="RA99" s="274"/>
      <c r="RB99" s="274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280">
        <f>ROW()</f>
        <v>99</v>
      </c>
      <c r="RO99" s="279"/>
      <c r="RP99" s="279"/>
      <c r="RQ99" s="284"/>
      <c r="RR99" s="284"/>
      <c r="RS99" s="284"/>
      <c r="RT99" s="284"/>
      <c r="RU99" s="284"/>
      <c r="RV99" s="284"/>
      <c r="RW99" s="284"/>
      <c r="RX99" s="284"/>
      <c r="RY99" s="284"/>
      <c r="RZ99" s="284"/>
      <c r="SA99" s="284"/>
      <c r="SB99" s="284"/>
      <c r="SC99" s="284"/>
      <c r="SD99" s="274"/>
      <c r="SE99" s="274"/>
      <c r="SF99" s="274"/>
      <c r="SG99" s="274"/>
      <c r="SH99" s="274"/>
      <c r="SI99" s="274"/>
      <c r="SJ99" s="274"/>
      <c r="SK99" s="274"/>
      <c r="SL99" s="274"/>
      <c r="SM99" s="274"/>
      <c r="SN99" s="274"/>
      <c r="SO99" s="274"/>
      <c r="SP99" s="274"/>
      <c r="SQ99" s="274"/>
      <c r="SR99" s="274"/>
      <c r="SS99" s="274"/>
      <c r="ST99" s="274"/>
      <c r="SU99" s="274"/>
    </row>
    <row r="100" spans="1:515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Y100" s="2"/>
      <c r="Z100" s="2"/>
      <c r="AA100" s="2"/>
      <c r="AB100" s="2"/>
      <c r="AC100" s="2"/>
      <c r="AD100" s="2"/>
      <c r="AE100" s="2"/>
      <c r="AF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HQ100"/>
      <c r="HR100"/>
      <c r="HS100"/>
      <c r="HT100"/>
      <c r="HU100"/>
      <c r="HV100"/>
      <c r="HW100"/>
      <c r="HX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R100" s="274"/>
      <c r="PS100" s="274"/>
      <c r="PT100" s="274"/>
      <c r="PU100" s="274"/>
      <c r="PV100" s="274"/>
      <c r="PW100" s="274"/>
      <c r="PX100" s="274"/>
      <c r="PY100" s="274"/>
      <c r="PZ100" s="274"/>
      <c r="QA100" s="274"/>
      <c r="QB100" s="274"/>
      <c r="QC100" s="274"/>
      <c r="QD100" s="274"/>
      <c r="QE100" s="274"/>
      <c r="QF100" s="274"/>
      <c r="QG100" s="274"/>
      <c r="QX100" s="274"/>
      <c r="QY100" s="274"/>
      <c r="QZ100" s="274"/>
      <c r="RA100" s="274"/>
      <c r="RB100" s="274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280">
        <f>ROW()</f>
        <v>100</v>
      </c>
      <c r="RO100" s="279" t="s">
        <v>146</v>
      </c>
      <c r="RP100" s="279"/>
      <c r="RQ100" s="283"/>
      <c r="RR100" s="283"/>
      <c r="RS100" s="283"/>
      <c r="RT100" s="283">
        <f>RU100</f>
        <v>124266739.91732</v>
      </c>
      <c r="RU100" s="283">
        <f>RU82+RU64+RU46+RU28</f>
        <v>124266739.91732</v>
      </c>
      <c r="RV100" s="283">
        <f>RW100-RU100</f>
        <v>515825487.26184595</v>
      </c>
      <c r="RW100" s="283">
        <f>RW82+RW64+RW46+RW28</f>
        <v>640092227.17916596</v>
      </c>
      <c r="RX100" s="283">
        <f>RY100-RW100</f>
        <v>148514445.04901004</v>
      </c>
      <c r="RY100" s="283">
        <f>RY82+RY64+RY46+RY28</f>
        <v>788606672.228176</v>
      </c>
      <c r="RZ100" s="283">
        <f>SA100-RY100</f>
        <v>392141549.39373219</v>
      </c>
      <c r="SA100" s="283">
        <f>SA82+SA64+SA46+SA28</f>
        <v>1180748221.6219082</v>
      </c>
      <c r="SB100" s="283">
        <f>SC100-SA100</f>
        <v>318588808.81419563</v>
      </c>
      <c r="SC100" s="283">
        <f>SC82+SC64+SC46+SC28</f>
        <v>1499337030.4361038</v>
      </c>
      <c r="SD100" s="274"/>
      <c r="SE100" s="274"/>
      <c r="SF100" s="274"/>
      <c r="SG100" s="274"/>
      <c r="SH100" s="274"/>
      <c r="SI100" s="274"/>
      <c r="SJ100" s="274"/>
      <c r="SK100" s="274"/>
      <c r="SL100" s="274"/>
      <c r="SM100" s="274"/>
      <c r="SN100" s="274"/>
      <c r="SO100" s="274"/>
      <c r="SP100" s="274"/>
      <c r="SQ100" s="274"/>
      <c r="SR100" s="274"/>
      <c r="SS100" s="274"/>
      <c r="ST100" s="274"/>
      <c r="SU100" s="274"/>
    </row>
    <row r="101" spans="1:515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Y101" s="2"/>
      <c r="Z101" s="2"/>
      <c r="AA101" s="2"/>
      <c r="AB101" s="2"/>
      <c r="AC101" s="2"/>
      <c r="AD101" s="2"/>
      <c r="AE101" s="2"/>
      <c r="AF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HQ101"/>
      <c r="HR101"/>
      <c r="HS101"/>
      <c r="HT101"/>
      <c r="HU101"/>
      <c r="HV101"/>
      <c r="HW101"/>
      <c r="HX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R101" s="274"/>
      <c r="PS101" s="274"/>
      <c r="PT101" s="274"/>
      <c r="PU101" s="274"/>
      <c r="PV101" s="274"/>
      <c r="PW101" s="274"/>
      <c r="PX101" s="274"/>
      <c r="PY101" s="274"/>
      <c r="PZ101" s="274"/>
      <c r="QA101" s="274"/>
      <c r="QB101" s="274"/>
      <c r="QC101" s="274"/>
      <c r="QD101" s="274"/>
      <c r="QE101" s="274"/>
      <c r="QF101" s="274"/>
      <c r="QG101" s="274"/>
      <c r="QX101" s="274"/>
      <c r="QY101" s="274"/>
      <c r="QZ101" s="274"/>
      <c r="RA101" s="274"/>
      <c r="RB101" s="274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280">
        <f>ROW()</f>
        <v>101</v>
      </c>
      <c r="RO101" s="279" t="s">
        <v>145</v>
      </c>
      <c r="RP101" s="279"/>
      <c r="RQ101" s="282"/>
      <c r="RR101" s="282"/>
      <c r="RS101" s="282"/>
      <c r="RT101" s="282">
        <f>RT83+RT65+RT47+RT29</f>
        <v>-1263199.8845319999</v>
      </c>
      <c r="RU101" s="282">
        <f>RU83+RU65+RU47+RU29</f>
        <v>-1263199.8845319999</v>
      </c>
      <c r="RV101" s="282">
        <f>RV83+RV65+RV47+RV29</f>
        <v>-18330874.328368001</v>
      </c>
      <c r="RW101" s="282">
        <f>RW83+RW65+RW47+RW29</f>
        <v>-19594074.212900002</v>
      </c>
      <c r="RX101" s="282">
        <f>RX83+RX65+RX47+RX29</f>
        <v>-15241388.912765998</v>
      </c>
      <c r="RY101" s="282">
        <f>RY83+RY65+RY47+RY29</f>
        <v>-34835463.125666</v>
      </c>
      <c r="RZ101" s="282">
        <f>RZ83+RZ65+RZ47+RZ29</f>
        <v>-44039994.404221997</v>
      </c>
      <c r="SA101" s="282">
        <f>SA83+SA65+SA47+SA29</f>
        <v>-78875457.529888004</v>
      </c>
      <c r="SB101" s="282">
        <f>SB83+SB65+SB47+SB29</f>
        <v>-62121152.836156011</v>
      </c>
      <c r="SC101" s="282">
        <f>SC83+SC65+SC47+SC29</f>
        <v>-140996610.36604401</v>
      </c>
      <c r="SD101" s="274"/>
      <c r="SE101" s="274"/>
      <c r="SF101" s="274"/>
      <c r="SG101" s="274"/>
      <c r="SH101" s="274"/>
      <c r="SI101" s="274"/>
      <c r="SJ101" s="274"/>
      <c r="SK101" s="274"/>
      <c r="SL101" s="274"/>
      <c r="SM101" s="274"/>
      <c r="SN101" s="274"/>
      <c r="SO101" s="274"/>
      <c r="SP101" s="274"/>
      <c r="SQ101" s="274"/>
      <c r="SR101" s="274"/>
      <c r="SS101" s="274"/>
      <c r="ST101" s="274"/>
      <c r="SU101" s="274"/>
    </row>
    <row r="102" spans="1:515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Y102" s="2"/>
      <c r="Z102" s="2"/>
      <c r="AA102" s="2"/>
      <c r="AB102" s="2"/>
      <c r="AC102" s="2"/>
      <c r="AD102" s="2"/>
      <c r="AE102" s="2"/>
      <c r="AF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HQ102"/>
      <c r="HR102"/>
      <c r="HS102"/>
      <c r="HT102"/>
      <c r="HU102"/>
      <c r="HV102"/>
      <c r="HW102"/>
      <c r="HX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R102" s="274"/>
      <c r="PS102" s="274"/>
      <c r="PT102" s="274"/>
      <c r="PU102" s="274"/>
      <c r="PV102" s="274"/>
      <c r="PW102" s="274"/>
      <c r="PX102" s="274"/>
      <c r="PY102" s="274"/>
      <c r="PZ102" s="274"/>
      <c r="QA102" s="274"/>
      <c r="QB102" s="274"/>
      <c r="QC102" s="274"/>
      <c r="QD102" s="274"/>
      <c r="QE102" s="274"/>
      <c r="QF102" s="274"/>
      <c r="QG102" s="274"/>
      <c r="QX102" s="274"/>
      <c r="QY102" s="274"/>
      <c r="QZ102" s="274"/>
      <c r="RA102" s="274"/>
      <c r="RB102" s="274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280">
        <f>ROW()</f>
        <v>102</v>
      </c>
      <c r="RO102" s="279" t="s">
        <v>144</v>
      </c>
      <c r="RP102" s="279"/>
      <c r="RQ102" s="281"/>
      <c r="RR102" s="281"/>
      <c r="RS102" s="281"/>
      <c r="RT102" s="281">
        <f>RU102</f>
        <v>-921612.010442</v>
      </c>
      <c r="RU102" s="281">
        <f>RU84+RU66+RU48+RU30</f>
        <v>-921612.010442</v>
      </c>
      <c r="RV102" s="281">
        <f>RW102-RU102</f>
        <v>-2772095.9126520003</v>
      </c>
      <c r="RW102" s="281">
        <f>RW84+RW66+RW48+RW30</f>
        <v>-3693707.9230940002</v>
      </c>
      <c r="RX102" s="281">
        <f>RY102-RW102</f>
        <v>-4900385.1568379998</v>
      </c>
      <c r="RY102" s="281">
        <f>RY84+RY66+RY48+RY30</f>
        <v>-8594093.0799320005</v>
      </c>
      <c r="RZ102" s="281">
        <f>SA102-RY102</f>
        <v>-11977156.725596</v>
      </c>
      <c r="SA102" s="281">
        <f>SA84+SA66+SA48+SA30</f>
        <v>-20571249.805528</v>
      </c>
      <c r="SB102" s="281">
        <f>SC102-SA102</f>
        <v>-14627586.319661997</v>
      </c>
      <c r="SC102" s="281">
        <f>SC84+SC66+SC48+SC30</f>
        <v>-35198836.125189997</v>
      </c>
      <c r="SD102" s="274"/>
      <c r="SE102" s="274"/>
      <c r="SF102" s="274"/>
      <c r="SG102" s="274"/>
      <c r="SH102" s="274"/>
      <c r="SI102" s="274"/>
      <c r="SJ102" s="274"/>
      <c r="SK102" s="274"/>
      <c r="SL102" s="274"/>
      <c r="SM102" s="274"/>
      <c r="SN102" s="274"/>
      <c r="SO102" s="274"/>
      <c r="SP102" s="274"/>
      <c r="SQ102" s="274"/>
      <c r="SR102" s="274"/>
      <c r="SS102" s="274"/>
      <c r="ST102" s="274"/>
      <c r="SU102" s="274"/>
    </row>
    <row r="103" spans="1:515" ht="15.75" thickBot="1" x14ac:dyDescent="0.3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Y103" s="2"/>
      <c r="Z103" s="2"/>
      <c r="AA103" s="2"/>
      <c r="AB103" s="2"/>
      <c r="AC103" s="2"/>
      <c r="AD103" s="2"/>
      <c r="AE103" s="2"/>
      <c r="AF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HQ103"/>
      <c r="HR103"/>
      <c r="HS103"/>
      <c r="HT103"/>
      <c r="HU103"/>
      <c r="HV103"/>
      <c r="HW103"/>
      <c r="HX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R103" s="274"/>
      <c r="PS103" s="274"/>
      <c r="PT103" s="274"/>
      <c r="PU103" s="274"/>
      <c r="PV103" s="274"/>
      <c r="PW103" s="274"/>
      <c r="PX103" s="274"/>
      <c r="PY103" s="274"/>
      <c r="PZ103" s="274"/>
      <c r="QA103" s="274"/>
      <c r="QB103" s="274"/>
      <c r="QC103" s="274"/>
      <c r="QD103" s="274"/>
      <c r="QE103" s="274"/>
      <c r="QF103" s="274"/>
      <c r="QG103" s="274"/>
      <c r="QX103" s="274"/>
      <c r="QY103" s="274"/>
      <c r="QZ103" s="274"/>
      <c r="RA103" s="274"/>
      <c r="RB103" s="274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280">
        <f>ROW()</f>
        <v>103</v>
      </c>
      <c r="RO103" s="279" t="s">
        <v>143</v>
      </c>
      <c r="RP103" s="279"/>
      <c r="RQ103" s="278"/>
      <c r="RR103" s="278"/>
      <c r="RS103" s="278"/>
      <c r="RT103" s="278">
        <f t="shared" ref="RT103:SC103" si="171">SUM(RT100:RT102)</f>
        <v>122081928.02234599</v>
      </c>
      <c r="RU103" s="278">
        <f t="shared" si="171"/>
        <v>122081928.02234599</v>
      </c>
      <c r="RV103" s="278">
        <f t="shared" si="171"/>
        <v>494722517.02082592</v>
      </c>
      <c r="RW103" s="278">
        <f t="shared" si="171"/>
        <v>616804445.04317188</v>
      </c>
      <c r="RX103" s="278">
        <f t="shared" si="171"/>
        <v>128372670.97940604</v>
      </c>
      <c r="RY103" s="278">
        <f t="shared" si="171"/>
        <v>745177116.022578</v>
      </c>
      <c r="RZ103" s="278">
        <f t="shared" si="171"/>
        <v>336124398.26391417</v>
      </c>
      <c r="SA103" s="278">
        <f t="shared" si="171"/>
        <v>1081301514.2864923</v>
      </c>
      <c r="SB103" s="278">
        <f t="shared" si="171"/>
        <v>241840069.65837762</v>
      </c>
      <c r="SC103" s="278">
        <f t="shared" si="171"/>
        <v>1323141583.9448698</v>
      </c>
      <c r="SD103" s="274"/>
      <c r="SE103" s="274"/>
      <c r="SF103" s="274"/>
      <c r="SG103" s="274"/>
      <c r="SH103" s="274"/>
      <c r="SI103" s="274"/>
      <c r="SJ103" s="274"/>
      <c r="SK103" s="274"/>
      <c r="SL103" s="274"/>
      <c r="SM103" s="274"/>
      <c r="SN103" s="274"/>
      <c r="SO103" s="274"/>
      <c r="SP103" s="274"/>
      <c r="SQ103" s="274"/>
      <c r="SR103" s="274"/>
      <c r="SS103" s="274"/>
      <c r="ST103" s="274"/>
      <c r="SU103" s="274"/>
    </row>
    <row r="104" spans="1:515" ht="15.75" thickTop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Y104" s="2"/>
      <c r="Z104" s="2"/>
      <c r="AA104" s="2"/>
      <c r="AB104" s="2"/>
      <c r="AC104" s="2"/>
      <c r="AD104" s="2"/>
      <c r="AE104" s="2"/>
      <c r="AF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HQ104"/>
      <c r="HR104"/>
      <c r="HS104"/>
      <c r="HT104"/>
      <c r="HU104"/>
      <c r="HV104"/>
      <c r="HW104"/>
      <c r="HX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R104" s="274"/>
      <c r="PS104" s="274"/>
      <c r="PT104" s="274"/>
      <c r="PU104" s="274"/>
      <c r="PV104" s="274"/>
      <c r="PW104" s="274"/>
      <c r="PX104" s="274"/>
      <c r="PY104" s="274"/>
      <c r="PZ104" s="274"/>
      <c r="QA104" s="274"/>
      <c r="QB104" s="274"/>
      <c r="QC104" s="274"/>
      <c r="QD104" s="274"/>
      <c r="QE104" s="274"/>
      <c r="QF104" s="274"/>
      <c r="QG104" s="274"/>
      <c r="QX104" s="274"/>
      <c r="QY104" s="274"/>
      <c r="QZ104" s="274"/>
      <c r="RA104" s="274"/>
      <c r="RB104" s="274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274"/>
      <c r="RO104" s="274"/>
      <c r="RP104" s="274"/>
      <c r="RQ104" s="274"/>
      <c r="RR104" s="274"/>
      <c r="RS104" s="274"/>
      <c r="RT104" s="274"/>
      <c r="RU104" s="274"/>
      <c r="RV104" s="274"/>
      <c r="RW104" s="274"/>
      <c r="RX104" s="274"/>
      <c r="RY104" s="274"/>
      <c r="RZ104" s="274"/>
      <c r="SA104" s="274"/>
      <c r="SB104" s="274"/>
      <c r="SC104" s="274"/>
      <c r="SD104" s="274"/>
      <c r="SE104" s="274"/>
      <c r="SF104" s="274"/>
      <c r="SG104" s="274"/>
      <c r="SH104" s="274"/>
      <c r="SI104" s="274"/>
      <c r="SJ104" s="274"/>
      <c r="SK104" s="274"/>
      <c r="SL104" s="274"/>
      <c r="SM104" s="274"/>
      <c r="SN104" s="274"/>
      <c r="SO104" s="274"/>
      <c r="SP104" s="274"/>
      <c r="SQ104" s="274"/>
      <c r="SR104" s="274"/>
      <c r="SS104" s="274"/>
      <c r="ST104" s="274"/>
      <c r="SU104" s="274"/>
    </row>
    <row r="105" spans="1:515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Y105" s="2"/>
      <c r="Z105" s="2"/>
      <c r="AA105" s="2"/>
      <c r="AB105" s="2"/>
      <c r="AC105" s="2"/>
      <c r="AD105" s="2"/>
      <c r="AE105" s="2"/>
      <c r="AF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HQ105"/>
      <c r="HR105"/>
      <c r="HS105"/>
      <c r="HT105"/>
      <c r="HU105"/>
      <c r="HV105"/>
      <c r="HW105"/>
      <c r="HX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R105" s="274"/>
      <c r="PS105" s="274"/>
      <c r="PT105" s="274"/>
      <c r="PU105" s="274"/>
      <c r="PV105" s="274"/>
      <c r="PW105" s="274"/>
      <c r="PX105" s="274"/>
      <c r="PY105" s="274"/>
      <c r="PZ105" s="274"/>
      <c r="QA105" s="274"/>
      <c r="QB105" s="274"/>
      <c r="QC105" s="274"/>
      <c r="QD105" s="274"/>
      <c r="QE105" s="274"/>
      <c r="QF105" s="274"/>
      <c r="QG105" s="274"/>
      <c r="QX105" s="274"/>
      <c r="QY105" s="274"/>
      <c r="QZ105" s="274"/>
      <c r="RA105" s="274"/>
      <c r="RB105" s="274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274"/>
      <c r="RO105" s="274"/>
      <c r="RP105" s="274"/>
      <c r="RQ105" s="274"/>
      <c r="RR105" s="274"/>
      <c r="RS105" s="274"/>
      <c r="RT105" s="274"/>
      <c r="RU105" s="274"/>
      <c r="RV105" s="274"/>
      <c r="RW105" s="274"/>
      <c r="RX105" s="274"/>
      <c r="RY105" s="274"/>
      <c r="RZ105" s="274"/>
      <c r="SA105" s="274"/>
      <c r="SB105" s="274"/>
      <c r="SC105" s="274"/>
      <c r="SD105" s="274"/>
      <c r="SE105" s="274"/>
      <c r="SF105" s="274"/>
      <c r="SG105" s="274"/>
      <c r="SH105" s="274"/>
      <c r="SI105" s="274"/>
      <c r="SJ105" s="274"/>
      <c r="SK105" s="274"/>
      <c r="SL105" s="274"/>
      <c r="SM105" s="274"/>
      <c r="SN105" s="274"/>
      <c r="SO105" s="274"/>
      <c r="SP105" s="274"/>
      <c r="SQ105" s="274"/>
      <c r="SR105" s="274"/>
      <c r="SS105" s="274"/>
      <c r="ST105" s="274"/>
      <c r="SU105" s="274"/>
    </row>
    <row r="106" spans="1:515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Y106" s="2"/>
      <c r="Z106" s="2"/>
      <c r="AA106" s="2"/>
      <c r="AB106" s="2"/>
      <c r="AC106" s="2"/>
      <c r="AD106" s="2"/>
      <c r="AE106" s="2"/>
      <c r="AF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HQ106"/>
      <c r="HR106"/>
      <c r="HS106"/>
      <c r="HT106"/>
      <c r="HU106"/>
      <c r="HV106"/>
      <c r="HW106"/>
      <c r="HX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R106" s="274"/>
      <c r="PS106" s="274"/>
      <c r="PT106" s="274"/>
      <c r="PU106" s="274"/>
      <c r="PV106" s="274"/>
      <c r="PW106" s="274"/>
      <c r="PX106" s="274"/>
      <c r="PY106" s="274"/>
      <c r="PZ106" s="274"/>
      <c r="QA106" s="274"/>
      <c r="QB106" s="274"/>
      <c r="QC106" s="274"/>
      <c r="QD106" s="274"/>
      <c r="QE106" s="274"/>
      <c r="QF106" s="274"/>
      <c r="QG106" s="274"/>
      <c r="QX106" s="274"/>
      <c r="QY106" s="274"/>
      <c r="QZ106" s="274"/>
      <c r="RA106" s="274"/>
      <c r="RB106" s="274"/>
      <c r="RC106" s="1"/>
      <c r="RD106" s="1"/>
      <c r="RE106" s="1"/>
      <c r="RF106" s="1"/>
      <c r="RG106" s="1"/>
      <c r="RH106" s="1"/>
      <c r="RI106" s="1"/>
      <c r="RJ106" s="1"/>
      <c r="RK106" s="1"/>
      <c r="RL106" s="1"/>
      <c r="RM106" s="1"/>
      <c r="RN106" s="274"/>
      <c r="RO106" s="274"/>
      <c r="RP106" s="274"/>
      <c r="RQ106" s="274"/>
      <c r="RR106" s="274"/>
      <c r="RS106" s="274"/>
      <c r="RT106" s="274"/>
      <c r="RU106" s="274"/>
      <c r="RV106" s="274"/>
      <c r="RW106" s="274"/>
      <c r="RX106" s="274"/>
      <c r="RY106" s="274"/>
      <c r="RZ106" s="274"/>
      <c r="SA106" s="274"/>
      <c r="SB106" s="274"/>
      <c r="SC106" s="274"/>
      <c r="SD106" s="274"/>
      <c r="SE106" s="274"/>
      <c r="SF106" s="274"/>
      <c r="SG106" s="274"/>
      <c r="SH106" s="274"/>
      <c r="SI106" s="274"/>
      <c r="SJ106" s="274"/>
      <c r="SK106" s="274"/>
      <c r="SL106" s="274"/>
      <c r="SM106" s="274"/>
      <c r="SN106" s="274"/>
      <c r="SO106" s="274"/>
      <c r="SP106" s="274"/>
      <c r="SQ106" s="274"/>
      <c r="SR106" s="274"/>
      <c r="SS106" s="274"/>
      <c r="ST106" s="274"/>
      <c r="SU106" s="274"/>
    </row>
    <row r="107" spans="1:515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Y107" s="2"/>
      <c r="Z107" s="2"/>
      <c r="AA107" s="2"/>
      <c r="AB107" s="2"/>
      <c r="AC107" s="2"/>
      <c r="AD107" s="2"/>
      <c r="AE107" s="2"/>
      <c r="AF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HQ107"/>
      <c r="HR107"/>
      <c r="HS107"/>
      <c r="HT107"/>
      <c r="HU107"/>
      <c r="HV107"/>
      <c r="HW107"/>
      <c r="HX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R107" s="274"/>
      <c r="PS107" s="274"/>
      <c r="PT107" s="274"/>
      <c r="PU107" s="274"/>
      <c r="PV107" s="274"/>
      <c r="PW107" s="274"/>
      <c r="PX107" s="274"/>
      <c r="PY107" s="274"/>
      <c r="PZ107" s="274"/>
      <c r="QA107" s="274"/>
      <c r="QB107" s="274"/>
      <c r="QC107" s="274"/>
      <c r="QD107" s="274"/>
      <c r="QE107" s="274"/>
      <c r="QF107" s="274"/>
      <c r="QG107" s="274"/>
      <c r="QX107" s="274"/>
      <c r="QY107" s="274"/>
      <c r="QZ107" s="274"/>
      <c r="RA107" s="274"/>
      <c r="RB107" s="274"/>
      <c r="RC107" s="1"/>
      <c r="RD107" s="1"/>
      <c r="RE107" s="1"/>
      <c r="RF107" s="1"/>
      <c r="RG107" s="1"/>
      <c r="RH107" s="1"/>
      <c r="RI107" s="1"/>
      <c r="RJ107" s="1"/>
      <c r="RK107" s="1"/>
      <c r="RL107" s="1"/>
      <c r="RM107" s="1"/>
      <c r="RN107" s="274"/>
      <c r="RO107" s="274"/>
      <c r="RP107" s="274"/>
      <c r="RQ107" s="274"/>
      <c r="RR107" s="274"/>
      <c r="RS107" s="274"/>
      <c r="RT107" s="274"/>
      <c r="RU107" s="274"/>
      <c r="RV107" s="274"/>
      <c r="RW107" s="274"/>
      <c r="RX107" s="274"/>
      <c r="RY107" s="274"/>
      <c r="RZ107" s="274"/>
      <c r="SA107" s="274"/>
      <c r="SB107" s="274"/>
      <c r="SC107" s="274"/>
      <c r="SD107" s="274"/>
      <c r="SE107" s="274"/>
      <c r="SF107" s="274"/>
      <c r="SG107" s="274"/>
      <c r="SH107" s="274"/>
      <c r="SI107" s="274"/>
      <c r="SJ107" s="274"/>
      <c r="SK107" s="274"/>
      <c r="SL107" s="274"/>
      <c r="SM107" s="274"/>
      <c r="SN107" s="274"/>
      <c r="SO107" s="274"/>
      <c r="SP107" s="274"/>
      <c r="SQ107" s="274"/>
      <c r="SR107" s="274"/>
      <c r="SS107" s="274"/>
      <c r="ST107" s="274"/>
      <c r="SU107" s="274"/>
    </row>
    <row r="108" spans="1:515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Y108" s="2"/>
      <c r="Z108" s="2"/>
      <c r="AA108" s="2"/>
      <c r="AB108" s="2"/>
      <c r="AC108" s="2"/>
      <c r="AD108" s="2"/>
      <c r="AE108" s="2"/>
      <c r="AF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HQ108"/>
      <c r="HR108"/>
      <c r="HS108"/>
      <c r="HT108"/>
      <c r="HU108"/>
      <c r="HV108"/>
      <c r="HW108"/>
      <c r="HX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R108" s="274"/>
      <c r="PS108" s="274"/>
      <c r="PT108" s="274"/>
      <c r="PU108" s="274"/>
      <c r="PV108" s="274"/>
      <c r="PW108" s="274"/>
      <c r="PX108" s="274"/>
      <c r="PY108" s="274"/>
      <c r="PZ108" s="274"/>
      <c r="QA108" s="274"/>
      <c r="QB108" s="274"/>
      <c r="QC108" s="274"/>
      <c r="QD108" s="274"/>
      <c r="QE108" s="274"/>
      <c r="QF108" s="274"/>
      <c r="QG108" s="274"/>
      <c r="QX108" s="274"/>
      <c r="QY108" s="274"/>
      <c r="QZ108" s="274"/>
      <c r="RA108" s="274"/>
      <c r="RB108" s="274"/>
      <c r="RC108" s="1"/>
      <c r="RD108" s="1"/>
      <c r="RE108" s="1"/>
      <c r="RF108" s="1"/>
      <c r="RG108" s="1"/>
      <c r="RH108" s="1"/>
      <c r="RI108" s="1"/>
      <c r="RJ108" s="1"/>
      <c r="RK108" s="1"/>
      <c r="RL108" s="1"/>
      <c r="RM108" s="1"/>
      <c r="RN108" s="274"/>
      <c r="RO108" s="274"/>
      <c r="RP108" s="274"/>
      <c r="RQ108" s="274"/>
      <c r="RR108" s="274"/>
      <c r="RS108" s="274"/>
      <c r="RT108" s="274"/>
      <c r="RU108" s="274"/>
      <c r="RV108" s="274"/>
      <c r="RW108" s="274"/>
      <c r="RX108" s="274"/>
      <c r="RY108" s="274"/>
      <c r="RZ108" s="274"/>
      <c r="SA108" s="274"/>
      <c r="SB108" s="274"/>
      <c r="SC108" s="274"/>
      <c r="SD108" s="274"/>
      <c r="SE108" s="274"/>
      <c r="SF108" s="274"/>
      <c r="SG108" s="274"/>
      <c r="SH108" s="274"/>
      <c r="SI108" s="274"/>
      <c r="SJ108" s="274"/>
      <c r="SK108" s="274"/>
      <c r="SL108" s="274"/>
      <c r="SM108" s="274"/>
      <c r="SN108" s="274"/>
      <c r="SO108" s="274"/>
      <c r="SP108" s="274"/>
      <c r="SQ108" s="274"/>
      <c r="SR108" s="274"/>
      <c r="SS108" s="274"/>
      <c r="ST108" s="274"/>
      <c r="SU108" s="274"/>
    </row>
    <row r="109" spans="1:515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Y109" s="2"/>
      <c r="Z109" s="2"/>
      <c r="AA109" s="2"/>
      <c r="AB109" s="2"/>
      <c r="AC109" s="2"/>
      <c r="AD109" s="2"/>
      <c r="AE109" s="2"/>
      <c r="AF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HQ109"/>
      <c r="HR109"/>
      <c r="HS109"/>
      <c r="HT109"/>
      <c r="HU109"/>
      <c r="HV109"/>
      <c r="HW109"/>
      <c r="HX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PA109"/>
      <c r="PB109"/>
      <c r="PC109"/>
      <c r="PD109"/>
      <c r="PE109"/>
      <c r="PF109"/>
      <c r="PG109"/>
      <c r="PH109"/>
      <c r="PI109"/>
      <c r="PJ109"/>
      <c r="PK109"/>
      <c r="PL109"/>
      <c r="PM109"/>
      <c r="PN109"/>
      <c r="PO109"/>
      <c r="PP109"/>
      <c r="PR109" s="274"/>
      <c r="PS109" s="274"/>
      <c r="PT109" s="274"/>
      <c r="PU109" s="274"/>
      <c r="PV109" s="274"/>
      <c r="PW109" s="274"/>
      <c r="PX109" s="274"/>
      <c r="PY109" s="274"/>
      <c r="PZ109" s="274"/>
      <c r="QA109" s="274"/>
      <c r="QB109" s="274"/>
      <c r="QC109" s="274"/>
      <c r="QD109" s="274"/>
      <c r="QE109" s="274"/>
      <c r="QF109" s="274"/>
      <c r="QG109" s="274"/>
      <c r="QX109" s="274"/>
      <c r="QY109" s="274"/>
      <c r="QZ109" s="274"/>
      <c r="RA109" s="274"/>
      <c r="RB109" s="274"/>
      <c r="RC109" s="1"/>
      <c r="RD109" s="1"/>
      <c r="RE109" s="1"/>
      <c r="RF109" s="1"/>
      <c r="RG109" s="1"/>
      <c r="RH109" s="1"/>
      <c r="RI109" s="1"/>
      <c r="RJ109" s="1"/>
      <c r="RK109" s="1"/>
      <c r="RL109" s="1"/>
      <c r="RM109" s="1"/>
      <c r="RN109" s="274"/>
      <c r="RO109" s="274"/>
      <c r="RP109" s="274"/>
      <c r="RQ109" s="274"/>
      <c r="RR109" s="274"/>
      <c r="RS109" s="274"/>
      <c r="RT109" s="274"/>
      <c r="RU109" s="274"/>
      <c r="RV109" s="274"/>
      <c r="RW109" s="274"/>
      <c r="RX109" s="274"/>
      <c r="RY109" s="274"/>
      <c r="RZ109" s="274"/>
      <c r="SA109" s="274"/>
      <c r="SB109" s="274"/>
      <c r="SC109" s="274"/>
      <c r="SD109" s="274"/>
      <c r="SE109" s="274"/>
      <c r="SF109" s="274"/>
      <c r="SG109" s="274"/>
      <c r="SH109" s="274"/>
      <c r="SI109" s="274"/>
      <c r="SJ109" s="274"/>
      <c r="SK109" s="274"/>
      <c r="SL109" s="274"/>
      <c r="SM109" s="274"/>
      <c r="SN109" s="274"/>
      <c r="SO109" s="274"/>
      <c r="SP109" s="274"/>
      <c r="SQ109" s="274"/>
      <c r="SR109" s="274"/>
      <c r="SS109" s="274"/>
      <c r="ST109" s="274"/>
      <c r="SU109" s="274"/>
    </row>
    <row r="110" spans="1:515" x14ac:dyDescent="0.25">
      <c r="A110" s="27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Y110" s="2"/>
      <c r="Z110" s="2"/>
      <c r="AA110" s="2"/>
      <c r="AB110" s="2"/>
      <c r="AC110" s="2"/>
      <c r="AD110" s="2"/>
      <c r="AE110" s="2"/>
      <c r="AF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HQ110"/>
      <c r="HR110"/>
      <c r="HS110"/>
      <c r="HT110"/>
      <c r="HU110"/>
      <c r="HV110"/>
      <c r="HW110"/>
      <c r="HX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PA110"/>
      <c r="PB110"/>
      <c r="PC110"/>
      <c r="PD110"/>
      <c r="PE110"/>
      <c r="PF110"/>
      <c r="PG110"/>
      <c r="PH110"/>
      <c r="PI110"/>
      <c r="PJ110"/>
      <c r="PK110"/>
      <c r="PL110"/>
      <c r="PM110"/>
      <c r="PN110"/>
      <c r="PO110"/>
      <c r="PP110"/>
      <c r="PR110" s="274"/>
      <c r="PS110" s="274"/>
      <c r="PT110" s="274"/>
      <c r="PU110" s="274"/>
      <c r="PV110" s="274"/>
      <c r="PW110" s="274"/>
      <c r="PX110" s="274"/>
      <c r="PY110" s="274"/>
      <c r="PZ110" s="274"/>
      <c r="QA110" s="274"/>
      <c r="QB110" s="274"/>
      <c r="QC110" s="274"/>
      <c r="QD110" s="274"/>
      <c r="QE110" s="274"/>
      <c r="QF110" s="274"/>
      <c r="QG110" s="274"/>
      <c r="QX110" s="274"/>
      <c r="QY110" s="274"/>
      <c r="QZ110" s="274"/>
      <c r="RA110" s="274"/>
      <c r="RB110" s="274"/>
      <c r="RC110" s="1"/>
      <c r="RD110" s="1"/>
      <c r="RE110" s="1"/>
      <c r="RF110" s="1"/>
      <c r="RG110" s="1"/>
      <c r="RH110" s="1"/>
      <c r="RI110" s="1"/>
      <c r="RJ110" s="1"/>
      <c r="RK110" s="1"/>
      <c r="RL110" s="1"/>
      <c r="RM110" s="1"/>
      <c r="RN110" s="274"/>
      <c r="RO110" s="274"/>
      <c r="RP110" s="274"/>
      <c r="RQ110" s="274"/>
      <c r="RR110" s="274"/>
      <c r="RS110" s="274"/>
      <c r="RT110" s="274"/>
      <c r="RU110" s="274"/>
      <c r="RV110" s="274"/>
      <c r="RW110" s="274"/>
      <c r="RX110" s="274"/>
      <c r="RY110" s="274"/>
      <c r="RZ110" s="274"/>
      <c r="SA110" s="274"/>
      <c r="SB110" s="274"/>
      <c r="SC110" s="274"/>
      <c r="SD110" s="274"/>
      <c r="SE110" s="274"/>
      <c r="SF110" s="274"/>
      <c r="SG110" s="274"/>
      <c r="SH110" s="274"/>
      <c r="SI110" s="274"/>
      <c r="SJ110" s="274"/>
      <c r="SK110" s="274"/>
      <c r="SL110" s="274"/>
      <c r="SM110" s="274"/>
      <c r="SN110" s="274"/>
      <c r="SO110" s="274"/>
      <c r="SP110" s="274"/>
      <c r="SQ110" s="274"/>
      <c r="SR110" s="274"/>
      <c r="SS110" s="274"/>
      <c r="ST110" s="274"/>
      <c r="SU110" s="274"/>
    </row>
    <row r="111" spans="1:515" x14ac:dyDescent="0.25">
      <c r="A111" s="27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Y111" s="2"/>
      <c r="Z111" s="2"/>
      <c r="AA111" s="2"/>
      <c r="AB111" s="2"/>
      <c r="AC111" s="2"/>
      <c r="AD111" s="2"/>
      <c r="AE111" s="2"/>
      <c r="AF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HQ111"/>
      <c r="HR111"/>
      <c r="HS111"/>
      <c r="HT111"/>
      <c r="HU111"/>
      <c r="HV111"/>
      <c r="HW111"/>
      <c r="HX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PA111"/>
      <c r="PB111"/>
      <c r="PC111"/>
      <c r="PD111"/>
      <c r="PE111"/>
      <c r="PF111"/>
      <c r="PG111"/>
      <c r="PH111"/>
      <c r="PI111"/>
      <c r="PJ111"/>
      <c r="PK111"/>
      <c r="PL111"/>
      <c r="PM111"/>
      <c r="PN111"/>
      <c r="PO111"/>
      <c r="PP111"/>
      <c r="PR111" s="274"/>
      <c r="PS111" s="274"/>
      <c r="PT111" s="274"/>
      <c r="PU111" s="274"/>
      <c r="PV111" s="274"/>
      <c r="PW111" s="274"/>
      <c r="PX111" s="274"/>
      <c r="PY111" s="274"/>
      <c r="PZ111" s="274"/>
      <c r="QA111" s="274"/>
      <c r="QB111" s="274"/>
      <c r="QC111" s="274"/>
      <c r="QD111" s="274"/>
      <c r="QE111" s="274"/>
      <c r="QF111" s="274"/>
      <c r="QG111" s="274"/>
      <c r="QX111" s="274"/>
      <c r="QY111" s="274"/>
      <c r="QZ111" s="274"/>
      <c r="RA111" s="274"/>
      <c r="RB111" s="274"/>
      <c r="RC111" s="1"/>
      <c r="RD111" s="1"/>
      <c r="RE111" s="1"/>
      <c r="RF111" s="1"/>
      <c r="RG111" s="1"/>
      <c r="RH111" s="1"/>
      <c r="RI111" s="1"/>
      <c r="RJ111" s="1"/>
      <c r="RK111" s="1"/>
      <c r="RL111" s="1"/>
      <c r="RM111" s="1"/>
      <c r="RN111" s="274"/>
      <c r="RO111" s="274"/>
      <c r="RP111" s="274"/>
      <c r="RQ111" s="274"/>
      <c r="RR111" s="274"/>
      <c r="RS111" s="274"/>
      <c r="RT111" s="274"/>
      <c r="RU111" s="274"/>
      <c r="RV111" s="274"/>
      <c r="RW111" s="274"/>
      <c r="RX111" s="274"/>
      <c r="RY111" s="274"/>
      <c r="RZ111" s="274"/>
      <c r="SA111" s="274"/>
      <c r="SB111" s="274"/>
      <c r="SC111" s="274"/>
      <c r="SD111" s="274"/>
      <c r="SE111" s="274"/>
      <c r="SF111" s="274"/>
      <c r="SG111" s="274"/>
      <c r="SH111" s="274"/>
      <c r="SI111" s="274"/>
      <c r="SJ111" s="274"/>
      <c r="SK111" s="274"/>
      <c r="SL111" s="274"/>
      <c r="SM111" s="274"/>
      <c r="SN111" s="274"/>
      <c r="SO111" s="274"/>
      <c r="SP111" s="274"/>
      <c r="SQ111" s="274"/>
      <c r="SR111" s="274"/>
      <c r="SS111" s="274"/>
      <c r="ST111" s="274"/>
      <c r="SU111" s="274"/>
    </row>
    <row r="112" spans="1:515" x14ac:dyDescent="0.25">
      <c r="A112" s="27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Y112" s="2"/>
      <c r="Z112" s="2"/>
      <c r="AA112" s="2"/>
      <c r="AB112" s="2"/>
      <c r="AC112" s="2"/>
      <c r="AD112" s="2"/>
      <c r="AE112" s="2"/>
      <c r="AF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HQ112"/>
      <c r="HR112"/>
      <c r="HS112"/>
      <c r="HT112"/>
      <c r="HU112"/>
      <c r="HV112"/>
      <c r="HW112"/>
      <c r="HX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R112" s="274"/>
      <c r="PS112" s="274"/>
      <c r="PT112" s="274"/>
      <c r="PU112" s="274"/>
      <c r="PV112" s="274"/>
      <c r="PW112" s="274"/>
      <c r="PX112" s="274"/>
      <c r="PY112" s="274"/>
      <c r="PZ112" s="274"/>
      <c r="QA112" s="274"/>
      <c r="QB112" s="274"/>
      <c r="QC112" s="274"/>
      <c r="QD112" s="274"/>
      <c r="QE112" s="274"/>
      <c r="QF112" s="274"/>
      <c r="QG112" s="274"/>
      <c r="QX112" s="274"/>
      <c r="QY112" s="274"/>
      <c r="QZ112" s="274"/>
      <c r="RA112" s="274"/>
      <c r="RB112" s="274"/>
      <c r="RC112" s="1"/>
      <c r="RD112" s="1"/>
      <c r="RE112" s="1"/>
      <c r="RF112" s="1"/>
      <c r="RG112" s="1"/>
      <c r="RH112" s="1"/>
      <c r="RI112" s="1"/>
      <c r="RJ112" s="1"/>
      <c r="RK112" s="1"/>
      <c r="RL112" s="1"/>
      <c r="RM112" s="1"/>
      <c r="RN112" s="274"/>
      <c r="RO112" s="274"/>
      <c r="RP112" s="274"/>
      <c r="RQ112" s="274"/>
      <c r="RR112" s="274"/>
      <c r="RS112" s="274"/>
      <c r="RT112" s="274"/>
      <c r="RU112" s="274"/>
      <c r="RV112" s="274"/>
      <c r="RW112" s="274"/>
      <c r="RX112" s="274"/>
      <c r="RY112" s="274"/>
      <c r="RZ112" s="274"/>
      <c r="SA112" s="274"/>
      <c r="SB112" s="274"/>
      <c r="SC112" s="274"/>
      <c r="SD112" s="274"/>
      <c r="SE112" s="274"/>
      <c r="SF112" s="274"/>
      <c r="SG112" s="274"/>
      <c r="SH112" s="274"/>
      <c r="SI112" s="274"/>
      <c r="SJ112" s="274"/>
      <c r="SK112" s="274"/>
      <c r="SL112" s="274"/>
      <c r="SM112" s="274"/>
      <c r="SN112" s="274"/>
      <c r="SO112" s="274"/>
      <c r="SP112" s="274"/>
      <c r="SQ112" s="274"/>
      <c r="SR112" s="274"/>
      <c r="SS112" s="274"/>
      <c r="ST112" s="274"/>
      <c r="SU112" s="274"/>
    </row>
    <row r="113" spans="2:515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Y113" s="2"/>
      <c r="Z113" s="2"/>
      <c r="AA113" s="2"/>
      <c r="AB113" s="2"/>
      <c r="AC113" s="2"/>
      <c r="AD113" s="2"/>
      <c r="AE113" s="2"/>
      <c r="AF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HQ113"/>
      <c r="HR113"/>
      <c r="HS113"/>
      <c r="HT113"/>
      <c r="HU113"/>
      <c r="HV113"/>
      <c r="HW113"/>
      <c r="HX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PA113"/>
      <c r="PB113"/>
      <c r="PC113"/>
      <c r="PD113"/>
      <c r="PE113"/>
      <c r="PF113"/>
      <c r="PG113"/>
      <c r="PH113"/>
      <c r="PI113"/>
      <c r="PJ113"/>
      <c r="PK113"/>
      <c r="PL113"/>
      <c r="PM113"/>
      <c r="PN113"/>
      <c r="PO113"/>
      <c r="PP113"/>
      <c r="PR113" s="274"/>
      <c r="PS113" s="274"/>
      <c r="PT113" s="274"/>
      <c r="PU113" s="274"/>
      <c r="PV113" s="274"/>
      <c r="PW113" s="274"/>
      <c r="PX113" s="274"/>
      <c r="PY113" s="274"/>
      <c r="PZ113" s="274"/>
      <c r="QA113" s="274"/>
      <c r="QB113" s="274"/>
      <c r="QC113" s="274"/>
      <c r="QD113" s="274"/>
      <c r="QE113" s="274"/>
      <c r="QF113" s="274"/>
      <c r="QG113" s="274"/>
      <c r="QX113" s="274"/>
      <c r="QY113" s="274"/>
      <c r="QZ113" s="274"/>
      <c r="RA113" s="274"/>
      <c r="RB113" s="274"/>
      <c r="RC113" s="1"/>
      <c r="RD113" s="1"/>
      <c r="RE113" s="1"/>
      <c r="RF113" s="1"/>
      <c r="RG113" s="1"/>
      <c r="RH113" s="1"/>
      <c r="RI113" s="1"/>
      <c r="RJ113" s="1"/>
      <c r="RK113" s="1"/>
      <c r="RL113" s="1"/>
      <c r="RM113" s="1"/>
      <c r="RN113" s="274"/>
      <c r="RO113" s="274"/>
      <c r="RP113" s="274"/>
      <c r="RQ113" s="274"/>
      <c r="RR113" s="274"/>
      <c r="RS113" s="274"/>
      <c r="RT113" s="274"/>
      <c r="RU113" s="274"/>
      <c r="RV113" s="274"/>
      <c r="RW113" s="274"/>
      <c r="RX113" s="274"/>
      <c r="RY113" s="274"/>
      <c r="RZ113" s="274"/>
      <c r="SA113" s="274"/>
      <c r="SB113" s="274"/>
      <c r="SC113" s="274"/>
      <c r="SD113" s="274"/>
      <c r="SE113" s="274"/>
      <c r="SF113" s="274"/>
      <c r="SG113" s="274"/>
      <c r="SH113" s="274"/>
      <c r="SI113" s="274"/>
      <c r="SJ113" s="274"/>
      <c r="SK113" s="274"/>
      <c r="SL113" s="274"/>
      <c r="SM113" s="274"/>
      <c r="SN113" s="274"/>
      <c r="SO113" s="274"/>
      <c r="SP113" s="274"/>
      <c r="SQ113" s="274"/>
      <c r="SR113" s="274"/>
      <c r="SS113" s="274"/>
      <c r="ST113" s="274"/>
      <c r="SU113" s="274"/>
    </row>
    <row r="114" spans="2:515" ht="15.75" thickBot="1" x14ac:dyDescent="0.3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Y114" s="2"/>
      <c r="Z114" s="2"/>
      <c r="AA114" s="2"/>
      <c r="AB114" s="2"/>
      <c r="AC114" s="2"/>
      <c r="AD114" s="2"/>
      <c r="AE114" s="2"/>
      <c r="AF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HQ114"/>
      <c r="HR114"/>
      <c r="HS114"/>
      <c r="HT114"/>
      <c r="HU114"/>
      <c r="HV114"/>
      <c r="HW114"/>
      <c r="HX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PA114"/>
      <c r="PB114"/>
      <c r="PC114"/>
      <c r="PD114"/>
      <c r="PE114"/>
      <c r="PF114"/>
      <c r="PG114"/>
      <c r="PH114"/>
      <c r="PI114"/>
      <c r="PJ114"/>
      <c r="PK114"/>
      <c r="PL114"/>
      <c r="PM114"/>
      <c r="PN114"/>
      <c r="PO114"/>
      <c r="PP114"/>
      <c r="PR114" s="274"/>
      <c r="PS114" s="274"/>
      <c r="PT114" s="274"/>
      <c r="PU114" s="274"/>
      <c r="PV114" s="274"/>
      <c r="PW114" s="274"/>
      <c r="PX114" s="274"/>
      <c r="PY114" s="274"/>
      <c r="PZ114" s="274"/>
      <c r="QA114" s="274"/>
      <c r="QB114" s="274"/>
      <c r="QC114" s="274"/>
      <c r="QD114" s="274"/>
      <c r="QE114" s="274"/>
      <c r="QF114" s="274"/>
      <c r="QG114" s="274"/>
      <c r="QX114" s="274"/>
      <c r="QY114" s="274"/>
      <c r="QZ114" s="274"/>
      <c r="RA114" s="274"/>
      <c r="RB114" s="274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274"/>
      <c r="RO114" s="274"/>
      <c r="RP114" s="274"/>
      <c r="RQ114" s="274"/>
      <c r="RR114" s="274"/>
      <c r="RS114" s="274"/>
      <c r="RT114" s="274"/>
      <c r="RU114" s="274"/>
      <c r="RV114" s="274"/>
      <c r="RW114" s="274"/>
      <c r="RX114" s="274"/>
      <c r="RY114" s="274"/>
      <c r="RZ114" s="274"/>
      <c r="SA114" s="274"/>
      <c r="SB114" s="274"/>
      <c r="SC114" s="274"/>
      <c r="SD114" s="274"/>
      <c r="SE114" s="274"/>
      <c r="SF114" s="274"/>
      <c r="SG114" s="274"/>
      <c r="SH114" s="274"/>
      <c r="SI114" s="274"/>
      <c r="SJ114" s="274"/>
      <c r="SK114" s="274"/>
      <c r="SL114" s="274"/>
      <c r="SM114" s="274"/>
      <c r="SN114" s="274"/>
      <c r="SO114" s="274"/>
      <c r="SP114" s="274"/>
      <c r="SQ114" s="274"/>
      <c r="SR114" s="274"/>
      <c r="SS114" s="274"/>
      <c r="ST114" s="274"/>
      <c r="SU114" s="274"/>
    </row>
    <row r="115" spans="2:515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Y115"/>
      <c r="Z115"/>
      <c r="AA115"/>
      <c r="AB115"/>
      <c r="AC115"/>
      <c r="AD115"/>
      <c r="AE115" s="655"/>
      <c r="AF115" s="654" t="s">
        <v>413</v>
      </c>
      <c r="AG115"/>
      <c r="AH115"/>
      <c r="AI115"/>
      <c r="AJ115"/>
      <c r="AK115"/>
      <c r="AL115"/>
      <c r="AO115"/>
      <c r="AP115"/>
      <c r="AQ115"/>
      <c r="AR115"/>
      <c r="AS115"/>
      <c r="AT115"/>
      <c r="AU115" s="655"/>
      <c r="AV115" s="654" t="s">
        <v>413</v>
      </c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M115"/>
      <c r="BN115"/>
      <c r="BO115"/>
      <c r="BP115"/>
      <c r="BQ115"/>
      <c r="BR115"/>
      <c r="BS115"/>
      <c r="BT115"/>
      <c r="CQ115" s="655"/>
      <c r="CR115" s="654" t="s">
        <v>413</v>
      </c>
      <c r="DG115" s="655"/>
      <c r="DH115" s="654" t="s">
        <v>413</v>
      </c>
      <c r="DW115" s="655"/>
      <c r="DX115" s="654" t="s">
        <v>413</v>
      </c>
      <c r="EM115" s="655"/>
      <c r="EN115" s="654" t="s">
        <v>413</v>
      </c>
      <c r="FC115" s="655"/>
      <c r="FD115" s="654" t="s">
        <v>413</v>
      </c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U115"/>
      <c r="FV115"/>
      <c r="FW115"/>
      <c r="FX115"/>
      <c r="GA115"/>
      <c r="GB115"/>
      <c r="GC115"/>
      <c r="GD115"/>
      <c r="GE115"/>
      <c r="GF115"/>
      <c r="GG115"/>
      <c r="GH115"/>
      <c r="GI115" s="655"/>
      <c r="GJ115" s="654" t="s">
        <v>413</v>
      </c>
      <c r="GK115"/>
      <c r="GL115"/>
      <c r="GM115"/>
      <c r="GN115"/>
      <c r="GQ115"/>
      <c r="GR115"/>
      <c r="GS115"/>
      <c r="GT115"/>
      <c r="GU115"/>
      <c r="GV115"/>
      <c r="GW115"/>
      <c r="GX115"/>
      <c r="GY115" s="655"/>
      <c r="GZ115" s="654" t="s">
        <v>413</v>
      </c>
      <c r="HA115"/>
      <c r="HB115"/>
      <c r="HC115"/>
      <c r="HD115"/>
      <c r="HI115"/>
      <c r="HJ115"/>
      <c r="HK115"/>
      <c r="HL115"/>
      <c r="HM115"/>
      <c r="HN115"/>
      <c r="HO115" s="655"/>
      <c r="HP115" s="654" t="s">
        <v>413</v>
      </c>
      <c r="HQ115"/>
      <c r="HR115"/>
      <c r="HS115"/>
      <c r="HT115"/>
      <c r="HU115"/>
      <c r="HV115"/>
      <c r="HW115"/>
      <c r="HX115"/>
      <c r="HY115"/>
      <c r="HZ115"/>
      <c r="IC115"/>
      <c r="ID115"/>
      <c r="IE115" s="655"/>
      <c r="IF115" s="654" t="s">
        <v>413</v>
      </c>
      <c r="IG115"/>
      <c r="IH115"/>
      <c r="II115"/>
      <c r="IJ115"/>
      <c r="IM115"/>
      <c r="IN115"/>
      <c r="IO115"/>
      <c r="IP115"/>
      <c r="IQ115"/>
      <c r="IR115"/>
      <c r="IS115"/>
      <c r="IT115"/>
      <c r="IU115" s="655"/>
      <c r="IV115" s="654" t="s">
        <v>413</v>
      </c>
      <c r="IW115"/>
      <c r="IX115"/>
      <c r="IY115"/>
      <c r="IZ115"/>
      <c r="JA115"/>
      <c r="JB115"/>
      <c r="JE115"/>
      <c r="JF115"/>
      <c r="JG115"/>
      <c r="JH115"/>
      <c r="JI115"/>
      <c r="JJ115"/>
      <c r="JK115" s="655"/>
      <c r="JL115" s="654" t="s">
        <v>413</v>
      </c>
      <c r="JM115"/>
      <c r="JN115"/>
      <c r="JO115"/>
      <c r="JP115"/>
      <c r="JS115"/>
      <c r="JT115"/>
      <c r="JU115"/>
      <c r="JV115"/>
      <c r="JW115"/>
      <c r="JX115"/>
      <c r="JY115"/>
      <c r="JZ115"/>
      <c r="KA115" s="655"/>
      <c r="KB115" s="654" t="s">
        <v>413</v>
      </c>
      <c r="KC115"/>
      <c r="KD115"/>
      <c r="KE115"/>
      <c r="KF115"/>
      <c r="KI115"/>
      <c r="KJ115"/>
      <c r="KK115"/>
      <c r="KL115"/>
      <c r="KM115"/>
      <c r="KN115"/>
      <c r="KO115"/>
      <c r="KP115"/>
      <c r="KQ115" s="655"/>
      <c r="KR115" s="654" t="s">
        <v>413</v>
      </c>
      <c r="KS115"/>
      <c r="KT115"/>
      <c r="KU115"/>
      <c r="KV115"/>
      <c r="KY115"/>
      <c r="KZ115"/>
      <c r="LA115"/>
      <c r="LB115"/>
      <c r="LC115"/>
      <c r="LD115"/>
      <c r="LE115"/>
      <c r="LF115"/>
      <c r="LG115" s="655"/>
      <c r="LH115" s="654" t="s">
        <v>413</v>
      </c>
      <c r="LW115" s="655"/>
      <c r="LX115" s="654" t="s">
        <v>413</v>
      </c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R115" s="274"/>
      <c r="PS115" s="274"/>
      <c r="PT115" s="274"/>
      <c r="PU115" s="274"/>
      <c r="PV115" s="274"/>
      <c r="PW115" s="274"/>
      <c r="PX115" s="274"/>
      <c r="PY115" s="274"/>
      <c r="PZ115" s="274"/>
      <c r="QA115" s="274"/>
      <c r="QB115" s="274"/>
      <c r="QC115" s="274"/>
      <c r="QD115" s="274"/>
      <c r="QE115" s="274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X115" s="274"/>
      <c r="QY115" s="274"/>
      <c r="QZ115" s="274"/>
      <c r="RA115" s="274"/>
      <c r="RB115" s="274"/>
      <c r="RC115" s="274"/>
      <c r="RD115" s="274"/>
      <c r="RE115" s="274"/>
      <c r="RF115" s="274"/>
      <c r="RG115" s="274"/>
      <c r="RH115" s="274"/>
      <c r="RI115" s="274"/>
      <c r="RJ115" s="274"/>
      <c r="RK115" s="274"/>
      <c r="RN115" s="274"/>
      <c r="RO115" s="274"/>
      <c r="RP115" s="274"/>
      <c r="RQ115" s="274"/>
      <c r="RR115" s="274"/>
      <c r="RS115" s="274"/>
      <c r="RT115" s="274"/>
      <c r="RU115" s="274"/>
      <c r="RV115" s="274"/>
      <c r="RW115" s="274"/>
      <c r="RX115" s="274"/>
      <c r="RY115" s="274"/>
      <c r="RZ115" s="274"/>
      <c r="SA115" s="274"/>
      <c r="SD115" s="274"/>
      <c r="SE115" s="274"/>
      <c r="SF115" s="274"/>
      <c r="SG115" s="274"/>
      <c r="SH115" s="274"/>
      <c r="SI115" s="274"/>
      <c r="SJ115" s="274"/>
      <c r="SK115" s="274"/>
      <c r="SL115" s="274"/>
      <c r="SM115" s="274"/>
      <c r="SN115" s="274"/>
      <c r="SO115" s="274"/>
      <c r="SP115" s="274"/>
      <c r="SQ115" s="274"/>
      <c r="SR115" s="274"/>
      <c r="SS115" s="274"/>
      <c r="ST115" s="274"/>
      <c r="SU115" s="274"/>
    </row>
    <row r="116" spans="2:515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Y116"/>
      <c r="Z116"/>
      <c r="AA116"/>
      <c r="AB116"/>
      <c r="AC116"/>
      <c r="AD116"/>
      <c r="AE116" s="651"/>
      <c r="AF116" s="650" t="s">
        <v>775</v>
      </c>
      <c r="AG116"/>
      <c r="AH116"/>
      <c r="AI116"/>
      <c r="AJ116"/>
      <c r="AK116"/>
      <c r="AL116"/>
      <c r="AO116"/>
      <c r="AP116"/>
      <c r="AQ116"/>
      <c r="AR116"/>
      <c r="AS116"/>
      <c r="AT116"/>
      <c r="AU116" s="651"/>
      <c r="AV116" s="650" t="s">
        <v>774</v>
      </c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M116"/>
      <c r="BN116"/>
      <c r="BO116"/>
      <c r="BP116"/>
      <c r="BQ116"/>
      <c r="BR116"/>
      <c r="BS116"/>
      <c r="BT116"/>
      <c r="CQ116" s="651"/>
      <c r="CR116" s="650" t="s">
        <v>771</v>
      </c>
      <c r="DG116" s="651"/>
      <c r="DH116" s="650" t="s">
        <v>770</v>
      </c>
      <c r="DW116" s="651"/>
      <c r="DX116" s="650" t="s">
        <v>769</v>
      </c>
      <c r="EM116" s="651"/>
      <c r="EN116" s="650" t="s">
        <v>768</v>
      </c>
      <c r="FC116" s="651"/>
      <c r="FD116" s="650" t="s">
        <v>767</v>
      </c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U116"/>
      <c r="FV116"/>
      <c r="FW116"/>
      <c r="FX116"/>
      <c r="GA116"/>
      <c r="GB116"/>
      <c r="GC116"/>
      <c r="GD116"/>
      <c r="GE116"/>
      <c r="GF116"/>
      <c r="GG116"/>
      <c r="GH116"/>
      <c r="GI116" s="651"/>
      <c r="GJ116" s="650" t="s">
        <v>765</v>
      </c>
      <c r="GK116"/>
      <c r="GL116"/>
      <c r="GM116"/>
      <c r="GN116"/>
      <c r="GQ116"/>
      <c r="GR116"/>
      <c r="GS116"/>
      <c r="GT116"/>
      <c r="GU116"/>
      <c r="GV116"/>
      <c r="GW116"/>
      <c r="GX116"/>
      <c r="GY116" s="651"/>
      <c r="GZ116" s="650" t="s">
        <v>764</v>
      </c>
      <c r="HA116"/>
      <c r="HB116"/>
      <c r="HC116"/>
      <c r="HD116"/>
      <c r="HI116"/>
      <c r="HJ116"/>
      <c r="HK116"/>
      <c r="HL116"/>
      <c r="HM116"/>
      <c r="HN116"/>
      <c r="HO116" s="651"/>
      <c r="HP116" s="650" t="s">
        <v>763</v>
      </c>
      <c r="HQ116"/>
      <c r="HR116"/>
      <c r="HS116"/>
      <c r="HT116"/>
      <c r="HU116"/>
      <c r="HV116"/>
      <c r="HW116"/>
      <c r="HX116"/>
      <c r="HY116"/>
      <c r="HZ116"/>
      <c r="IC116"/>
      <c r="ID116"/>
      <c r="IE116" s="651"/>
      <c r="IF116" s="650" t="s">
        <v>762</v>
      </c>
      <c r="IG116"/>
      <c r="IH116"/>
      <c r="II116"/>
      <c r="IJ116"/>
      <c r="IM116"/>
      <c r="IN116"/>
      <c r="IO116"/>
      <c r="IP116"/>
      <c r="IQ116"/>
      <c r="IR116"/>
      <c r="IS116"/>
      <c r="IT116"/>
      <c r="IU116" s="651"/>
      <c r="IV116" s="650" t="s">
        <v>761</v>
      </c>
      <c r="IW116"/>
      <c r="IX116"/>
      <c r="IY116"/>
      <c r="IZ116"/>
      <c r="JA116"/>
      <c r="JB116"/>
      <c r="JE116"/>
      <c r="JF116"/>
      <c r="JG116"/>
      <c r="JH116"/>
      <c r="JI116"/>
      <c r="JJ116"/>
      <c r="JK116" s="651"/>
      <c r="JL116" s="650" t="s">
        <v>760</v>
      </c>
      <c r="JM116"/>
      <c r="JN116"/>
      <c r="JO116"/>
      <c r="JP116"/>
      <c r="JS116"/>
      <c r="JT116"/>
      <c r="JU116"/>
      <c r="JV116"/>
      <c r="JW116"/>
      <c r="JX116"/>
      <c r="JY116"/>
      <c r="JZ116"/>
      <c r="KA116" s="651"/>
      <c r="KB116" s="650" t="s">
        <v>759</v>
      </c>
      <c r="KC116"/>
      <c r="KD116"/>
      <c r="KE116"/>
      <c r="KF116"/>
      <c r="KI116"/>
      <c r="KJ116"/>
      <c r="KK116"/>
      <c r="KL116"/>
      <c r="KM116"/>
      <c r="KN116"/>
      <c r="KO116"/>
      <c r="KP116"/>
      <c r="KQ116" s="651"/>
      <c r="KR116" s="650" t="s">
        <v>758</v>
      </c>
      <c r="KS116"/>
      <c r="KT116"/>
      <c r="KU116"/>
      <c r="KV116"/>
      <c r="KY116"/>
      <c r="KZ116"/>
      <c r="LA116"/>
      <c r="LB116"/>
      <c r="LC116"/>
      <c r="LD116"/>
      <c r="LE116"/>
      <c r="LF116"/>
      <c r="LG116" s="651"/>
      <c r="LH116" s="650" t="s">
        <v>757</v>
      </c>
      <c r="LW116" s="651"/>
      <c r="LX116" s="650" t="s">
        <v>756</v>
      </c>
      <c r="LY116"/>
      <c r="LZ116"/>
      <c r="MA116"/>
      <c r="MB116"/>
      <c r="MC116"/>
      <c r="MD116"/>
      <c r="ME116"/>
      <c r="MF116"/>
      <c r="MG116"/>
      <c r="MH116"/>
      <c r="MI116"/>
      <c r="MJ116"/>
      <c r="MK116"/>
      <c r="ML116"/>
      <c r="MO116"/>
      <c r="MP116"/>
      <c r="MQ116"/>
      <c r="MR116"/>
      <c r="MS116"/>
      <c r="MT116"/>
      <c r="MU116"/>
      <c r="MV116"/>
      <c r="MW116"/>
      <c r="MX116"/>
      <c r="MY116"/>
      <c r="MZ116"/>
      <c r="NA116"/>
      <c r="NB116"/>
      <c r="NE116"/>
      <c r="NF116"/>
      <c r="NG116"/>
      <c r="NH116"/>
      <c r="NI116"/>
      <c r="NJ116"/>
      <c r="NK116"/>
      <c r="NL116"/>
      <c r="NM116"/>
      <c r="NN116"/>
      <c r="NO116"/>
      <c r="NP116"/>
      <c r="NQ116"/>
      <c r="NR116"/>
      <c r="NU116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K116"/>
      <c r="OL116"/>
      <c r="OM116"/>
      <c r="ON116"/>
      <c r="OO116"/>
      <c r="OP116"/>
      <c r="OQ116"/>
      <c r="OR116"/>
      <c r="OS116"/>
      <c r="OT116"/>
      <c r="OU116"/>
      <c r="OV116"/>
      <c r="OW116"/>
      <c r="OX116"/>
      <c r="PA116"/>
      <c r="PB116"/>
      <c r="PC116"/>
      <c r="PD116"/>
      <c r="PE116"/>
      <c r="PF116"/>
      <c r="PG116"/>
      <c r="PH116"/>
      <c r="PI116"/>
      <c r="PJ116"/>
      <c r="PK116"/>
      <c r="PL116"/>
      <c r="PM116"/>
      <c r="PN116"/>
      <c r="PR116" s="274"/>
      <c r="PS116" s="274"/>
      <c r="PT116" s="274"/>
      <c r="PU116" s="274"/>
      <c r="PV116" s="274"/>
      <c r="PW116" s="274"/>
      <c r="PX116" s="274"/>
      <c r="PY116" s="274"/>
      <c r="PZ116" s="274"/>
      <c r="QA116" s="274"/>
      <c r="QB116" s="274"/>
      <c r="QC116" s="274"/>
      <c r="QD116" s="274"/>
      <c r="QE116" s="274"/>
      <c r="QH116"/>
      <c r="QI116"/>
      <c r="QJ116"/>
      <c r="QK116"/>
      <c r="QL116"/>
      <c r="QM116"/>
      <c r="QN116"/>
      <c r="QO116"/>
      <c r="QP116"/>
      <c r="QQ116"/>
      <c r="QR116"/>
      <c r="QS116"/>
      <c r="QT116"/>
      <c r="QU116"/>
      <c r="QX116" s="274"/>
      <c r="QY116" s="274"/>
      <c r="QZ116" s="274"/>
      <c r="RA116" s="274"/>
      <c r="RB116" s="274"/>
      <c r="RC116" s="274"/>
      <c r="RD116" s="274"/>
      <c r="RE116" s="274"/>
      <c r="RF116" s="274"/>
      <c r="RG116" s="274"/>
      <c r="RH116" s="274"/>
      <c r="RI116" s="274"/>
      <c r="RJ116" s="274"/>
      <c r="RK116" s="274"/>
      <c r="RN116" s="274"/>
      <c r="RO116" s="274"/>
      <c r="RP116" s="274"/>
      <c r="RQ116" s="274"/>
      <c r="RR116" s="274"/>
      <c r="RS116" s="274"/>
      <c r="RT116" s="274"/>
      <c r="RU116" s="274"/>
      <c r="RV116" s="274"/>
      <c r="RW116" s="274"/>
      <c r="RX116" s="274"/>
      <c r="RY116" s="274"/>
      <c r="RZ116" s="274"/>
      <c r="SA116" s="274"/>
      <c r="SD116" s="274"/>
      <c r="SE116" s="274"/>
      <c r="SF116" s="274"/>
      <c r="SG116" s="274"/>
      <c r="SH116" s="274"/>
      <c r="SI116" s="274"/>
      <c r="SJ116" s="274"/>
      <c r="SK116" s="274"/>
      <c r="SL116" s="274"/>
      <c r="SM116" s="274"/>
      <c r="SN116" s="274"/>
      <c r="SO116" s="274"/>
      <c r="SP116" s="274"/>
      <c r="SQ116" s="274"/>
      <c r="SR116" s="274"/>
      <c r="SS116" s="274"/>
      <c r="ST116" s="274"/>
      <c r="SU116" s="274"/>
    </row>
    <row r="117" spans="2:515" ht="15.75" thickBot="1" x14ac:dyDescent="0.3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W117"/>
      <c r="X117"/>
      <c r="Y117"/>
      <c r="Z117"/>
      <c r="AA117"/>
      <c r="AB117"/>
      <c r="AC117"/>
      <c r="AD117"/>
      <c r="AE117" s="647" t="s">
        <v>411</v>
      </c>
      <c r="AF117" s="648">
        <v>11.02</v>
      </c>
      <c r="AG117"/>
      <c r="AH117"/>
      <c r="AI117"/>
      <c r="AJ117"/>
      <c r="AK117"/>
      <c r="AL117"/>
      <c r="AO117"/>
      <c r="AP117"/>
      <c r="AQ117"/>
      <c r="AR117"/>
      <c r="AS117"/>
      <c r="AT117"/>
      <c r="AU117" s="647" t="s">
        <v>411</v>
      </c>
      <c r="AV117" s="648">
        <v>11.03</v>
      </c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M117"/>
      <c r="BN117"/>
      <c r="BO117"/>
      <c r="BP117"/>
      <c r="BQ117"/>
      <c r="BR117"/>
      <c r="BS117"/>
      <c r="BT117"/>
      <c r="CQ117" s="647" t="s">
        <v>411</v>
      </c>
      <c r="CR117" s="648">
        <v>11.059999999999999</v>
      </c>
      <c r="DG117" s="647" t="s">
        <v>411</v>
      </c>
      <c r="DH117" s="648">
        <v>11.069999999999999</v>
      </c>
      <c r="DW117" s="647" t="s">
        <v>411</v>
      </c>
      <c r="DX117" s="648">
        <v>11.079999999999998</v>
      </c>
      <c r="EM117" s="647" t="s">
        <v>411</v>
      </c>
      <c r="EN117" s="648">
        <v>11.089999999999998</v>
      </c>
      <c r="FC117" s="647" t="s">
        <v>411</v>
      </c>
      <c r="FD117" s="648">
        <v>11.099999999999998</v>
      </c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U117"/>
      <c r="FV117"/>
      <c r="FW117"/>
      <c r="FX117"/>
      <c r="GA117"/>
      <c r="GB117"/>
      <c r="GC117"/>
      <c r="GD117"/>
      <c r="GE117"/>
      <c r="GF117"/>
      <c r="GG117"/>
      <c r="GH117"/>
      <c r="GI117" s="647" t="s">
        <v>411</v>
      </c>
      <c r="GJ117" s="648">
        <v>11.119999999999997</v>
      </c>
      <c r="GK117"/>
      <c r="GL117"/>
      <c r="GM117"/>
      <c r="GN117"/>
      <c r="GQ117"/>
      <c r="GR117"/>
      <c r="GS117"/>
      <c r="GT117"/>
      <c r="GU117"/>
      <c r="GV117"/>
      <c r="GW117"/>
      <c r="GX117"/>
      <c r="GY117" s="647" t="s">
        <v>411</v>
      </c>
      <c r="GZ117" s="648">
        <v>11.129999999999997</v>
      </c>
      <c r="HA117"/>
      <c r="HB117"/>
      <c r="HC117"/>
      <c r="HD117"/>
      <c r="HI117"/>
      <c r="HJ117"/>
      <c r="HK117"/>
      <c r="HL117"/>
      <c r="HM117"/>
      <c r="HN117"/>
      <c r="HO117" s="647" t="s">
        <v>411</v>
      </c>
      <c r="HP117" s="648">
        <v>11.139999999999997</v>
      </c>
      <c r="HQ117"/>
      <c r="HR117"/>
      <c r="HS117"/>
      <c r="HT117"/>
      <c r="HU117"/>
      <c r="HV117"/>
      <c r="HW117"/>
      <c r="HX117"/>
      <c r="HY117"/>
      <c r="HZ117"/>
      <c r="IC117"/>
      <c r="ID117"/>
      <c r="IE117" s="647" t="s">
        <v>411</v>
      </c>
      <c r="IF117" s="648">
        <v>11.149999999999997</v>
      </c>
      <c r="IG117"/>
      <c r="IH117"/>
      <c r="II117"/>
      <c r="IJ117"/>
      <c r="IM117"/>
      <c r="IN117"/>
      <c r="IO117"/>
      <c r="IP117"/>
      <c r="IQ117"/>
      <c r="IR117"/>
      <c r="IS117"/>
      <c r="IT117"/>
      <c r="IU117" s="647" t="s">
        <v>411</v>
      </c>
      <c r="IV117" s="648">
        <v>11.159999999999997</v>
      </c>
      <c r="IW117"/>
      <c r="IX117"/>
      <c r="IY117"/>
      <c r="IZ117"/>
      <c r="JA117"/>
      <c r="JB117"/>
      <c r="JE117"/>
      <c r="JF117"/>
      <c r="JG117"/>
      <c r="JH117"/>
      <c r="JI117"/>
      <c r="JJ117"/>
      <c r="JK117" s="647" t="s">
        <v>411</v>
      </c>
      <c r="JL117" s="648">
        <v>11.169999999999996</v>
      </c>
      <c r="JM117"/>
      <c r="JN117"/>
      <c r="JO117"/>
      <c r="JP117"/>
      <c r="JS117"/>
      <c r="JT117"/>
      <c r="JU117"/>
      <c r="JV117"/>
      <c r="JW117"/>
      <c r="JX117"/>
      <c r="JY117"/>
      <c r="JZ117"/>
      <c r="KA117" s="647" t="s">
        <v>411</v>
      </c>
      <c r="KB117" s="648">
        <v>11.179999999999996</v>
      </c>
      <c r="KC117"/>
      <c r="KD117"/>
      <c r="KE117"/>
      <c r="KF117"/>
      <c r="KI117"/>
      <c r="KJ117"/>
      <c r="KK117"/>
      <c r="KL117"/>
      <c r="KM117"/>
      <c r="KN117"/>
      <c r="KO117"/>
      <c r="KP117"/>
      <c r="KQ117" s="647" t="s">
        <v>411</v>
      </c>
      <c r="KR117" s="648">
        <v>11.189999999999996</v>
      </c>
      <c r="KS117"/>
      <c r="KT117"/>
      <c r="KU117"/>
      <c r="KV117"/>
      <c r="KY117"/>
      <c r="KZ117"/>
      <c r="LA117"/>
      <c r="LB117"/>
      <c r="LC117"/>
      <c r="LD117"/>
      <c r="LE117"/>
      <c r="LF117"/>
      <c r="LG117" s="647" t="s">
        <v>411</v>
      </c>
      <c r="LH117" s="648">
        <v>11.199999999999996</v>
      </c>
      <c r="LW117" s="647" t="s">
        <v>411</v>
      </c>
      <c r="LX117" s="648">
        <v>11.209999999999996</v>
      </c>
      <c r="LY117"/>
      <c r="LZ117"/>
      <c r="MA117"/>
      <c r="MB117"/>
      <c r="MC117"/>
      <c r="MD117"/>
      <c r="ME117"/>
      <c r="MF117"/>
      <c r="MG117"/>
      <c r="MH117"/>
      <c r="MI117"/>
      <c r="MJ117"/>
      <c r="MK117"/>
      <c r="ML117"/>
      <c r="MO117"/>
      <c r="MP117"/>
      <c r="MQ117"/>
      <c r="MR117"/>
      <c r="MS117"/>
      <c r="MT117"/>
      <c r="MU117"/>
      <c r="MV117"/>
      <c r="MW117"/>
      <c r="MX117"/>
      <c r="MY117"/>
      <c r="MZ117"/>
      <c r="NA117"/>
      <c r="NB117"/>
      <c r="NE117"/>
      <c r="NF117"/>
      <c r="NG117"/>
      <c r="NH117"/>
      <c r="NI117"/>
      <c r="NJ117"/>
      <c r="NK117"/>
      <c r="NL117"/>
      <c r="NM117"/>
      <c r="NN117"/>
      <c r="NO117"/>
      <c r="NP117"/>
      <c r="NQ117"/>
      <c r="NR117"/>
      <c r="NU117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K117"/>
      <c r="OL117"/>
      <c r="OM117"/>
      <c r="ON117"/>
      <c r="OO117"/>
      <c r="OP117"/>
      <c r="OQ117"/>
      <c r="OR117"/>
      <c r="OS117"/>
      <c r="OT117"/>
      <c r="OU117"/>
      <c r="OV117"/>
      <c r="OW117"/>
      <c r="OX117"/>
      <c r="PA117"/>
      <c r="PB117"/>
      <c r="PC117"/>
      <c r="PD117"/>
      <c r="PE117"/>
      <c r="PF117"/>
      <c r="PG117"/>
      <c r="PH117"/>
      <c r="PI117"/>
      <c r="PJ117"/>
      <c r="PK117"/>
      <c r="PL117"/>
      <c r="PM117"/>
      <c r="PN117"/>
      <c r="PR117" s="274"/>
      <c r="PS117" s="274"/>
      <c r="PT117" s="274"/>
      <c r="PU117" s="274"/>
      <c r="PV117" s="274"/>
      <c r="PW117" s="274"/>
      <c r="PX117" s="274"/>
      <c r="PY117" s="274"/>
      <c r="PZ117" s="274"/>
      <c r="QA117" s="274"/>
      <c r="QB117" s="274"/>
      <c r="QC117" s="274"/>
      <c r="QD117" s="274"/>
      <c r="QE117" s="274"/>
      <c r="QH117"/>
      <c r="QI117"/>
      <c r="QJ117"/>
      <c r="QK117"/>
      <c r="QL117"/>
      <c r="QM117"/>
      <c r="QN117"/>
      <c r="QO117"/>
      <c r="QP117"/>
      <c r="QQ117"/>
      <c r="QR117"/>
      <c r="QS117"/>
      <c r="QT117"/>
      <c r="QU117"/>
      <c r="QX117" s="274"/>
      <c r="QY117" s="274"/>
      <c r="QZ117" s="274"/>
      <c r="RA117" s="274"/>
      <c r="RB117" s="274"/>
      <c r="RC117" s="274"/>
      <c r="RD117" s="274"/>
      <c r="RE117" s="274"/>
      <c r="RF117" s="274"/>
      <c r="RG117" s="274"/>
      <c r="RH117" s="274"/>
      <c r="RI117" s="274"/>
      <c r="RJ117" s="274"/>
      <c r="RK117" s="274"/>
      <c r="RN117" s="274"/>
      <c r="RO117" s="274"/>
      <c r="RP117" s="274"/>
      <c r="RQ117" s="274"/>
      <c r="RR117" s="274"/>
      <c r="RS117" s="274"/>
      <c r="RT117" s="274"/>
      <c r="RU117" s="274"/>
      <c r="RV117" s="274"/>
      <c r="RW117" s="274"/>
      <c r="RX117" s="274"/>
      <c r="RY117" s="274"/>
      <c r="RZ117" s="274"/>
      <c r="SA117" s="274"/>
      <c r="SD117" s="274"/>
      <c r="SE117" s="274"/>
      <c r="SF117" s="274"/>
      <c r="SG117" s="274"/>
      <c r="SH117" s="274"/>
      <c r="SI117" s="274"/>
      <c r="SJ117" s="274"/>
    </row>
    <row r="118" spans="2:515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Y118" s="2"/>
      <c r="Z118" s="2"/>
      <c r="AA118" s="2"/>
      <c r="AB118" s="2"/>
      <c r="AC118" s="2"/>
      <c r="AD118" s="2"/>
      <c r="AE118" s="2"/>
      <c r="AF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HQ118"/>
      <c r="HR118"/>
      <c r="HS118"/>
      <c r="HT118"/>
      <c r="HU118"/>
      <c r="HV118"/>
      <c r="HW118"/>
      <c r="HX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PA118"/>
      <c r="PB118"/>
      <c r="PC118"/>
      <c r="PD118"/>
      <c r="PE118"/>
      <c r="PF118"/>
      <c r="PG118"/>
      <c r="PH118"/>
      <c r="PI118"/>
      <c r="PJ118"/>
      <c r="PK118"/>
      <c r="PL118"/>
      <c r="PM118"/>
      <c r="PN118"/>
      <c r="PO118"/>
      <c r="PP118"/>
      <c r="PR118" s="274"/>
      <c r="PS118" s="274"/>
      <c r="PT118" s="274"/>
      <c r="PU118" s="274"/>
      <c r="PV118" s="274"/>
      <c r="PW118" s="274"/>
      <c r="PX118" s="274"/>
      <c r="PY118" s="274"/>
      <c r="PZ118" s="274"/>
      <c r="QA118" s="274"/>
      <c r="QB118" s="274"/>
      <c r="QC118" s="274"/>
      <c r="QD118" s="274"/>
      <c r="QE118" s="274"/>
      <c r="QF118" s="274"/>
      <c r="QG118" s="274"/>
      <c r="QX118" s="274"/>
      <c r="QY118" s="274"/>
      <c r="QZ118" s="274"/>
      <c r="RA118" s="274"/>
      <c r="RB118" s="274"/>
      <c r="RC118" s="274"/>
      <c r="RD118" s="274"/>
      <c r="RE118" s="274"/>
      <c r="RF118" s="274"/>
      <c r="RG118" s="274"/>
      <c r="RH118" s="274"/>
      <c r="RI118" s="274"/>
      <c r="RJ118" s="274"/>
      <c r="RK118" s="274"/>
      <c r="RL118" s="274"/>
      <c r="RM118" s="274"/>
      <c r="RN118" s="274"/>
      <c r="RO118" s="274"/>
      <c r="RP118" s="274"/>
      <c r="RQ118" s="274"/>
      <c r="RR118" s="274"/>
      <c r="RS118" s="274"/>
      <c r="RT118" s="274"/>
      <c r="RU118" s="274"/>
      <c r="RV118" s="274"/>
      <c r="RW118" s="274"/>
      <c r="RX118" s="274"/>
      <c r="RY118" s="274"/>
      <c r="RZ118" s="274"/>
      <c r="SA118" s="274"/>
      <c r="SB118" s="274"/>
      <c r="SC118" s="274"/>
      <c r="SD118" s="274"/>
      <c r="SE118" s="274"/>
      <c r="SF118" s="274"/>
      <c r="SG118" s="274"/>
      <c r="SH118" s="274"/>
      <c r="SI118" s="274"/>
      <c r="SJ118" s="274"/>
    </row>
    <row r="119" spans="2:515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Y119" s="2"/>
      <c r="Z119" s="2"/>
      <c r="AA119" s="2"/>
      <c r="AB119" s="2"/>
      <c r="AC119" s="2"/>
      <c r="AD119" s="2"/>
      <c r="AE119" s="2"/>
      <c r="AF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HQ119"/>
      <c r="HR119"/>
      <c r="HS119"/>
      <c r="HT119"/>
      <c r="HU119"/>
      <c r="HV119"/>
      <c r="HW119"/>
      <c r="HX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PA119"/>
      <c r="PB119"/>
      <c r="PC119"/>
      <c r="PD119"/>
      <c r="PE119"/>
      <c r="PF119"/>
      <c r="PG119"/>
      <c r="PH119"/>
      <c r="PI119"/>
      <c r="PJ119"/>
      <c r="PK119"/>
      <c r="PL119"/>
      <c r="PM119"/>
      <c r="PN119"/>
      <c r="PO119"/>
      <c r="PP119"/>
      <c r="PR119" s="274"/>
      <c r="PS119" s="274"/>
      <c r="PT119" s="274"/>
      <c r="PU119" s="274"/>
      <c r="PV119" s="274"/>
      <c r="PW119" s="274"/>
      <c r="PX119" s="274"/>
      <c r="PY119" s="274"/>
      <c r="PZ119" s="274"/>
      <c r="QA119" s="274"/>
      <c r="QB119" s="274"/>
      <c r="QC119" s="274"/>
      <c r="QD119" s="274"/>
      <c r="QE119" s="274"/>
      <c r="QF119" s="274"/>
      <c r="QG119" s="274"/>
      <c r="QX119" s="274"/>
      <c r="QY119" s="274"/>
      <c r="QZ119" s="274"/>
      <c r="RA119" s="274"/>
      <c r="RB119" s="274"/>
      <c r="RC119" s="274"/>
      <c r="RD119" s="274"/>
      <c r="RE119" s="274"/>
      <c r="RF119" s="274"/>
      <c r="RG119" s="274"/>
      <c r="RH119" s="274"/>
      <c r="RI119" s="274"/>
      <c r="RJ119" s="274"/>
      <c r="RK119" s="274"/>
      <c r="RL119" s="274"/>
      <c r="RM119" s="274"/>
      <c r="RN119" s="274"/>
      <c r="RO119" s="274"/>
      <c r="RP119" s="274"/>
      <c r="RQ119" s="274"/>
      <c r="RR119" s="274"/>
      <c r="RS119" s="274"/>
      <c r="RT119" s="274"/>
      <c r="RU119" s="274"/>
      <c r="RV119" s="274"/>
      <c r="RW119" s="274"/>
      <c r="RX119" s="274"/>
      <c r="RY119" s="274"/>
      <c r="RZ119" s="274"/>
      <c r="SA119" s="274"/>
      <c r="SB119" s="274"/>
      <c r="SC119" s="274"/>
      <c r="SD119" s="274"/>
      <c r="SE119" s="274"/>
      <c r="SF119" s="274"/>
      <c r="SG119" s="274"/>
      <c r="SH119" s="274"/>
      <c r="SI119" s="274"/>
      <c r="SJ119" s="274"/>
    </row>
    <row r="120" spans="2:515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Y120" s="2"/>
      <c r="Z120" s="2"/>
      <c r="AA120" s="2"/>
      <c r="AB120" s="2"/>
      <c r="AC120" s="2"/>
      <c r="AD120" s="2"/>
      <c r="AE120" s="2"/>
      <c r="AF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HQ120"/>
      <c r="HR120"/>
      <c r="HS120"/>
      <c r="HT120"/>
      <c r="HU120"/>
      <c r="HV120"/>
      <c r="HW120"/>
      <c r="HX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PA120"/>
      <c r="PB120"/>
      <c r="PC120"/>
      <c r="PD120"/>
      <c r="PE120"/>
      <c r="PF120"/>
      <c r="PG120"/>
      <c r="PH120"/>
      <c r="PI120"/>
      <c r="PJ120"/>
      <c r="PK120"/>
      <c r="PL120"/>
      <c r="PM120"/>
      <c r="PN120"/>
      <c r="PO120"/>
      <c r="PP120"/>
      <c r="PR120" s="274"/>
      <c r="PS120" s="274"/>
      <c r="PT120" s="274"/>
      <c r="PU120" s="274"/>
      <c r="PV120" s="274"/>
      <c r="PW120" s="274"/>
      <c r="PX120" s="274"/>
      <c r="PY120" s="274"/>
      <c r="PZ120" s="274"/>
      <c r="QA120" s="274"/>
      <c r="QB120" s="274"/>
      <c r="QC120" s="274"/>
      <c r="QD120" s="274"/>
      <c r="QE120" s="274"/>
      <c r="QF120" s="274"/>
      <c r="QG120" s="274"/>
      <c r="QX120" s="274"/>
      <c r="QY120" s="274"/>
      <c r="QZ120" s="274"/>
      <c r="RA120" s="274"/>
      <c r="RB120" s="274"/>
      <c r="RC120" s="274"/>
      <c r="RD120" s="274"/>
      <c r="RE120" s="274"/>
      <c r="RF120" s="274"/>
      <c r="RG120" s="274"/>
      <c r="RH120" s="274"/>
      <c r="RI120" s="274"/>
      <c r="RJ120" s="274"/>
      <c r="RK120" s="274"/>
      <c r="RL120" s="274"/>
      <c r="RM120" s="274"/>
      <c r="RN120" s="274"/>
      <c r="RO120" s="274"/>
      <c r="RP120" s="274"/>
      <c r="RQ120" s="274"/>
      <c r="RR120" s="274"/>
      <c r="RS120" s="274"/>
      <c r="RT120" s="274"/>
      <c r="RU120" s="274"/>
      <c r="RV120" s="274"/>
      <c r="RW120" s="274"/>
      <c r="RX120" s="274"/>
      <c r="RY120" s="274"/>
      <c r="RZ120" s="274"/>
      <c r="SA120" s="274"/>
      <c r="SB120" s="274"/>
      <c r="SC120" s="274"/>
      <c r="SD120" s="274"/>
      <c r="SE120" s="274"/>
      <c r="SF120" s="274"/>
      <c r="SG120" s="274"/>
      <c r="SH120" s="274"/>
      <c r="SI120" s="274"/>
      <c r="SJ120" s="274"/>
    </row>
    <row r="121" spans="2:515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Y121" s="2"/>
      <c r="Z121" s="2"/>
      <c r="AA121" s="2"/>
      <c r="AB121" s="2"/>
      <c r="AC121" s="2"/>
      <c r="AD121" s="2"/>
      <c r="AE121" s="2"/>
      <c r="AF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HQ121"/>
      <c r="HR121"/>
      <c r="HS121"/>
      <c r="HT121"/>
      <c r="HU121"/>
      <c r="HV121"/>
      <c r="HW121"/>
      <c r="HX121"/>
      <c r="PA121"/>
      <c r="PB121"/>
      <c r="PC121"/>
      <c r="PD121"/>
      <c r="PE121"/>
      <c r="PF121"/>
      <c r="PG121"/>
      <c r="PH121"/>
      <c r="PI121"/>
      <c r="PJ121"/>
      <c r="PK121"/>
      <c r="PL121"/>
      <c r="PM121"/>
      <c r="PN121"/>
      <c r="PO121"/>
      <c r="PP121"/>
      <c r="PR121" s="274"/>
      <c r="PS121" s="274"/>
      <c r="PT121" s="274"/>
      <c r="PU121" s="274"/>
      <c r="PV121" s="274"/>
      <c r="PW121" s="274"/>
      <c r="PX121" s="274"/>
      <c r="PY121" s="274"/>
      <c r="PZ121" s="274"/>
      <c r="QA121" s="274"/>
      <c r="QB121" s="274"/>
      <c r="QC121" s="274"/>
      <c r="QD121" s="274"/>
      <c r="QE121" s="274"/>
      <c r="QF121" s="274"/>
      <c r="QG121" s="274"/>
      <c r="QX121" s="274"/>
      <c r="QY121" s="274"/>
      <c r="QZ121" s="274"/>
      <c r="RA121" s="274"/>
      <c r="RB121" s="274"/>
      <c r="RC121" s="274"/>
      <c r="RD121" s="274"/>
      <c r="RE121" s="274"/>
      <c r="RF121" s="274"/>
      <c r="RG121" s="274"/>
      <c r="RH121" s="274"/>
      <c r="RI121" s="274"/>
      <c r="RJ121" s="274"/>
      <c r="RK121" s="274"/>
      <c r="RL121" s="274"/>
      <c r="RM121" s="274"/>
      <c r="RN121" s="274"/>
      <c r="RO121" s="274"/>
      <c r="RP121" s="274"/>
      <c r="RQ121" s="274"/>
      <c r="RR121" s="274"/>
      <c r="RS121" s="274"/>
      <c r="RT121" s="274"/>
      <c r="RU121" s="274"/>
      <c r="RV121" s="274"/>
      <c r="RW121" s="274"/>
      <c r="RX121" s="274"/>
      <c r="RY121" s="274"/>
      <c r="RZ121" s="274"/>
      <c r="SA121" s="274"/>
      <c r="SB121" s="274"/>
      <c r="SC121" s="274"/>
      <c r="SD121" s="274"/>
      <c r="SE121" s="274"/>
      <c r="SF121" s="274"/>
      <c r="SG121" s="274"/>
      <c r="SH121" s="274"/>
      <c r="SI121" s="274"/>
      <c r="SJ121" s="274"/>
    </row>
    <row r="122" spans="2:515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Y122" s="2"/>
      <c r="Z122" s="2"/>
      <c r="AA122" s="2"/>
      <c r="AB122" s="2"/>
      <c r="AC122" s="2"/>
      <c r="AD122" s="2"/>
      <c r="AE122" s="2"/>
      <c r="AF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HQ122"/>
      <c r="HR122"/>
      <c r="HS122"/>
      <c r="HT122"/>
      <c r="HU122"/>
      <c r="HV122"/>
      <c r="HW122"/>
      <c r="HX122"/>
      <c r="PA122"/>
      <c r="PB122"/>
      <c r="PC122"/>
      <c r="PD122"/>
      <c r="PE122"/>
      <c r="PF122"/>
      <c r="PG122"/>
      <c r="PH122"/>
      <c r="PI122"/>
      <c r="PJ122"/>
      <c r="PK122"/>
      <c r="PL122"/>
      <c r="PM122"/>
      <c r="PN122"/>
      <c r="PO122"/>
      <c r="PP122"/>
      <c r="PR122" s="274"/>
      <c r="PS122" s="274"/>
      <c r="PT122" s="274"/>
      <c r="PU122" s="274"/>
      <c r="PV122" s="274"/>
      <c r="PW122" s="274"/>
      <c r="PX122" s="274"/>
      <c r="PY122" s="274"/>
      <c r="PZ122" s="274"/>
      <c r="QA122" s="274"/>
      <c r="QB122" s="274"/>
      <c r="QC122" s="274"/>
      <c r="QD122" s="274"/>
      <c r="QE122" s="274"/>
      <c r="QF122" s="274"/>
      <c r="QG122" s="274"/>
      <c r="QX122" s="274"/>
      <c r="QY122" s="274"/>
      <c r="QZ122" s="274"/>
      <c r="RA122" s="274"/>
      <c r="RB122" s="274"/>
      <c r="RC122" s="274"/>
      <c r="RD122" s="274"/>
      <c r="RE122" s="274"/>
      <c r="RF122" s="274"/>
      <c r="RG122" s="274"/>
      <c r="RH122" s="274"/>
      <c r="RI122" s="274"/>
      <c r="RJ122" s="274"/>
      <c r="RK122" s="274"/>
      <c r="RL122" s="274"/>
      <c r="RM122" s="274"/>
      <c r="RN122" s="274"/>
      <c r="RO122" s="274"/>
      <c r="RP122" s="274"/>
      <c r="RQ122" s="274"/>
      <c r="RR122" s="274"/>
      <c r="RS122" s="274"/>
      <c r="RT122" s="274"/>
      <c r="RU122" s="274"/>
      <c r="RV122" s="274"/>
      <c r="RW122" s="274"/>
      <c r="RX122" s="274"/>
      <c r="RY122" s="274"/>
      <c r="RZ122" s="274"/>
      <c r="SA122" s="274"/>
      <c r="SB122" s="274"/>
      <c r="SC122" s="274"/>
      <c r="SD122" s="274"/>
      <c r="SE122" s="274"/>
      <c r="SF122" s="274"/>
      <c r="SG122" s="274"/>
      <c r="SH122" s="274"/>
      <c r="SI122" s="274"/>
      <c r="SJ122" s="274"/>
    </row>
    <row r="123" spans="2:515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Y123" s="2"/>
      <c r="Z123" s="2"/>
      <c r="AA123" s="2"/>
      <c r="AB123" s="2"/>
      <c r="AC123" s="2"/>
      <c r="AD123" s="2"/>
      <c r="AE123" s="2"/>
      <c r="AF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HQ123"/>
      <c r="HR123"/>
      <c r="HS123"/>
      <c r="HT123"/>
      <c r="HU123"/>
      <c r="HV123"/>
      <c r="HW123"/>
      <c r="HX123"/>
      <c r="PA123"/>
      <c r="PB123"/>
      <c r="PC123"/>
      <c r="PD123"/>
      <c r="PE123"/>
      <c r="PF123"/>
      <c r="PG123"/>
      <c r="PH123"/>
      <c r="PI123"/>
      <c r="PJ123"/>
      <c r="PK123"/>
      <c r="PL123"/>
      <c r="PM123"/>
      <c r="PN123"/>
      <c r="PO123"/>
      <c r="PP123"/>
      <c r="PR123" s="274"/>
      <c r="PS123" s="274"/>
      <c r="PT123" s="274"/>
      <c r="PU123" s="274"/>
      <c r="PV123" s="274"/>
      <c r="PW123" s="274"/>
      <c r="PX123" s="274"/>
      <c r="PY123" s="274"/>
      <c r="PZ123" s="274"/>
      <c r="QA123" s="274"/>
      <c r="QB123" s="274"/>
      <c r="QC123" s="274"/>
      <c r="QD123" s="274"/>
      <c r="QE123" s="274"/>
      <c r="QF123" s="274"/>
      <c r="QG123" s="274"/>
      <c r="QX123" s="274"/>
      <c r="QY123" s="274"/>
      <c r="QZ123" s="274"/>
      <c r="RA123" s="274"/>
      <c r="RB123" s="274"/>
      <c r="RC123" s="274"/>
      <c r="RD123" s="274"/>
      <c r="RE123" s="274"/>
      <c r="RF123" s="274"/>
      <c r="RG123" s="274"/>
      <c r="RH123" s="274"/>
      <c r="RI123" s="274"/>
      <c r="RJ123" s="274"/>
      <c r="RK123" s="274"/>
      <c r="RL123" s="274"/>
      <c r="RM123" s="274"/>
      <c r="RN123" s="274"/>
      <c r="RO123" s="274"/>
      <c r="RP123" s="274"/>
      <c r="RQ123" s="274"/>
      <c r="RR123" s="274"/>
      <c r="RS123" s="274"/>
      <c r="RT123" s="274"/>
      <c r="RU123" s="274"/>
      <c r="RV123" s="274"/>
      <c r="RW123" s="274"/>
      <c r="RX123" s="274"/>
      <c r="RY123" s="274"/>
      <c r="RZ123" s="274"/>
      <c r="SA123" s="274"/>
      <c r="SB123" s="274"/>
      <c r="SC123" s="274"/>
      <c r="SD123" s="274"/>
      <c r="SE123" s="274"/>
      <c r="SF123" s="274"/>
      <c r="SG123" s="274"/>
      <c r="SH123" s="274"/>
      <c r="SI123" s="274"/>
      <c r="SJ123" s="274"/>
    </row>
    <row r="124" spans="2:515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Y124" s="2"/>
      <c r="Z124" s="2"/>
      <c r="AA124" s="2"/>
      <c r="AB124" s="2"/>
      <c r="AC124" s="2"/>
      <c r="AD124" s="2"/>
      <c r="AE124" s="2"/>
      <c r="AF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HQ124"/>
      <c r="HR124"/>
      <c r="HS124"/>
      <c r="HT124"/>
      <c r="HU124"/>
      <c r="HV124"/>
      <c r="HW124"/>
      <c r="HX124"/>
      <c r="PA124"/>
      <c r="PB124"/>
      <c r="PC124"/>
      <c r="PD124"/>
      <c r="PE124"/>
      <c r="PF124"/>
      <c r="PG124"/>
      <c r="PH124"/>
      <c r="PI124"/>
      <c r="PJ124"/>
      <c r="PK124"/>
      <c r="PL124"/>
      <c r="PM124"/>
      <c r="PN124"/>
      <c r="PO124"/>
      <c r="PP124"/>
      <c r="PR124" s="274"/>
      <c r="PS124" s="274"/>
      <c r="PT124" s="274"/>
      <c r="PU124" s="274"/>
      <c r="PV124" s="274"/>
      <c r="PW124" s="274"/>
      <c r="PX124" s="274"/>
      <c r="PY124" s="274"/>
      <c r="PZ124" s="274"/>
      <c r="QA124" s="274"/>
      <c r="QB124" s="274"/>
      <c r="QC124" s="274"/>
      <c r="QD124" s="274"/>
      <c r="QE124" s="274"/>
      <c r="QF124" s="274"/>
      <c r="QG124" s="274"/>
      <c r="QX124" s="274"/>
      <c r="QY124" s="274"/>
      <c r="QZ124" s="274"/>
      <c r="RA124" s="274"/>
      <c r="RB124" s="274"/>
      <c r="RC124" s="274"/>
      <c r="RD124" s="274"/>
      <c r="RE124" s="274"/>
      <c r="RF124" s="274"/>
      <c r="RG124" s="274"/>
      <c r="RH124" s="274"/>
      <c r="RI124" s="274"/>
      <c r="RJ124" s="274"/>
      <c r="RK124" s="274"/>
      <c r="RL124" s="274"/>
      <c r="RM124" s="274"/>
      <c r="RN124" s="274"/>
      <c r="RO124" s="274"/>
      <c r="RP124" s="274"/>
      <c r="RQ124" s="274"/>
      <c r="RR124" s="274"/>
      <c r="RS124" s="274"/>
      <c r="RT124" s="274"/>
      <c r="RU124" s="274"/>
      <c r="RV124" s="274"/>
      <c r="RW124" s="274"/>
      <c r="RX124" s="274"/>
      <c r="RY124" s="274"/>
      <c r="RZ124" s="274"/>
      <c r="SA124" s="274"/>
      <c r="SB124" s="274"/>
      <c r="SC124" s="274"/>
      <c r="SD124" s="274"/>
      <c r="SE124" s="274"/>
      <c r="SF124" s="274"/>
      <c r="SG124" s="274"/>
      <c r="SH124" s="274"/>
      <c r="SI124" s="274"/>
      <c r="SJ124" s="274"/>
    </row>
    <row r="125" spans="2:515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Y125" s="2"/>
      <c r="Z125" s="2"/>
      <c r="AA125" s="2"/>
      <c r="AB125" s="2"/>
      <c r="AC125" s="2"/>
      <c r="AD125" s="2"/>
      <c r="AE125" s="2"/>
      <c r="AF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HQ125"/>
      <c r="HR125"/>
      <c r="HS125"/>
      <c r="HT125"/>
      <c r="HU125"/>
      <c r="HV125"/>
      <c r="HW125"/>
      <c r="HX125"/>
      <c r="PA125"/>
      <c r="PB125"/>
      <c r="PC125"/>
      <c r="PD125"/>
      <c r="PE125"/>
      <c r="PF125"/>
      <c r="PG125"/>
      <c r="PH125"/>
      <c r="PI125"/>
      <c r="PJ125"/>
      <c r="PK125"/>
      <c r="PL125"/>
      <c r="PM125"/>
      <c r="PN125"/>
      <c r="PO125"/>
      <c r="PP125"/>
      <c r="PR125" s="274"/>
      <c r="PS125" s="274"/>
      <c r="PT125" s="274"/>
      <c r="PU125" s="274"/>
      <c r="PV125" s="274"/>
      <c r="PW125" s="274"/>
      <c r="PX125" s="274"/>
      <c r="PY125" s="274"/>
      <c r="PZ125" s="274"/>
      <c r="QA125" s="274"/>
      <c r="QB125" s="274"/>
      <c r="QC125" s="274"/>
      <c r="QD125" s="274"/>
      <c r="QE125" s="274"/>
      <c r="QF125" s="274"/>
      <c r="QG125" s="274"/>
      <c r="QX125" s="274"/>
      <c r="QY125" s="274"/>
      <c r="QZ125" s="274"/>
      <c r="RA125" s="274"/>
      <c r="RB125" s="274"/>
      <c r="RC125" s="274"/>
      <c r="RD125" s="274"/>
      <c r="RE125" s="274"/>
      <c r="RF125" s="274"/>
      <c r="RG125" s="274"/>
      <c r="RH125" s="274"/>
      <c r="RI125" s="274"/>
      <c r="RJ125" s="274"/>
      <c r="RK125" s="274"/>
      <c r="RL125" s="274"/>
      <c r="RM125" s="274"/>
      <c r="RN125" s="274"/>
      <c r="RO125" s="274"/>
      <c r="RP125" s="274"/>
      <c r="RQ125" s="274"/>
      <c r="RR125" s="274"/>
      <c r="RS125" s="274"/>
      <c r="RT125" s="274"/>
      <c r="RU125" s="274"/>
      <c r="RV125" s="274"/>
      <c r="RW125" s="274"/>
      <c r="RX125" s="274"/>
      <c r="RY125" s="274"/>
      <c r="RZ125" s="274"/>
      <c r="SA125" s="274"/>
      <c r="SB125" s="274"/>
      <c r="SC125" s="274"/>
      <c r="SD125" s="274"/>
      <c r="SE125" s="274"/>
      <c r="SF125" s="274"/>
      <c r="SG125" s="274"/>
      <c r="SH125" s="274"/>
      <c r="SI125" s="274"/>
      <c r="SJ125" s="274"/>
    </row>
    <row r="126" spans="2:515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Y126" s="2"/>
      <c r="Z126" s="2"/>
      <c r="AA126" s="2"/>
      <c r="AB126" s="2"/>
      <c r="AC126" s="2"/>
      <c r="AD126" s="2"/>
      <c r="AE126" s="2"/>
      <c r="AF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HQ126"/>
      <c r="HR126"/>
      <c r="HS126"/>
      <c r="HT126"/>
      <c r="HU126"/>
      <c r="HV126"/>
      <c r="HW126"/>
      <c r="HX126"/>
      <c r="PA126"/>
      <c r="PB126"/>
      <c r="PC126"/>
      <c r="PD126"/>
      <c r="PE126"/>
      <c r="PF126"/>
      <c r="PG126"/>
      <c r="PH126"/>
      <c r="PI126"/>
      <c r="PJ126"/>
      <c r="PK126"/>
      <c r="PL126"/>
      <c r="PM126"/>
      <c r="PN126"/>
      <c r="PO126"/>
      <c r="PP126"/>
      <c r="PR126" s="274"/>
      <c r="PS126" s="274"/>
      <c r="PT126" s="274"/>
      <c r="PU126" s="274"/>
      <c r="PV126" s="274"/>
      <c r="PW126" s="274"/>
      <c r="PX126" s="274"/>
      <c r="PY126" s="274"/>
      <c r="PZ126" s="274"/>
      <c r="QA126" s="274"/>
      <c r="QB126" s="274"/>
      <c r="QC126" s="274"/>
      <c r="QD126" s="274"/>
      <c r="QE126" s="274"/>
      <c r="QF126" s="274"/>
      <c r="QG126" s="274"/>
      <c r="QX126" s="274"/>
      <c r="QY126" s="274"/>
      <c r="QZ126" s="274"/>
      <c r="RA126" s="274"/>
      <c r="RB126" s="274"/>
      <c r="RC126" s="274"/>
      <c r="RD126" s="274"/>
      <c r="RE126" s="274"/>
      <c r="RF126" s="274"/>
      <c r="RG126" s="274"/>
      <c r="RH126" s="274"/>
      <c r="RI126" s="274"/>
      <c r="RJ126" s="274"/>
      <c r="RK126" s="274"/>
      <c r="RL126" s="274"/>
      <c r="RM126" s="274"/>
      <c r="RN126" s="274"/>
      <c r="RO126" s="274"/>
      <c r="RP126" s="274"/>
      <c r="RQ126" s="274"/>
      <c r="RR126" s="274"/>
      <c r="RS126" s="274"/>
      <c r="RT126" s="274"/>
      <c r="RU126" s="274"/>
      <c r="RV126" s="274"/>
      <c r="RW126" s="274"/>
      <c r="RX126" s="274"/>
      <c r="RY126" s="274"/>
      <c r="RZ126" s="274"/>
      <c r="SA126" s="274"/>
      <c r="SB126" s="274"/>
      <c r="SC126" s="274"/>
      <c r="SD126" s="274"/>
      <c r="SE126" s="274"/>
      <c r="SF126" s="274"/>
      <c r="SG126" s="274"/>
      <c r="SH126" s="274"/>
      <c r="SI126" s="274"/>
      <c r="SJ126" s="274"/>
    </row>
    <row r="127" spans="2:515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Y127" s="2"/>
      <c r="Z127" s="2"/>
      <c r="AA127" s="2"/>
      <c r="AB127" s="2"/>
      <c r="AC127" s="2"/>
      <c r="AD127" s="2"/>
      <c r="AE127" s="2"/>
      <c r="AF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HQ127"/>
      <c r="HR127"/>
      <c r="HS127"/>
      <c r="HT127"/>
      <c r="HU127"/>
      <c r="HV127"/>
      <c r="HW127"/>
      <c r="HX127"/>
      <c r="PA127"/>
      <c r="PB127"/>
      <c r="PC127"/>
      <c r="PD127"/>
      <c r="PE127"/>
      <c r="PF127"/>
      <c r="PG127"/>
      <c r="PH127"/>
      <c r="PI127"/>
      <c r="PJ127"/>
      <c r="PK127"/>
      <c r="PL127"/>
      <c r="PM127"/>
      <c r="PN127"/>
      <c r="PO127"/>
      <c r="PP127"/>
      <c r="PR127" s="274"/>
      <c r="PS127" s="274"/>
      <c r="PT127" s="274"/>
      <c r="PU127" s="274"/>
      <c r="PV127" s="274"/>
      <c r="PW127" s="274"/>
      <c r="PX127" s="274"/>
      <c r="PY127" s="274"/>
      <c r="PZ127" s="274"/>
      <c r="QA127" s="274"/>
      <c r="QB127" s="274"/>
      <c r="QC127" s="274"/>
      <c r="QD127" s="274"/>
      <c r="QE127" s="274"/>
      <c r="QF127" s="274"/>
      <c r="QG127" s="274"/>
      <c r="QX127" s="274"/>
      <c r="QY127" s="274"/>
      <c r="QZ127" s="274"/>
      <c r="RA127" s="274"/>
      <c r="RB127" s="274"/>
      <c r="RC127" s="274"/>
      <c r="RD127" s="274"/>
      <c r="RE127" s="274"/>
      <c r="RF127" s="274"/>
      <c r="RG127" s="274"/>
      <c r="RH127" s="274"/>
      <c r="RI127" s="274"/>
      <c r="RJ127" s="274"/>
      <c r="RK127" s="274"/>
      <c r="RL127" s="274"/>
      <c r="RM127" s="274"/>
      <c r="RN127" s="274"/>
      <c r="RO127" s="274"/>
      <c r="RP127" s="274"/>
      <c r="RQ127" s="274"/>
      <c r="RR127" s="274"/>
      <c r="RS127" s="274"/>
      <c r="RT127" s="274"/>
      <c r="RU127" s="274"/>
      <c r="RV127" s="274"/>
      <c r="RW127" s="274"/>
      <c r="RX127" s="274"/>
      <c r="RY127" s="274"/>
      <c r="RZ127" s="274"/>
      <c r="SA127" s="274"/>
      <c r="SB127" s="274"/>
      <c r="SC127" s="274"/>
      <c r="SD127" s="274"/>
      <c r="SE127" s="274"/>
      <c r="SF127" s="274"/>
      <c r="SG127" s="274"/>
      <c r="SH127" s="274"/>
      <c r="SI127" s="274"/>
      <c r="SJ127" s="274"/>
    </row>
    <row r="128" spans="2:515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Y128" s="2"/>
      <c r="Z128" s="2"/>
      <c r="AA128" s="2"/>
      <c r="AB128" s="2"/>
      <c r="AC128" s="2"/>
      <c r="AD128" s="2"/>
      <c r="AE128" s="2"/>
      <c r="AF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HQ128"/>
      <c r="HR128"/>
      <c r="HS128"/>
      <c r="HT128"/>
      <c r="HU128"/>
      <c r="HV128"/>
      <c r="HW128"/>
      <c r="HX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R128" s="274"/>
      <c r="PS128" s="274"/>
      <c r="PT128" s="274"/>
      <c r="PU128" s="274"/>
      <c r="PV128" s="274"/>
      <c r="PW128" s="274"/>
      <c r="PX128" s="274"/>
      <c r="PY128" s="274"/>
      <c r="PZ128" s="274"/>
      <c r="QA128" s="274"/>
      <c r="QB128" s="274"/>
      <c r="QC128" s="274"/>
      <c r="QD128" s="274"/>
      <c r="QE128" s="274"/>
      <c r="QF128" s="274"/>
      <c r="QG128" s="274"/>
      <c r="QX128" s="274"/>
      <c r="QY128" s="274"/>
      <c r="QZ128" s="274"/>
      <c r="RA128" s="274"/>
      <c r="RB128" s="274"/>
      <c r="RC128" s="274"/>
      <c r="RD128" s="274"/>
      <c r="RE128" s="274"/>
      <c r="RF128" s="274"/>
      <c r="RG128" s="274"/>
      <c r="RH128" s="274"/>
      <c r="RI128" s="274"/>
      <c r="RJ128" s="274"/>
      <c r="RK128" s="274"/>
      <c r="RL128" s="274"/>
      <c r="RM128" s="274"/>
      <c r="RN128" s="274"/>
      <c r="RO128" s="274"/>
      <c r="RP128" s="274"/>
      <c r="RQ128" s="274"/>
      <c r="RR128" s="274"/>
      <c r="RS128" s="274"/>
      <c r="RT128" s="274"/>
      <c r="RU128" s="274"/>
      <c r="RV128" s="274"/>
      <c r="RW128" s="274"/>
      <c r="RX128" s="274"/>
      <c r="RY128" s="274"/>
      <c r="RZ128" s="274"/>
      <c r="SA128" s="274"/>
      <c r="SB128" s="274"/>
      <c r="SC128" s="274"/>
      <c r="SD128" s="274"/>
      <c r="SE128" s="274"/>
      <c r="SF128" s="274"/>
      <c r="SG128" s="274"/>
      <c r="SH128" s="274"/>
      <c r="SI128" s="274"/>
      <c r="SJ128" s="274"/>
    </row>
    <row r="129" spans="2:504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Y129" s="2"/>
      <c r="Z129" s="2"/>
      <c r="AA129" s="2"/>
      <c r="AB129" s="2"/>
      <c r="AC129" s="2"/>
      <c r="AD129" s="2"/>
      <c r="AE129" s="2"/>
      <c r="AF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HQ129"/>
      <c r="HR129"/>
      <c r="HS129"/>
      <c r="HT129"/>
      <c r="HU129"/>
      <c r="HV129"/>
      <c r="HW129"/>
      <c r="HX129"/>
      <c r="PA129"/>
      <c r="PB129"/>
      <c r="PC129"/>
      <c r="PD129"/>
      <c r="PE129"/>
      <c r="PF129"/>
      <c r="PG129"/>
      <c r="PH129"/>
      <c r="PI129"/>
      <c r="PJ129"/>
      <c r="PK129"/>
      <c r="PL129"/>
      <c r="PM129"/>
      <c r="PN129"/>
      <c r="PO129"/>
      <c r="PP129"/>
      <c r="PR129" s="274"/>
      <c r="PS129" s="274"/>
      <c r="PT129" s="274"/>
      <c r="PU129" s="274"/>
      <c r="PV129" s="274"/>
      <c r="PW129" s="274"/>
      <c r="PX129" s="274"/>
      <c r="PY129" s="274"/>
      <c r="PZ129" s="274"/>
      <c r="QA129" s="274"/>
      <c r="QB129" s="274"/>
      <c r="QC129" s="274"/>
      <c r="QD129" s="274"/>
      <c r="QE129" s="274"/>
      <c r="QF129" s="274"/>
      <c r="QG129" s="274"/>
      <c r="QX129" s="274"/>
      <c r="QY129" s="274"/>
      <c r="QZ129" s="274"/>
      <c r="RA129" s="274"/>
      <c r="RB129" s="274"/>
      <c r="RC129" s="274"/>
      <c r="RD129" s="274"/>
      <c r="RE129" s="274"/>
      <c r="RF129" s="274"/>
      <c r="RG129" s="274"/>
      <c r="RH129" s="274"/>
      <c r="RI129" s="274"/>
      <c r="RJ129" s="274"/>
      <c r="RK129" s="274"/>
      <c r="RL129" s="274"/>
      <c r="RM129" s="274"/>
      <c r="RN129" s="274"/>
      <c r="RO129" s="274"/>
      <c r="RP129" s="274"/>
      <c r="RQ129" s="274"/>
      <c r="RR129" s="274"/>
      <c r="RS129" s="274"/>
      <c r="RT129" s="274"/>
      <c r="RU129" s="274"/>
      <c r="RV129" s="274"/>
      <c r="RW129" s="274"/>
      <c r="RX129" s="274"/>
      <c r="RY129" s="274"/>
      <c r="RZ129" s="274"/>
      <c r="SA129" s="274"/>
      <c r="SB129" s="274"/>
      <c r="SC129" s="274"/>
      <c r="SD129" s="274"/>
      <c r="SE129" s="274"/>
      <c r="SF129" s="274"/>
      <c r="SG129" s="274"/>
      <c r="SH129" s="274"/>
      <c r="SI129" s="274"/>
      <c r="SJ129" s="274"/>
    </row>
    <row r="130" spans="2:504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Y130" s="2"/>
      <c r="Z130" s="2"/>
      <c r="AA130" s="2"/>
      <c r="AB130" s="2"/>
      <c r="AC130" s="2"/>
      <c r="AD130" s="2"/>
      <c r="AE130" s="2"/>
      <c r="AF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HQ130"/>
      <c r="HR130"/>
      <c r="HS130"/>
      <c r="HT130"/>
      <c r="HU130"/>
      <c r="HV130"/>
      <c r="HW130"/>
      <c r="HX130"/>
      <c r="PA130"/>
      <c r="PB130"/>
      <c r="PC130"/>
      <c r="PD130"/>
      <c r="PE130"/>
      <c r="PF130"/>
      <c r="PG130"/>
      <c r="PH130"/>
      <c r="PI130"/>
      <c r="PJ130"/>
      <c r="PK130"/>
      <c r="PL130"/>
      <c r="PM130"/>
      <c r="PN130"/>
      <c r="PO130"/>
      <c r="PP130"/>
      <c r="PR130" s="274"/>
      <c r="PS130" s="274"/>
      <c r="PT130" s="274"/>
      <c r="PU130" s="274"/>
      <c r="PV130" s="274"/>
      <c r="PW130" s="274"/>
      <c r="PX130" s="274"/>
      <c r="PY130" s="274"/>
      <c r="PZ130" s="274"/>
      <c r="QA130" s="274"/>
      <c r="QB130" s="274"/>
      <c r="QC130" s="274"/>
      <c r="QD130" s="274"/>
      <c r="QE130" s="274"/>
      <c r="QF130" s="274"/>
      <c r="QG130" s="274"/>
      <c r="QX130" s="274"/>
      <c r="QY130" s="274"/>
      <c r="QZ130" s="274"/>
      <c r="RA130" s="274"/>
      <c r="RB130" s="274"/>
      <c r="RC130" s="274"/>
      <c r="RD130" s="274"/>
      <c r="RE130" s="274"/>
      <c r="RF130" s="274"/>
      <c r="RG130" s="274"/>
      <c r="RH130" s="274"/>
      <c r="RI130" s="274"/>
      <c r="RJ130" s="274"/>
      <c r="RK130" s="274"/>
      <c r="RL130" s="274"/>
      <c r="RM130" s="274"/>
      <c r="RN130" s="274"/>
      <c r="RO130" s="274"/>
      <c r="RP130" s="274"/>
      <c r="RQ130" s="274"/>
      <c r="RR130" s="274"/>
      <c r="RS130" s="274"/>
      <c r="RT130" s="274"/>
      <c r="RU130" s="274"/>
      <c r="RV130" s="274"/>
      <c r="RW130" s="274"/>
      <c r="RX130" s="274"/>
      <c r="RY130" s="274"/>
      <c r="RZ130" s="274"/>
      <c r="SA130" s="274"/>
      <c r="SB130" s="274"/>
      <c r="SC130" s="274"/>
      <c r="SD130" s="274"/>
      <c r="SE130" s="274"/>
      <c r="SF130" s="274"/>
      <c r="SG130" s="274"/>
      <c r="SH130" s="274"/>
      <c r="SI130" s="274"/>
      <c r="SJ130" s="274"/>
    </row>
    <row r="131" spans="2:504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Y131" s="2"/>
      <c r="Z131" s="2"/>
      <c r="AA131" s="2"/>
      <c r="AB131" s="2"/>
      <c r="AC131" s="2"/>
      <c r="AD131" s="2"/>
      <c r="AE131" s="2"/>
      <c r="AF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HQ131"/>
      <c r="HR131"/>
      <c r="HS131"/>
      <c r="HT131"/>
      <c r="HU131"/>
      <c r="HV131"/>
      <c r="HW131"/>
      <c r="HX131"/>
      <c r="PA131"/>
      <c r="PB131"/>
      <c r="PC131"/>
      <c r="PD131"/>
      <c r="PE131"/>
      <c r="PF131"/>
      <c r="PG131"/>
      <c r="PH131"/>
      <c r="PI131"/>
      <c r="PJ131"/>
      <c r="PK131"/>
      <c r="PL131"/>
      <c r="PM131"/>
      <c r="PN131"/>
      <c r="PO131"/>
      <c r="PP131"/>
      <c r="PR131" s="274"/>
      <c r="PS131" s="274"/>
      <c r="PT131" s="274"/>
      <c r="PU131" s="274"/>
      <c r="PV131" s="274"/>
      <c r="PW131" s="274"/>
      <c r="PX131" s="274"/>
      <c r="PY131" s="274"/>
      <c r="PZ131" s="274"/>
      <c r="QA131" s="274"/>
      <c r="QB131" s="274"/>
      <c r="QC131" s="274"/>
      <c r="QD131" s="274"/>
      <c r="QE131" s="274"/>
      <c r="QF131" s="274"/>
      <c r="QG131" s="274"/>
      <c r="QX131" s="274"/>
      <c r="QY131" s="274"/>
      <c r="QZ131" s="274"/>
      <c r="RA131" s="274"/>
      <c r="RB131" s="274"/>
      <c r="RC131" s="274"/>
      <c r="RD131" s="274"/>
      <c r="RE131" s="274"/>
      <c r="RF131" s="274"/>
      <c r="RG131" s="274"/>
      <c r="RH131" s="274"/>
      <c r="RI131" s="274"/>
      <c r="RJ131" s="274"/>
      <c r="RK131" s="274"/>
      <c r="RL131" s="274"/>
      <c r="RM131" s="274"/>
      <c r="RN131" s="274"/>
      <c r="RO131" s="274"/>
      <c r="RP131" s="274"/>
      <c r="RQ131" s="274"/>
      <c r="RR131" s="274"/>
      <c r="RS131" s="274"/>
      <c r="RT131" s="274"/>
      <c r="RU131" s="274"/>
      <c r="RV131" s="274"/>
      <c r="RW131" s="274"/>
      <c r="RX131" s="274"/>
      <c r="RY131" s="274"/>
      <c r="RZ131" s="274"/>
      <c r="SA131" s="274"/>
      <c r="SB131" s="274"/>
      <c r="SC131" s="274"/>
      <c r="SD131" s="274"/>
      <c r="SE131" s="274"/>
      <c r="SF131" s="274"/>
      <c r="SG131" s="274"/>
      <c r="SH131" s="274"/>
      <c r="SI131" s="274"/>
      <c r="SJ131" s="274"/>
    </row>
    <row r="132" spans="2:504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Y132" s="2"/>
      <c r="Z132" s="2"/>
      <c r="AA132" s="2"/>
      <c r="AB132" s="2"/>
      <c r="AC132" s="2"/>
      <c r="AD132" s="2"/>
      <c r="AE132" s="2"/>
      <c r="AF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HQ132"/>
      <c r="HR132"/>
      <c r="HS132"/>
      <c r="HT132"/>
      <c r="HU132"/>
      <c r="HV132"/>
      <c r="HW132"/>
      <c r="HX132"/>
      <c r="PA132"/>
      <c r="PB132"/>
      <c r="PC132"/>
      <c r="PD132"/>
      <c r="PE132"/>
      <c r="PF132"/>
      <c r="PG132"/>
      <c r="PH132"/>
      <c r="PI132"/>
      <c r="PJ132"/>
      <c r="PK132"/>
      <c r="PL132"/>
      <c r="PM132"/>
      <c r="PN132"/>
      <c r="PO132"/>
      <c r="PP132"/>
      <c r="PR132" s="274"/>
      <c r="PS132" s="274"/>
      <c r="PT132" s="274"/>
      <c r="PU132" s="274"/>
      <c r="PV132" s="274"/>
      <c r="PW132" s="274"/>
      <c r="PX132" s="274"/>
      <c r="PY132" s="274"/>
      <c r="PZ132" s="274"/>
      <c r="QA132" s="274"/>
      <c r="QB132" s="274"/>
      <c r="QC132" s="274"/>
      <c r="QD132" s="274"/>
      <c r="QE132" s="274"/>
      <c r="QF132" s="274"/>
      <c r="QG132" s="274"/>
      <c r="QX132" s="274"/>
      <c r="QY132" s="274"/>
      <c r="QZ132" s="274"/>
      <c r="RA132" s="274"/>
      <c r="RB132" s="274"/>
      <c r="RC132" s="274"/>
      <c r="RD132" s="274"/>
      <c r="RE132" s="274"/>
      <c r="RF132" s="274"/>
      <c r="RG132" s="274"/>
      <c r="RH132" s="274"/>
      <c r="RI132" s="274"/>
      <c r="RJ132" s="274"/>
      <c r="RK132" s="274"/>
      <c r="RL132" s="274"/>
      <c r="RM132" s="274"/>
      <c r="RN132" s="274"/>
      <c r="RO132" s="274"/>
      <c r="RP132" s="274"/>
      <c r="RQ132" s="274"/>
      <c r="RR132" s="274"/>
      <c r="RS132" s="274"/>
      <c r="RT132" s="274"/>
      <c r="RU132" s="274"/>
      <c r="RV132" s="274"/>
      <c r="RW132" s="274"/>
      <c r="RX132" s="274"/>
      <c r="RY132" s="274"/>
      <c r="RZ132" s="274"/>
      <c r="SA132" s="274"/>
      <c r="SB132" s="274"/>
      <c r="SC132" s="274"/>
      <c r="SD132" s="274"/>
      <c r="SE132" s="274"/>
      <c r="SF132" s="274"/>
      <c r="SG132" s="274"/>
      <c r="SH132" s="274"/>
      <c r="SI132" s="274"/>
      <c r="SJ132" s="274"/>
    </row>
    <row r="133" spans="2:504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Y133" s="2"/>
      <c r="Z133" s="2"/>
      <c r="AA133" s="2"/>
      <c r="AB133" s="2"/>
      <c r="AC133" s="2"/>
      <c r="AD133" s="2"/>
      <c r="AE133" s="2"/>
      <c r="AF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HQ133"/>
      <c r="HR133"/>
      <c r="HS133"/>
      <c r="HT133"/>
      <c r="HU133"/>
      <c r="HV133"/>
      <c r="HW133"/>
      <c r="HX133"/>
      <c r="PA133"/>
      <c r="PB133"/>
      <c r="PC133"/>
      <c r="PD133"/>
      <c r="PE133"/>
      <c r="PF133"/>
      <c r="PG133"/>
      <c r="PH133"/>
      <c r="PI133"/>
      <c r="PJ133"/>
      <c r="PK133"/>
      <c r="PL133"/>
      <c r="PM133"/>
      <c r="PN133"/>
      <c r="PO133"/>
      <c r="PP133"/>
      <c r="PR133" s="274"/>
      <c r="PS133" s="274"/>
      <c r="PT133" s="274"/>
      <c r="PU133" s="274"/>
      <c r="PV133" s="274"/>
      <c r="PW133" s="274"/>
      <c r="PX133" s="274"/>
      <c r="PY133" s="274"/>
      <c r="PZ133" s="274"/>
      <c r="QA133" s="274"/>
      <c r="QB133" s="274"/>
      <c r="QC133" s="274"/>
      <c r="QD133" s="274"/>
      <c r="QE133" s="274"/>
      <c r="QF133" s="274"/>
      <c r="QG133" s="274"/>
      <c r="QX133" s="274"/>
      <c r="QY133" s="274"/>
      <c r="QZ133" s="274"/>
      <c r="RA133" s="274"/>
      <c r="RB133" s="274"/>
      <c r="RC133" s="274"/>
      <c r="RD133" s="274"/>
      <c r="RE133" s="274"/>
      <c r="RF133" s="274"/>
      <c r="RG133" s="274"/>
      <c r="RH133" s="274"/>
      <c r="RI133" s="274"/>
      <c r="RJ133" s="274"/>
      <c r="RK133" s="274"/>
      <c r="RL133" s="274"/>
      <c r="RM133" s="274"/>
      <c r="RN133" s="274"/>
      <c r="RO133" s="274"/>
      <c r="RP133" s="274"/>
      <c r="RQ133" s="274"/>
      <c r="RR133" s="274"/>
      <c r="RS133" s="274"/>
      <c r="RT133" s="274"/>
      <c r="RU133" s="274"/>
      <c r="RV133" s="274"/>
      <c r="RW133" s="274"/>
      <c r="RX133" s="274"/>
      <c r="RY133" s="274"/>
      <c r="RZ133" s="274"/>
      <c r="SA133" s="274"/>
      <c r="SB133" s="274"/>
      <c r="SC133" s="274"/>
      <c r="SD133" s="274"/>
      <c r="SE133" s="274"/>
      <c r="SF133" s="274"/>
      <c r="SG133" s="274"/>
      <c r="SH133" s="274"/>
      <c r="SI133" s="274"/>
      <c r="SJ133" s="274"/>
    </row>
    <row r="134" spans="2:504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Y134" s="2"/>
      <c r="Z134" s="2"/>
      <c r="AA134" s="2"/>
      <c r="AB134" s="2"/>
      <c r="AC134" s="2"/>
      <c r="AD134" s="2"/>
      <c r="AE134" s="2"/>
      <c r="AF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HQ134"/>
      <c r="HR134"/>
      <c r="HS134"/>
      <c r="HT134"/>
      <c r="HU134"/>
      <c r="HV134"/>
      <c r="HW134"/>
      <c r="HX134"/>
      <c r="PA134"/>
      <c r="PB134"/>
      <c r="PC134"/>
      <c r="PD134"/>
      <c r="PE134"/>
      <c r="PF134"/>
      <c r="PG134"/>
      <c r="PH134"/>
      <c r="PI134"/>
      <c r="PJ134"/>
      <c r="PR134" s="274"/>
      <c r="PS134" s="274"/>
      <c r="PT134" s="274"/>
      <c r="PU134" s="274"/>
      <c r="PV134" s="274"/>
      <c r="PW134" s="274"/>
      <c r="PX134" s="274"/>
      <c r="PY134" s="274"/>
      <c r="PZ134" s="274"/>
      <c r="QA134" s="274"/>
      <c r="QB134" s="274"/>
      <c r="QC134" s="274"/>
      <c r="QD134" s="274"/>
      <c r="QE134" s="274"/>
      <c r="QF134" s="274"/>
      <c r="QG134" s="274"/>
      <c r="QX134" s="274"/>
      <c r="QY134" s="274"/>
      <c r="QZ134" s="274"/>
      <c r="RA134" s="274"/>
      <c r="RB134" s="274"/>
      <c r="RC134" s="274"/>
      <c r="RD134" s="274"/>
      <c r="RE134" s="274"/>
      <c r="RF134" s="274"/>
      <c r="RG134" s="274"/>
      <c r="RH134" s="274"/>
      <c r="RI134" s="274"/>
      <c r="RJ134" s="274"/>
      <c r="RK134" s="274"/>
      <c r="RL134" s="274"/>
      <c r="RM134" s="274"/>
      <c r="RN134" s="274"/>
      <c r="RO134" s="274"/>
      <c r="RP134" s="274"/>
      <c r="RQ134" s="274"/>
      <c r="RR134" s="274"/>
      <c r="RS134" s="274"/>
      <c r="RT134" s="274"/>
      <c r="RU134" s="274"/>
      <c r="RV134" s="274"/>
      <c r="RW134" s="274"/>
      <c r="RX134" s="274"/>
      <c r="RY134" s="274"/>
      <c r="RZ134" s="274"/>
      <c r="SA134" s="274"/>
      <c r="SB134" s="274"/>
      <c r="SC134" s="274"/>
      <c r="SD134" s="274"/>
      <c r="SE134" s="274"/>
      <c r="SF134" s="274"/>
      <c r="SG134" s="274"/>
      <c r="SH134" s="274"/>
      <c r="SI134" s="274"/>
      <c r="SJ134" s="274"/>
    </row>
    <row r="135" spans="2:504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Y135" s="2"/>
      <c r="Z135" s="2"/>
      <c r="AA135" s="2"/>
      <c r="AB135" s="2"/>
      <c r="AC135" s="2"/>
      <c r="AD135" s="2"/>
      <c r="AE135" s="2"/>
      <c r="AF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HQ135"/>
      <c r="HR135"/>
      <c r="HS135"/>
      <c r="HT135"/>
      <c r="HU135"/>
      <c r="HV135"/>
      <c r="HW135"/>
      <c r="HX135"/>
      <c r="PA135"/>
      <c r="PB135"/>
      <c r="PC135"/>
      <c r="PD135"/>
      <c r="PE135"/>
      <c r="PF135"/>
      <c r="PG135"/>
      <c r="PH135"/>
      <c r="PI135"/>
      <c r="PJ135"/>
      <c r="PK135" s="3"/>
      <c r="PL135" s="3"/>
      <c r="PM135" s="3"/>
      <c r="PN135" s="3"/>
      <c r="PO135" s="3"/>
      <c r="PP135" s="3"/>
      <c r="PR135" s="274"/>
      <c r="PS135" s="274"/>
      <c r="PT135" s="274"/>
      <c r="PU135" s="274"/>
      <c r="PV135" s="274"/>
      <c r="PW135" s="274"/>
      <c r="PX135" s="274"/>
      <c r="PY135" s="274"/>
      <c r="PZ135" s="274"/>
      <c r="QA135" s="274"/>
      <c r="QB135" s="274"/>
      <c r="QC135" s="274"/>
      <c r="QD135" s="274"/>
      <c r="QE135" s="274"/>
      <c r="QF135" s="274"/>
      <c r="QG135" s="274"/>
      <c r="QX135" s="274"/>
      <c r="QY135" s="274"/>
      <c r="QZ135" s="274"/>
      <c r="RA135" s="274"/>
      <c r="RB135" s="274"/>
      <c r="RC135" s="274"/>
      <c r="RD135" s="274"/>
      <c r="RE135" s="274"/>
      <c r="RF135" s="274"/>
      <c r="RG135" s="274"/>
      <c r="RH135" s="274"/>
      <c r="RI135" s="274"/>
      <c r="RJ135" s="274"/>
      <c r="RK135" s="274"/>
      <c r="RL135" s="274"/>
      <c r="RM135" s="274"/>
      <c r="RN135" s="274"/>
      <c r="RO135" s="274"/>
      <c r="RP135" s="274"/>
      <c r="RQ135" s="274"/>
      <c r="RR135" s="274"/>
      <c r="RS135" s="274"/>
      <c r="RT135" s="274"/>
      <c r="RU135" s="274"/>
      <c r="RV135" s="274"/>
      <c r="RW135" s="274"/>
      <c r="RX135" s="274"/>
      <c r="RY135" s="274"/>
      <c r="RZ135" s="274"/>
      <c r="SA135" s="274"/>
      <c r="SB135" s="274"/>
      <c r="SC135" s="274"/>
      <c r="SD135" s="274"/>
      <c r="SE135" s="274"/>
      <c r="SF135" s="274"/>
      <c r="SG135" s="274"/>
      <c r="SH135" s="274"/>
      <c r="SI135" s="274"/>
      <c r="SJ135" s="274"/>
    </row>
    <row r="136" spans="2:504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Y136" s="2"/>
      <c r="Z136" s="2"/>
      <c r="AA136" s="2"/>
      <c r="AB136" s="2"/>
      <c r="AC136" s="2"/>
      <c r="AD136" s="2"/>
      <c r="AE136" s="2"/>
      <c r="AF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HQ136"/>
      <c r="HR136"/>
      <c r="HS136"/>
      <c r="HT136"/>
      <c r="HU136"/>
      <c r="HV136"/>
      <c r="HW136"/>
      <c r="HX136"/>
      <c r="PA136"/>
      <c r="PB136"/>
      <c r="PC136"/>
      <c r="PD136"/>
      <c r="PE136"/>
      <c r="PF136"/>
      <c r="PG136"/>
      <c r="PH136"/>
      <c r="PI136"/>
      <c r="PJ136"/>
      <c r="PK136" s="3"/>
      <c r="PL136" s="3"/>
      <c r="PM136" s="3"/>
      <c r="PN136" s="3"/>
      <c r="PO136" s="3"/>
      <c r="PP136" s="3"/>
      <c r="PR136" s="274"/>
      <c r="PS136" s="274"/>
      <c r="PT136" s="274"/>
      <c r="PU136" s="274"/>
      <c r="PV136" s="274"/>
      <c r="PW136" s="274"/>
      <c r="PX136" s="274"/>
      <c r="PY136" s="274"/>
      <c r="PZ136" s="274"/>
      <c r="QA136" s="274"/>
      <c r="QB136" s="274"/>
      <c r="QC136" s="274"/>
      <c r="QD136" s="274"/>
      <c r="QE136" s="274"/>
      <c r="QF136" s="274"/>
      <c r="QG136" s="274"/>
      <c r="QX136" s="274"/>
      <c r="QY136" s="274"/>
      <c r="QZ136" s="274"/>
      <c r="RA136" s="274"/>
      <c r="RB136" s="274"/>
      <c r="RC136" s="274"/>
      <c r="RD136" s="274"/>
      <c r="RE136" s="274"/>
      <c r="RF136" s="274"/>
      <c r="RG136" s="274"/>
      <c r="RH136" s="274"/>
      <c r="RI136" s="274"/>
      <c r="RJ136" s="274"/>
      <c r="RK136" s="274"/>
      <c r="RL136" s="274"/>
      <c r="RM136" s="274"/>
      <c r="RN136" s="274"/>
      <c r="RO136" s="274"/>
      <c r="RP136" s="274"/>
      <c r="RQ136" s="274"/>
      <c r="RR136" s="274"/>
      <c r="RS136" s="274"/>
      <c r="RT136" s="274"/>
      <c r="RU136" s="274"/>
      <c r="RV136" s="274"/>
      <c r="RW136" s="274"/>
      <c r="RX136" s="274"/>
      <c r="RY136" s="274"/>
      <c r="RZ136" s="274"/>
      <c r="SA136" s="274"/>
      <c r="SB136" s="274"/>
      <c r="SC136" s="274"/>
      <c r="SD136" s="274"/>
      <c r="SE136" s="274"/>
      <c r="SF136" s="274"/>
      <c r="SG136" s="274"/>
      <c r="SH136" s="274"/>
      <c r="SI136" s="274"/>
      <c r="SJ136" s="274"/>
    </row>
    <row r="137" spans="2:504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Y137" s="2"/>
      <c r="Z137" s="2"/>
      <c r="AA137" s="2"/>
      <c r="AB137" s="2"/>
      <c r="AC137" s="2"/>
      <c r="AD137" s="2"/>
      <c r="AE137" s="2"/>
      <c r="AF137" s="2"/>
      <c r="HQ137"/>
      <c r="HR137"/>
      <c r="HS137"/>
      <c r="HT137"/>
      <c r="HU137"/>
      <c r="HV137"/>
      <c r="HW137"/>
      <c r="HX137"/>
      <c r="PA137"/>
      <c r="PB137"/>
      <c r="PC137"/>
      <c r="PD137"/>
      <c r="PE137"/>
      <c r="PF137"/>
      <c r="PG137"/>
      <c r="PH137"/>
      <c r="PI137"/>
      <c r="PJ137"/>
      <c r="PR137" s="274"/>
      <c r="PS137" s="274"/>
      <c r="PT137" s="274"/>
      <c r="PU137" s="274"/>
      <c r="PV137" s="274"/>
      <c r="PW137" s="274"/>
      <c r="PX137" s="274"/>
      <c r="PY137" s="274"/>
      <c r="PZ137" s="274"/>
      <c r="QA137" s="274"/>
      <c r="QB137" s="274"/>
      <c r="QC137" s="274"/>
      <c r="QD137" s="274"/>
      <c r="QE137" s="274"/>
      <c r="QF137" s="274"/>
      <c r="QG137" s="274"/>
      <c r="QX137" s="274"/>
      <c r="QY137" s="274"/>
      <c r="QZ137" s="274"/>
      <c r="RA137" s="274"/>
      <c r="RB137" s="274"/>
      <c r="RC137" s="274"/>
      <c r="RD137" s="274"/>
      <c r="RE137" s="274"/>
      <c r="RF137" s="274"/>
      <c r="RG137" s="274"/>
      <c r="RH137" s="274"/>
      <c r="RI137" s="274"/>
      <c r="RJ137" s="274"/>
      <c r="RK137" s="274"/>
      <c r="RL137" s="274"/>
      <c r="RM137" s="274"/>
      <c r="RN137" s="274"/>
      <c r="RO137" s="274"/>
      <c r="RP137" s="274"/>
      <c r="RQ137" s="274"/>
      <c r="RR137" s="274"/>
      <c r="RS137" s="274"/>
      <c r="RT137" s="274"/>
      <c r="RU137" s="274"/>
      <c r="RV137" s="274"/>
      <c r="RW137" s="274"/>
      <c r="RX137" s="274"/>
      <c r="RY137" s="274"/>
      <c r="RZ137" s="274"/>
      <c r="SA137" s="274"/>
      <c r="SB137" s="274"/>
      <c r="SC137" s="274"/>
      <c r="SD137" s="274"/>
      <c r="SE137" s="274"/>
      <c r="SF137" s="274"/>
      <c r="SG137" s="274"/>
      <c r="SH137" s="274"/>
      <c r="SI137" s="274"/>
      <c r="SJ137" s="274"/>
    </row>
    <row r="138" spans="2:504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Y138" s="2"/>
      <c r="Z138" s="2"/>
      <c r="AA138" s="2"/>
      <c r="AB138" s="2"/>
      <c r="AC138" s="2"/>
      <c r="AD138" s="2"/>
      <c r="AE138" s="2"/>
      <c r="AF138" s="2"/>
      <c r="HQ138"/>
      <c r="HR138"/>
      <c r="HS138"/>
      <c r="HT138"/>
      <c r="HU138"/>
      <c r="HV138"/>
      <c r="HW138"/>
      <c r="HX138"/>
      <c r="PA138"/>
      <c r="PB138"/>
      <c r="PC138"/>
      <c r="PD138"/>
      <c r="PE138"/>
      <c r="PF138"/>
      <c r="PG138"/>
      <c r="PH138"/>
      <c r="PI138"/>
      <c r="PJ138"/>
      <c r="PK138" s="3"/>
      <c r="PL138" s="3"/>
      <c r="PM138" s="3"/>
      <c r="PN138" s="3"/>
      <c r="PO138" s="3"/>
      <c r="PP138" s="3"/>
      <c r="PR138" s="274"/>
      <c r="PS138" s="274"/>
      <c r="PT138" s="274"/>
      <c r="PU138" s="274"/>
      <c r="PV138" s="274"/>
      <c r="PW138" s="274"/>
      <c r="PX138" s="274"/>
      <c r="PY138" s="274"/>
      <c r="PZ138" s="274"/>
      <c r="QA138" s="274"/>
      <c r="QB138" s="274"/>
      <c r="QC138" s="274"/>
      <c r="QD138" s="274"/>
      <c r="QE138" s="274"/>
      <c r="QF138" s="274"/>
      <c r="QG138" s="274"/>
      <c r="QX138" s="274"/>
      <c r="QY138" s="274"/>
      <c r="QZ138" s="274"/>
      <c r="RA138" s="274"/>
      <c r="RB138" s="274"/>
      <c r="RC138" s="274"/>
      <c r="RD138" s="274"/>
      <c r="RE138" s="274"/>
      <c r="RF138" s="274"/>
      <c r="RG138" s="274"/>
      <c r="RH138" s="274"/>
      <c r="RI138" s="274"/>
      <c r="RJ138" s="274"/>
      <c r="RK138" s="274"/>
      <c r="RL138" s="274"/>
      <c r="RM138" s="274"/>
      <c r="RN138" s="274"/>
      <c r="RO138" s="274"/>
      <c r="RP138" s="274"/>
      <c r="RQ138" s="274"/>
      <c r="RR138" s="274"/>
      <c r="RS138" s="274"/>
      <c r="RT138" s="274"/>
      <c r="RU138" s="274"/>
      <c r="RV138" s="274"/>
      <c r="RW138" s="274"/>
      <c r="RX138" s="274"/>
      <c r="RY138" s="274"/>
      <c r="RZ138" s="274"/>
      <c r="SA138" s="274"/>
      <c r="SB138" s="274"/>
      <c r="SC138" s="274"/>
      <c r="SD138" s="274"/>
      <c r="SE138" s="274"/>
      <c r="SF138" s="274"/>
      <c r="SG138" s="274"/>
      <c r="SH138" s="274"/>
      <c r="SI138" s="274"/>
      <c r="SJ138" s="274"/>
    </row>
    <row r="139" spans="2:504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Y139" s="2"/>
      <c r="Z139" s="2"/>
      <c r="AA139" s="2"/>
      <c r="AB139" s="2"/>
      <c r="AC139" s="2"/>
      <c r="AD139" s="2"/>
      <c r="AE139" s="2"/>
      <c r="AF139" s="2"/>
      <c r="HQ139"/>
      <c r="HR139"/>
      <c r="HS139"/>
      <c r="HT139"/>
      <c r="HU139"/>
      <c r="HV139"/>
      <c r="HW139"/>
      <c r="HX139"/>
      <c r="PA139"/>
      <c r="PB139"/>
      <c r="PC139"/>
      <c r="PD139"/>
      <c r="PE139"/>
      <c r="PF139"/>
      <c r="PG139"/>
      <c r="PH139"/>
      <c r="PI139"/>
      <c r="PJ139"/>
      <c r="PK139" s="3"/>
      <c r="PL139" s="3"/>
      <c r="PM139" s="3"/>
      <c r="PN139" s="3"/>
      <c r="PO139" s="3"/>
      <c r="PP139" s="3"/>
      <c r="PR139" s="274"/>
      <c r="PS139" s="274"/>
      <c r="PT139" s="274"/>
      <c r="PU139" s="274"/>
      <c r="PV139" s="274"/>
      <c r="PW139" s="274"/>
      <c r="PX139" s="274"/>
      <c r="PY139" s="274"/>
      <c r="PZ139" s="274"/>
      <c r="QA139" s="274"/>
      <c r="QB139" s="274"/>
      <c r="QC139" s="274"/>
      <c r="QD139" s="274"/>
      <c r="QE139" s="274"/>
      <c r="QF139" s="274"/>
      <c r="QG139" s="274"/>
      <c r="QX139" s="274"/>
      <c r="QY139" s="274"/>
      <c r="QZ139" s="274"/>
      <c r="RA139" s="274"/>
      <c r="RB139" s="274"/>
      <c r="RC139" s="274"/>
      <c r="RD139" s="274"/>
      <c r="RE139" s="274"/>
      <c r="RF139" s="274"/>
      <c r="RG139" s="274"/>
      <c r="RH139" s="274"/>
      <c r="RI139" s="274"/>
      <c r="RJ139" s="274"/>
      <c r="RK139" s="274"/>
      <c r="RL139" s="274"/>
      <c r="RM139" s="274"/>
      <c r="RN139" s="274"/>
      <c r="RO139" s="274"/>
      <c r="RP139" s="274"/>
      <c r="RQ139" s="274"/>
      <c r="RR139" s="274"/>
      <c r="RS139" s="274"/>
      <c r="RT139" s="274"/>
      <c r="RU139" s="274"/>
      <c r="RV139" s="274"/>
      <c r="RW139" s="274"/>
      <c r="RX139" s="274"/>
      <c r="RY139" s="274"/>
      <c r="RZ139" s="274"/>
      <c r="SA139" s="274"/>
      <c r="SB139" s="274"/>
      <c r="SC139" s="274"/>
      <c r="SD139" s="274"/>
      <c r="SE139" s="274"/>
      <c r="SF139" s="274"/>
      <c r="SG139" s="274"/>
      <c r="SH139" s="274"/>
      <c r="SI139" s="274"/>
      <c r="SJ139" s="274"/>
    </row>
    <row r="140" spans="2:504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Y140" s="2"/>
      <c r="Z140" s="2"/>
      <c r="AA140" s="2"/>
      <c r="AB140" s="2"/>
      <c r="AC140" s="2"/>
      <c r="AD140" s="2"/>
      <c r="AE140" s="2"/>
      <c r="AF140" s="2"/>
      <c r="HQ140"/>
      <c r="HR140"/>
      <c r="HS140"/>
      <c r="HT140"/>
      <c r="HU140"/>
      <c r="HV140"/>
      <c r="HW140"/>
      <c r="HX140"/>
      <c r="PA140"/>
      <c r="PB140"/>
      <c r="PC140"/>
      <c r="PD140"/>
      <c r="PE140"/>
      <c r="PF140"/>
      <c r="PG140"/>
      <c r="PH140"/>
      <c r="PI140"/>
      <c r="PJ140"/>
      <c r="PR140" s="274"/>
      <c r="PS140" s="274"/>
      <c r="PT140" s="274"/>
      <c r="PU140" s="274"/>
      <c r="PV140" s="274"/>
      <c r="PW140" s="274"/>
      <c r="PX140" s="274"/>
      <c r="PY140" s="274"/>
      <c r="PZ140" s="274"/>
      <c r="QA140" s="274"/>
      <c r="QB140" s="274"/>
      <c r="QC140" s="274"/>
      <c r="QD140" s="274"/>
      <c r="QE140" s="274"/>
      <c r="QF140" s="274"/>
      <c r="QG140" s="274"/>
      <c r="QX140" s="274"/>
      <c r="QY140" s="274"/>
      <c r="QZ140" s="274"/>
      <c r="RA140" s="274"/>
      <c r="RB140" s="274"/>
      <c r="RC140" s="274"/>
      <c r="RD140" s="274"/>
      <c r="RE140" s="274"/>
      <c r="RF140" s="274"/>
      <c r="RG140" s="274"/>
      <c r="RH140" s="274"/>
      <c r="RI140" s="274"/>
      <c r="RJ140" s="274"/>
      <c r="RK140" s="274"/>
      <c r="RL140" s="274"/>
      <c r="RM140" s="274"/>
      <c r="RN140" s="274"/>
      <c r="RO140" s="274"/>
      <c r="RP140" s="274"/>
      <c r="RQ140" s="274"/>
      <c r="RR140" s="274"/>
      <c r="RS140" s="274"/>
      <c r="RT140" s="274"/>
      <c r="RU140" s="274"/>
      <c r="RV140" s="274"/>
      <c r="RW140" s="274"/>
      <c r="RX140" s="274"/>
      <c r="RY140" s="274"/>
      <c r="RZ140" s="274"/>
      <c r="SA140" s="274"/>
      <c r="SB140" s="274"/>
      <c r="SC140" s="274"/>
      <c r="SD140" s="274"/>
      <c r="SE140" s="274"/>
      <c r="SF140" s="274"/>
      <c r="SG140" s="274"/>
      <c r="SH140" s="274"/>
      <c r="SI140" s="274"/>
      <c r="SJ140" s="274"/>
    </row>
    <row r="141" spans="2:504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PA141"/>
      <c r="PB141"/>
      <c r="PC141"/>
      <c r="PD141"/>
      <c r="PE141"/>
      <c r="PF141"/>
      <c r="PG141"/>
      <c r="PH141"/>
      <c r="PI141"/>
      <c r="PJ141"/>
      <c r="PR141" s="274"/>
      <c r="PS141" s="274"/>
      <c r="PT141" s="274"/>
      <c r="PU141" s="274"/>
      <c r="PV141" s="274"/>
      <c r="PW141" s="274"/>
      <c r="PX141" s="274"/>
      <c r="PY141" s="274"/>
      <c r="PZ141" s="274"/>
      <c r="QA141" s="274"/>
      <c r="QB141" s="274"/>
      <c r="QC141" s="274"/>
      <c r="QD141" s="274"/>
      <c r="QE141" s="274"/>
      <c r="QF141" s="274"/>
      <c r="QG141" s="274"/>
      <c r="QX141" s="274"/>
      <c r="QY141" s="274"/>
      <c r="QZ141" s="274"/>
      <c r="RA141" s="274"/>
      <c r="RB141" s="274"/>
      <c r="RC141" s="274"/>
      <c r="RD141" s="274"/>
      <c r="RE141" s="274"/>
      <c r="RF141" s="274"/>
      <c r="RG141" s="274"/>
      <c r="RH141" s="274"/>
      <c r="RI141" s="274"/>
      <c r="RJ141" s="274"/>
      <c r="RK141" s="274"/>
      <c r="RL141" s="274"/>
      <c r="RM141" s="274"/>
      <c r="RN141" s="274"/>
      <c r="RO141" s="274"/>
      <c r="RP141" s="274"/>
      <c r="RQ141" s="274"/>
      <c r="RR141" s="274"/>
      <c r="RS141" s="274"/>
      <c r="RT141" s="274"/>
      <c r="RU141" s="274"/>
      <c r="RV141" s="274"/>
      <c r="RW141" s="274"/>
      <c r="RX141" s="274"/>
      <c r="RY141" s="274"/>
      <c r="RZ141" s="274"/>
      <c r="SA141" s="274"/>
      <c r="SB141" s="274"/>
      <c r="SC141" s="274"/>
      <c r="SD141" s="274"/>
      <c r="SE141" s="274"/>
      <c r="SF141" s="274"/>
      <c r="SG141" s="274"/>
      <c r="SH141" s="274"/>
      <c r="SI141" s="274"/>
      <c r="SJ141" s="274"/>
    </row>
    <row r="142" spans="2:504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PA142"/>
      <c r="PB142"/>
      <c r="PC142"/>
      <c r="PD142"/>
      <c r="PE142"/>
      <c r="PF142"/>
      <c r="PG142"/>
      <c r="PH142"/>
      <c r="PI142"/>
      <c r="PJ142"/>
      <c r="PR142" s="274"/>
      <c r="PS142" s="274"/>
      <c r="PT142" s="274"/>
      <c r="PU142" s="274"/>
      <c r="PV142" s="274"/>
      <c r="PW142" s="274"/>
      <c r="PX142" s="274"/>
      <c r="PY142" s="274"/>
      <c r="PZ142" s="274"/>
      <c r="QA142" s="274"/>
      <c r="QB142" s="274"/>
      <c r="QC142" s="274"/>
      <c r="QD142" s="274"/>
      <c r="QE142" s="274"/>
      <c r="QF142" s="274"/>
      <c r="QG142" s="274"/>
      <c r="QX142" s="274"/>
      <c r="QY142" s="274"/>
      <c r="QZ142" s="274"/>
      <c r="RA142" s="274"/>
      <c r="RB142" s="274"/>
      <c r="RC142" s="274"/>
      <c r="RD142" s="274"/>
      <c r="RE142" s="274"/>
      <c r="RF142" s="274"/>
      <c r="RG142" s="274"/>
      <c r="RH142" s="274"/>
      <c r="RI142" s="274"/>
      <c r="RJ142" s="274"/>
      <c r="RK142" s="274"/>
      <c r="RL142" s="274"/>
      <c r="RM142" s="274"/>
      <c r="RN142" s="274"/>
      <c r="RO142" s="274"/>
      <c r="RP142" s="274"/>
      <c r="RQ142" s="274"/>
      <c r="RR142" s="274"/>
      <c r="RS142" s="274"/>
      <c r="RT142" s="274"/>
      <c r="RU142" s="274"/>
      <c r="RV142" s="274"/>
      <c r="RW142" s="274"/>
      <c r="RX142" s="274"/>
      <c r="RY142" s="274"/>
      <c r="RZ142" s="274"/>
      <c r="SA142" s="274"/>
      <c r="SB142" s="274"/>
      <c r="SC142" s="274"/>
      <c r="SD142" s="274"/>
      <c r="SE142" s="274"/>
      <c r="SF142" s="274"/>
      <c r="SG142" s="274"/>
      <c r="SH142" s="274"/>
      <c r="SI142" s="274"/>
      <c r="SJ142" s="274"/>
    </row>
    <row r="143" spans="2:504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PA143"/>
      <c r="PB143"/>
      <c r="PC143"/>
      <c r="PD143"/>
      <c r="PE143"/>
      <c r="PF143"/>
      <c r="PG143"/>
      <c r="PH143"/>
      <c r="PI143"/>
      <c r="PJ143"/>
      <c r="PR143" s="274"/>
      <c r="PS143" s="274"/>
      <c r="PT143" s="274"/>
      <c r="PU143" s="274"/>
      <c r="PV143" s="274"/>
      <c r="PW143" s="274"/>
      <c r="PX143" s="274"/>
      <c r="PY143" s="274"/>
      <c r="PZ143" s="274"/>
      <c r="QA143" s="274"/>
      <c r="QB143" s="274"/>
      <c r="QC143" s="274"/>
      <c r="QD143" s="274"/>
      <c r="QE143" s="274"/>
      <c r="QF143" s="274"/>
      <c r="QG143" s="274"/>
      <c r="QX143" s="274"/>
      <c r="QY143" s="274"/>
      <c r="QZ143" s="274"/>
      <c r="RA143" s="274"/>
      <c r="RB143" s="274"/>
      <c r="RC143" s="274"/>
      <c r="RD143" s="274"/>
      <c r="RE143" s="274"/>
      <c r="RF143" s="274"/>
      <c r="RG143" s="274"/>
      <c r="RH143" s="274"/>
      <c r="RI143" s="274"/>
      <c r="RJ143" s="274"/>
      <c r="RK143" s="274"/>
      <c r="RL143" s="274"/>
      <c r="RM143" s="274"/>
      <c r="RN143" s="274"/>
      <c r="RO143" s="274"/>
      <c r="RP143" s="274"/>
      <c r="RQ143" s="274"/>
      <c r="RR143" s="274"/>
      <c r="RS143" s="274"/>
      <c r="RT143" s="274"/>
      <c r="RU143" s="274"/>
      <c r="RV143" s="274"/>
      <c r="RW143" s="274"/>
      <c r="RX143" s="274"/>
      <c r="RY143" s="274"/>
      <c r="RZ143" s="274"/>
      <c r="SA143" s="274"/>
      <c r="SB143" s="274"/>
      <c r="SC143" s="274"/>
      <c r="SD143" s="274"/>
      <c r="SE143" s="274"/>
      <c r="SF143" s="274"/>
      <c r="SG143" s="274"/>
      <c r="SH143" s="274"/>
      <c r="SI143" s="274"/>
      <c r="SJ143" s="274"/>
    </row>
    <row r="144" spans="2:504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PA144"/>
      <c r="PB144"/>
      <c r="PC144"/>
      <c r="PD144"/>
      <c r="PE144"/>
      <c r="PF144"/>
      <c r="PG144"/>
      <c r="PH144"/>
      <c r="PI144"/>
      <c r="PJ144"/>
      <c r="PR144" s="274"/>
      <c r="PS144" s="274"/>
      <c r="PT144" s="274"/>
      <c r="PU144" s="274"/>
      <c r="PV144" s="274"/>
      <c r="PW144" s="274"/>
      <c r="PX144" s="274"/>
      <c r="PY144" s="274"/>
      <c r="PZ144" s="274"/>
      <c r="QA144" s="274"/>
      <c r="QB144" s="274"/>
      <c r="QC144" s="274"/>
      <c r="QD144" s="274"/>
      <c r="QE144" s="274"/>
      <c r="QF144" s="274"/>
      <c r="QG144" s="274"/>
      <c r="QX144" s="274"/>
      <c r="QY144" s="274"/>
      <c r="QZ144" s="274"/>
      <c r="RA144" s="274"/>
      <c r="RB144" s="274"/>
      <c r="RC144" s="274"/>
      <c r="RD144" s="274"/>
      <c r="RE144" s="274"/>
      <c r="RF144" s="274"/>
      <c r="RG144" s="274"/>
      <c r="RH144" s="274"/>
      <c r="RI144" s="274"/>
      <c r="RJ144" s="274"/>
      <c r="RK144" s="274"/>
      <c r="RL144" s="274"/>
      <c r="RM144" s="274"/>
      <c r="RN144" s="274"/>
      <c r="RO144" s="274"/>
      <c r="RP144" s="274"/>
      <c r="RQ144" s="274"/>
      <c r="RR144" s="274"/>
      <c r="RS144" s="274"/>
      <c r="RT144" s="274"/>
      <c r="RU144" s="274"/>
      <c r="RV144" s="274"/>
      <c r="RW144" s="274"/>
      <c r="RX144" s="274"/>
      <c r="RY144" s="274"/>
      <c r="RZ144" s="274"/>
      <c r="SA144" s="274"/>
      <c r="SB144" s="274"/>
      <c r="SC144" s="274"/>
      <c r="SD144" s="274"/>
      <c r="SE144" s="274"/>
      <c r="SF144" s="274"/>
      <c r="SG144" s="274"/>
      <c r="SH144" s="274"/>
      <c r="SI144" s="274"/>
      <c r="SJ144" s="274"/>
    </row>
    <row r="145" spans="2:504" x14ac:dyDescent="0.25">
      <c r="B145" s="2"/>
      <c r="C145" s="2"/>
      <c r="D145" s="2"/>
      <c r="E145" s="2"/>
      <c r="F145" s="2"/>
      <c r="G145" s="2"/>
      <c r="H145" s="2"/>
      <c r="PA145"/>
      <c r="PB145"/>
      <c r="PC145"/>
      <c r="PD145"/>
      <c r="PE145"/>
      <c r="PF145"/>
      <c r="PG145"/>
      <c r="PH145"/>
      <c r="PI145"/>
      <c r="PJ145"/>
      <c r="PR145" s="274"/>
      <c r="PS145" s="274"/>
      <c r="PT145" s="274"/>
      <c r="PU145" s="274"/>
      <c r="PV145" s="274"/>
      <c r="PW145" s="274"/>
      <c r="PX145" s="274"/>
      <c r="PY145" s="274"/>
      <c r="PZ145" s="274"/>
      <c r="QA145" s="274"/>
      <c r="QB145" s="274"/>
      <c r="QC145" s="274"/>
      <c r="QD145" s="274"/>
      <c r="QE145" s="274"/>
      <c r="QF145" s="274"/>
      <c r="QG145" s="274"/>
      <c r="QX145" s="274"/>
      <c r="QY145" s="274"/>
      <c r="QZ145" s="274"/>
      <c r="RA145" s="274"/>
      <c r="RB145" s="274"/>
      <c r="RC145" s="274"/>
      <c r="RD145" s="274"/>
      <c r="RE145" s="274"/>
      <c r="RF145" s="274"/>
      <c r="RG145" s="274"/>
      <c r="RH145" s="274"/>
      <c r="RI145" s="274"/>
      <c r="RJ145" s="274"/>
      <c r="RK145" s="274"/>
      <c r="RL145" s="274"/>
      <c r="RM145" s="274"/>
      <c r="RN145" s="274"/>
      <c r="RO145" s="274"/>
      <c r="RP145" s="274"/>
      <c r="RQ145" s="274"/>
      <c r="RR145" s="274"/>
      <c r="RS145" s="274"/>
      <c r="RT145" s="274"/>
      <c r="RU145" s="274"/>
      <c r="RV145" s="274"/>
      <c r="RW145" s="274"/>
      <c r="RX145" s="274"/>
      <c r="RY145" s="274"/>
      <c r="RZ145" s="274"/>
      <c r="SA145" s="274"/>
      <c r="SB145" s="274"/>
      <c r="SC145" s="274"/>
      <c r="SD145" s="274"/>
      <c r="SE145" s="274"/>
      <c r="SF145" s="274"/>
      <c r="SG145" s="274"/>
      <c r="SH145" s="274"/>
      <c r="SI145" s="274"/>
      <c r="SJ145" s="274"/>
    </row>
    <row r="146" spans="2:504" x14ac:dyDescent="0.25">
      <c r="PA146"/>
      <c r="PB146"/>
      <c r="PC146"/>
      <c r="PD146"/>
      <c r="PE146"/>
      <c r="PF146"/>
      <c r="PG146"/>
      <c r="PH146"/>
      <c r="PI146"/>
      <c r="PJ146"/>
      <c r="PR146" s="274"/>
      <c r="PS146" s="274"/>
      <c r="PT146" s="274"/>
      <c r="PU146" s="274"/>
      <c r="PV146" s="274"/>
      <c r="PW146" s="274"/>
      <c r="PX146" s="274"/>
      <c r="PY146" s="274"/>
      <c r="PZ146" s="274"/>
      <c r="QA146" s="274"/>
      <c r="QB146" s="274"/>
      <c r="QC146" s="274"/>
      <c r="QD146" s="274"/>
      <c r="QE146" s="274"/>
      <c r="QF146" s="274"/>
      <c r="QG146" s="274"/>
      <c r="QX146" s="274"/>
      <c r="QY146" s="274"/>
      <c r="QZ146" s="274"/>
      <c r="RA146" s="274"/>
      <c r="RB146" s="274"/>
      <c r="RC146" s="274"/>
      <c r="RD146" s="274"/>
      <c r="RE146" s="274"/>
      <c r="RF146" s="274"/>
      <c r="RG146" s="274"/>
      <c r="RH146" s="274"/>
      <c r="RI146" s="274"/>
      <c r="RJ146" s="274"/>
      <c r="RK146" s="274"/>
      <c r="RL146" s="274"/>
      <c r="RM146" s="274"/>
      <c r="RN146" s="274"/>
      <c r="RO146" s="274"/>
      <c r="RP146" s="274"/>
      <c r="RQ146" s="274"/>
      <c r="RR146" s="274"/>
      <c r="RS146" s="274"/>
      <c r="RT146" s="274"/>
      <c r="RU146" s="274"/>
      <c r="RV146" s="274"/>
      <c r="RW146" s="274"/>
      <c r="RX146" s="274"/>
      <c r="RY146" s="274"/>
      <c r="RZ146" s="274"/>
      <c r="SA146" s="274"/>
      <c r="SB146" s="274"/>
      <c r="SC146" s="274"/>
      <c r="SD146" s="274"/>
      <c r="SE146" s="274"/>
      <c r="SF146" s="274"/>
      <c r="SG146" s="274"/>
      <c r="SH146" s="274"/>
      <c r="SI146" s="274"/>
      <c r="SJ146" s="274"/>
    </row>
    <row r="147" spans="2:504" x14ac:dyDescent="0.25">
      <c r="PA147"/>
      <c r="PB147"/>
      <c r="PC147"/>
      <c r="PD147"/>
      <c r="PE147"/>
      <c r="PF147"/>
      <c r="PG147"/>
      <c r="PH147"/>
      <c r="PI147"/>
      <c r="PJ147"/>
      <c r="PR147" s="274"/>
      <c r="PS147" s="274"/>
      <c r="PT147" s="274"/>
      <c r="PU147" s="274"/>
      <c r="PV147" s="274"/>
      <c r="PW147" s="274"/>
      <c r="PX147" s="274"/>
      <c r="PY147" s="274"/>
      <c r="PZ147" s="274"/>
      <c r="QA147" s="274"/>
      <c r="QB147" s="274"/>
      <c r="QC147" s="274"/>
      <c r="QD147" s="274"/>
      <c r="QE147" s="274"/>
      <c r="QF147" s="274"/>
      <c r="QG147" s="274"/>
      <c r="QX147" s="274"/>
      <c r="QY147" s="274"/>
      <c r="QZ147" s="274"/>
      <c r="RA147" s="274"/>
      <c r="RB147" s="274"/>
      <c r="RC147" s="274"/>
      <c r="RD147" s="274"/>
      <c r="RE147" s="274"/>
      <c r="RF147" s="274"/>
      <c r="RG147" s="274"/>
      <c r="RH147" s="274"/>
      <c r="RI147" s="274"/>
      <c r="RJ147" s="274"/>
      <c r="RK147" s="274"/>
      <c r="RL147" s="274"/>
      <c r="RM147" s="274"/>
      <c r="RN147" s="274"/>
      <c r="RO147" s="274"/>
      <c r="RP147" s="274"/>
      <c r="RQ147" s="274"/>
      <c r="RR147" s="274"/>
      <c r="RS147" s="274"/>
      <c r="RT147" s="274"/>
      <c r="RU147" s="274"/>
      <c r="RV147" s="274"/>
      <c r="RW147" s="274"/>
      <c r="RX147" s="274"/>
      <c r="RY147" s="274"/>
      <c r="RZ147" s="274"/>
      <c r="SA147" s="274"/>
      <c r="SB147" s="274"/>
      <c r="SC147" s="274"/>
      <c r="SD147" s="274"/>
      <c r="SE147" s="274"/>
      <c r="SF147" s="274"/>
      <c r="SG147" s="274"/>
      <c r="SH147" s="274"/>
      <c r="SI147" s="274"/>
      <c r="SJ147" s="274"/>
    </row>
    <row r="148" spans="2:504" x14ac:dyDescent="0.25">
      <c r="PA148"/>
      <c r="PB148"/>
      <c r="PC148"/>
      <c r="PD148"/>
      <c r="PE148"/>
      <c r="PF148"/>
      <c r="PG148"/>
      <c r="PH148"/>
      <c r="PI148"/>
      <c r="PJ148"/>
      <c r="PR148" s="274"/>
      <c r="PS148" s="274"/>
      <c r="PT148" s="274"/>
      <c r="PU148" s="274"/>
      <c r="PV148" s="274"/>
      <c r="PW148" s="274"/>
      <c r="PX148" s="274"/>
      <c r="PY148" s="274"/>
      <c r="PZ148" s="274"/>
      <c r="QA148" s="274"/>
      <c r="QB148" s="274"/>
      <c r="QC148" s="274"/>
      <c r="QD148" s="274"/>
      <c r="QE148" s="274"/>
      <c r="QF148" s="274"/>
      <c r="QG148" s="274"/>
      <c r="QX148" s="274"/>
      <c r="QY148" s="274"/>
      <c r="QZ148" s="274"/>
      <c r="RA148" s="274"/>
      <c r="RB148" s="274"/>
      <c r="RC148" s="274"/>
      <c r="RD148" s="274"/>
      <c r="RE148" s="274"/>
      <c r="RF148" s="274"/>
      <c r="RG148" s="274"/>
      <c r="RH148" s="274"/>
      <c r="RI148" s="274"/>
      <c r="RJ148" s="274"/>
      <c r="RK148" s="274"/>
      <c r="RL148" s="274"/>
      <c r="RM148" s="274"/>
      <c r="RN148" s="274"/>
      <c r="RO148" s="274"/>
      <c r="RP148" s="274"/>
      <c r="RQ148" s="274"/>
      <c r="RR148" s="274"/>
      <c r="RS148" s="274"/>
      <c r="RT148" s="274"/>
      <c r="RU148" s="274"/>
      <c r="RV148" s="274"/>
      <c r="RW148" s="274"/>
      <c r="RX148" s="274"/>
      <c r="RY148" s="274"/>
      <c r="RZ148" s="274"/>
      <c r="SA148" s="274"/>
      <c r="SB148" s="274"/>
      <c r="SC148" s="274"/>
      <c r="SD148" s="274"/>
      <c r="SE148" s="274"/>
      <c r="SF148" s="274"/>
      <c r="SG148" s="274"/>
      <c r="SH148" s="274"/>
      <c r="SI148" s="274"/>
      <c r="SJ148" s="274"/>
    </row>
    <row r="149" spans="2:504" x14ac:dyDescent="0.25">
      <c r="PR149" s="274"/>
      <c r="PS149" s="274"/>
      <c r="PT149" s="274"/>
      <c r="PU149" s="274"/>
      <c r="PV149" s="274"/>
      <c r="PW149" s="274"/>
      <c r="PX149" s="274"/>
      <c r="PY149" s="274"/>
      <c r="PZ149" s="274"/>
      <c r="QA149" s="274"/>
      <c r="QB149" s="274"/>
      <c r="QC149" s="274"/>
      <c r="QD149" s="274"/>
      <c r="QE149" s="274"/>
      <c r="QF149" s="274"/>
      <c r="QG149" s="274"/>
      <c r="QX149" s="274"/>
      <c r="QY149" s="274"/>
      <c r="QZ149" s="274"/>
      <c r="RA149" s="274"/>
      <c r="RB149" s="274"/>
      <c r="RC149" s="274"/>
      <c r="RD149" s="274"/>
      <c r="RE149" s="274"/>
      <c r="RF149" s="274"/>
      <c r="RG149" s="274"/>
      <c r="RH149" s="274"/>
      <c r="RI149" s="274"/>
      <c r="RJ149" s="274"/>
      <c r="RK149" s="274"/>
      <c r="RL149" s="274"/>
      <c r="RM149" s="274"/>
      <c r="RN149" s="274"/>
      <c r="RO149" s="274"/>
      <c r="RP149" s="274"/>
      <c r="RQ149" s="274"/>
      <c r="RR149" s="274"/>
      <c r="RS149" s="274"/>
      <c r="RT149" s="274"/>
      <c r="RU149" s="274"/>
      <c r="RV149" s="274"/>
      <c r="RW149" s="274"/>
      <c r="RX149" s="274"/>
      <c r="RY149" s="274"/>
      <c r="RZ149" s="274"/>
      <c r="SA149" s="274"/>
      <c r="SB149" s="274"/>
      <c r="SC149" s="274"/>
      <c r="SD149" s="274"/>
      <c r="SE149" s="274"/>
      <c r="SF149" s="274"/>
      <c r="SG149" s="274"/>
      <c r="SH149" s="274"/>
      <c r="SI149" s="274"/>
      <c r="SJ149" s="274"/>
    </row>
    <row r="150" spans="2:504" x14ac:dyDescent="0.25">
      <c r="PR150" s="274"/>
      <c r="PS150" s="274"/>
      <c r="PT150" s="274"/>
      <c r="PU150" s="274"/>
      <c r="PV150" s="274"/>
      <c r="PW150" s="274"/>
      <c r="PX150" s="274"/>
      <c r="PY150" s="274"/>
      <c r="PZ150" s="274"/>
      <c r="QA150" s="274"/>
      <c r="QB150" s="274"/>
      <c r="QC150" s="274"/>
      <c r="QD150" s="274"/>
      <c r="QE150" s="274"/>
      <c r="QF150" s="274"/>
      <c r="QG150" s="274"/>
      <c r="QX150" s="274"/>
      <c r="QY150" s="274"/>
      <c r="QZ150" s="274"/>
      <c r="RA150" s="274"/>
      <c r="RB150" s="274"/>
      <c r="RC150" s="274"/>
      <c r="RD150" s="274"/>
      <c r="RE150" s="274"/>
      <c r="RF150" s="274"/>
      <c r="RG150" s="274"/>
      <c r="RH150" s="274"/>
      <c r="RI150" s="274"/>
      <c r="RJ150" s="274"/>
      <c r="RK150" s="274"/>
      <c r="RL150" s="274"/>
      <c r="RM150" s="274"/>
      <c r="RN150" s="274"/>
      <c r="RO150" s="274"/>
      <c r="RP150" s="274"/>
      <c r="RQ150" s="274"/>
      <c r="RR150" s="274"/>
      <c r="RS150" s="274"/>
      <c r="RT150" s="274"/>
      <c r="RU150" s="274"/>
      <c r="RV150" s="274"/>
      <c r="RW150" s="274"/>
      <c r="RX150" s="274"/>
      <c r="RY150" s="274"/>
      <c r="RZ150" s="274"/>
      <c r="SA150" s="274"/>
      <c r="SB150" s="274"/>
      <c r="SC150" s="274"/>
      <c r="SD150" s="274"/>
      <c r="SE150" s="274"/>
      <c r="SF150" s="274"/>
      <c r="SG150" s="274"/>
      <c r="SH150" s="274"/>
      <c r="SI150" s="274"/>
      <c r="SJ150" s="274"/>
    </row>
    <row r="151" spans="2:504" x14ac:dyDescent="0.25">
      <c r="PR151" s="274"/>
      <c r="PS151" s="274"/>
      <c r="PT151" s="274"/>
      <c r="PU151" s="274"/>
      <c r="PV151" s="274"/>
      <c r="PW151" s="274"/>
      <c r="PX151" s="274"/>
      <c r="PY151" s="274"/>
      <c r="PZ151" s="274"/>
      <c r="QA151" s="274"/>
      <c r="QB151" s="274"/>
      <c r="QC151" s="274"/>
      <c r="QD151" s="274"/>
      <c r="QE151" s="274"/>
      <c r="QF151" s="274"/>
      <c r="QG151" s="274"/>
      <c r="QX151" s="274"/>
      <c r="QY151" s="274"/>
      <c r="QZ151" s="274"/>
      <c r="RA151" s="274"/>
      <c r="RB151" s="274"/>
      <c r="RC151" s="274"/>
      <c r="RD151" s="274"/>
      <c r="RE151" s="274"/>
      <c r="RF151" s="274"/>
      <c r="RG151" s="274"/>
      <c r="RH151" s="274"/>
      <c r="RI151" s="274"/>
      <c r="RJ151" s="274"/>
      <c r="RK151" s="274"/>
      <c r="RL151" s="274"/>
      <c r="RM151" s="274"/>
      <c r="RN151" s="274"/>
      <c r="RO151" s="274"/>
      <c r="RP151" s="274"/>
      <c r="RQ151" s="274"/>
      <c r="RR151" s="274"/>
      <c r="RS151" s="274"/>
      <c r="RT151" s="274"/>
      <c r="RU151" s="274"/>
      <c r="RV151" s="274"/>
      <c r="RW151" s="274"/>
      <c r="RX151" s="274"/>
      <c r="RY151" s="274"/>
      <c r="RZ151" s="274"/>
      <c r="SA151" s="274"/>
      <c r="SB151" s="274"/>
      <c r="SC151" s="274"/>
      <c r="SD151" s="274"/>
      <c r="SE151" s="274"/>
      <c r="SF151" s="274"/>
      <c r="SG151" s="274"/>
      <c r="SH151" s="274"/>
      <c r="SI151" s="274"/>
      <c r="SJ151" s="274"/>
    </row>
    <row r="152" spans="2:504" x14ac:dyDescent="0.25">
      <c r="PR152" s="274"/>
      <c r="PS152" s="274"/>
      <c r="PT152" s="274"/>
      <c r="PU152" s="274"/>
      <c r="PV152" s="274"/>
      <c r="PW152" s="274"/>
      <c r="PX152" s="274"/>
      <c r="PY152" s="274"/>
      <c r="PZ152" s="274"/>
      <c r="QA152" s="274"/>
      <c r="QB152" s="274"/>
      <c r="QC152" s="274"/>
      <c r="QD152" s="274"/>
      <c r="QE152" s="274"/>
      <c r="QF152" s="274"/>
      <c r="QG152" s="274"/>
      <c r="QX152" s="274"/>
      <c r="QY152" s="274"/>
      <c r="QZ152" s="274"/>
      <c r="RA152" s="274"/>
      <c r="RB152" s="274"/>
      <c r="RC152" s="274"/>
      <c r="RD152" s="274"/>
      <c r="RE152" s="274"/>
      <c r="RF152" s="274"/>
      <c r="RG152" s="274"/>
      <c r="RH152" s="274"/>
      <c r="RI152" s="274"/>
      <c r="RJ152" s="274"/>
      <c r="RK152" s="274"/>
      <c r="RL152" s="274"/>
      <c r="RM152" s="274"/>
      <c r="RN152" s="274"/>
      <c r="RO152" s="274"/>
      <c r="RP152" s="274"/>
      <c r="RQ152" s="274"/>
      <c r="RR152" s="274"/>
      <c r="RS152" s="274"/>
      <c r="RT152" s="274"/>
      <c r="RU152" s="274"/>
      <c r="RV152" s="274"/>
      <c r="RW152" s="274"/>
      <c r="RX152" s="274"/>
      <c r="RY152" s="274"/>
      <c r="RZ152" s="274"/>
      <c r="SA152" s="274"/>
      <c r="SB152" s="274"/>
      <c r="SC152" s="274"/>
      <c r="SD152" s="274"/>
      <c r="SE152" s="274"/>
      <c r="SF152" s="274"/>
      <c r="SG152" s="274"/>
      <c r="SH152" s="274"/>
      <c r="SI152" s="274"/>
      <c r="SJ152" s="274"/>
    </row>
    <row r="153" spans="2:504" x14ac:dyDescent="0.25">
      <c r="PR153" s="274"/>
      <c r="PS153" s="274"/>
      <c r="PT153" s="274"/>
      <c r="PU153" s="274"/>
      <c r="PV153" s="274"/>
      <c r="PW153" s="274"/>
      <c r="PX153" s="274"/>
      <c r="PY153" s="274"/>
      <c r="PZ153" s="274"/>
      <c r="QA153" s="274"/>
      <c r="QB153" s="274"/>
      <c r="QC153" s="274"/>
      <c r="QD153" s="274"/>
      <c r="QE153" s="274"/>
      <c r="QF153" s="274"/>
      <c r="QG153" s="274"/>
      <c r="QX153" s="274"/>
      <c r="QY153" s="274"/>
      <c r="QZ153" s="274"/>
      <c r="RA153" s="274"/>
      <c r="RB153" s="274"/>
      <c r="RC153" s="274"/>
      <c r="RD153" s="274"/>
      <c r="RE153" s="274"/>
      <c r="RF153" s="274"/>
      <c r="RG153" s="274"/>
      <c r="RH153" s="274"/>
      <c r="RI153" s="274"/>
      <c r="RJ153" s="274"/>
      <c r="RK153" s="274"/>
      <c r="RL153" s="274"/>
      <c r="RM153" s="274"/>
      <c r="RN153" s="274"/>
      <c r="RO153" s="274"/>
      <c r="RP153" s="274"/>
      <c r="RQ153" s="274"/>
      <c r="RR153" s="274"/>
      <c r="RS153" s="274"/>
      <c r="RT153" s="274"/>
      <c r="RU153" s="274"/>
      <c r="RV153" s="274"/>
      <c r="RW153" s="274"/>
      <c r="RX153" s="274"/>
      <c r="RY153" s="274"/>
      <c r="RZ153" s="274"/>
      <c r="SA153" s="274"/>
      <c r="SB153" s="274"/>
      <c r="SC153" s="274"/>
      <c r="SD153" s="274"/>
      <c r="SE153" s="274"/>
      <c r="SF153" s="274"/>
      <c r="SG153" s="274"/>
      <c r="SH153" s="274"/>
      <c r="SI153" s="274"/>
      <c r="SJ153" s="274"/>
    </row>
    <row r="154" spans="2:504" x14ac:dyDescent="0.25">
      <c r="PR154" s="274"/>
      <c r="PS154" s="274"/>
      <c r="PT154" s="274"/>
      <c r="PU154" s="274"/>
      <c r="PV154" s="274"/>
      <c r="PW154" s="274"/>
      <c r="PX154" s="274"/>
      <c r="PY154" s="274"/>
      <c r="PZ154" s="274"/>
      <c r="QA154" s="274"/>
      <c r="QB154" s="274"/>
      <c r="QC154" s="274"/>
      <c r="QD154" s="274"/>
      <c r="QE154" s="274"/>
      <c r="QF154" s="274"/>
      <c r="QG154" s="274"/>
      <c r="QX154" s="274"/>
      <c r="QY154" s="274"/>
      <c r="QZ154" s="274"/>
      <c r="RA154" s="274"/>
      <c r="RB154" s="274"/>
      <c r="RC154" s="274"/>
      <c r="RD154" s="274"/>
      <c r="RE154" s="274"/>
      <c r="RF154" s="274"/>
      <c r="RG154" s="274"/>
      <c r="RH154" s="274"/>
      <c r="RI154" s="274"/>
      <c r="RJ154" s="274"/>
      <c r="RK154" s="274"/>
      <c r="RL154" s="274"/>
      <c r="RM154" s="274"/>
      <c r="RN154" s="274"/>
      <c r="RO154" s="274"/>
      <c r="RP154" s="274"/>
      <c r="RQ154" s="274"/>
      <c r="RR154" s="274"/>
      <c r="RS154" s="274"/>
      <c r="RT154" s="274"/>
      <c r="RU154" s="274"/>
      <c r="RV154" s="274"/>
      <c r="RW154" s="274"/>
      <c r="RX154" s="274"/>
      <c r="RY154" s="274"/>
      <c r="RZ154" s="274"/>
      <c r="SA154" s="274"/>
      <c r="SB154" s="274"/>
      <c r="SC154" s="274"/>
      <c r="SD154" s="274"/>
      <c r="SE154" s="274"/>
      <c r="SF154" s="274"/>
      <c r="SG154" s="274"/>
      <c r="SH154" s="274"/>
      <c r="SI154" s="274"/>
      <c r="SJ154" s="274"/>
    </row>
    <row r="155" spans="2:504" x14ac:dyDescent="0.25">
      <c r="PR155" s="274"/>
      <c r="PS155" s="274"/>
      <c r="PT155" s="274"/>
      <c r="PU155" s="274"/>
      <c r="PV155" s="274"/>
      <c r="PW155" s="274"/>
      <c r="PX155" s="274"/>
      <c r="PY155" s="274"/>
      <c r="PZ155" s="274"/>
      <c r="QA155" s="274"/>
      <c r="QB155" s="274"/>
      <c r="QC155" s="274"/>
      <c r="QD155" s="274"/>
      <c r="QE155" s="274"/>
      <c r="QF155" s="274"/>
      <c r="QG155" s="274"/>
      <c r="QX155" s="274"/>
      <c r="QY155" s="274"/>
      <c r="QZ155" s="274"/>
      <c r="RA155" s="274"/>
      <c r="RB155" s="274"/>
      <c r="RC155" s="274"/>
      <c r="RD155" s="274"/>
      <c r="RE155" s="274"/>
      <c r="RF155" s="274"/>
      <c r="RG155" s="274"/>
      <c r="RH155" s="274"/>
      <c r="RI155" s="274"/>
      <c r="RJ155" s="274"/>
      <c r="RK155" s="274"/>
      <c r="RL155" s="274"/>
      <c r="RM155" s="274"/>
      <c r="RN155" s="274"/>
      <c r="RO155" s="274"/>
      <c r="RP155" s="274"/>
      <c r="RQ155" s="274"/>
      <c r="RR155" s="274"/>
      <c r="RS155" s="274"/>
      <c r="RT155" s="274"/>
      <c r="RU155" s="274"/>
      <c r="RV155" s="274"/>
      <c r="RW155" s="274"/>
      <c r="RX155" s="274"/>
      <c r="RY155" s="274"/>
      <c r="RZ155" s="274"/>
      <c r="SA155" s="274"/>
      <c r="SB155" s="274"/>
      <c r="SC155" s="274"/>
      <c r="SD155" s="274"/>
      <c r="SE155" s="274"/>
      <c r="SF155" s="274"/>
      <c r="SG155" s="274"/>
      <c r="SH155" s="274"/>
      <c r="SI155" s="274"/>
      <c r="SJ155" s="274"/>
    </row>
    <row r="156" spans="2:504" x14ac:dyDescent="0.25">
      <c r="PR156" s="274"/>
      <c r="PS156" s="274"/>
      <c r="PT156" s="274"/>
      <c r="PU156" s="274"/>
      <c r="PV156" s="274"/>
      <c r="PW156" s="274"/>
      <c r="PX156" s="274"/>
      <c r="PY156" s="274"/>
      <c r="PZ156" s="274"/>
      <c r="QA156" s="274"/>
      <c r="QB156" s="274"/>
      <c r="QC156" s="274"/>
      <c r="QD156" s="274"/>
      <c r="QE156" s="274"/>
      <c r="QF156" s="274"/>
      <c r="QG156" s="274"/>
      <c r="QX156" s="274"/>
      <c r="QY156" s="274"/>
      <c r="QZ156" s="274"/>
      <c r="RA156" s="274"/>
      <c r="RB156" s="274"/>
      <c r="RC156" s="274"/>
      <c r="RD156" s="274"/>
      <c r="RE156" s="274"/>
      <c r="RF156" s="274"/>
      <c r="RG156" s="274"/>
      <c r="RH156" s="274"/>
      <c r="RI156" s="274"/>
      <c r="RJ156" s="274"/>
      <c r="RK156" s="274"/>
      <c r="RL156" s="274"/>
      <c r="RM156" s="274"/>
      <c r="RN156" s="274"/>
      <c r="RO156" s="274"/>
      <c r="RP156" s="274"/>
      <c r="RQ156" s="274"/>
      <c r="RR156" s="274"/>
      <c r="RS156" s="274"/>
      <c r="RT156" s="274"/>
      <c r="RU156" s="274"/>
      <c r="RV156" s="274"/>
      <c r="RW156" s="274"/>
      <c r="RX156" s="274"/>
      <c r="RY156" s="274"/>
      <c r="RZ156" s="274"/>
      <c r="SA156" s="274"/>
      <c r="SB156" s="274"/>
      <c r="SC156" s="274"/>
      <c r="SD156" s="274"/>
      <c r="SE156" s="274"/>
      <c r="SF156" s="274"/>
      <c r="SG156" s="274"/>
      <c r="SH156" s="274"/>
      <c r="SI156" s="274"/>
      <c r="SJ156" s="274"/>
    </row>
    <row r="157" spans="2:504" x14ac:dyDescent="0.25">
      <c r="PR157" s="274"/>
      <c r="PS157" s="274"/>
      <c r="PT157" s="274"/>
      <c r="PU157" s="274"/>
      <c r="PV157" s="274"/>
      <c r="PW157" s="274"/>
      <c r="PX157" s="274"/>
      <c r="PY157" s="274"/>
      <c r="PZ157" s="274"/>
      <c r="QA157" s="274"/>
      <c r="QB157" s="274"/>
      <c r="QC157" s="274"/>
      <c r="QD157" s="274"/>
      <c r="QE157" s="274"/>
      <c r="QF157" s="274"/>
      <c r="QG157" s="274"/>
      <c r="QX157" s="274"/>
      <c r="QY157" s="274"/>
      <c r="QZ157" s="274"/>
      <c r="RA157" s="274"/>
      <c r="RB157" s="274"/>
      <c r="RC157" s="274"/>
      <c r="RD157" s="274"/>
      <c r="RE157" s="274"/>
      <c r="RF157" s="274"/>
      <c r="RG157" s="274"/>
      <c r="RH157" s="274"/>
      <c r="RI157" s="274"/>
      <c r="RJ157" s="274"/>
      <c r="RK157" s="274"/>
      <c r="RL157" s="274"/>
      <c r="RM157" s="274"/>
      <c r="RN157" s="274"/>
      <c r="RO157" s="274"/>
      <c r="RP157" s="274"/>
      <c r="RQ157" s="274"/>
      <c r="RR157" s="274"/>
      <c r="RS157" s="274"/>
      <c r="RT157" s="274"/>
      <c r="RU157" s="274"/>
      <c r="RV157" s="274"/>
      <c r="RW157" s="274"/>
      <c r="RX157" s="274"/>
      <c r="RY157" s="274"/>
      <c r="RZ157" s="274"/>
      <c r="SA157" s="274"/>
      <c r="SB157" s="274"/>
      <c r="SC157" s="274"/>
      <c r="SD157" s="274"/>
      <c r="SE157" s="274"/>
      <c r="SF157" s="274"/>
      <c r="SG157" s="274"/>
      <c r="SH157" s="274"/>
      <c r="SI157" s="274"/>
      <c r="SJ157" s="274"/>
    </row>
    <row r="158" spans="2:504" x14ac:dyDescent="0.25">
      <c r="PR158" s="274"/>
      <c r="PS158" s="274"/>
      <c r="PT158" s="274"/>
      <c r="PU158" s="274"/>
      <c r="PV158" s="274"/>
      <c r="PW158" s="274"/>
      <c r="PX158" s="274"/>
      <c r="PY158" s="274"/>
      <c r="PZ158" s="274"/>
      <c r="QA158" s="274"/>
      <c r="QB158" s="274"/>
      <c r="QC158" s="274"/>
      <c r="QD158" s="274"/>
      <c r="QE158" s="274"/>
      <c r="QF158" s="274"/>
      <c r="QG158" s="274"/>
      <c r="QX158" s="274"/>
      <c r="QY158" s="274"/>
      <c r="QZ158" s="274"/>
      <c r="RA158" s="274"/>
      <c r="RB158" s="274"/>
      <c r="RC158" s="274"/>
      <c r="RD158" s="274"/>
      <c r="RE158" s="274"/>
      <c r="RF158" s="274"/>
      <c r="RG158" s="274"/>
      <c r="RH158" s="274"/>
      <c r="RI158" s="274"/>
      <c r="RJ158" s="274"/>
      <c r="RK158" s="274"/>
      <c r="RL158" s="274"/>
      <c r="RM158" s="274"/>
      <c r="RN158" s="274"/>
      <c r="RO158" s="274"/>
      <c r="RP158" s="274"/>
      <c r="RQ158" s="274"/>
      <c r="RR158" s="274"/>
      <c r="RS158" s="274"/>
      <c r="RT158" s="274"/>
      <c r="RU158" s="274"/>
      <c r="RV158" s="274"/>
      <c r="RW158" s="274"/>
      <c r="RX158" s="274"/>
      <c r="RY158" s="274"/>
      <c r="RZ158" s="274"/>
      <c r="SA158" s="274"/>
      <c r="SB158" s="274"/>
      <c r="SC158" s="274"/>
      <c r="SD158" s="274"/>
      <c r="SE158" s="274"/>
      <c r="SF158" s="274"/>
      <c r="SG158" s="274"/>
      <c r="SH158" s="274"/>
      <c r="SI158" s="274"/>
      <c r="SJ158" s="274"/>
    </row>
    <row r="159" spans="2:504" x14ac:dyDescent="0.25">
      <c r="PR159" s="274"/>
      <c r="PS159" s="274"/>
      <c r="PT159" s="274"/>
      <c r="PU159" s="274"/>
      <c r="PV159" s="274"/>
      <c r="PW159" s="274"/>
      <c r="PX159" s="274"/>
      <c r="PY159" s="274"/>
      <c r="PZ159" s="274"/>
      <c r="QA159" s="274"/>
      <c r="QB159" s="274"/>
      <c r="QC159" s="274"/>
      <c r="QD159" s="274"/>
      <c r="QE159" s="274"/>
      <c r="QF159" s="274"/>
      <c r="QG159" s="274"/>
      <c r="QX159" s="274"/>
      <c r="QY159" s="274"/>
      <c r="QZ159" s="274"/>
      <c r="RA159" s="274"/>
      <c r="RB159" s="274"/>
      <c r="RC159" s="274"/>
      <c r="RD159" s="274"/>
      <c r="RE159" s="274"/>
      <c r="RF159" s="274"/>
      <c r="RG159" s="274"/>
      <c r="RH159" s="274"/>
      <c r="RI159" s="274"/>
      <c r="RJ159" s="274"/>
      <c r="RK159" s="274"/>
      <c r="RL159" s="274"/>
      <c r="RM159" s="274"/>
      <c r="RN159" s="274"/>
      <c r="RO159" s="274"/>
      <c r="RP159" s="274"/>
      <c r="RQ159" s="274"/>
      <c r="RR159" s="274"/>
      <c r="RS159" s="274"/>
      <c r="RT159" s="274"/>
      <c r="RU159" s="274"/>
      <c r="RV159" s="274"/>
      <c r="RW159" s="274"/>
      <c r="RX159" s="274"/>
      <c r="RY159" s="274"/>
      <c r="RZ159" s="274"/>
      <c r="SA159" s="274"/>
      <c r="SB159" s="274"/>
      <c r="SC159" s="274"/>
      <c r="SD159" s="274"/>
      <c r="SE159" s="274"/>
      <c r="SF159" s="274"/>
      <c r="SG159" s="274"/>
      <c r="SH159" s="274"/>
      <c r="SI159" s="274"/>
      <c r="SJ159" s="274"/>
    </row>
    <row r="160" spans="2:504" x14ac:dyDescent="0.25">
      <c r="PR160" s="274"/>
      <c r="PS160" s="274"/>
      <c r="PT160" s="274"/>
      <c r="PU160" s="274"/>
      <c r="PV160" s="274"/>
      <c r="PW160" s="274"/>
      <c r="PX160" s="274"/>
      <c r="PY160" s="274"/>
      <c r="PZ160" s="274"/>
      <c r="QA160" s="274"/>
      <c r="QB160" s="274"/>
      <c r="QC160" s="274"/>
      <c r="QD160" s="274"/>
      <c r="QE160" s="274"/>
      <c r="QF160" s="274"/>
      <c r="QG160" s="274"/>
      <c r="QX160" s="274"/>
      <c r="QY160" s="274"/>
      <c r="QZ160" s="274"/>
      <c r="RA160" s="274"/>
      <c r="RB160" s="274"/>
      <c r="RC160" s="274"/>
      <c r="RD160" s="274"/>
      <c r="RE160" s="274"/>
      <c r="RF160" s="274"/>
      <c r="RG160" s="274"/>
      <c r="RH160" s="274"/>
      <c r="RI160" s="274"/>
      <c r="RJ160" s="274"/>
      <c r="RK160" s="274"/>
      <c r="RL160" s="274"/>
      <c r="RM160" s="274"/>
      <c r="RN160" s="274"/>
      <c r="RO160" s="274"/>
      <c r="RP160" s="274"/>
      <c r="RQ160" s="274"/>
      <c r="RR160" s="274"/>
      <c r="RS160" s="274"/>
      <c r="RT160" s="274"/>
      <c r="RU160" s="274"/>
      <c r="RV160" s="274"/>
      <c r="RW160" s="274"/>
      <c r="RX160" s="274"/>
      <c r="RY160" s="274"/>
      <c r="RZ160" s="274"/>
      <c r="SA160" s="274"/>
      <c r="SB160" s="274"/>
      <c r="SC160" s="274"/>
      <c r="SD160" s="274"/>
      <c r="SE160" s="274"/>
      <c r="SF160" s="274"/>
      <c r="SG160" s="274"/>
      <c r="SH160" s="274"/>
      <c r="SI160" s="274"/>
      <c r="SJ160" s="274"/>
    </row>
    <row r="161" spans="434:504" x14ac:dyDescent="0.25">
      <c r="PR161" s="274"/>
      <c r="PS161" s="274"/>
      <c r="PT161" s="274"/>
      <c r="PU161" s="274"/>
      <c r="PV161" s="274"/>
      <c r="PW161" s="274"/>
      <c r="PX161" s="274"/>
      <c r="PY161" s="274"/>
      <c r="PZ161" s="274"/>
      <c r="QA161" s="274"/>
      <c r="QB161" s="274"/>
      <c r="QC161" s="274"/>
      <c r="QD161" s="274"/>
      <c r="QE161" s="274"/>
      <c r="QF161" s="274"/>
      <c r="QG161" s="274"/>
      <c r="QX161" s="274"/>
      <c r="QY161" s="274"/>
      <c r="QZ161" s="274"/>
      <c r="RA161" s="274"/>
      <c r="RB161" s="274"/>
      <c r="RC161" s="274"/>
      <c r="RD161" s="274"/>
      <c r="RE161" s="274"/>
      <c r="RF161" s="274"/>
      <c r="RG161" s="274"/>
      <c r="RH161" s="274"/>
      <c r="RI161" s="274"/>
      <c r="RJ161" s="274"/>
      <c r="RK161" s="274"/>
      <c r="RL161" s="274"/>
      <c r="RM161" s="274"/>
      <c r="RN161" s="274"/>
      <c r="RO161" s="274"/>
      <c r="RP161" s="274"/>
      <c r="RQ161" s="274"/>
      <c r="RR161" s="274"/>
      <c r="RS161" s="274"/>
      <c r="RT161" s="274"/>
      <c r="RU161" s="274"/>
      <c r="RV161" s="274"/>
      <c r="RW161" s="274"/>
      <c r="RX161" s="274"/>
      <c r="RY161" s="274"/>
      <c r="RZ161" s="274"/>
      <c r="SA161" s="274"/>
      <c r="SB161" s="274"/>
      <c r="SC161" s="274"/>
      <c r="SD161" s="274"/>
      <c r="SE161" s="274"/>
      <c r="SF161" s="274"/>
      <c r="SG161" s="274"/>
      <c r="SH161" s="274"/>
      <c r="SI161" s="274"/>
      <c r="SJ161" s="274"/>
    </row>
    <row r="162" spans="434:504" x14ac:dyDescent="0.25">
      <c r="PR162" s="274"/>
      <c r="PS162" s="274"/>
      <c r="PT162" s="274"/>
      <c r="PU162" s="274"/>
      <c r="PV162" s="274"/>
      <c r="PW162" s="274"/>
      <c r="PX162" s="274"/>
      <c r="PY162" s="274"/>
      <c r="PZ162" s="274"/>
      <c r="QA162" s="274"/>
      <c r="QB162" s="274"/>
      <c r="QC162" s="274"/>
      <c r="QD162" s="274"/>
      <c r="QE162" s="274"/>
      <c r="QF162" s="274"/>
      <c r="QG162" s="274"/>
      <c r="QX162" s="274"/>
      <c r="QY162" s="274"/>
      <c r="QZ162" s="274"/>
      <c r="RA162" s="274"/>
      <c r="RB162" s="274"/>
      <c r="RC162" s="274"/>
      <c r="RD162" s="274"/>
      <c r="RE162" s="274"/>
      <c r="RF162" s="274"/>
      <c r="RG162" s="274"/>
      <c r="RH162" s="274"/>
      <c r="RI162" s="274"/>
      <c r="RJ162" s="274"/>
      <c r="RK162" s="274"/>
      <c r="RL162" s="274"/>
      <c r="RM162" s="274"/>
      <c r="RN162" s="274"/>
      <c r="RO162" s="274"/>
      <c r="RP162" s="274"/>
      <c r="RQ162" s="274"/>
      <c r="RR162" s="274"/>
      <c r="RS162" s="274"/>
      <c r="RT162" s="274"/>
      <c r="RU162" s="274"/>
      <c r="RV162" s="274"/>
      <c r="RW162" s="274"/>
      <c r="RX162" s="274"/>
      <c r="RY162" s="274"/>
      <c r="RZ162" s="274"/>
      <c r="SA162" s="274"/>
      <c r="SB162" s="274"/>
      <c r="SC162" s="274"/>
      <c r="SD162" s="274"/>
      <c r="SE162" s="274"/>
      <c r="SF162" s="274"/>
      <c r="SG162" s="274"/>
      <c r="SH162" s="274"/>
      <c r="SI162" s="274"/>
      <c r="SJ162" s="274"/>
    </row>
    <row r="163" spans="434:504" x14ac:dyDescent="0.25">
      <c r="PR163" s="274"/>
      <c r="PS163" s="274"/>
      <c r="PT163" s="274"/>
      <c r="PU163" s="274"/>
      <c r="PV163" s="274"/>
      <c r="PW163" s="274"/>
      <c r="PX163" s="274"/>
      <c r="PY163" s="274"/>
      <c r="PZ163" s="274"/>
      <c r="QA163" s="274"/>
      <c r="QB163" s="274"/>
      <c r="QC163" s="274"/>
      <c r="QD163" s="274"/>
      <c r="QE163" s="274"/>
      <c r="QF163" s="274"/>
      <c r="QG163" s="274"/>
      <c r="QX163" s="274"/>
      <c r="QY163" s="274"/>
      <c r="QZ163" s="274"/>
      <c r="RA163" s="274"/>
      <c r="RB163" s="274"/>
      <c r="RC163" s="274"/>
      <c r="RD163" s="274"/>
      <c r="RE163" s="274"/>
      <c r="RF163" s="274"/>
      <c r="RG163" s="274"/>
      <c r="RH163" s="274"/>
      <c r="RI163" s="274"/>
      <c r="RJ163" s="274"/>
      <c r="RK163" s="274"/>
      <c r="RL163" s="274"/>
      <c r="RM163" s="274"/>
      <c r="RN163" s="274"/>
      <c r="RO163" s="274"/>
      <c r="RP163" s="274"/>
      <c r="RQ163" s="274"/>
      <c r="RR163" s="274"/>
      <c r="RS163" s="274"/>
      <c r="RT163" s="274"/>
      <c r="RU163" s="274"/>
      <c r="RV163" s="274"/>
      <c r="RW163" s="274"/>
      <c r="RX163" s="274"/>
      <c r="RY163" s="274"/>
      <c r="RZ163" s="274"/>
      <c r="SA163" s="274"/>
      <c r="SB163" s="274"/>
      <c r="SC163" s="274"/>
      <c r="SD163" s="274"/>
      <c r="SE163" s="274"/>
      <c r="SF163" s="274"/>
      <c r="SG163" s="274"/>
      <c r="SH163" s="274"/>
      <c r="SI163" s="274"/>
      <c r="SJ163" s="274"/>
    </row>
    <row r="164" spans="434:504" x14ac:dyDescent="0.25">
      <c r="PR164" s="274"/>
      <c r="PS164" s="274"/>
      <c r="PT164" s="274"/>
      <c r="PU164" s="274"/>
      <c r="PV164" s="274"/>
      <c r="PW164" s="274"/>
      <c r="PX164" s="274"/>
      <c r="PY164" s="274"/>
      <c r="PZ164" s="274"/>
      <c r="QA164" s="274"/>
      <c r="QB164" s="274"/>
      <c r="QC164" s="274"/>
      <c r="QD164" s="274"/>
      <c r="QE164" s="274"/>
      <c r="QF164" s="274"/>
      <c r="QG164" s="274"/>
      <c r="QX164" s="274"/>
      <c r="QY164" s="274"/>
      <c r="QZ164" s="274"/>
      <c r="RA164" s="274"/>
      <c r="RB164" s="274"/>
      <c r="RC164" s="274"/>
      <c r="RD164" s="274"/>
      <c r="RE164" s="274"/>
      <c r="RF164" s="274"/>
      <c r="RG164" s="274"/>
      <c r="RH164" s="274"/>
      <c r="RI164" s="274"/>
      <c r="RJ164" s="274"/>
      <c r="RK164" s="274"/>
      <c r="RL164" s="274"/>
      <c r="RM164" s="274"/>
      <c r="RN164" s="274"/>
      <c r="RO164" s="274"/>
      <c r="RP164" s="274"/>
      <c r="RQ164" s="274"/>
      <c r="RR164" s="274"/>
      <c r="RS164" s="274"/>
      <c r="RT164" s="274"/>
      <c r="RU164" s="274"/>
      <c r="RV164" s="274"/>
      <c r="RW164" s="274"/>
      <c r="RX164" s="274"/>
      <c r="RY164" s="274"/>
      <c r="RZ164" s="274"/>
      <c r="SA164" s="274"/>
      <c r="SB164" s="274"/>
      <c r="SC164" s="274"/>
      <c r="SD164" s="274"/>
      <c r="SE164" s="274"/>
      <c r="SF164" s="274"/>
      <c r="SG164" s="274"/>
      <c r="SH164" s="274"/>
      <c r="SI164" s="274"/>
      <c r="SJ164" s="274"/>
    </row>
    <row r="165" spans="434:504" x14ac:dyDescent="0.25">
      <c r="PR165" s="274"/>
      <c r="PS165" s="274"/>
      <c r="PT165" s="274"/>
      <c r="PU165" s="274"/>
      <c r="PV165" s="274"/>
      <c r="PW165" s="274"/>
      <c r="PX165" s="274"/>
      <c r="PY165" s="274"/>
      <c r="PZ165" s="274"/>
      <c r="QA165" s="274"/>
      <c r="QB165" s="274"/>
      <c r="QC165" s="274"/>
      <c r="QD165" s="274"/>
      <c r="QE165" s="274"/>
      <c r="QF165" s="274"/>
      <c r="QG165" s="274"/>
      <c r="QX165" s="274"/>
      <c r="QY165" s="274"/>
      <c r="QZ165" s="274"/>
      <c r="RA165" s="274"/>
      <c r="RB165" s="274"/>
      <c r="RC165" s="274"/>
      <c r="RD165" s="274"/>
      <c r="RE165" s="274"/>
      <c r="RF165" s="274"/>
      <c r="RG165" s="274"/>
      <c r="RH165" s="274"/>
      <c r="RI165" s="274"/>
      <c r="RJ165" s="274"/>
      <c r="RK165" s="274"/>
      <c r="RL165" s="274"/>
      <c r="RM165" s="274"/>
      <c r="RN165" s="274"/>
      <c r="RO165" s="274"/>
      <c r="RP165" s="274"/>
      <c r="RQ165" s="274"/>
      <c r="RR165" s="274"/>
      <c r="RS165" s="274"/>
      <c r="RT165" s="274"/>
      <c r="RU165" s="274"/>
      <c r="RV165" s="274"/>
      <c r="RW165" s="274"/>
      <c r="RX165" s="274"/>
      <c r="RY165" s="274"/>
      <c r="RZ165" s="274"/>
      <c r="SA165" s="274"/>
      <c r="SB165" s="274"/>
      <c r="SC165" s="274"/>
      <c r="SD165" s="274"/>
      <c r="SE165" s="274"/>
      <c r="SF165" s="274"/>
      <c r="SG165" s="274"/>
      <c r="SH165" s="274"/>
      <c r="SI165" s="274"/>
      <c r="SJ165" s="274"/>
    </row>
    <row r="166" spans="434:504" x14ac:dyDescent="0.25">
      <c r="PR166" s="274"/>
      <c r="PS166" s="274"/>
      <c r="PT166" s="274"/>
      <c r="PU166" s="274"/>
      <c r="PV166" s="274"/>
      <c r="PW166" s="274"/>
      <c r="PX166" s="274"/>
      <c r="PY166" s="274"/>
      <c r="PZ166" s="274"/>
      <c r="QA166" s="274"/>
      <c r="QB166" s="274"/>
      <c r="QC166" s="274"/>
      <c r="QD166" s="274"/>
      <c r="QE166" s="274"/>
      <c r="QF166" s="274"/>
      <c r="QG166" s="274"/>
      <c r="QX166" s="274"/>
      <c r="QY166" s="274"/>
      <c r="QZ166" s="274"/>
      <c r="RA166" s="274"/>
      <c r="RB166" s="274"/>
      <c r="RC166" s="274"/>
      <c r="RD166" s="274"/>
      <c r="RE166" s="274"/>
      <c r="RF166" s="274"/>
      <c r="RG166" s="274"/>
      <c r="RH166" s="274"/>
      <c r="RI166" s="274"/>
      <c r="RJ166" s="274"/>
      <c r="RK166" s="274"/>
      <c r="RL166" s="274"/>
      <c r="RM166" s="274"/>
      <c r="RN166" s="274"/>
      <c r="RO166" s="274"/>
      <c r="RP166" s="274"/>
      <c r="RQ166" s="274"/>
      <c r="RR166" s="274"/>
      <c r="RS166" s="274"/>
      <c r="RT166" s="274"/>
      <c r="RU166" s="274"/>
      <c r="RV166" s="274"/>
      <c r="RW166" s="274"/>
      <c r="RX166" s="274"/>
      <c r="RY166" s="274"/>
      <c r="RZ166" s="274"/>
      <c r="SA166" s="274"/>
      <c r="SB166" s="274"/>
      <c r="SC166" s="274"/>
      <c r="SD166" s="274"/>
      <c r="SE166" s="274"/>
      <c r="SF166" s="274"/>
      <c r="SG166" s="274"/>
      <c r="SH166" s="274"/>
      <c r="SI166" s="274"/>
      <c r="SJ166" s="274"/>
    </row>
    <row r="167" spans="434:504" x14ac:dyDescent="0.25">
      <c r="PR167" s="274"/>
      <c r="PS167" s="274"/>
      <c r="PT167" s="274"/>
      <c r="PU167" s="274"/>
      <c r="PV167" s="274"/>
      <c r="PW167" s="274"/>
      <c r="PX167" s="274"/>
      <c r="PY167" s="274"/>
      <c r="PZ167" s="274"/>
      <c r="QA167" s="274"/>
      <c r="QB167" s="274"/>
      <c r="QC167" s="274"/>
      <c r="QD167" s="274"/>
      <c r="QE167" s="274"/>
      <c r="QF167" s="274"/>
      <c r="QG167" s="274"/>
      <c r="QX167" s="274"/>
      <c r="QY167" s="274"/>
      <c r="QZ167" s="274"/>
      <c r="RA167" s="274"/>
      <c r="RB167" s="274"/>
      <c r="RC167" s="274"/>
      <c r="RD167" s="274"/>
      <c r="RE167" s="274"/>
      <c r="RF167" s="274"/>
      <c r="RG167" s="274"/>
      <c r="RH167" s="274"/>
      <c r="RI167" s="274"/>
      <c r="RJ167" s="274"/>
      <c r="RK167" s="274"/>
      <c r="RL167" s="274"/>
      <c r="RM167" s="274"/>
      <c r="RN167" s="274"/>
      <c r="RO167" s="274"/>
      <c r="RP167" s="274"/>
      <c r="RQ167" s="274"/>
      <c r="RR167" s="274"/>
      <c r="RS167" s="274"/>
      <c r="RT167" s="274"/>
      <c r="RU167" s="274"/>
      <c r="RV167" s="274"/>
      <c r="RW167" s="274"/>
      <c r="RX167" s="274"/>
      <c r="RY167" s="274"/>
      <c r="RZ167" s="274"/>
      <c r="SA167" s="274"/>
      <c r="SB167" s="274"/>
      <c r="SC167" s="274"/>
      <c r="SD167" s="274"/>
      <c r="SE167" s="274"/>
      <c r="SF167" s="274"/>
      <c r="SG167" s="274"/>
      <c r="SH167" s="274"/>
      <c r="SI167" s="274"/>
      <c r="SJ167" s="274"/>
    </row>
    <row r="168" spans="434:504" x14ac:dyDescent="0.25">
      <c r="PR168" s="274"/>
      <c r="PS168" s="274"/>
      <c r="PT168" s="274"/>
      <c r="PU168" s="274"/>
      <c r="PV168" s="274"/>
      <c r="PW168" s="274"/>
      <c r="PX168" s="274"/>
      <c r="PY168" s="274"/>
      <c r="PZ168" s="274"/>
      <c r="QA168" s="274"/>
      <c r="QB168" s="274"/>
      <c r="QC168" s="274"/>
      <c r="QD168" s="274"/>
      <c r="QE168" s="274"/>
      <c r="QF168" s="274"/>
      <c r="QG168" s="274"/>
      <c r="QX168" s="274"/>
      <c r="QY168" s="274"/>
      <c r="QZ168" s="274"/>
      <c r="RA168" s="274"/>
      <c r="RB168" s="274"/>
      <c r="RC168" s="274"/>
      <c r="RD168" s="274"/>
      <c r="RE168" s="274"/>
      <c r="RF168" s="274"/>
      <c r="RG168" s="274"/>
      <c r="RH168" s="274"/>
      <c r="RI168" s="274"/>
      <c r="RJ168" s="274"/>
      <c r="RK168" s="274"/>
      <c r="RL168" s="274"/>
      <c r="RM168" s="274"/>
      <c r="RN168" s="274"/>
      <c r="RO168" s="274"/>
      <c r="RP168" s="274"/>
      <c r="RQ168" s="274"/>
      <c r="RR168" s="274"/>
      <c r="RS168" s="274"/>
      <c r="RT168" s="274"/>
      <c r="RU168" s="274"/>
      <c r="RV168" s="274"/>
      <c r="RW168" s="274"/>
      <c r="RX168" s="274"/>
      <c r="RY168" s="274"/>
      <c r="RZ168" s="274"/>
      <c r="SA168" s="274"/>
      <c r="SB168" s="274"/>
      <c r="SC168" s="274"/>
      <c r="SD168" s="274"/>
      <c r="SE168" s="274"/>
      <c r="SF168" s="274"/>
      <c r="SG168" s="274"/>
      <c r="SH168" s="274"/>
      <c r="SI168" s="274"/>
      <c r="SJ168" s="274"/>
    </row>
    <row r="169" spans="434:504" x14ac:dyDescent="0.25">
      <c r="PR169" s="274"/>
      <c r="PS169" s="274"/>
      <c r="PT169" s="274"/>
      <c r="PU169" s="274"/>
      <c r="PV169" s="274"/>
      <c r="PW169" s="274"/>
      <c r="PX169" s="274"/>
      <c r="PY169" s="274"/>
      <c r="PZ169" s="274"/>
      <c r="QA169" s="274"/>
      <c r="QB169" s="274"/>
      <c r="QC169" s="274"/>
      <c r="QD169" s="274"/>
      <c r="QE169" s="274"/>
      <c r="QF169" s="274"/>
      <c r="QG169" s="274"/>
      <c r="QX169" s="274"/>
      <c r="QY169" s="274"/>
      <c r="QZ169" s="274"/>
      <c r="RA169" s="274"/>
      <c r="RB169" s="274"/>
      <c r="RC169" s="274"/>
      <c r="RD169" s="274"/>
      <c r="RE169" s="274"/>
      <c r="RF169" s="274"/>
      <c r="RG169" s="274"/>
      <c r="RH169" s="274"/>
      <c r="RI169" s="274"/>
      <c r="RJ169" s="274"/>
      <c r="RK169" s="274"/>
      <c r="RL169" s="274"/>
      <c r="RM169" s="274"/>
      <c r="RN169" s="274"/>
      <c r="RO169" s="274"/>
      <c r="RP169" s="274"/>
      <c r="RQ169" s="274"/>
      <c r="RR169" s="274"/>
      <c r="RS169" s="274"/>
      <c r="RT169" s="274"/>
      <c r="RU169" s="274"/>
      <c r="RV169" s="274"/>
      <c r="RW169" s="274"/>
      <c r="RX169" s="274"/>
      <c r="RY169" s="274"/>
      <c r="RZ169" s="274"/>
      <c r="SA169" s="274"/>
      <c r="SB169" s="274"/>
      <c r="SC169" s="274"/>
      <c r="SD169" s="274"/>
      <c r="SE169" s="274"/>
      <c r="SF169" s="274"/>
      <c r="SG169" s="274"/>
      <c r="SH169" s="274"/>
      <c r="SI169" s="274"/>
      <c r="SJ169" s="274"/>
    </row>
    <row r="170" spans="434:504" x14ac:dyDescent="0.25">
      <c r="PR170" s="274"/>
      <c r="PS170" s="274"/>
      <c r="PT170" s="274"/>
      <c r="PU170" s="274"/>
      <c r="PV170" s="274"/>
      <c r="PW170" s="274"/>
      <c r="PX170" s="274"/>
      <c r="PY170" s="274"/>
      <c r="PZ170" s="274"/>
      <c r="QA170" s="274"/>
      <c r="QB170" s="274"/>
      <c r="QC170" s="274"/>
      <c r="QD170" s="274"/>
      <c r="QE170" s="274"/>
      <c r="QF170" s="274"/>
      <c r="QG170" s="274"/>
      <c r="QX170" s="274"/>
      <c r="QY170" s="274"/>
      <c r="QZ170" s="274"/>
      <c r="RA170" s="274"/>
      <c r="RB170" s="274"/>
      <c r="RC170" s="274"/>
      <c r="RD170" s="274"/>
      <c r="RE170" s="274"/>
      <c r="RF170" s="274"/>
      <c r="RG170" s="274"/>
      <c r="RH170" s="274"/>
      <c r="RI170" s="274"/>
      <c r="RJ170" s="274"/>
      <c r="RK170" s="274"/>
      <c r="RL170" s="274"/>
      <c r="RM170" s="274"/>
      <c r="RN170" s="274"/>
      <c r="RO170" s="274"/>
      <c r="RP170" s="274"/>
      <c r="RQ170" s="274"/>
      <c r="RR170" s="274"/>
      <c r="RS170" s="274"/>
      <c r="RT170" s="274"/>
      <c r="RU170" s="274"/>
      <c r="RV170" s="274"/>
      <c r="RW170" s="274"/>
      <c r="RX170" s="274"/>
      <c r="RY170" s="274"/>
      <c r="RZ170" s="274"/>
      <c r="SA170" s="274"/>
      <c r="SB170" s="274"/>
      <c r="SC170" s="274"/>
      <c r="SD170" s="274"/>
      <c r="SE170" s="274"/>
      <c r="SF170" s="274"/>
      <c r="SG170" s="274"/>
      <c r="SH170" s="274"/>
      <c r="SI170" s="274"/>
      <c r="SJ170" s="274"/>
    </row>
    <row r="171" spans="434:504" x14ac:dyDescent="0.25">
      <c r="PR171" s="274"/>
      <c r="PS171" s="274"/>
      <c r="PT171" s="274"/>
      <c r="PU171" s="274"/>
      <c r="PV171" s="274"/>
      <c r="PW171" s="274"/>
      <c r="PX171" s="274"/>
      <c r="PY171" s="274"/>
      <c r="PZ171" s="274"/>
      <c r="QA171" s="274"/>
      <c r="QB171" s="274"/>
      <c r="QC171" s="274"/>
      <c r="QD171" s="274"/>
      <c r="QE171" s="274"/>
      <c r="QF171" s="274"/>
      <c r="QG171" s="274"/>
      <c r="QX171" s="274"/>
      <c r="QY171" s="274"/>
      <c r="QZ171" s="274"/>
      <c r="RA171" s="274"/>
      <c r="RB171" s="274"/>
      <c r="RC171" s="274"/>
      <c r="RD171" s="274"/>
      <c r="RE171" s="274"/>
      <c r="RF171" s="274"/>
      <c r="RG171" s="274"/>
      <c r="RH171" s="274"/>
      <c r="RI171" s="274"/>
      <c r="RJ171" s="274"/>
      <c r="RK171" s="274"/>
      <c r="RL171" s="274"/>
      <c r="RM171" s="274"/>
      <c r="RN171" s="274"/>
      <c r="RO171" s="274"/>
      <c r="RP171" s="274"/>
      <c r="RQ171" s="274"/>
      <c r="RR171" s="274"/>
      <c r="RS171" s="274"/>
      <c r="RT171" s="274"/>
      <c r="RU171" s="274"/>
      <c r="RV171" s="274"/>
      <c r="RW171" s="274"/>
      <c r="RX171" s="274"/>
      <c r="RY171" s="274"/>
      <c r="RZ171" s="274"/>
      <c r="SA171" s="274"/>
      <c r="SB171" s="274"/>
      <c r="SC171" s="274"/>
      <c r="SD171" s="274"/>
      <c r="SE171" s="274"/>
      <c r="SF171" s="274"/>
      <c r="SG171" s="274"/>
      <c r="SH171" s="274"/>
      <c r="SI171" s="274"/>
      <c r="SJ171" s="274"/>
    </row>
    <row r="172" spans="434:504" x14ac:dyDescent="0.25">
      <c r="PR172" s="274"/>
      <c r="PS172" s="274"/>
      <c r="PT172" s="274"/>
      <c r="PU172" s="274"/>
      <c r="PV172" s="274"/>
      <c r="PW172" s="274"/>
      <c r="PX172" s="274"/>
      <c r="PY172" s="274"/>
      <c r="PZ172" s="274"/>
      <c r="QA172" s="274"/>
      <c r="QB172" s="274"/>
      <c r="QC172" s="274"/>
      <c r="QD172" s="274"/>
      <c r="QE172" s="274"/>
      <c r="QF172" s="274"/>
      <c r="QG172" s="274"/>
      <c r="QX172" s="274"/>
      <c r="QY172" s="274"/>
      <c r="QZ172" s="274"/>
      <c r="RA172" s="274"/>
      <c r="RB172" s="274"/>
      <c r="RC172" s="274"/>
      <c r="RD172" s="274"/>
      <c r="RE172" s="274"/>
      <c r="RF172" s="274"/>
      <c r="RG172" s="274"/>
      <c r="RH172" s="274"/>
      <c r="RI172" s="274"/>
      <c r="RJ172" s="274"/>
      <c r="RK172" s="274"/>
      <c r="RL172" s="274"/>
      <c r="RM172" s="274"/>
      <c r="RN172" s="274"/>
      <c r="RO172" s="274"/>
      <c r="RP172" s="274"/>
      <c r="RQ172" s="274"/>
      <c r="RR172" s="274"/>
      <c r="RS172" s="274"/>
      <c r="RT172" s="274"/>
      <c r="RU172" s="274"/>
      <c r="RV172" s="274"/>
      <c r="RW172" s="274"/>
      <c r="RX172" s="274"/>
      <c r="RY172" s="274"/>
      <c r="RZ172" s="274"/>
      <c r="SA172" s="274"/>
      <c r="SB172" s="274"/>
      <c r="SC172" s="274"/>
      <c r="SD172" s="274"/>
      <c r="SE172" s="274"/>
      <c r="SF172" s="274"/>
      <c r="SG172" s="274"/>
      <c r="SH172" s="274"/>
      <c r="SI172" s="274"/>
      <c r="SJ172" s="274"/>
    </row>
    <row r="173" spans="434:504" x14ac:dyDescent="0.25">
      <c r="PR173" s="274"/>
      <c r="PS173" s="274"/>
      <c r="PT173" s="274"/>
      <c r="PU173" s="274"/>
      <c r="PV173" s="274"/>
      <c r="PW173" s="274"/>
      <c r="PX173" s="274"/>
      <c r="PY173" s="274"/>
      <c r="PZ173" s="274"/>
      <c r="QA173" s="274"/>
      <c r="QB173" s="274"/>
      <c r="QC173" s="274"/>
      <c r="QD173" s="274"/>
      <c r="QE173" s="274"/>
      <c r="QF173" s="274"/>
      <c r="QG173" s="274"/>
      <c r="QX173" s="274"/>
      <c r="QY173" s="274"/>
      <c r="QZ173" s="274"/>
      <c r="RA173" s="274"/>
      <c r="RB173" s="274"/>
      <c r="RC173" s="274"/>
      <c r="RD173" s="274"/>
      <c r="RE173" s="274"/>
      <c r="RF173" s="274"/>
      <c r="RG173" s="274"/>
      <c r="RH173" s="274"/>
      <c r="RI173" s="274"/>
      <c r="RJ173" s="274"/>
      <c r="RK173" s="274"/>
      <c r="RL173" s="274"/>
      <c r="RM173" s="274"/>
      <c r="RN173" s="274"/>
      <c r="RO173" s="274"/>
      <c r="RP173" s="274"/>
      <c r="RQ173" s="274"/>
      <c r="RR173" s="274"/>
      <c r="RS173" s="274"/>
      <c r="RT173" s="274"/>
      <c r="RU173" s="274"/>
      <c r="RV173" s="274"/>
      <c r="RW173" s="274"/>
      <c r="RX173" s="274"/>
      <c r="RY173" s="274"/>
      <c r="RZ173" s="274"/>
      <c r="SA173" s="274"/>
      <c r="SB173" s="274"/>
      <c r="SC173" s="274"/>
      <c r="SD173" s="274"/>
      <c r="SE173" s="274"/>
      <c r="SF173" s="274"/>
      <c r="SG173" s="274"/>
      <c r="SH173" s="274"/>
      <c r="SI173" s="274"/>
      <c r="SJ173" s="274"/>
    </row>
    <row r="174" spans="434:504" x14ac:dyDescent="0.25">
      <c r="PR174" s="274"/>
      <c r="PS174" s="274"/>
      <c r="PT174" s="274"/>
      <c r="PU174" s="274"/>
      <c r="PV174" s="274"/>
      <c r="PW174" s="274"/>
      <c r="PX174" s="274"/>
      <c r="PY174" s="274"/>
      <c r="PZ174" s="274"/>
      <c r="QA174" s="274"/>
      <c r="QB174" s="274"/>
      <c r="QC174" s="274"/>
      <c r="QD174" s="274"/>
      <c r="QE174" s="274"/>
      <c r="QF174" s="274"/>
      <c r="QG174" s="274"/>
      <c r="QX174" s="274"/>
      <c r="QY174" s="274"/>
      <c r="QZ174" s="274"/>
      <c r="RA174" s="274"/>
      <c r="RB174" s="274"/>
      <c r="RC174" s="274"/>
      <c r="RD174" s="274"/>
      <c r="RE174" s="274"/>
      <c r="RF174" s="274"/>
      <c r="RG174" s="274"/>
      <c r="RH174" s="274"/>
      <c r="RI174" s="274"/>
      <c r="RJ174" s="274"/>
      <c r="RK174" s="274"/>
      <c r="RL174" s="274"/>
      <c r="RM174" s="274"/>
      <c r="RN174" s="274"/>
      <c r="RO174" s="274"/>
      <c r="RP174" s="274"/>
      <c r="RQ174" s="274"/>
      <c r="RR174" s="274"/>
      <c r="RS174" s="274"/>
      <c r="RT174" s="274"/>
      <c r="RU174" s="274"/>
      <c r="RV174" s="274"/>
      <c r="RW174" s="274"/>
      <c r="RX174" s="274"/>
      <c r="RY174" s="274"/>
      <c r="RZ174" s="274"/>
      <c r="SA174" s="274"/>
      <c r="SB174" s="274"/>
      <c r="SC174" s="274"/>
      <c r="SD174" s="274"/>
      <c r="SE174" s="274"/>
      <c r="SF174" s="274"/>
      <c r="SG174" s="274"/>
      <c r="SH174" s="274"/>
      <c r="SI174" s="274"/>
      <c r="SJ174" s="274"/>
    </row>
    <row r="175" spans="434:504" x14ac:dyDescent="0.25">
      <c r="PR175" s="274"/>
      <c r="PS175" s="274"/>
      <c r="PT175" s="274"/>
      <c r="PU175" s="274"/>
      <c r="PV175" s="274"/>
      <c r="PW175" s="274"/>
      <c r="PX175" s="274"/>
      <c r="PY175" s="274"/>
      <c r="PZ175" s="274"/>
      <c r="QA175" s="274"/>
      <c r="QB175" s="274"/>
      <c r="QC175" s="274"/>
      <c r="QD175" s="274"/>
      <c r="QE175" s="274"/>
      <c r="QF175" s="274"/>
      <c r="QG175" s="274"/>
      <c r="QX175" s="274"/>
      <c r="QY175" s="274"/>
      <c r="QZ175" s="274"/>
      <c r="RA175" s="274"/>
      <c r="RB175" s="274"/>
      <c r="RC175" s="274"/>
      <c r="RD175" s="274"/>
      <c r="RE175" s="274"/>
      <c r="RF175" s="274"/>
      <c r="RG175" s="274"/>
      <c r="RH175" s="274"/>
      <c r="RI175" s="274"/>
      <c r="RJ175" s="274"/>
      <c r="RK175" s="274"/>
      <c r="RL175" s="274"/>
      <c r="RM175" s="274"/>
      <c r="RN175" s="274"/>
      <c r="RO175" s="274"/>
      <c r="RP175" s="274"/>
      <c r="RQ175" s="274"/>
      <c r="RR175" s="274"/>
      <c r="RS175" s="274"/>
      <c r="RT175" s="274"/>
      <c r="RU175" s="274"/>
      <c r="RV175" s="274"/>
      <c r="RW175" s="274"/>
      <c r="RX175" s="274"/>
      <c r="RY175" s="274"/>
      <c r="RZ175" s="274"/>
      <c r="SA175" s="274"/>
      <c r="SB175" s="274"/>
      <c r="SC175" s="274"/>
      <c r="SD175" s="274"/>
      <c r="SE175" s="274"/>
      <c r="SF175" s="274"/>
      <c r="SG175" s="274"/>
      <c r="SH175" s="274"/>
      <c r="SI175" s="274"/>
      <c r="SJ175" s="274"/>
    </row>
    <row r="176" spans="434:504" x14ac:dyDescent="0.25">
      <c r="PR176" s="274"/>
      <c r="PS176" s="274"/>
      <c r="PT176" s="274"/>
      <c r="PU176" s="274"/>
      <c r="PV176" s="274"/>
      <c r="PW176" s="274"/>
      <c r="PX176" s="274"/>
      <c r="PY176" s="274"/>
      <c r="PZ176" s="274"/>
      <c r="QA176" s="274"/>
      <c r="QB176" s="274"/>
      <c r="QC176" s="274"/>
      <c r="QD176" s="274"/>
      <c r="QE176" s="274"/>
      <c r="QF176" s="274"/>
      <c r="QG176" s="274"/>
      <c r="QX176" s="274"/>
      <c r="QY176" s="274"/>
      <c r="QZ176" s="274"/>
      <c r="RA176" s="274"/>
      <c r="RB176" s="274"/>
      <c r="RC176" s="274"/>
      <c r="RD176" s="274"/>
      <c r="RE176" s="274"/>
      <c r="RF176" s="274"/>
      <c r="RG176" s="274"/>
      <c r="RH176" s="274"/>
      <c r="RI176" s="274"/>
      <c r="RJ176" s="274"/>
      <c r="RK176" s="274"/>
      <c r="RL176" s="274"/>
      <c r="RM176" s="274"/>
      <c r="RN176" s="274"/>
      <c r="RO176" s="274"/>
      <c r="RP176" s="274"/>
      <c r="RQ176" s="274"/>
      <c r="RR176" s="274"/>
      <c r="RS176" s="274"/>
      <c r="RT176" s="274"/>
      <c r="RU176" s="274"/>
      <c r="RV176" s="274"/>
      <c r="RW176" s="274"/>
      <c r="RX176" s="274"/>
      <c r="RY176" s="274"/>
      <c r="RZ176" s="274"/>
      <c r="SA176" s="274"/>
      <c r="SB176" s="274"/>
      <c r="SC176" s="274"/>
      <c r="SD176" s="274"/>
      <c r="SE176" s="274"/>
      <c r="SF176" s="274"/>
      <c r="SG176" s="274"/>
      <c r="SH176" s="274"/>
      <c r="SI176" s="274"/>
      <c r="SJ176" s="274"/>
    </row>
    <row r="177" spans="434:504" x14ac:dyDescent="0.25">
      <c r="PR177" s="274"/>
      <c r="PS177" s="274"/>
      <c r="PT177" s="274"/>
      <c r="PU177" s="274"/>
      <c r="PV177" s="274"/>
      <c r="PW177" s="274"/>
      <c r="PX177" s="274"/>
      <c r="PY177" s="274"/>
      <c r="PZ177" s="274"/>
      <c r="QA177" s="274"/>
      <c r="QB177" s="274"/>
      <c r="QC177" s="274"/>
      <c r="QD177" s="274"/>
      <c r="QE177" s="274"/>
      <c r="QF177" s="274"/>
      <c r="QG177" s="274"/>
      <c r="QX177" s="274"/>
      <c r="QY177" s="274"/>
      <c r="QZ177" s="274"/>
      <c r="RA177" s="274"/>
      <c r="RB177" s="274"/>
      <c r="RC177" s="274"/>
      <c r="RD177" s="274"/>
      <c r="RE177" s="274"/>
      <c r="RF177" s="274"/>
      <c r="RG177" s="274"/>
      <c r="RH177" s="274"/>
      <c r="RI177" s="274"/>
      <c r="RJ177" s="274"/>
      <c r="RK177" s="274"/>
      <c r="RL177" s="274"/>
      <c r="RM177" s="274"/>
      <c r="RN177" s="274"/>
      <c r="RO177" s="274"/>
      <c r="RP177" s="274"/>
      <c r="RQ177" s="274"/>
      <c r="RR177" s="274"/>
      <c r="RS177" s="274"/>
      <c r="RT177" s="274"/>
      <c r="RU177" s="274"/>
      <c r="RV177" s="274"/>
      <c r="RW177" s="274"/>
      <c r="RX177" s="274"/>
      <c r="RY177" s="274"/>
      <c r="RZ177" s="274"/>
      <c r="SA177" s="274"/>
      <c r="SB177" s="274"/>
      <c r="SC177" s="274"/>
      <c r="SD177" s="274"/>
      <c r="SE177" s="274"/>
      <c r="SF177" s="274"/>
      <c r="SG177" s="274"/>
      <c r="SH177" s="274"/>
      <c r="SI177" s="274"/>
      <c r="SJ177" s="274"/>
    </row>
    <row r="178" spans="434:504" x14ac:dyDescent="0.25">
      <c r="PR178" s="274"/>
      <c r="PS178" s="274"/>
      <c r="PT178" s="274"/>
      <c r="PU178" s="274"/>
      <c r="PV178" s="274"/>
      <c r="PW178" s="274"/>
      <c r="PX178" s="274"/>
      <c r="PY178" s="274"/>
      <c r="PZ178" s="274"/>
      <c r="QA178" s="274"/>
      <c r="QB178" s="274"/>
      <c r="QC178" s="274"/>
      <c r="QD178" s="274"/>
      <c r="QE178" s="274"/>
      <c r="QF178" s="274"/>
      <c r="QG178" s="274"/>
      <c r="QX178" s="274"/>
      <c r="QY178" s="274"/>
      <c r="QZ178" s="274"/>
      <c r="RA178" s="274"/>
      <c r="RB178" s="274"/>
      <c r="RC178" s="274"/>
      <c r="RD178" s="274"/>
      <c r="RE178" s="274"/>
      <c r="RF178" s="274"/>
      <c r="RG178" s="274"/>
      <c r="RH178" s="274"/>
      <c r="RI178" s="274"/>
      <c r="RJ178" s="274"/>
      <c r="RK178" s="274"/>
      <c r="RL178" s="274"/>
      <c r="RM178" s="274"/>
      <c r="RN178" s="274"/>
      <c r="RO178" s="274"/>
      <c r="RP178" s="274"/>
      <c r="RQ178" s="274"/>
      <c r="RR178" s="274"/>
      <c r="RS178" s="274"/>
      <c r="RT178" s="274"/>
      <c r="RU178" s="274"/>
      <c r="RV178" s="274"/>
      <c r="RW178" s="274"/>
      <c r="RX178" s="274"/>
      <c r="RY178" s="274"/>
      <c r="RZ178" s="274"/>
      <c r="SA178" s="274"/>
      <c r="SB178" s="274"/>
      <c r="SC178" s="274"/>
      <c r="SD178" s="274"/>
      <c r="SE178" s="274"/>
      <c r="SF178" s="274"/>
      <c r="SG178" s="274"/>
      <c r="SH178" s="274"/>
      <c r="SI178" s="274"/>
      <c r="SJ178" s="274"/>
    </row>
    <row r="179" spans="434:504" x14ac:dyDescent="0.25">
      <c r="PR179" s="274"/>
      <c r="PS179" s="274"/>
      <c r="PT179" s="274"/>
      <c r="PU179" s="274"/>
      <c r="PV179" s="274"/>
      <c r="PW179" s="274"/>
      <c r="PX179" s="274"/>
      <c r="PY179" s="274"/>
      <c r="PZ179" s="274"/>
      <c r="QA179" s="274"/>
      <c r="QB179" s="274"/>
      <c r="QC179" s="274"/>
      <c r="QD179" s="274"/>
      <c r="QE179" s="274"/>
      <c r="QF179" s="274"/>
      <c r="QG179" s="274"/>
      <c r="QX179" s="274"/>
      <c r="QY179" s="274"/>
      <c r="QZ179" s="274"/>
      <c r="RA179" s="274"/>
      <c r="RB179" s="274"/>
      <c r="RC179" s="274"/>
      <c r="RD179" s="274"/>
      <c r="RE179" s="274"/>
      <c r="RF179" s="274"/>
      <c r="RG179" s="274"/>
      <c r="RH179" s="274"/>
      <c r="RI179" s="274"/>
      <c r="RJ179" s="274"/>
      <c r="RK179" s="274"/>
      <c r="RL179" s="274"/>
      <c r="RM179" s="274"/>
      <c r="RN179" s="274"/>
      <c r="RO179" s="274"/>
      <c r="RP179" s="274"/>
      <c r="RQ179" s="274"/>
      <c r="RR179" s="274"/>
      <c r="RS179" s="274"/>
      <c r="RT179" s="274"/>
      <c r="RU179" s="274"/>
      <c r="RV179" s="274"/>
      <c r="RW179" s="274"/>
      <c r="RX179" s="274"/>
      <c r="RY179" s="274"/>
      <c r="RZ179" s="274"/>
      <c r="SA179" s="274"/>
      <c r="SB179" s="274"/>
      <c r="SC179" s="274"/>
      <c r="SD179" s="274"/>
      <c r="SE179" s="274"/>
      <c r="SF179" s="274"/>
      <c r="SG179" s="274"/>
      <c r="SH179" s="274"/>
      <c r="SI179" s="274"/>
      <c r="SJ179" s="274"/>
    </row>
    <row r="180" spans="434:504" x14ac:dyDescent="0.25">
      <c r="PR180" s="274"/>
      <c r="PS180" s="274"/>
      <c r="PT180" s="274"/>
      <c r="PU180" s="274"/>
      <c r="PV180" s="274"/>
      <c r="PW180" s="274"/>
      <c r="PX180" s="274"/>
      <c r="PY180" s="274"/>
      <c r="PZ180" s="274"/>
      <c r="QA180" s="274"/>
      <c r="QB180" s="274"/>
      <c r="QC180" s="274"/>
      <c r="QD180" s="274"/>
      <c r="QE180" s="274"/>
      <c r="QF180" s="274"/>
      <c r="QG180" s="274"/>
      <c r="QX180" s="274"/>
      <c r="QY180" s="274"/>
      <c r="QZ180" s="274"/>
      <c r="RA180" s="274"/>
      <c r="RB180" s="274"/>
      <c r="RC180" s="274"/>
      <c r="RD180" s="274"/>
      <c r="RE180" s="274"/>
      <c r="RF180" s="274"/>
      <c r="RG180" s="274"/>
      <c r="RH180" s="274"/>
      <c r="RI180" s="274"/>
      <c r="RJ180" s="274"/>
      <c r="RK180" s="274"/>
      <c r="RL180" s="274"/>
      <c r="RM180" s="274"/>
      <c r="RN180" s="274"/>
      <c r="RO180" s="274"/>
      <c r="RP180" s="274"/>
      <c r="RQ180" s="274"/>
      <c r="RR180" s="274"/>
      <c r="RS180" s="274"/>
      <c r="RT180" s="274"/>
      <c r="RU180" s="274"/>
      <c r="RV180" s="274"/>
      <c r="RW180" s="274"/>
      <c r="RX180" s="274"/>
      <c r="RY180" s="274"/>
      <c r="RZ180" s="274"/>
      <c r="SA180" s="274"/>
      <c r="SB180" s="274"/>
      <c r="SC180" s="274"/>
      <c r="SD180" s="274"/>
      <c r="SE180" s="274"/>
      <c r="SF180" s="274"/>
      <c r="SG180" s="274"/>
      <c r="SH180" s="274"/>
      <c r="SI180" s="274"/>
      <c r="SJ180" s="274"/>
    </row>
    <row r="181" spans="434:504" x14ac:dyDescent="0.25">
      <c r="PR181" s="274"/>
      <c r="PS181" s="274"/>
      <c r="PT181" s="274"/>
      <c r="PU181" s="274"/>
      <c r="PV181" s="274"/>
      <c r="PW181" s="274"/>
      <c r="PX181" s="274"/>
      <c r="PY181" s="274"/>
      <c r="PZ181" s="274"/>
      <c r="QA181" s="274"/>
      <c r="QB181" s="274"/>
      <c r="QC181" s="274"/>
      <c r="QD181" s="274"/>
      <c r="QE181" s="274"/>
      <c r="QF181" s="274"/>
      <c r="QG181" s="274"/>
      <c r="QX181" s="274"/>
      <c r="QY181" s="274"/>
      <c r="QZ181" s="274"/>
      <c r="RA181" s="274"/>
      <c r="RB181" s="274"/>
      <c r="RC181" s="274"/>
      <c r="RD181" s="274"/>
      <c r="RE181" s="274"/>
      <c r="RF181" s="274"/>
      <c r="RG181" s="274"/>
      <c r="RH181" s="274"/>
      <c r="RI181" s="274"/>
      <c r="RJ181" s="274"/>
      <c r="RK181" s="274"/>
      <c r="RL181" s="274"/>
      <c r="RM181" s="274"/>
      <c r="RN181" s="274"/>
      <c r="RO181" s="274"/>
      <c r="RP181" s="274"/>
      <c r="RQ181" s="274"/>
      <c r="RR181" s="274"/>
      <c r="RS181" s="274"/>
      <c r="RT181" s="274"/>
      <c r="RU181" s="274"/>
      <c r="RV181" s="274"/>
      <c r="RW181" s="274"/>
      <c r="RX181" s="274"/>
      <c r="RY181" s="274"/>
      <c r="RZ181" s="274"/>
      <c r="SA181" s="274"/>
      <c r="SB181" s="274"/>
      <c r="SC181" s="274"/>
      <c r="SD181" s="274"/>
      <c r="SE181" s="274"/>
      <c r="SF181" s="274"/>
      <c r="SG181" s="274"/>
      <c r="SH181" s="274"/>
      <c r="SI181" s="274"/>
      <c r="SJ181" s="274"/>
    </row>
    <row r="182" spans="434:504" x14ac:dyDescent="0.25">
      <c r="PR182" s="274"/>
      <c r="PS182" s="274"/>
      <c r="PT182" s="274"/>
      <c r="PU182" s="274"/>
      <c r="PV182" s="274"/>
      <c r="PW182" s="274"/>
      <c r="PX182" s="274"/>
      <c r="PY182" s="274"/>
      <c r="PZ182" s="274"/>
      <c r="QA182" s="274"/>
      <c r="QB182" s="274"/>
      <c r="QC182" s="274"/>
      <c r="QD182" s="274"/>
      <c r="QE182" s="274"/>
      <c r="QF182" s="274"/>
      <c r="QG182" s="274"/>
      <c r="QX182" s="274"/>
      <c r="QY182" s="274"/>
      <c r="QZ182" s="274"/>
      <c r="RA182" s="274"/>
      <c r="RB182" s="274"/>
      <c r="RC182" s="274"/>
      <c r="RD182" s="274"/>
      <c r="RE182" s="274"/>
      <c r="RF182" s="274"/>
      <c r="RG182" s="274"/>
      <c r="RH182" s="274"/>
      <c r="RI182" s="274"/>
      <c r="RJ182" s="274"/>
      <c r="RK182" s="274"/>
      <c r="RL182" s="274"/>
      <c r="RM182" s="274"/>
      <c r="RN182" s="274"/>
      <c r="RO182" s="274"/>
      <c r="RP182" s="274"/>
      <c r="RQ182" s="274"/>
      <c r="RR182" s="274"/>
      <c r="RS182" s="274"/>
      <c r="RT182" s="274"/>
      <c r="RU182" s="274"/>
      <c r="RV182" s="274"/>
      <c r="RW182" s="274"/>
      <c r="RX182" s="274"/>
      <c r="RY182" s="274"/>
      <c r="RZ182" s="274"/>
      <c r="SA182" s="274"/>
      <c r="SB182" s="274"/>
      <c r="SC182" s="274"/>
      <c r="SD182" s="274"/>
      <c r="SE182" s="274"/>
      <c r="SF182" s="274"/>
      <c r="SG182" s="274"/>
      <c r="SH182" s="274"/>
      <c r="SI182" s="274"/>
      <c r="SJ182" s="274"/>
    </row>
    <row r="183" spans="434:504" x14ac:dyDescent="0.25">
      <c r="PR183" s="274"/>
      <c r="PS183" s="274"/>
      <c r="PT183" s="274"/>
      <c r="PU183" s="274"/>
      <c r="PV183" s="274"/>
      <c r="PW183" s="274"/>
      <c r="PX183" s="274"/>
      <c r="PY183" s="274"/>
      <c r="PZ183" s="274"/>
      <c r="QA183" s="274"/>
      <c r="QB183" s="274"/>
      <c r="QC183" s="274"/>
      <c r="QD183" s="274"/>
      <c r="QE183" s="274"/>
      <c r="QF183" s="274"/>
      <c r="QG183" s="274"/>
      <c r="QX183" s="274"/>
      <c r="QY183" s="274"/>
      <c r="QZ183" s="274"/>
      <c r="RA183" s="274"/>
      <c r="RB183" s="274"/>
      <c r="RC183" s="274"/>
      <c r="RD183" s="274"/>
      <c r="RE183" s="274"/>
      <c r="RF183" s="274"/>
      <c r="RG183" s="274"/>
      <c r="RH183" s="274"/>
      <c r="RI183" s="274"/>
      <c r="RJ183" s="274"/>
      <c r="RK183" s="274"/>
      <c r="RL183" s="274"/>
      <c r="RM183" s="274"/>
      <c r="RN183" s="274"/>
      <c r="RO183" s="274"/>
      <c r="RP183" s="274"/>
      <c r="RQ183" s="274"/>
      <c r="RR183" s="274"/>
      <c r="RS183" s="274"/>
      <c r="RT183" s="274"/>
      <c r="RU183" s="274"/>
      <c r="RV183" s="274"/>
      <c r="RW183" s="274"/>
      <c r="RX183" s="274"/>
      <c r="RY183" s="274"/>
      <c r="RZ183" s="274"/>
      <c r="SA183" s="274"/>
      <c r="SB183" s="274"/>
      <c r="SC183" s="274"/>
      <c r="SD183" s="274"/>
      <c r="SE183" s="274"/>
      <c r="SF183" s="274"/>
      <c r="SG183" s="274"/>
      <c r="SH183" s="274"/>
      <c r="SI183" s="274"/>
      <c r="SJ183" s="274"/>
    </row>
    <row r="184" spans="434:504" x14ac:dyDescent="0.25">
      <c r="PR184" s="274"/>
      <c r="PS184" s="274"/>
      <c r="PT184" s="274"/>
      <c r="PU184" s="274"/>
      <c r="PV184" s="274"/>
      <c r="PW184" s="274"/>
      <c r="PX184" s="274"/>
      <c r="PY184" s="274"/>
      <c r="PZ184" s="274"/>
      <c r="QA184" s="274"/>
      <c r="QB184" s="274"/>
      <c r="QC184" s="274"/>
      <c r="QD184" s="274"/>
      <c r="QE184" s="274"/>
      <c r="QF184" s="274"/>
      <c r="QG184" s="274"/>
      <c r="QX184" s="274"/>
      <c r="QY184" s="274"/>
      <c r="QZ184" s="274"/>
      <c r="RA184" s="274"/>
      <c r="RB184" s="274"/>
      <c r="RC184" s="274"/>
      <c r="RD184" s="274"/>
      <c r="RE184" s="274"/>
      <c r="RF184" s="274"/>
      <c r="RG184" s="274"/>
      <c r="RH184" s="274"/>
      <c r="RI184" s="274"/>
      <c r="RJ184" s="274"/>
      <c r="RK184" s="274"/>
      <c r="RL184" s="274"/>
      <c r="RM184" s="274"/>
      <c r="RN184" s="274"/>
      <c r="RO184" s="274"/>
      <c r="RP184" s="274"/>
      <c r="RQ184" s="274"/>
      <c r="RR184" s="274"/>
      <c r="RS184" s="274"/>
      <c r="RT184" s="274"/>
      <c r="RU184" s="274"/>
      <c r="RV184" s="274"/>
      <c r="RW184" s="274"/>
      <c r="RX184" s="274"/>
      <c r="RY184" s="274"/>
      <c r="RZ184" s="274"/>
      <c r="SA184" s="274"/>
      <c r="SB184" s="274"/>
      <c r="SC184" s="274"/>
      <c r="SD184" s="274"/>
      <c r="SE184" s="274"/>
      <c r="SF184" s="274"/>
      <c r="SG184" s="274"/>
      <c r="SH184" s="274"/>
      <c r="SI184" s="274"/>
      <c r="SJ184" s="274"/>
    </row>
    <row r="185" spans="434:504" x14ac:dyDescent="0.25">
      <c r="PR185" s="274"/>
      <c r="PS185" s="274"/>
      <c r="PT185" s="274"/>
      <c r="PU185" s="274"/>
      <c r="PV185" s="274"/>
      <c r="PW185" s="274"/>
      <c r="PX185" s="274"/>
      <c r="PY185" s="274"/>
      <c r="PZ185" s="274"/>
      <c r="QA185" s="274"/>
      <c r="QB185" s="274"/>
      <c r="QC185" s="274"/>
      <c r="QD185" s="274"/>
      <c r="QE185" s="274"/>
      <c r="QF185" s="274"/>
      <c r="QG185" s="274"/>
      <c r="QX185" s="274"/>
      <c r="QY185" s="274"/>
      <c r="QZ185" s="274"/>
      <c r="RA185" s="274"/>
      <c r="RB185" s="274"/>
      <c r="RC185" s="274"/>
      <c r="RD185" s="274"/>
      <c r="RE185" s="274"/>
      <c r="RF185" s="274"/>
      <c r="RG185" s="274"/>
      <c r="RH185" s="274"/>
      <c r="RI185" s="274"/>
      <c r="RJ185" s="274"/>
      <c r="RK185" s="274"/>
      <c r="RL185" s="274"/>
      <c r="RM185" s="274"/>
      <c r="RN185" s="274"/>
      <c r="RO185" s="274"/>
      <c r="RP185" s="274"/>
      <c r="RQ185" s="274"/>
      <c r="RR185" s="274"/>
      <c r="RS185" s="274"/>
      <c r="RT185" s="274"/>
      <c r="RU185" s="274"/>
      <c r="RV185" s="274"/>
      <c r="RW185" s="274"/>
      <c r="RX185" s="274"/>
      <c r="RY185" s="274"/>
      <c r="RZ185" s="274"/>
      <c r="SA185" s="274"/>
      <c r="SB185" s="274"/>
      <c r="SC185" s="274"/>
      <c r="SD185" s="274"/>
      <c r="SE185" s="274"/>
      <c r="SF185" s="274"/>
      <c r="SG185" s="274"/>
      <c r="SH185" s="274"/>
      <c r="SI185" s="274"/>
      <c r="SJ185" s="274"/>
    </row>
    <row r="186" spans="434:504" x14ac:dyDescent="0.25">
      <c r="PR186" s="274"/>
      <c r="PS186" s="274"/>
      <c r="PT186" s="274"/>
      <c r="PU186" s="274"/>
      <c r="PV186" s="274"/>
      <c r="PW186" s="274"/>
      <c r="PX186" s="274"/>
      <c r="PY186" s="274"/>
      <c r="PZ186" s="274"/>
      <c r="QA186" s="274"/>
      <c r="QB186" s="274"/>
      <c r="QC186" s="274"/>
      <c r="QD186" s="274"/>
      <c r="QE186" s="274"/>
      <c r="QF186" s="274"/>
      <c r="QG186" s="274"/>
      <c r="QX186" s="274"/>
      <c r="QY186" s="274"/>
      <c r="QZ186" s="274"/>
      <c r="RA186" s="274"/>
      <c r="RB186" s="274"/>
      <c r="RC186" s="274"/>
      <c r="RD186" s="274"/>
      <c r="RE186" s="274"/>
      <c r="RF186" s="274"/>
      <c r="RG186" s="274"/>
      <c r="RH186" s="274"/>
      <c r="RI186" s="274"/>
      <c r="RJ186" s="274"/>
      <c r="RK186" s="274"/>
      <c r="RL186" s="274"/>
      <c r="RM186" s="274"/>
      <c r="RN186" s="274"/>
      <c r="RO186" s="274"/>
      <c r="RP186" s="274"/>
      <c r="RQ186" s="274"/>
      <c r="RR186" s="274"/>
      <c r="RS186" s="274"/>
      <c r="RT186" s="274"/>
      <c r="RU186" s="274"/>
      <c r="RV186" s="274"/>
      <c r="RW186" s="274"/>
      <c r="RX186" s="274"/>
      <c r="RY186" s="274"/>
      <c r="RZ186" s="274"/>
      <c r="SA186" s="274"/>
      <c r="SB186" s="274"/>
      <c r="SC186" s="274"/>
      <c r="SD186" s="274"/>
      <c r="SE186" s="274"/>
      <c r="SF186" s="274"/>
      <c r="SG186" s="274"/>
      <c r="SH186" s="274"/>
      <c r="SI186" s="274"/>
      <c r="SJ186" s="274"/>
    </row>
    <row r="187" spans="434:504" x14ac:dyDescent="0.25">
      <c r="PR187" s="274"/>
      <c r="PS187" s="274"/>
      <c r="PT187" s="274"/>
      <c r="PU187" s="274"/>
      <c r="PV187" s="274"/>
      <c r="PW187" s="274"/>
      <c r="PX187" s="274"/>
      <c r="PY187" s="274"/>
      <c r="PZ187" s="274"/>
      <c r="QA187" s="274"/>
      <c r="QB187" s="274"/>
      <c r="QC187" s="274"/>
      <c r="QD187" s="274"/>
      <c r="QE187" s="274"/>
      <c r="QF187" s="274"/>
      <c r="QG187" s="274"/>
      <c r="QX187" s="274"/>
      <c r="QY187" s="274"/>
      <c r="QZ187" s="274"/>
      <c r="RA187" s="274"/>
      <c r="RB187" s="274"/>
      <c r="RC187" s="274"/>
      <c r="RD187" s="274"/>
      <c r="RE187" s="274"/>
      <c r="RF187" s="274"/>
      <c r="RG187" s="274"/>
      <c r="RH187" s="274"/>
      <c r="RI187" s="274"/>
      <c r="RJ187" s="274"/>
      <c r="RK187" s="274"/>
      <c r="RL187" s="274"/>
      <c r="RM187" s="274"/>
      <c r="RN187" s="274"/>
      <c r="RO187" s="274"/>
      <c r="RP187" s="274"/>
      <c r="RQ187" s="274"/>
      <c r="RR187" s="274"/>
      <c r="RS187" s="274"/>
      <c r="RT187" s="274"/>
      <c r="RU187" s="274"/>
      <c r="RV187" s="274"/>
      <c r="RW187" s="274"/>
      <c r="RX187" s="274"/>
      <c r="RY187" s="274"/>
      <c r="RZ187" s="274"/>
      <c r="SA187" s="274"/>
      <c r="SB187" s="274"/>
      <c r="SC187" s="274"/>
      <c r="SD187" s="274"/>
      <c r="SE187" s="274"/>
      <c r="SF187" s="274"/>
      <c r="SG187" s="274"/>
      <c r="SH187" s="274"/>
      <c r="SI187" s="274"/>
      <c r="SJ187" s="274"/>
    </row>
    <row r="188" spans="434:504" x14ac:dyDescent="0.25">
      <c r="PR188" s="274"/>
      <c r="PS188" s="274"/>
      <c r="PT188" s="274"/>
      <c r="PU188" s="274"/>
      <c r="PV188" s="274"/>
      <c r="PW188" s="274"/>
      <c r="PX188" s="274"/>
      <c r="PY188" s="274"/>
      <c r="PZ188" s="274"/>
      <c r="QA188" s="274"/>
      <c r="QB188" s="274"/>
      <c r="QC188" s="274"/>
      <c r="QD188" s="274"/>
      <c r="QE188" s="274"/>
      <c r="QF188" s="274"/>
      <c r="QG188" s="274"/>
      <c r="QX188" s="274"/>
      <c r="QY188" s="274"/>
      <c r="QZ188" s="274"/>
      <c r="RA188" s="274"/>
      <c r="RB188" s="274"/>
      <c r="RC188" s="274"/>
      <c r="RD188" s="274"/>
      <c r="RE188" s="274"/>
      <c r="RF188" s="274"/>
      <c r="RG188" s="274"/>
      <c r="RH188" s="274"/>
      <c r="RI188" s="274"/>
      <c r="RJ188" s="274"/>
      <c r="RK188" s="274"/>
      <c r="RL188" s="274"/>
      <c r="RM188" s="274"/>
      <c r="RN188" s="274"/>
      <c r="RO188" s="274"/>
      <c r="RP188" s="274"/>
      <c r="RQ188" s="274"/>
      <c r="RR188" s="274"/>
      <c r="RS188" s="274"/>
      <c r="RT188" s="274"/>
      <c r="RU188" s="274"/>
      <c r="RV188" s="274"/>
      <c r="RW188" s="274"/>
      <c r="RX188" s="274"/>
      <c r="RY188" s="274"/>
      <c r="RZ188" s="274"/>
      <c r="SA188" s="274"/>
      <c r="SB188" s="274"/>
      <c r="SC188" s="274"/>
      <c r="SD188" s="274"/>
      <c r="SE188" s="274"/>
      <c r="SF188" s="274"/>
      <c r="SG188" s="274"/>
      <c r="SH188" s="274"/>
      <c r="SI188" s="274"/>
      <c r="SJ188" s="274"/>
    </row>
    <row r="189" spans="434:504" x14ac:dyDescent="0.25">
      <c r="PR189" s="274"/>
      <c r="PS189" s="274"/>
      <c r="PT189" s="274"/>
      <c r="PU189" s="274"/>
      <c r="PV189" s="274"/>
      <c r="PW189" s="274"/>
      <c r="PX189" s="274"/>
      <c r="PY189" s="274"/>
      <c r="PZ189" s="274"/>
      <c r="QA189" s="274"/>
      <c r="QB189" s="274"/>
      <c r="QC189" s="274"/>
      <c r="QD189" s="274"/>
      <c r="QE189" s="274"/>
      <c r="QF189" s="274"/>
      <c r="QG189" s="274"/>
      <c r="QX189" s="274"/>
      <c r="QY189" s="274"/>
      <c r="QZ189" s="274"/>
      <c r="RA189" s="274"/>
      <c r="RB189" s="274"/>
      <c r="RC189" s="274"/>
      <c r="RD189" s="274"/>
      <c r="RE189" s="274"/>
      <c r="RF189" s="274"/>
      <c r="RG189" s="274"/>
      <c r="RH189" s="274"/>
      <c r="RI189" s="274"/>
      <c r="RJ189" s="274"/>
      <c r="RK189" s="274"/>
      <c r="RL189" s="274"/>
      <c r="RM189" s="274"/>
      <c r="RN189" s="274"/>
      <c r="RO189" s="274"/>
      <c r="RP189" s="274"/>
      <c r="RQ189" s="274"/>
      <c r="RR189" s="274"/>
      <c r="RS189" s="274"/>
      <c r="RT189" s="274"/>
      <c r="RU189" s="274"/>
      <c r="RV189" s="274"/>
      <c r="RW189" s="274"/>
      <c r="RX189" s="274"/>
      <c r="RY189" s="274"/>
      <c r="RZ189" s="274"/>
      <c r="SA189" s="274"/>
      <c r="SB189" s="274"/>
      <c r="SC189" s="274"/>
      <c r="SD189" s="274"/>
      <c r="SE189" s="274"/>
      <c r="SF189" s="274"/>
      <c r="SG189" s="274"/>
      <c r="SH189" s="274"/>
      <c r="SI189" s="274"/>
      <c r="SJ189" s="274"/>
    </row>
    <row r="190" spans="434:504" x14ac:dyDescent="0.25">
      <c r="PR190" s="274"/>
      <c r="PS190" s="274"/>
      <c r="PT190" s="274"/>
      <c r="PU190" s="274"/>
      <c r="PV190" s="274"/>
      <c r="PW190" s="274"/>
      <c r="PX190" s="274"/>
      <c r="PY190" s="274"/>
      <c r="PZ190" s="274"/>
      <c r="QA190" s="274"/>
      <c r="QB190" s="274"/>
      <c r="QC190" s="274"/>
      <c r="QD190" s="274"/>
      <c r="QE190" s="274"/>
      <c r="QF190" s="274"/>
      <c r="QG190" s="274"/>
      <c r="QX190" s="274"/>
      <c r="QY190" s="274"/>
      <c r="QZ190" s="274"/>
      <c r="RA190" s="274"/>
      <c r="RB190" s="274"/>
      <c r="RC190" s="274"/>
      <c r="RD190" s="274"/>
      <c r="RE190" s="274"/>
      <c r="RF190" s="274"/>
      <c r="RG190" s="274"/>
      <c r="RH190" s="274"/>
      <c r="RI190" s="274"/>
      <c r="RJ190" s="274"/>
      <c r="RK190" s="274"/>
      <c r="RL190" s="274"/>
      <c r="RM190" s="274"/>
      <c r="RN190" s="274"/>
      <c r="RO190" s="274"/>
      <c r="RP190" s="274"/>
      <c r="RQ190" s="274"/>
      <c r="RR190" s="274"/>
      <c r="RS190" s="274"/>
      <c r="RT190" s="274"/>
      <c r="RU190" s="274"/>
      <c r="RV190" s="274"/>
      <c r="RW190" s="274"/>
      <c r="RX190" s="274"/>
      <c r="RY190" s="274"/>
      <c r="RZ190" s="274"/>
      <c r="SA190" s="274"/>
      <c r="SB190" s="274"/>
      <c r="SC190" s="274"/>
      <c r="SD190" s="274"/>
      <c r="SE190" s="274"/>
      <c r="SF190" s="274"/>
      <c r="SG190" s="274"/>
      <c r="SH190" s="274"/>
      <c r="SI190" s="274"/>
      <c r="SJ190" s="274"/>
    </row>
    <row r="191" spans="434:504" x14ac:dyDescent="0.25">
      <c r="PR191" s="274"/>
      <c r="PS191" s="274"/>
      <c r="PT191" s="274"/>
      <c r="PU191" s="274"/>
      <c r="PV191" s="274"/>
      <c r="PW191" s="274"/>
      <c r="PX191" s="274"/>
      <c r="PY191" s="274"/>
      <c r="PZ191" s="274"/>
      <c r="QA191" s="274"/>
      <c r="QB191" s="274"/>
      <c r="QC191" s="274"/>
      <c r="QD191" s="274"/>
      <c r="QE191" s="274"/>
      <c r="QF191" s="274"/>
      <c r="QG191" s="274"/>
      <c r="QX191" s="274"/>
      <c r="QY191" s="274"/>
      <c r="QZ191" s="274"/>
      <c r="RA191" s="274"/>
      <c r="RB191" s="274"/>
      <c r="RC191" s="274"/>
      <c r="RD191" s="274"/>
      <c r="RE191" s="274"/>
      <c r="RF191" s="274"/>
      <c r="RG191" s="274"/>
      <c r="RH191" s="274"/>
      <c r="RI191" s="274"/>
      <c r="RJ191" s="274"/>
      <c r="RK191" s="274"/>
      <c r="RL191" s="274"/>
      <c r="RM191" s="274"/>
      <c r="RN191" s="274"/>
      <c r="RO191" s="274"/>
      <c r="RP191" s="274"/>
      <c r="RQ191" s="274"/>
      <c r="RR191" s="274"/>
      <c r="RS191" s="274"/>
      <c r="RT191" s="274"/>
      <c r="RU191" s="274"/>
      <c r="RV191" s="274"/>
      <c r="RW191" s="274"/>
      <c r="RX191" s="274"/>
      <c r="RY191" s="274"/>
      <c r="RZ191" s="274"/>
      <c r="SA191" s="274"/>
      <c r="SB191" s="274"/>
      <c r="SC191" s="274"/>
      <c r="SD191" s="274"/>
      <c r="SE191" s="274"/>
      <c r="SF191" s="274"/>
      <c r="SG191" s="274"/>
      <c r="SH191" s="274"/>
      <c r="SI191" s="274"/>
      <c r="SJ191" s="274"/>
    </row>
    <row r="192" spans="434:504" x14ac:dyDescent="0.25">
      <c r="PR192" s="274"/>
      <c r="PS192" s="274"/>
      <c r="PT192" s="274"/>
      <c r="PU192" s="274"/>
      <c r="PV192" s="274"/>
      <c r="PW192" s="274"/>
      <c r="PX192" s="274"/>
      <c r="PY192" s="274"/>
      <c r="PZ192" s="274"/>
      <c r="QA192" s="274"/>
      <c r="QB192" s="274"/>
      <c r="QC192" s="274"/>
      <c r="QD192" s="274"/>
      <c r="QE192" s="274"/>
      <c r="QF192" s="274"/>
      <c r="QG192" s="274"/>
      <c r="QX192" s="274"/>
      <c r="QY192" s="274"/>
      <c r="QZ192" s="274"/>
      <c r="RA192" s="274"/>
      <c r="RB192" s="274"/>
      <c r="RC192" s="274"/>
      <c r="RD192" s="274"/>
      <c r="RE192" s="274"/>
      <c r="RF192" s="274"/>
      <c r="RG192" s="274"/>
      <c r="RH192" s="274"/>
      <c r="RI192" s="274"/>
      <c r="RJ192" s="274"/>
      <c r="RK192" s="274"/>
      <c r="RL192" s="274"/>
      <c r="RM192" s="274"/>
      <c r="RN192" s="274"/>
      <c r="RO192" s="274"/>
      <c r="RP192" s="274"/>
      <c r="RQ192" s="274"/>
      <c r="RR192" s="274"/>
      <c r="RS192" s="274"/>
      <c r="RT192" s="274"/>
      <c r="RU192" s="274"/>
      <c r="RV192" s="274"/>
      <c r="RW192" s="274"/>
      <c r="RX192" s="274"/>
      <c r="RY192" s="274"/>
      <c r="RZ192" s="274"/>
      <c r="SA192" s="274"/>
      <c r="SB192" s="274"/>
      <c r="SC192" s="274"/>
      <c r="SD192" s="274"/>
      <c r="SE192" s="274"/>
      <c r="SF192" s="274"/>
      <c r="SG192" s="274"/>
      <c r="SH192" s="274"/>
      <c r="SI192" s="274"/>
      <c r="SJ192" s="274"/>
    </row>
    <row r="193" spans="434:504" x14ac:dyDescent="0.25">
      <c r="PR193" s="274"/>
      <c r="PS193" s="274"/>
      <c r="PT193" s="274"/>
      <c r="PU193" s="274"/>
      <c r="PV193" s="274"/>
      <c r="PW193" s="274"/>
      <c r="PX193" s="274"/>
      <c r="PY193" s="274"/>
      <c r="PZ193" s="274"/>
      <c r="QA193" s="274"/>
      <c r="QB193" s="274"/>
      <c r="QC193" s="274"/>
      <c r="QD193" s="274"/>
      <c r="QE193" s="274"/>
      <c r="QF193" s="274"/>
      <c r="QG193" s="274"/>
      <c r="QX193" s="274"/>
      <c r="QY193" s="274"/>
      <c r="QZ193" s="274"/>
      <c r="RA193" s="274"/>
      <c r="RB193" s="274"/>
      <c r="RC193" s="274"/>
      <c r="RD193" s="274"/>
      <c r="RE193" s="274"/>
      <c r="RF193" s="274"/>
      <c r="RG193" s="274"/>
      <c r="RH193" s="274"/>
      <c r="RI193" s="274"/>
      <c r="RJ193" s="274"/>
      <c r="RK193" s="274"/>
      <c r="RL193" s="274"/>
      <c r="RM193" s="274"/>
      <c r="RN193" s="274"/>
      <c r="RO193" s="274"/>
      <c r="RP193" s="274"/>
      <c r="RQ193" s="274"/>
      <c r="RR193" s="274"/>
      <c r="RS193" s="274"/>
      <c r="RT193" s="274"/>
      <c r="RU193" s="274"/>
      <c r="RV193" s="274"/>
      <c r="RW193" s="274"/>
      <c r="RX193" s="274"/>
      <c r="RY193" s="274"/>
      <c r="RZ193" s="274"/>
      <c r="SA193" s="274"/>
      <c r="SB193" s="274"/>
      <c r="SC193" s="274"/>
      <c r="SD193" s="274"/>
      <c r="SE193" s="274"/>
      <c r="SF193" s="274"/>
      <c r="SG193" s="274"/>
      <c r="SH193" s="274"/>
      <c r="SI193" s="274"/>
      <c r="SJ193" s="274"/>
    </row>
    <row r="194" spans="434:504" x14ac:dyDescent="0.25">
      <c r="PR194" s="274"/>
      <c r="PS194" s="274"/>
      <c r="PT194" s="274"/>
      <c r="PU194" s="274"/>
      <c r="PV194" s="274"/>
      <c r="PW194" s="274"/>
      <c r="PX194" s="274"/>
      <c r="PY194" s="274"/>
      <c r="PZ194" s="274"/>
      <c r="QA194" s="274"/>
      <c r="QB194" s="274"/>
      <c r="QC194" s="274"/>
      <c r="QD194" s="274"/>
      <c r="QE194" s="274"/>
      <c r="QF194" s="274"/>
      <c r="QG194" s="274"/>
      <c r="QX194" s="274"/>
      <c r="QY194" s="274"/>
      <c r="QZ194" s="274"/>
      <c r="RA194" s="274"/>
      <c r="RB194" s="274"/>
      <c r="RC194" s="274"/>
      <c r="RD194" s="274"/>
      <c r="RE194" s="274"/>
      <c r="RF194" s="274"/>
      <c r="RG194" s="274"/>
      <c r="RH194" s="274"/>
      <c r="RI194" s="274"/>
      <c r="RJ194" s="274"/>
      <c r="RK194" s="274"/>
      <c r="RL194" s="274"/>
      <c r="RM194" s="274"/>
      <c r="RN194" s="274"/>
      <c r="RO194" s="274"/>
      <c r="RP194" s="274"/>
      <c r="RQ194" s="274"/>
      <c r="RR194" s="274"/>
      <c r="RS194" s="274"/>
      <c r="RT194" s="274"/>
      <c r="RU194" s="274"/>
      <c r="RV194" s="274"/>
      <c r="RW194" s="274"/>
      <c r="RX194" s="274"/>
      <c r="RY194" s="274"/>
      <c r="RZ194" s="274"/>
      <c r="SA194" s="274"/>
      <c r="SB194" s="274"/>
      <c r="SC194" s="274"/>
      <c r="SD194" s="274"/>
      <c r="SE194" s="274"/>
      <c r="SF194" s="274"/>
      <c r="SG194" s="274"/>
      <c r="SH194" s="274"/>
      <c r="SI194" s="274"/>
      <c r="SJ194" s="274"/>
    </row>
    <row r="195" spans="434:504" x14ac:dyDescent="0.25">
      <c r="PR195" s="274"/>
      <c r="PS195" s="274"/>
      <c r="PT195" s="274"/>
      <c r="PU195" s="274"/>
      <c r="PV195" s="274"/>
      <c r="PW195" s="274"/>
      <c r="PX195" s="274"/>
      <c r="PY195" s="274"/>
      <c r="PZ195" s="274"/>
      <c r="QA195" s="274"/>
      <c r="QB195" s="274"/>
      <c r="QC195" s="274"/>
      <c r="QD195" s="274"/>
      <c r="QE195" s="274"/>
      <c r="QF195" s="274"/>
      <c r="QG195" s="274"/>
      <c r="QX195" s="274"/>
      <c r="QY195" s="274"/>
      <c r="QZ195" s="274"/>
      <c r="RA195" s="274"/>
      <c r="RB195" s="274"/>
      <c r="RC195" s="274"/>
      <c r="RD195" s="274"/>
      <c r="RE195" s="274"/>
      <c r="RF195" s="274"/>
      <c r="RG195" s="274"/>
      <c r="RH195" s="274"/>
      <c r="RI195" s="274"/>
      <c r="RJ195" s="274"/>
      <c r="RK195" s="274"/>
      <c r="RL195" s="274"/>
      <c r="RM195" s="274"/>
      <c r="RN195" s="274"/>
      <c r="RO195" s="274"/>
      <c r="RP195" s="274"/>
      <c r="RQ195" s="274"/>
      <c r="RR195" s="274"/>
      <c r="RS195" s="274"/>
      <c r="RT195" s="274"/>
      <c r="RU195" s="274"/>
      <c r="RV195" s="274"/>
      <c r="RW195" s="274"/>
      <c r="RX195" s="274"/>
      <c r="RY195" s="274"/>
      <c r="RZ195" s="274"/>
      <c r="SA195" s="274"/>
      <c r="SB195" s="274"/>
      <c r="SC195" s="274"/>
      <c r="SD195" s="274"/>
      <c r="SE195" s="274"/>
      <c r="SF195" s="274"/>
      <c r="SG195" s="274"/>
      <c r="SH195" s="274"/>
      <c r="SI195" s="274"/>
      <c r="SJ195" s="274"/>
    </row>
    <row r="196" spans="434:504" x14ac:dyDescent="0.25">
      <c r="PR196" s="274"/>
      <c r="PS196" s="274"/>
      <c r="PT196" s="274"/>
      <c r="PU196" s="274"/>
      <c r="PV196" s="274"/>
      <c r="PW196" s="274"/>
      <c r="PX196" s="274"/>
      <c r="PY196" s="274"/>
      <c r="PZ196" s="274"/>
      <c r="QA196" s="274"/>
      <c r="QB196" s="274"/>
      <c r="QC196" s="274"/>
      <c r="QD196" s="274"/>
      <c r="QE196" s="274"/>
      <c r="QF196" s="274"/>
      <c r="QG196" s="274"/>
      <c r="QX196" s="274"/>
      <c r="QY196" s="274"/>
      <c r="QZ196" s="274"/>
      <c r="RA196" s="274"/>
      <c r="RB196" s="274"/>
      <c r="RC196" s="274"/>
      <c r="RD196" s="274"/>
      <c r="RE196" s="274"/>
      <c r="RF196" s="274"/>
      <c r="RG196" s="274"/>
      <c r="RH196" s="274"/>
      <c r="RI196" s="274"/>
      <c r="RJ196" s="274"/>
      <c r="RK196" s="274"/>
      <c r="RL196" s="274"/>
      <c r="RM196" s="274"/>
      <c r="RN196" s="274"/>
      <c r="RO196" s="274"/>
      <c r="RP196" s="274"/>
      <c r="RQ196" s="274"/>
      <c r="RR196" s="274"/>
      <c r="RS196" s="274"/>
      <c r="RT196" s="274"/>
      <c r="RU196" s="274"/>
      <c r="RV196" s="274"/>
      <c r="RW196" s="274"/>
      <c r="RX196" s="274"/>
      <c r="RY196" s="274"/>
      <c r="RZ196" s="274"/>
      <c r="SA196" s="274"/>
      <c r="SB196" s="274"/>
      <c r="SC196" s="274"/>
      <c r="SD196" s="274"/>
      <c r="SE196" s="274"/>
      <c r="SF196" s="274"/>
      <c r="SG196" s="274"/>
      <c r="SH196" s="274"/>
      <c r="SI196" s="274"/>
      <c r="SJ196" s="274"/>
    </row>
    <row r="197" spans="434:504" x14ac:dyDescent="0.25">
      <c r="PR197" s="274"/>
      <c r="PS197" s="274"/>
      <c r="PT197" s="274"/>
      <c r="PU197" s="274"/>
      <c r="PV197" s="274"/>
      <c r="PW197" s="274"/>
      <c r="PX197" s="274"/>
      <c r="PY197" s="274"/>
      <c r="PZ197" s="274"/>
      <c r="QA197" s="274"/>
      <c r="QB197" s="274"/>
      <c r="QC197" s="274"/>
      <c r="QD197" s="274"/>
      <c r="QE197" s="274"/>
      <c r="QF197" s="274"/>
      <c r="QG197" s="274"/>
      <c r="QX197" s="274"/>
      <c r="QY197" s="274"/>
      <c r="QZ197" s="274"/>
      <c r="RA197" s="274"/>
      <c r="RB197" s="274"/>
      <c r="RC197" s="274"/>
      <c r="RD197" s="274"/>
      <c r="RE197" s="274"/>
      <c r="RF197" s="274"/>
      <c r="RG197" s="274"/>
      <c r="RH197" s="274"/>
      <c r="RI197" s="274"/>
      <c r="RJ197" s="274"/>
      <c r="RK197" s="274"/>
      <c r="RL197" s="274"/>
      <c r="RM197" s="274"/>
      <c r="RN197" s="274"/>
      <c r="RO197" s="274"/>
      <c r="RP197" s="274"/>
      <c r="RQ197" s="274"/>
      <c r="RR197" s="274"/>
      <c r="RS197" s="274"/>
      <c r="RT197" s="274"/>
      <c r="RU197" s="274"/>
      <c r="RV197" s="274"/>
      <c r="RW197" s="274"/>
      <c r="RX197" s="274"/>
      <c r="RY197" s="274"/>
      <c r="RZ197" s="274"/>
      <c r="SA197" s="274"/>
      <c r="SB197" s="274"/>
      <c r="SC197" s="274"/>
      <c r="SD197" s="274"/>
      <c r="SE197" s="274"/>
      <c r="SF197" s="274"/>
      <c r="SG197" s="274"/>
      <c r="SH197" s="274"/>
      <c r="SI197" s="274"/>
      <c r="SJ197" s="274"/>
    </row>
    <row r="198" spans="434:504" x14ac:dyDescent="0.25">
      <c r="PR198" s="274"/>
      <c r="PS198" s="274"/>
      <c r="PT198" s="274"/>
      <c r="PU198" s="274"/>
      <c r="PV198" s="274"/>
      <c r="PW198" s="274"/>
      <c r="PX198" s="274"/>
      <c r="PY198" s="274"/>
      <c r="PZ198" s="274"/>
      <c r="QA198" s="274"/>
      <c r="QB198" s="274"/>
      <c r="QC198" s="274"/>
      <c r="QD198" s="274"/>
      <c r="QE198" s="274"/>
      <c r="QF198" s="274"/>
      <c r="QG198" s="274"/>
      <c r="QX198" s="274"/>
      <c r="QY198" s="274"/>
      <c r="QZ198" s="274"/>
      <c r="RA198" s="274"/>
      <c r="RB198" s="274"/>
      <c r="RC198" s="274"/>
      <c r="RD198" s="274"/>
      <c r="RE198" s="274"/>
      <c r="RF198" s="274"/>
      <c r="RG198" s="274"/>
      <c r="RH198" s="274"/>
      <c r="RI198" s="274"/>
      <c r="RJ198" s="274"/>
      <c r="RK198" s="274"/>
      <c r="RL198" s="274"/>
      <c r="RM198" s="274"/>
      <c r="RN198" s="274"/>
      <c r="RO198" s="274"/>
      <c r="RP198" s="274"/>
      <c r="RQ198" s="274"/>
      <c r="RR198" s="274"/>
      <c r="RS198" s="274"/>
      <c r="RT198" s="274"/>
      <c r="RU198" s="274"/>
      <c r="RV198" s="274"/>
      <c r="RW198" s="274"/>
      <c r="RX198" s="274"/>
      <c r="RY198" s="274"/>
      <c r="RZ198" s="274"/>
      <c r="SA198" s="274"/>
      <c r="SB198" s="274"/>
      <c r="SC198" s="274"/>
      <c r="SD198" s="274"/>
      <c r="SE198" s="274"/>
      <c r="SF198" s="274"/>
      <c r="SG198" s="274"/>
      <c r="SH198" s="274"/>
      <c r="SI198" s="274"/>
      <c r="SJ198" s="274"/>
    </row>
    <row r="199" spans="434:504" x14ac:dyDescent="0.25">
      <c r="PR199" s="274"/>
      <c r="PS199" s="274"/>
      <c r="PT199" s="274"/>
      <c r="PU199" s="274"/>
      <c r="PV199" s="274"/>
      <c r="PW199" s="274"/>
      <c r="PX199" s="274"/>
      <c r="PY199" s="274"/>
      <c r="PZ199" s="274"/>
      <c r="QA199" s="274"/>
      <c r="QB199" s="274"/>
      <c r="QC199" s="274"/>
      <c r="QD199" s="274"/>
      <c r="QE199" s="274"/>
      <c r="QF199" s="274"/>
      <c r="QG199" s="274"/>
      <c r="QX199" s="274"/>
      <c r="QY199" s="274"/>
      <c r="QZ199" s="274"/>
      <c r="RA199" s="274"/>
      <c r="RB199" s="274"/>
      <c r="RC199" s="274"/>
      <c r="RD199" s="274"/>
      <c r="RE199" s="274"/>
      <c r="RF199" s="274"/>
      <c r="RG199" s="274"/>
      <c r="RH199" s="274"/>
      <c r="RI199" s="274"/>
      <c r="RJ199" s="274"/>
      <c r="RK199" s="274"/>
      <c r="RL199" s="274"/>
      <c r="RM199" s="274"/>
      <c r="RN199" s="274"/>
      <c r="RO199" s="274"/>
      <c r="RP199" s="274"/>
      <c r="RQ199" s="274"/>
      <c r="RR199" s="274"/>
      <c r="RS199" s="274"/>
      <c r="RT199" s="274"/>
      <c r="RU199" s="274"/>
      <c r="RV199" s="274"/>
      <c r="RW199" s="274"/>
      <c r="RX199" s="274"/>
      <c r="RY199" s="274"/>
      <c r="RZ199" s="274"/>
      <c r="SA199" s="274"/>
      <c r="SB199" s="274"/>
      <c r="SC199" s="274"/>
      <c r="SD199" s="274"/>
      <c r="SE199" s="274"/>
      <c r="SF199" s="274"/>
      <c r="SG199" s="274"/>
      <c r="SH199" s="274"/>
      <c r="SI199" s="274"/>
      <c r="SJ199" s="274"/>
    </row>
    <row r="200" spans="434:504" x14ac:dyDescent="0.25">
      <c r="PR200" s="274"/>
      <c r="PS200" s="274"/>
      <c r="PT200" s="274"/>
      <c r="PU200" s="274"/>
      <c r="PV200" s="274"/>
      <c r="PW200" s="274"/>
      <c r="PX200" s="274"/>
      <c r="PY200" s="274"/>
      <c r="PZ200" s="274"/>
      <c r="QA200" s="274"/>
      <c r="QB200" s="274"/>
      <c r="QC200" s="274"/>
      <c r="QD200" s="274"/>
      <c r="QE200" s="274"/>
      <c r="QF200" s="274"/>
      <c r="QG200" s="274"/>
      <c r="QX200" s="274"/>
      <c r="QY200" s="274"/>
      <c r="QZ200" s="274"/>
      <c r="RA200" s="274"/>
      <c r="RB200" s="274"/>
      <c r="RC200" s="274"/>
      <c r="RD200" s="274"/>
      <c r="RE200" s="274"/>
      <c r="RF200" s="274"/>
      <c r="RG200" s="274"/>
      <c r="RH200" s="274"/>
      <c r="RI200" s="274"/>
      <c r="RJ200" s="274"/>
      <c r="RK200" s="274"/>
      <c r="RL200" s="274"/>
      <c r="RM200" s="274"/>
      <c r="RN200" s="274"/>
      <c r="RO200" s="274"/>
      <c r="RP200" s="274"/>
      <c r="RQ200" s="274"/>
      <c r="RR200" s="274"/>
      <c r="RS200" s="274"/>
      <c r="RT200" s="274"/>
      <c r="RU200" s="274"/>
      <c r="RV200" s="274"/>
      <c r="RW200" s="274"/>
      <c r="RX200" s="274"/>
      <c r="RY200" s="274"/>
      <c r="RZ200" s="274"/>
      <c r="SA200" s="274"/>
      <c r="SB200" s="274"/>
      <c r="SC200" s="274"/>
      <c r="SD200" s="274"/>
      <c r="SE200" s="274"/>
      <c r="SF200" s="274"/>
      <c r="SG200" s="274"/>
      <c r="SH200" s="274"/>
      <c r="SI200" s="274"/>
      <c r="SJ200" s="274"/>
    </row>
    <row r="201" spans="434:504" x14ac:dyDescent="0.25">
      <c r="PR201" s="274"/>
      <c r="PS201" s="274"/>
      <c r="PT201" s="274"/>
      <c r="PU201" s="274"/>
      <c r="PV201" s="274"/>
      <c r="PW201" s="274"/>
      <c r="PX201" s="274"/>
      <c r="PY201" s="274"/>
      <c r="PZ201" s="274"/>
      <c r="QA201" s="274"/>
      <c r="QB201" s="274"/>
      <c r="QC201" s="274"/>
      <c r="QD201" s="274"/>
      <c r="QE201" s="274"/>
      <c r="QF201" s="274"/>
      <c r="QG201" s="274"/>
      <c r="QX201" s="274"/>
      <c r="QY201" s="274"/>
      <c r="QZ201" s="274"/>
      <c r="RA201" s="274"/>
      <c r="RB201" s="274"/>
      <c r="RC201" s="274"/>
      <c r="RD201" s="274"/>
      <c r="RE201" s="274"/>
      <c r="RF201" s="274"/>
      <c r="RG201" s="274"/>
      <c r="RH201" s="274"/>
      <c r="RI201" s="274"/>
      <c r="RJ201" s="274"/>
      <c r="RK201" s="274"/>
      <c r="RL201" s="274"/>
      <c r="RM201" s="274"/>
      <c r="RN201" s="274"/>
      <c r="RO201" s="274"/>
      <c r="RP201" s="274"/>
      <c r="RQ201" s="274"/>
      <c r="RR201" s="274"/>
      <c r="RS201" s="274"/>
      <c r="RT201" s="274"/>
      <c r="RU201" s="274"/>
      <c r="RV201" s="274"/>
      <c r="RW201" s="274"/>
      <c r="RX201" s="274"/>
      <c r="RY201" s="274"/>
      <c r="RZ201" s="274"/>
      <c r="SA201" s="274"/>
      <c r="SB201" s="274"/>
      <c r="SC201" s="274"/>
      <c r="SD201" s="274"/>
      <c r="SE201" s="274"/>
      <c r="SF201" s="274"/>
      <c r="SG201" s="274"/>
      <c r="SH201" s="274"/>
      <c r="SI201" s="274"/>
      <c r="SJ201" s="274"/>
    </row>
    <row r="202" spans="434:504" x14ac:dyDescent="0.25">
      <c r="PR202" s="274"/>
      <c r="PS202" s="274"/>
      <c r="PT202" s="274"/>
      <c r="PU202" s="274"/>
      <c r="PV202" s="274"/>
      <c r="PW202" s="274"/>
      <c r="PX202" s="274"/>
      <c r="PY202" s="274"/>
      <c r="PZ202" s="274"/>
      <c r="QA202" s="274"/>
      <c r="QB202" s="274"/>
      <c r="QC202" s="274"/>
      <c r="QD202" s="274"/>
      <c r="QE202" s="274"/>
      <c r="QF202" s="274"/>
      <c r="QG202" s="274"/>
      <c r="QX202" s="274"/>
      <c r="QY202" s="274"/>
      <c r="QZ202" s="274"/>
      <c r="RA202" s="274"/>
      <c r="RB202" s="274"/>
      <c r="RC202" s="274"/>
      <c r="RD202" s="274"/>
      <c r="RE202" s="274"/>
      <c r="RF202" s="274"/>
      <c r="RG202" s="274"/>
      <c r="RH202" s="274"/>
      <c r="RI202" s="274"/>
      <c r="RJ202" s="274"/>
      <c r="RK202" s="274"/>
      <c r="RL202" s="274"/>
      <c r="RM202" s="274"/>
      <c r="RN202" s="274"/>
      <c r="RO202" s="274"/>
      <c r="RP202" s="274"/>
      <c r="RQ202" s="274"/>
      <c r="RR202" s="274"/>
      <c r="RS202" s="274"/>
      <c r="RT202" s="274"/>
      <c r="RU202" s="274"/>
      <c r="RV202" s="274"/>
      <c r="RW202" s="274"/>
      <c r="RX202" s="274"/>
      <c r="RY202" s="274"/>
      <c r="RZ202" s="274"/>
      <c r="SA202" s="274"/>
      <c r="SB202" s="274"/>
      <c r="SC202" s="274"/>
      <c r="SD202" s="274"/>
      <c r="SE202" s="274"/>
      <c r="SF202" s="274"/>
      <c r="SG202" s="274"/>
      <c r="SH202" s="274"/>
      <c r="SI202" s="274"/>
      <c r="SJ202" s="274"/>
    </row>
    <row r="203" spans="434:504" x14ac:dyDescent="0.25">
      <c r="PR203" s="274"/>
      <c r="PS203" s="274"/>
      <c r="PT203" s="274"/>
      <c r="PU203" s="274"/>
      <c r="PV203" s="274"/>
      <c r="PW203" s="274"/>
      <c r="PX203" s="274"/>
      <c r="PY203" s="274"/>
      <c r="PZ203" s="274"/>
      <c r="QA203" s="274"/>
      <c r="QB203" s="274"/>
      <c r="QC203" s="274"/>
      <c r="QD203" s="274"/>
      <c r="QE203" s="274"/>
      <c r="QF203" s="274"/>
      <c r="QG203" s="274"/>
      <c r="QX203" s="274"/>
      <c r="QY203" s="274"/>
      <c r="QZ203" s="274"/>
      <c r="RA203" s="274"/>
      <c r="RB203" s="274"/>
      <c r="RC203" s="274"/>
      <c r="RD203" s="274"/>
      <c r="RE203" s="274"/>
      <c r="RF203" s="274"/>
      <c r="RG203" s="274"/>
      <c r="RH203" s="274"/>
      <c r="RI203" s="274"/>
      <c r="RJ203" s="274"/>
      <c r="RK203" s="274"/>
      <c r="RL203" s="274"/>
      <c r="RM203" s="274"/>
      <c r="RN203" s="274"/>
      <c r="RO203" s="274"/>
      <c r="RP203" s="274"/>
      <c r="RQ203" s="274"/>
      <c r="RR203" s="274"/>
      <c r="RS203" s="274"/>
      <c r="RT203" s="274"/>
      <c r="RU203" s="274"/>
      <c r="RV203" s="274"/>
      <c r="RW203" s="274"/>
      <c r="RX203" s="274"/>
      <c r="RY203" s="274"/>
      <c r="RZ203" s="274"/>
      <c r="SA203" s="274"/>
      <c r="SB203" s="274"/>
      <c r="SC203" s="274"/>
      <c r="SD203" s="274"/>
      <c r="SE203" s="274"/>
      <c r="SF203" s="274"/>
      <c r="SG203" s="274"/>
      <c r="SH203" s="274"/>
      <c r="SI203" s="274"/>
      <c r="SJ203" s="274"/>
    </row>
    <row r="204" spans="434:504" x14ac:dyDescent="0.25">
      <c r="PR204" s="274"/>
      <c r="PS204" s="274"/>
      <c r="PT204" s="274"/>
      <c r="PU204" s="274"/>
      <c r="PV204" s="274"/>
      <c r="PW204" s="274"/>
      <c r="PX204" s="274"/>
      <c r="PY204" s="274"/>
      <c r="PZ204" s="274"/>
      <c r="QA204" s="274"/>
      <c r="QB204" s="274"/>
      <c r="QC204" s="274"/>
      <c r="QD204" s="274"/>
      <c r="QE204" s="274"/>
      <c r="QF204" s="274"/>
      <c r="QG204" s="274"/>
      <c r="QX204" s="274"/>
      <c r="QY204" s="274"/>
      <c r="QZ204" s="274"/>
      <c r="RA204" s="274"/>
      <c r="RB204" s="274"/>
      <c r="RC204" s="274"/>
      <c r="RD204" s="274"/>
      <c r="RE204" s="274"/>
      <c r="RF204" s="274"/>
      <c r="RG204" s="274"/>
      <c r="RH204" s="274"/>
      <c r="RI204" s="274"/>
      <c r="RJ204" s="274"/>
      <c r="RK204" s="274"/>
      <c r="RL204" s="274"/>
      <c r="RM204" s="274"/>
      <c r="RN204" s="274"/>
      <c r="RO204" s="274"/>
      <c r="RP204" s="274"/>
      <c r="RQ204" s="274"/>
      <c r="RR204" s="274"/>
      <c r="RS204" s="274"/>
      <c r="RT204" s="274"/>
      <c r="RU204" s="274"/>
      <c r="RV204" s="274"/>
      <c r="RW204" s="274"/>
      <c r="RX204" s="274"/>
      <c r="RY204" s="274"/>
      <c r="RZ204" s="274"/>
      <c r="SA204" s="274"/>
      <c r="SB204" s="274"/>
      <c r="SC204" s="274"/>
      <c r="SD204" s="274"/>
      <c r="SE204" s="274"/>
      <c r="SF204" s="274"/>
      <c r="SG204" s="274"/>
      <c r="SH204" s="274"/>
      <c r="SI204" s="274"/>
      <c r="SJ204" s="274"/>
    </row>
    <row r="205" spans="434:504" x14ac:dyDescent="0.25">
      <c r="PR205" s="274"/>
      <c r="PS205" s="274"/>
      <c r="PT205" s="274"/>
      <c r="PU205" s="274"/>
      <c r="PV205" s="274"/>
      <c r="PW205" s="274"/>
      <c r="PX205" s="274"/>
      <c r="PY205" s="274"/>
      <c r="PZ205" s="274"/>
      <c r="QA205" s="274"/>
      <c r="QB205" s="274"/>
      <c r="QC205" s="274"/>
      <c r="QD205" s="274"/>
      <c r="QE205" s="274"/>
      <c r="QF205" s="274"/>
      <c r="QG205" s="274"/>
      <c r="QX205" s="274"/>
      <c r="QY205" s="274"/>
      <c r="QZ205" s="274"/>
      <c r="RA205" s="274"/>
      <c r="RB205" s="274"/>
      <c r="RC205" s="274"/>
      <c r="RD205" s="274"/>
      <c r="RE205" s="274"/>
      <c r="RF205" s="274"/>
      <c r="RG205" s="274"/>
      <c r="RH205" s="274"/>
      <c r="RI205" s="274"/>
      <c r="RJ205" s="274"/>
      <c r="RK205" s="274"/>
      <c r="RL205" s="274"/>
      <c r="RM205" s="274"/>
      <c r="RN205" s="274"/>
      <c r="RO205" s="274"/>
      <c r="RP205" s="274"/>
      <c r="RQ205" s="274"/>
      <c r="RR205" s="274"/>
      <c r="RS205" s="274"/>
      <c r="RT205" s="274"/>
      <c r="RU205" s="274"/>
      <c r="RV205" s="274"/>
      <c r="RW205" s="274"/>
      <c r="RX205" s="274"/>
      <c r="RY205" s="274"/>
      <c r="RZ205" s="274"/>
      <c r="SA205" s="274"/>
      <c r="SB205" s="274"/>
      <c r="SC205" s="274"/>
      <c r="SD205" s="274"/>
      <c r="SE205" s="274"/>
      <c r="SF205" s="274"/>
      <c r="SG205" s="274"/>
      <c r="SH205" s="274"/>
      <c r="SI205" s="274"/>
      <c r="SJ205" s="274"/>
    </row>
    <row r="206" spans="434:504" x14ac:dyDescent="0.25">
      <c r="PR206" s="274"/>
      <c r="PS206" s="274"/>
      <c r="PT206" s="274"/>
      <c r="PU206" s="274"/>
      <c r="PV206" s="274"/>
      <c r="PW206" s="274"/>
      <c r="PX206" s="274"/>
      <c r="PY206" s="274"/>
      <c r="PZ206" s="274"/>
      <c r="QA206" s="274"/>
      <c r="QB206" s="274"/>
      <c r="QC206" s="274"/>
      <c r="QD206" s="274"/>
      <c r="QE206" s="274"/>
      <c r="QF206" s="274"/>
      <c r="QG206" s="274"/>
      <c r="QX206" s="274"/>
      <c r="QY206" s="274"/>
      <c r="QZ206" s="274"/>
      <c r="RA206" s="274"/>
      <c r="RB206" s="274"/>
      <c r="RC206" s="274"/>
      <c r="RD206" s="274"/>
      <c r="RE206" s="274"/>
      <c r="RF206" s="274"/>
      <c r="RG206" s="274"/>
      <c r="RH206" s="274"/>
      <c r="RI206" s="274"/>
      <c r="RJ206" s="274"/>
      <c r="RK206" s="274"/>
      <c r="RL206" s="274"/>
      <c r="RM206" s="274"/>
      <c r="RN206" s="274"/>
      <c r="RO206" s="274"/>
      <c r="RP206" s="274"/>
      <c r="RQ206" s="274"/>
      <c r="RR206" s="274"/>
      <c r="RS206" s="274"/>
      <c r="RT206" s="274"/>
      <c r="RU206" s="274"/>
      <c r="RV206" s="274"/>
      <c r="RW206" s="274"/>
      <c r="RX206" s="274"/>
      <c r="RY206" s="274"/>
      <c r="RZ206" s="274"/>
      <c r="SA206" s="274"/>
      <c r="SB206" s="274"/>
      <c r="SC206" s="274"/>
      <c r="SD206" s="274"/>
      <c r="SE206" s="274"/>
      <c r="SF206" s="274"/>
      <c r="SG206" s="274"/>
      <c r="SH206" s="274"/>
      <c r="SI206" s="274"/>
      <c r="SJ206" s="274"/>
    </row>
    <row r="207" spans="434:504" x14ac:dyDescent="0.25">
      <c r="PR207" s="274"/>
      <c r="PS207" s="274"/>
      <c r="PT207" s="274"/>
      <c r="PU207" s="274"/>
      <c r="PV207" s="274"/>
      <c r="PW207" s="274"/>
      <c r="PX207" s="274"/>
      <c r="PY207" s="274"/>
      <c r="PZ207" s="274"/>
      <c r="QA207" s="274"/>
      <c r="QB207" s="274"/>
      <c r="QC207" s="274"/>
      <c r="QD207" s="274"/>
      <c r="QE207" s="274"/>
      <c r="QF207" s="274"/>
      <c r="QG207" s="274"/>
      <c r="QX207" s="274"/>
      <c r="QY207" s="274"/>
      <c r="QZ207" s="274"/>
      <c r="RA207" s="274"/>
      <c r="RB207" s="274"/>
      <c r="RC207" s="274"/>
      <c r="RD207" s="274"/>
      <c r="RE207" s="274"/>
      <c r="RF207" s="274"/>
      <c r="RG207" s="274"/>
      <c r="RH207" s="274"/>
      <c r="RI207" s="274"/>
      <c r="RJ207" s="274"/>
      <c r="RK207" s="274"/>
      <c r="RL207" s="274"/>
      <c r="RM207" s="274"/>
      <c r="RN207" s="274"/>
      <c r="RO207" s="274"/>
      <c r="RP207" s="274"/>
      <c r="RQ207" s="274"/>
      <c r="RR207" s="274"/>
      <c r="RS207" s="274"/>
      <c r="RT207" s="274"/>
      <c r="RU207" s="274"/>
      <c r="RV207" s="274"/>
      <c r="RW207" s="274"/>
      <c r="RX207" s="274"/>
      <c r="RY207" s="274"/>
      <c r="RZ207" s="274"/>
      <c r="SA207" s="274"/>
      <c r="SB207" s="274"/>
      <c r="SC207" s="274"/>
      <c r="SD207" s="274"/>
      <c r="SE207" s="274"/>
      <c r="SF207" s="274"/>
      <c r="SG207" s="274"/>
      <c r="SH207" s="274"/>
      <c r="SI207" s="274"/>
      <c r="SJ207" s="274"/>
    </row>
    <row r="208" spans="434:504" x14ac:dyDescent="0.25">
      <c r="PR208" s="274"/>
      <c r="PS208" s="274"/>
      <c r="PT208" s="274"/>
      <c r="PU208" s="274"/>
      <c r="PV208" s="274"/>
      <c r="PW208" s="274"/>
      <c r="PX208" s="274"/>
      <c r="PY208" s="274"/>
      <c r="PZ208" s="274"/>
      <c r="QA208" s="274"/>
      <c r="QB208" s="274"/>
      <c r="QC208" s="274"/>
      <c r="QD208" s="274"/>
      <c r="QE208" s="274"/>
      <c r="QF208" s="274"/>
      <c r="QG208" s="274"/>
      <c r="QX208" s="274"/>
      <c r="QY208" s="274"/>
      <c r="QZ208" s="274"/>
      <c r="RA208" s="274"/>
      <c r="RB208" s="274"/>
      <c r="RC208" s="274"/>
      <c r="RD208" s="274"/>
      <c r="RE208" s="274"/>
      <c r="RF208" s="274"/>
      <c r="RG208" s="274"/>
      <c r="RH208" s="274"/>
      <c r="RI208" s="274"/>
      <c r="RJ208" s="274"/>
      <c r="RK208" s="274"/>
      <c r="RL208" s="274"/>
      <c r="RM208" s="274"/>
      <c r="RN208" s="274"/>
      <c r="RO208" s="274"/>
      <c r="RP208" s="274"/>
      <c r="RQ208" s="274"/>
      <c r="RR208" s="274"/>
      <c r="RS208" s="274"/>
      <c r="RT208" s="274"/>
      <c r="RU208" s="274"/>
      <c r="RV208" s="274"/>
      <c r="RW208" s="274"/>
      <c r="RX208" s="274"/>
      <c r="RY208" s="274"/>
      <c r="RZ208" s="274"/>
      <c r="SA208" s="274"/>
      <c r="SB208" s="274"/>
      <c r="SC208" s="274"/>
      <c r="SD208" s="274"/>
      <c r="SE208" s="274"/>
      <c r="SF208" s="274"/>
      <c r="SG208" s="274"/>
      <c r="SH208" s="274"/>
      <c r="SI208" s="274"/>
      <c r="SJ208" s="274"/>
    </row>
    <row r="209" spans="434:504" x14ac:dyDescent="0.25">
      <c r="PR209" s="274"/>
      <c r="PS209" s="274"/>
      <c r="PT209" s="274"/>
      <c r="PU209" s="274"/>
      <c r="PV209" s="274"/>
      <c r="PW209" s="274"/>
      <c r="PX209" s="274"/>
      <c r="PY209" s="274"/>
      <c r="PZ209" s="274"/>
      <c r="QA209" s="274"/>
      <c r="QB209" s="274"/>
      <c r="QC209" s="274"/>
      <c r="QD209" s="274"/>
      <c r="QE209" s="274"/>
      <c r="QF209" s="274"/>
      <c r="QG209" s="274"/>
      <c r="QX209" s="274"/>
      <c r="QY209" s="274"/>
      <c r="QZ209" s="274"/>
      <c r="RA209" s="274"/>
      <c r="RB209" s="274"/>
      <c r="RC209" s="274"/>
      <c r="RD209" s="274"/>
      <c r="RE209" s="274"/>
      <c r="RF209" s="274"/>
      <c r="RG209" s="274"/>
      <c r="RH209" s="274"/>
      <c r="RI209" s="274"/>
      <c r="RJ209" s="274"/>
      <c r="RK209" s="274"/>
      <c r="RL209" s="274"/>
      <c r="RM209" s="274"/>
      <c r="RN209" s="274"/>
      <c r="RO209" s="274"/>
      <c r="RP209" s="274"/>
      <c r="RQ209" s="274"/>
      <c r="RR209" s="274"/>
      <c r="RS209" s="274"/>
      <c r="RT209" s="274"/>
      <c r="RU209" s="274"/>
      <c r="RV209" s="274"/>
      <c r="RW209" s="274"/>
      <c r="RX209" s="274"/>
      <c r="RY209" s="274"/>
      <c r="RZ209" s="274"/>
      <c r="SA209" s="274"/>
      <c r="SB209" s="274"/>
      <c r="SC209" s="274"/>
      <c r="SD209" s="274"/>
      <c r="SE209" s="274"/>
      <c r="SF209" s="274"/>
      <c r="SG209" s="274"/>
      <c r="SH209" s="274"/>
      <c r="SI209" s="274"/>
      <c r="SJ209" s="274"/>
    </row>
    <row r="210" spans="434:504" x14ac:dyDescent="0.25">
      <c r="PR210" s="274"/>
      <c r="PS210" s="274"/>
      <c r="PT210" s="274"/>
      <c r="PU210" s="274"/>
      <c r="PV210" s="274"/>
      <c r="PW210" s="274"/>
      <c r="PX210" s="274"/>
      <c r="PY210" s="274"/>
      <c r="PZ210" s="274"/>
      <c r="QA210" s="274"/>
      <c r="QB210" s="274"/>
      <c r="QC210" s="274"/>
      <c r="QD210" s="274"/>
      <c r="QE210" s="274"/>
      <c r="QF210" s="274"/>
      <c r="QG210" s="274"/>
      <c r="QX210" s="274"/>
      <c r="QY210" s="274"/>
      <c r="QZ210" s="274"/>
      <c r="RA210" s="274"/>
      <c r="RB210" s="274"/>
      <c r="RC210" s="274"/>
      <c r="RD210" s="274"/>
      <c r="RE210" s="274"/>
      <c r="RF210" s="274"/>
      <c r="RG210" s="274"/>
      <c r="RH210" s="274"/>
      <c r="RI210" s="274"/>
      <c r="RJ210" s="274"/>
      <c r="RK210" s="274"/>
      <c r="RL210" s="274"/>
      <c r="RM210" s="274"/>
      <c r="RN210" s="274"/>
      <c r="RO210" s="274"/>
      <c r="RP210" s="274"/>
      <c r="RQ210" s="274"/>
      <c r="RR210" s="274"/>
      <c r="RS210" s="274"/>
      <c r="RT210" s="274"/>
      <c r="RU210" s="274"/>
      <c r="RV210" s="274"/>
      <c r="RW210" s="274"/>
      <c r="RX210" s="274"/>
      <c r="RY210" s="274"/>
      <c r="RZ210" s="274"/>
      <c r="SA210" s="274"/>
      <c r="SB210" s="274"/>
      <c r="SC210" s="274"/>
      <c r="SD210" s="274"/>
      <c r="SE210" s="274"/>
      <c r="SF210" s="274"/>
      <c r="SG210" s="274"/>
      <c r="SH210" s="274"/>
      <c r="SI210" s="274"/>
      <c r="SJ210" s="274"/>
    </row>
    <row r="211" spans="434:504" x14ac:dyDescent="0.25">
      <c r="PR211" s="274"/>
      <c r="PS211" s="274"/>
      <c r="PT211" s="274"/>
      <c r="PU211" s="274"/>
      <c r="PV211" s="274"/>
      <c r="PW211" s="274"/>
      <c r="PX211" s="274"/>
      <c r="PY211" s="274"/>
      <c r="PZ211" s="274"/>
      <c r="QA211" s="274"/>
      <c r="QB211" s="274"/>
      <c r="QC211" s="274"/>
      <c r="QD211" s="274"/>
      <c r="QE211" s="274"/>
      <c r="QF211" s="274"/>
      <c r="QG211" s="274"/>
      <c r="QX211" s="274"/>
      <c r="QY211" s="274"/>
      <c r="QZ211" s="274"/>
      <c r="RA211" s="274"/>
      <c r="RB211" s="274"/>
      <c r="RC211" s="274"/>
      <c r="RD211" s="274"/>
      <c r="RE211" s="274"/>
      <c r="RF211" s="274"/>
      <c r="RG211" s="274"/>
      <c r="RH211" s="274"/>
      <c r="RI211" s="274"/>
      <c r="RJ211" s="274"/>
      <c r="RK211" s="274"/>
      <c r="RL211" s="274"/>
      <c r="RM211" s="274"/>
      <c r="RN211" s="274"/>
      <c r="RO211" s="274"/>
      <c r="RP211" s="274"/>
      <c r="RQ211" s="274"/>
      <c r="RR211" s="274"/>
      <c r="RS211" s="274"/>
      <c r="RT211" s="274"/>
      <c r="RU211" s="274"/>
      <c r="RV211" s="274"/>
      <c r="RW211" s="274"/>
      <c r="RX211" s="274"/>
      <c r="RY211" s="274"/>
      <c r="RZ211" s="274"/>
      <c r="SA211" s="274"/>
      <c r="SB211" s="274"/>
      <c r="SC211" s="274"/>
      <c r="SD211" s="274"/>
      <c r="SE211" s="274"/>
      <c r="SF211" s="274"/>
      <c r="SG211" s="274"/>
      <c r="SH211" s="274"/>
      <c r="SI211" s="274"/>
      <c r="SJ211" s="274"/>
    </row>
    <row r="212" spans="434:504" x14ac:dyDescent="0.25">
      <c r="PR212" s="274"/>
      <c r="PS212" s="274"/>
      <c r="PT212" s="274"/>
      <c r="PU212" s="274"/>
      <c r="PV212" s="274"/>
      <c r="PW212" s="274"/>
      <c r="PX212" s="274"/>
      <c r="PY212" s="274"/>
      <c r="PZ212" s="274"/>
      <c r="QA212" s="274"/>
      <c r="QB212" s="274"/>
      <c r="QC212" s="274"/>
      <c r="QD212" s="274"/>
      <c r="QE212" s="274"/>
      <c r="QF212" s="274"/>
      <c r="QG212" s="274"/>
      <c r="QX212" s="274"/>
      <c r="QY212" s="274"/>
      <c r="QZ212" s="274"/>
      <c r="RA212" s="274"/>
      <c r="RB212" s="274"/>
      <c r="RC212" s="274"/>
      <c r="RD212" s="274"/>
      <c r="RE212" s="274"/>
      <c r="RF212" s="274"/>
      <c r="RG212" s="274"/>
      <c r="RH212" s="274"/>
      <c r="RI212" s="274"/>
      <c r="RJ212" s="274"/>
      <c r="RK212" s="274"/>
      <c r="RL212" s="274"/>
      <c r="RM212" s="274"/>
      <c r="RN212" s="274"/>
      <c r="RO212" s="274"/>
      <c r="RP212" s="274"/>
      <c r="RQ212" s="274"/>
      <c r="RR212" s="274"/>
      <c r="RS212" s="274"/>
      <c r="RT212" s="274"/>
      <c r="RU212" s="274"/>
      <c r="RV212" s="274"/>
      <c r="RW212" s="274"/>
      <c r="RX212" s="274"/>
      <c r="RY212" s="274"/>
      <c r="RZ212" s="274"/>
      <c r="SA212" s="274"/>
      <c r="SB212" s="274"/>
      <c r="SC212" s="274"/>
      <c r="SD212" s="274"/>
      <c r="SE212" s="274"/>
      <c r="SF212" s="274"/>
      <c r="SG212" s="274"/>
      <c r="SH212" s="274"/>
      <c r="SI212" s="274"/>
      <c r="SJ212" s="274"/>
    </row>
    <row r="213" spans="434:504" x14ac:dyDescent="0.25">
      <c r="PR213" s="274"/>
      <c r="PS213" s="274"/>
      <c r="PT213" s="274"/>
      <c r="PU213" s="274"/>
      <c r="PV213" s="274"/>
      <c r="PW213" s="274"/>
      <c r="PX213" s="274"/>
      <c r="PY213" s="274"/>
      <c r="PZ213" s="274"/>
      <c r="QA213" s="274"/>
      <c r="QB213" s="274"/>
      <c r="QC213" s="274"/>
      <c r="QD213" s="274"/>
      <c r="QE213" s="274"/>
      <c r="QF213" s="274"/>
      <c r="QG213" s="274"/>
      <c r="QX213" s="274"/>
      <c r="QY213" s="274"/>
      <c r="QZ213" s="274"/>
      <c r="RA213" s="274"/>
      <c r="RB213" s="274"/>
      <c r="RC213" s="274"/>
      <c r="RD213" s="274"/>
      <c r="RE213" s="274"/>
      <c r="RF213" s="274"/>
      <c r="RG213" s="274"/>
      <c r="RH213" s="274"/>
      <c r="RI213" s="274"/>
      <c r="RJ213" s="274"/>
      <c r="RK213" s="274"/>
      <c r="RL213" s="274"/>
      <c r="RM213" s="274"/>
      <c r="RN213" s="274"/>
      <c r="RO213" s="274"/>
      <c r="RP213" s="274"/>
      <c r="RQ213" s="274"/>
      <c r="RR213" s="274"/>
      <c r="RS213" s="274"/>
      <c r="RT213" s="274"/>
      <c r="RU213" s="274"/>
      <c r="RV213" s="274"/>
      <c r="RW213" s="274"/>
      <c r="RX213" s="274"/>
      <c r="RY213" s="274"/>
      <c r="RZ213" s="274"/>
      <c r="SA213" s="274"/>
      <c r="SB213" s="274"/>
      <c r="SC213" s="274"/>
      <c r="SD213" s="274"/>
      <c r="SE213" s="274"/>
      <c r="SF213" s="274"/>
      <c r="SG213" s="274"/>
      <c r="SH213" s="274"/>
      <c r="SI213" s="274"/>
      <c r="SJ213" s="274"/>
    </row>
    <row r="214" spans="434:504" x14ac:dyDescent="0.25">
      <c r="PR214" s="274"/>
      <c r="PS214" s="274"/>
      <c r="PT214" s="274"/>
      <c r="PU214" s="274"/>
      <c r="PV214" s="274"/>
      <c r="PW214" s="274"/>
      <c r="PX214" s="274"/>
      <c r="PY214" s="274"/>
      <c r="PZ214" s="274"/>
      <c r="QA214" s="274"/>
      <c r="QB214" s="274"/>
      <c r="QC214" s="274"/>
      <c r="QD214" s="274"/>
      <c r="QE214" s="274"/>
      <c r="QF214" s="274"/>
      <c r="QG214" s="274"/>
      <c r="QX214" s="274"/>
      <c r="QY214" s="274"/>
      <c r="QZ214" s="274"/>
      <c r="RA214" s="274"/>
      <c r="RB214" s="274"/>
      <c r="RC214" s="274"/>
      <c r="RD214" s="274"/>
      <c r="RE214" s="274"/>
      <c r="RF214" s="274"/>
      <c r="RG214" s="274"/>
      <c r="RH214" s="274"/>
      <c r="RI214" s="274"/>
      <c r="RJ214" s="274"/>
      <c r="RK214" s="274"/>
      <c r="RL214" s="274"/>
      <c r="RM214" s="274"/>
      <c r="RN214" s="274"/>
      <c r="RO214" s="274"/>
      <c r="RP214" s="274"/>
      <c r="RQ214" s="274"/>
      <c r="RR214" s="274"/>
      <c r="RS214" s="274"/>
      <c r="RT214" s="274"/>
      <c r="RU214" s="274"/>
      <c r="RV214" s="274"/>
      <c r="RW214" s="274"/>
      <c r="RX214" s="274"/>
      <c r="RY214" s="274"/>
      <c r="RZ214" s="274"/>
      <c r="SA214" s="274"/>
      <c r="SB214" s="274"/>
      <c r="SC214" s="274"/>
      <c r="SD214" s="274"/>
      <c r="SE214" s="274"/>
      <c r="SF214" s="274"/>
      <c r="SG214" s="274"/>
      <c r="SH214" s="274"/>
      <c r="SI214" s="274"/>
      <c r="SJ214" s="274"/>
    </row>
    <row r="215" spans="434:504" x14ac:dyDescent="0.25">
      <c r="PR215" s="274"/>
      <c r="PS215" s="274"/>
      <c r="PT215" s="274"/>
      <c r="PU215" s="274"/>
      <c r="PV215" s="274"/>
      <c r="PW215" s="274"/>
      <c r="PX215" s="274"/>
      <c r="PY215" s="274"/>
      <c r="PZ215" s="274"/>
      <c r="QA215" s="274"/>
      <c r="QB215" s="274"/>
      <c r="QC215" s="274"/>
      <c r="QD215" s="274"/>
      <c r="QE215" s="274"/>
      <c r="QF215" s="274"/>
      <c r="QG215" s="274"/>
      <c r="QX215" s="274"/>
      <c r="QY215" s="274"/>
      <c r="QZ215" s="274"/>
      <c r="RA215" s="274"/>
      <c r="RB215" s="274"/>
      <c r="RC215" s="274"/>
      <c r="RD215" s="274"/>
      <c r="RE215" s="274"/>
      <c r="RF215" s="274"/>
      <c r="RG215" s="274"/>
      <c r="RH215" s="274"/>
      <c r="RI215" s="274"/>
      <c r="RJ215" s="274"/>
      <c r="RK215" s="274"/>
      <c r="RL215" s="274"/>
      <c r="RM215" s="274"/>
      <c r="RN215" s="274"/>
      <c r="RO215" s="274"/>
      <c r="RP215" s="274"/>
      <c r="RQ215" s="274"/>
      <c r="RR215" s="274"/>
      <c r="RS215" s="274"/>
      <c r="RT215" s="274"/>
      <c r="RU215" s="274"/>
      <c r="RV215" s="274"/>
      <c r="RW215" s="274"/>
      <c r="RX215" s="274"/>
      <c r="RY215" s="274"/>
      <c r="RZ215" s="274"/>
      <c r="SA215" s="274"/>
      <c r="SB215" s="274"/>
      <c r="SC215" s="274"/>
      <c r="SD215" s="274"/>
      <c r="SE215" s="274"/>
      <c r="SF215" s="274"/>
      <c r="SG215" s="274"/>
      <c r="SH215" s="274"/>
      <c r="SI215" s="274"/>
      <c r="SJ215" s="274"/>
    </row>
    <row r="216" spans="434:504" x14ac:dyDescent="0.25">
      <c r="PR216" s="274"/>
      <c r="PS216" s="274"/>
      <c r="PT216" s="274"/>
      <c r="PU216" s="274"/>
      <c r="PV216" s="274"/>
      <c r="PW216" s="274"/>
      <c r="PX216" s="274"/>
      <c r="PY216" s="274"/>
      <c r="PZ216" s="274"/>
      <c r="QA216" s="274"/>
      <c r="QB216" s="274"/>
      <c r="QC216" s="274"/>
      <c r="QD216" s="274"/>
      <c r="QE216" s="274"/>
      <c r="QF216" s="274"/>
      <c r="QG216" s="274"/>
      <c r="QX216" s="274"/>
      <c r="QY216" s="274"/>
      <c r="QZ216" s="274"/>
      <c r="RA216" s="274"/>
      <c r="RB216" s="274"/>
      <c r="RC216" s="274"/>
      <c r="RD216" s="274"/>
      <c r="RE216" s="274"/>
      <c r="RF216" s="274"/>
      <c r="RG216" s="274"/>
      <c r="RH216" s="274"/>
      <c r="RI216" s="274"/>
      <c r="RJ216" s="274"/>
      <c r="RK216" s="274"/>
      <c r="RL216" s="274"/>
      <c r="RM216" s="274"/>
      <c r="RN216" s="274"/>
      <c r="RO216" s="274"/>
      <c r="RP216" s="274"/>
      <c r="RQ216" s="274"/>
      <c r="RR216" s="274"/>
      <c r="RS216" s="274"/>
      <c r="RT216" s="274"/>
      <c r="RU216" s="274"/>
      <c r="RV216" s="274"/>
      <c r="RW216" s="274"/>
      <c r="RX216" s="274"/>
      <c r="RY216" s="274"/>
      <c r="RZ216" s="274"/>
      <c r="SA216" s="274"/>
      <c r="SB216" s="274"/>
      <c r="SC216" s="274"/>
      <c r="SD216" s="274"/>
      <c r="SE216" s="274"/>
      <c r="SF216" s="274"/>
      <c r="SG216" s="274"/>
      <c r="SH216" s="274"/>
      <c r="SI216" s="274"/>
      <c r="SJ216" s="274"/>
    </row>
    <row r="217" spans="434:504" x14ac:dyDescent="0.25">
      <c r="PR217" s="274"/>
      <c r="PS217" s="274"/>
      <c r="PT217" s="274"/>
      <c r="PU217" s="274"/>
      <c r="PV217" s="274"/>
      <c r="PW217" s="274"/>
      <c r="PX217" s="274"/>
      <c r="PY217" s="274"/>
      <c r="PZ217" s="274"/>
      <c r="QA217" s="274"/>
      <c r="QB217" s="274"/>
      <c r="QC217" s="274"/>
      <c r="QD217" s="274"/>
      <c r="QE217" s="274"/>
      <c r="QF217" s="274"/>
      <c r="QG217" s="274"/>
      <c r="QX217" s="274"/>
      <c r="QY217" s="274"/>
      <c r="QZ217" s="274"/>
      <c r="RA217" s="274"/>
      <c r="RB217" s="274"/>
      <c r="RC217" s="274"/>
      <c r="RD217" s="274"/>
      <c r="RE217" s="274"/>
      <c r="RF217" s="274"/>
      <c r="RG217" s="274"/>
      <c r="RH217" s="274"/>
      <c r="RI217" s="274"/>
      <c r="RJ217" s="274"/>
      <c r="RK217" s="274"/>
      <c r="RL217" s="274"/>
      <c r="RM217" s="274"/>
      <c r="RN217" s="274"/>
      <c r="RO217" s="274"/>
      <c r="RP217" s="274"/>
      <c r="RQ217" s="274"/>
      <c r="RR217" s="274"/>
      <c r="RS217" s="274"/>
      <c r="RT217" s="274"/>
      <c r="RU217" s="274"/>
      <c r="RV217" s="274"/>
      <c r="RW217" s="274"/>
      <c r="RX217" s="274"/>
      <c r="RY217" s="274"/>
      <c r="RZ217" s="274"/>
      <c r="SA217" s="274"/>
      <c r="SB217" s="274"/>
      <c r="SC217" s="274"/>
      <c r="SD217" s="274"/>
      <c r="SE217" s="274"/>
      <c r="SF217" s="274"/>
      <c r="SG217" s="274"/>
      <c r="SH217" s="274"/>
      <c r="SI217" s="274"/>
      <c r="SJ217" s="274"/>
    </row>
    <row r="218" spans="434:504" x14ac:dyDescent="0.25">
      <c r="PR218" s="274"/>
      <c r="PS218" s="274"/>
      <c r="PT218" s="274"/>
      <c r="PU218" s="274"/>
      <c r="PV218" s="274"/>
      <c r="PW218" s="274"/>
      <c r="PX218" s="274"/>
      <c r="PY218" s="274"/>
      <c r="PZ218" s="274"/>
      <c r="QA218" s="274"/>
      <c r="QB218" s="274"/>
      <c r="QC218" s="274"/>
      <c r="QD218" s="274"/>
      <c r="QE218" s="274"/>
      <c r="QF218" s="274"/>
      <c r="QG218" s="274"/>
      <c r="QX218" s="274"/>
      <c r="QY218" s="274"/>
      <c r="QZ218" s="274"/>
      <c r="RA218" s="274"/>
      <c r="RB218" s="274"/>
      <c r="RC218" s="274"/>
      <c r="RD218" s="274"/>
      <c r="RE218" s="274"/>
      <c r="RF218" s="274"/>
      <c r="RG218" s="274"/>
      <c r="RH218" s="274"/>
      <c r="RI218" s="274"/>
      <c r="RJ218" s="274"/>
      <c r="RK218" s="274"/>
      <c r="RL218" s="274"/>
      <c r="RM218" s="274"/>
      <c r="RN218" s="274"/>
      <c r="RO218" s="274"/>
      <c r="RP218" s="274"/>
      <c r="RQ218" s="274"/>
      <c r="RR218" s="274"/>
      <c r="RS218" s="274"/>
      <c r="RT218" s="274"/>
      <c r="RU218" s="274"/>
      <c r="RV218" s="274"/>
      <c r="RW218" s="274"/>
      <c r="RX218" s="274"/>
      <c r="RY218" s="274"/>
      <c r="RZ218" s="274"/>
      <c r="SA218" s="274"/>
      <c r="SB218" s="274"/>
      <c r="SC218" s="274"/>
      <c r="SD218" s="274"/>
      <c r="SE218" s="274"/>
      <c r="SF218" s="274"/>
      <c r="SG218" s="274"/>
      <c r="SH218" s="274"/>
      <c r="SI218" s="274"/>
      <c r="SJ218" s="274"/>
    </row>
    <row r="219" spans="434:504" x14ac:dyDescent="0.25">
      <c r="PR219" s="274"/>
      <c r="PS219" s="274"/>
      <c r="PT219" s="274"/>
      <c r="PU219" s="274"/>
      <c r="PV219" s="274"/>
      <c r="PW219" s="274"/>
      <c r="PX219" s="274"/>
      <c r="PY219" s="274"/>
      <c r="PZ219" s="274"/>
      <c r="QA219" s="274"/>
      <c r="QB219" s="274"/>
      <c r="QC219" s="274"/>
      <c r="QD219" s="274"/>
      <c r="QE219" s="274"/>
      <c r="QF219" s="274"/>
      <c r="QG219" s="274"/>
      <c r="QX219" s="274"/>
      <c r="QY219" s="274"/>
      <c r="QZ219" s="274"/>
      <c r="RA219" s="274"/>
      <c r="RB219" s="274"/>
      <c r="RC219" s="274"/>
      <c r="RD219" s="274"/>
      <c r="RE219" s="274"/>
      <c r="RF219" s="274"/>
      <c r="RG219" s="274"/>
      <c r="RH219" s="274"/>
      <c r="RI219" s="274"/>
      <c r="RJ219" s="274"/>
      <c r="RK219" s="274"/>
      <c r="RL219" s="274"/>
      <c r="RM219" s="274"/>
      <c r="RN219" s="274"/>
      <c r="RO219" s="274"/>
      <c r="RP219" s="274"/>
      <c r="RQ219" s="274"/>
      <c r="RR219" s="274"/>
      <c r="RS219" s="274"/>
      <c r="RT219" s="274"/>
      <c r="RU219" s="274"/>
      <c r="RV219" s="274"/>
      <c r="RW219" s="274"/>
      <c r="RX219" s="274"/>
      <c r="RY219" s="274"/>
      <c r="RZ219" s="274"/>
      <c r="SA219" s="274"/>
      <c r="SB219" s="274"/>
      <c r="SC219" s="274"/>
      <c r="SD219" s="274"/>
      <c r="SE219" s="274"/>
      <c r="SF219" s="274"/>
      <c r="SG219" s="274"/>
      <c r="SH219" s="274"/>
      <c r="SI219" s="274"/>
      <c r="SJ219" s="274"/>
    </row>
    <row r="220" spans="434:504" x14ac:dyDescent="0.25">
      <c r="PR220" s="274"/>
      <c r="PS220" s="274"/>
      <c r="PT220" s="274"/>
      <c r="PU220" s="274"/>
      <c r="PV220" s="274"/>
      <c r="PW220" s="274"/>
      <c r="PX220" s="274"/>
      <c r="PY220" s="274"/>
      <c r="PZ220" s="274"/>
      <c r="QA220" s="274"/>
      <c r="QB220" s="274"/>
      <c r="QC220" s="274"/>
      <c r="QD220" s="274"/>
      <c r="QE220" s="274"/>
      <c r="QF220" s="274"/>
      <c r="QG220" s="274"/>
      <c r="QX220" s="274"/>
      <c r="QY220" s="274"/>
      <c r="QZ220" s="274"/>
      <c r="RA220" s="274"/>
      <c r="RB220" s="274"/>
      <c r="RC220" s="274"/>
      <c r="RD220" s="274"/>
      <c r="RE220" s="274"/>
      <c r="RF220" s="274"/>
      <c r="RG220" s="274"/>
      <c r="RH220" s="274"/>
      <c r="RI220" s="274"/>
      <c r="RJ220" s="274"/>
      <c r="RK220" s="274"/>
      <c r="RL220" s="274"/>
      <c r="RM220" s="274"/>
      <c r="RN220" s="274"/>
      <c r="RO220" s="274"/>
      <c r="RP220" s="274"/>
      <c r="RQ220" s="274"/>
      <c r="RR220" s="274"/>
      <c r="RS220" s="274"/>
      <c r="RT220" s="274"/>
      <c r="RU220" s="274"/>
      <c r="RV220" s="274"/>
      <c r="RW220" s="274"/>
      <c r="RX220" s="274"/>
      <c r="RY220" s="274"/>
      <c r="RZ220" s="274"/>
      <c r="SA220" s="274"/>
      <c r="SB220" s="274"/>
      <c r="SC220" s="274"/>
      <c r="SD220" s="274"/>
      <c r="SE220" s="274"/>
      <c r="SF220" s="274"/>
      <c r="SG220" s="274"/>
      <c r="SH220" s="274"/>
      <c r="SI220" s="274"/>
      <c r="SJ220" s="274"/>
    </row>
    <row r="221" spans="434:504" x14ac:dyDescent="0.25">
      <c r="PR221" s="274"/>
      <c r="PS221" s="274"/>
      <c r="PT221" s="274"/>
      <c r="PU221" s="274"/>
      <c r="PV221" s="274"/>
      <c r="PW221" s="274"/>
      <c r="PX221" s="274"/>
      <c r="PY221" s="274"/>
      <c r="PZ221" s="274"/>
      <c r="QA221" s="274"/>
      <c r="QB221" s="274"/>
      <c r="QC221" s="274"/>
      <c r="QD221" s="274"/>
      <c r="QE221" s="274"/>
      <c r="QF221" s="274"/>
      <c r="QG221" s="274"/>
      <c r="QX221" s="274"/>
      <c r="QY221" s="274"/>
      <c r="QZ221" s="274"/>
      <c r="RA221" s="274"/>
      <c r="RB221" s="274"/>
      <c r="RC221" s="274"/>
      <c r="RD221" s="274"/>
      <c r="RE221" s="274"/>
      <c r="RF221" s="274"/>
      <c r="RG221" s="274"/>
      <c r="RH221" s="274"/>
      <c r="RI221" s="274"/>
      <c r="RJ221" s="274"/>
      <c r="RK221" s="274"/>
      <c r="RL221" s="274"/>
      <c r="RM221" s="274"/>
      <c r="RN221" s="274"/>
      <c r="RO221" s="274"/>
      <c r="RP221" s="274"/>
      <c r="RQ221" s="274"/>
      <c r="RR221" s="274"/>
      <c r="RS221" s="274"/>
      <c r="RT221" s="274"/>
      <c r="RU221" s="274"/>
      <c r="RV221" s="274"/>
      <c r="RW221" s="274"/>
      <c r="RX221" s="274"/>
      <c r="RY221" s="274"/>
      <c r="RZ221" s="274"/>
      <c r="SA221" s="274"/>
      <c r="SB221" s="274"/>
      <c r="SC221" s="274"/>
      <c r="SD221" s="274"/>
      <c r="SE221" s="274"/>
      <c r="SF221" s="274"/>
      <c r="SG221" s="274"/>
      <c r="SH221" s="274"/>
      <c r="SI221" s="274"/>
      <c r="SJ221" s="274"/>
    </row>
    <row r="222" spans="434:504" x14ac:dyDescent="0.25">
      <c r="PR222" s="274"/>
      <c r="PS222" s="274"/>
      <c r="PT222" s="274"/>
      <c r="PU222" s="274"/>
      <c r="PV222" s="274"/>
      <c r="PW222" s="274"/>
      <c r="PX222" s="274"/>
      <c r="PY222" s="274"/>
      <c r="PZ222" s="274"/>
      <c r="QA222" s="274"/>
      <c r="QB222" s="274"/>
      <c r="QC222" s="274"/>
      <c r="QD222" s="274"/>
      <c r="QE222" s="274"/>
      <c r="QF222" s="274"/>
      <c r="QG222" s="274"/>
      <c r="QX222" s="274"/>
      <c r="QY222" s="274"/>
      <c r="QZ222" s="274"/>
      <c r="RA222" s="274"/>
      <c r="RB222" s="274"/>
      <c r="RC222" s="274"/>
      <c r="RD222" s="274"/>
      <c r="RE222" s="274"/>
      <c r="RF222" s="274"/>
      <c r="RG222" s="274"/>
      <c r="RH222" s="274"/>
      <c r="RI222" s="274"/>
      <c r="RJ222" s="274"/>
      <c r="RK222" s="274"/>
      <c r="RL222" s="274"/>
      <c r="RM222" s="274"/>
      <c r="RN222" s="274"/>
      <c r="RO222" s="274"/>
      <c r="RP222" s="274"/>
      <c r="RQ222" s="274"/>
      <c r="RR222" s="274"/>
      <c r="RS222" s="274"/>
      <c r="RT222" s="274"/>
      <c r="RU222" s="274"/>
      <c r="RV222" s="274"/>
      <c r="RW222" s="274"/>
      <c r="RX222" s="274"/>
      <c r="RY222" s="274"/>
      <c r="RZ222" s="274"/>
      <c r="SA222" s="274"/>
      <c r="SB222" s="274"/>
      <c r="SC222" s="274"/>
      <c r="SD222" s="274"/>
      <c r="SE222" s="274"/>
      <c r="SF222" s="274"/>
      <c r="SG222" s="274"/>
      <c r="SH222" s="274"/>
      <c r="SI222" s="274"/>
      <c r="SJ222" s="274"/>
    </row>
    <row r="223" spans="434:504" x14ac:dyDescent="0.25">
      <c r="PR223" s="274"/>
      <c r="PS223" s="274"/>
      <c r="PT223" s="274"/>
      <c r="PU223" s="274"/>
      <c r="PV223" s="274"/>
      <c r="PW223" s="274"/>
      <c r="PX223" s="274"/>
      <c r="PY223" s="274"/>
      <c r="PZ223" s="274"/>
      <c r="QA223" s="274"/>
      <c r="QB223" s="274"/>
      <c r="QC223" s="274"/>
      <c r="QD223" s="274"/>
      <c r="QE223" s="274"/>
      <c r="QF223" s="274"/>
      <c r="QG223" s="274"/>
      <c r="QX223" s="274"/>
      <c r="QY223" s="274"/>
      <c r="QZ223" s="274"/>
      <c r="RA223" s="274"/>
      <c r="RB223" s="274"/>
      <c r="RC223" s="274"/>
      <c r="RD223" s="274"/>
      <c r="RE223" s="274"/>
      <c r="RF223" s="274"/>
      <c r="RG223" s="274"/>
      <c r="RH223" s="274"/>
      <c r="RI223" s="274"/>
      <c r="RJ223" s="274"/>
      <c r="RK223" s="274"/>
      <c r="RL223" s="274"/>
      <c r="RM223" s="274"/>
      <c r="RN223" s="274"/>
      <c r="RO223" s="274"/>
      <c r="RP223" s="274"/>
      <c r="RQ223" s="274"/>
      <c r="RR223" s="274"/>
      <c r="RS223" s="274"/>
      <c r="RT223" s="274"/>
      <c r="RU223" s="274"/>
      <c r="RV223" s="274"/>
      <c r="RW223" s="274"/>
      <c r="RX223" s="274"/>
      <c r="RY223" s="274"/>
      <c r="RZ223" s="274"/>
      <c r="SA223" s="274"/>
      <c r="SB223" s="274"/>
      <c r="SC223" s="274"/>
      <c r="SD223" s="274"/>
      <c r="SE223" s="274"/>
      <c r="SF223" s="274"/>
      <c r="SG223" s="274"/>
      <c r="SH223" s="274"/>
      <c r="SI223" s="274"/>
      <c r="SJ223" s="274"/>
    </row>
    <row r="224" spans="434:504" x14ac:dyDescent="0.25">
      <c r="PR224" s="274"/>
      <c r="PS224" s="274"/>
      <c r="PT224" s="274"/>
      <c r="PU224" s="274"/>
      <c r="PV224" s="274"/>
      <c r="PW224" s="274"/>
      <c r="PX224" s="274"/>
      <c r="PY224" s="274"/>
      <c r="PZ224" s="274"/>
      <c r="QA224" s="274"/>
      <c r="QB224" s="274"/>
      <c r="QC224" s="274"/>
      <c r="QD224" s="274"/>
      <c r="QE224" s="274"/>
      <c r="QF224" s="274"/>
      <c r="QG224" s="274"/>
      <c r="QX224" s="274"/>
      <c r="QY224" s="274"/>
      <c r="QZ224" s="274"/>
      <c r="RA224" s="274"/>
      <c r="RB224" s="274"/>
      <c r="RC224" s="274"/>
      <c r="RD224" s="274"/>
      <c r="RE224" s="274"/>
      <c r="RF224" s="274"/>
      <c r="RG224" s="274"/>
      <c r="RH224" s="274"/>
      <c r="RI224" s="274"/>
      <c r="RJ224" s="274"/>
      <c r="RK224" s="274"/>
      <c r="RL224" s="274"/>
      <c r="RM224" s="274"/>
      <c r="RN224" s="274"/>
      <c r="RO224" s="274"/>
      <c r="RP224" s="274"/>
      <c r="RQ224" s="274"/>
      <c r="RR224" s="274"/>
      <c r="RS224" s="274"/>
      <c r="RT224" s="274"/>
      <c r="RU224" s="274"/>
      <c r="RV224" s="274"/>
      <c r="RW224" s="274"/>
      <c r="RX224" s="274"/>
      <c r="RY224" s="274"/>
      <c r="RZ224" s="274"/>
      <c r="SA224" s="274"/>
      <c r="SB224" s="274"/>
      <c r="SC224" s="274"/>
      <c r="SD224" s="274"/>
      <c r="SE224" s="274"/>
      <c r="SF224" s="274"/>
      <c r="SG224" s="274"/>
      <c r="SH224" s="274"/>
      <c r="SI224" s="274"/>
      <c r="SJ224" s="274"/>
    </row>
    <row r="225" spans="434:504" x14ac:dyDescent="0.25">
      <c r="PR225" s="274"/>
      <c r="PS225" s="274"/>
      <c r="PT225" s="274"/>
      <c r="PU225" s="274"/>
      <c r="PV225" s="274"/>
      <c r="PW225" s="274"/>
      <c r="PX225" s="274"/>
      <c r="PY225" s="274"/>
      <c r="PZ225" s="274"/>
      <c r="QA225" s="274"/>
      <c r="QB225" s="274"/>
      <c r="QC225" s="274"/>
      <c r="QD225" s="274"/>
      <c r="QE225" s="274"/>
      <c r="QF225" s="274"/>
      <c r="QG225" s="274"/>
      <c r="QX225" s="274"/>
      <c r="QY225" s="274"/>
      <c r="QZ225" s="274"/>
      <c r="RA225" s="274"/>
      <c r="RB225" s="274"/>
      <c r="RC225" s="274"/>
      <c r="RD225" s="274"/>
      <c r="RE225" s="274"/>
      <c r="RF225" s="274"/>
      <c r="RG225" s="274"/>
      <c r="RH225" s="274"/>
      <c r="RI225" s="274"/>
      <c r="RJ225" s="274"/>
      <c r="RK225" s="274"/>
      <c r="RL225" s="274"/>
      <c r="RM225" s="274"/>
      <c r="RN225" s="274"/>
      <c r="RO225" s="274"/>
      <c r="RP225" s="274"/>
      <c r="RQ225" s="274"/>
      <c r="RR225" s="274"/>
      <c r="RS225" s="274"/>
      <c r="RT225" s="274"/>
      <c r="RU225" s="274"/>
      <c r="RV225" s="274"/>
      <c r="RW225" s="274"/>
      <c r="RX225" s="274"/>
      <c r="RY225" s="274"/>
      <c r="RZ225" s="274"/>
      <c r="SA225" s="274"/>
      <c r="SB225" s="274"/>
      <c r="SC225" s="274"/>
      <c r="SD225" s="274"/>
      <c r="SE225" s="274"/>
      <c r="SF225" s="274"/>
      <c r="SG225" s="274"/>
      <c r="SH225" s="274"/>
      <c r="SI225" s="274"/>
      <c r="SJ225" s="274"/>
    </row>
    <row r="226" spans="434:504" x14ac:dyDescent="0.25">
      <c r="PR226" s="274"/>
      <c r="PS226" s="274"/>
      <c r="PT226" s="274"/>
      <c r="PU226" s="274"/>
      <c r="PV226" s="274"/>
      <c r="PW226" s="274"/>
      <c r="PX226" s="274"/>
      <c r="PY226" s="274"/>
      <c r="PZ226" s="274"/>
      <c r="QA226" s="274"/>
      <c r="QB226" s="274"/>
      <c r="QC226" s="274"/>
      <c r="QD226" s="274"/>
      <c r="QE226" s="274"/>
      <c r="QF226" s="274"/>
      <c r="QG226" s="274"/>
      <c r="QX226" s="274"/>
      <c r="QY226" s="274"/>
      <c r="QZ226" s="274"/>
      <c r="RA226" s="274"/>
      <c r="RB226" s="274"/>
      <c r="RC226" s="274"/>
      <c r="RD226" s="274"/>
      <c r="RE226" s="274"/>
      <c r="RF226" s="274"/>
      <c r="RG226" s="274"/>
      <c r="RH226" s="274"/>
      <c r="RI226" s="274"/>
      <c r="RJ226" s="274"/>
      <c r="RK226" s="274"/>
      <c r="RL226" s="274"/>
      <c r="RM226" s="274"/>
      <c r="RN226" s="274"/>
      <c r="RO226" s="274"/>
      <c r="RP226" s="274"/>
      <c r="RQ226" s="274"/>
      <c r="RR226" s="274"/>
      <c r="RS226" s="274"/>
      <c r="RT226" s="274"/>
      <c r="RU226" s="274"/>
      <c r="RV226" s="274"/>
      <c r="RW226" s="274"/>
      <c r="RX226" s="274"/>
      <c r="RY226" s="274"/>
      <c r="RZ226" s="274"/>
      <c r="SA226" s="274"/>
      <c r="SB226" s="274"/>
      <c r="SC226" s="274"/>
      <c r="SD226" s="274"/>
      <c r="SE226" s="274"/>
      <c r="SF226" s="274"/>
      <c r="SG226" s="274"/>
      <c r="SH226" s="274"/>
      <c r="SI226" s="274"/>
      <c r="SJ226" s="274"/>
    </row>
    <row r="227" spans="434:504" x14ac:dyDescent="0.25">
      <c r="PR227" s="274"/>
      <c r="PS227" s="274"/>
      <c r="PT227" s="274"/>
      <c r="PU227" s="274"/>
      <c r="PV227" s="274"/>
      <c r="PW227" s="274"/>
      <c r="PX227" s="274"/>
      <c r="PY227" s="274"/>
      <c r="PZ227" s="274"/>
      <c r="QA227" s="274"/>
      <c r="QB227" s="274"/>
      <c r="QC227" s="274"/>
      <c r="QD227" s="274"/>
      <c r="QE227" s="274"/>
      <c r="QF227" s="274"/>
      <c r="QG227" s="274"/>
      <c r="QX227" s="274"/>
      <c r="QY227" s="274"/>
      <c r="QZ227" s="274"/>
      <c r="RA227" s="274"/>
      <c r="RB227" s="274"/>
      <c r="RC227" s="274"/>
      <c r="RD227" s="274"/>
      <c r="RE227" s="274"/>
      <c r="RF227" s="274"/>
      <c r="RG227" s="274"/>
      <c r="RH227" s="274"/>
      <c r="RI227" s="274"/>
      <c r="RJ227" s="274"/>
      <c r="RK227" s="274"/>
      <c r="RL227" s="274"/>
      <c r="RM227" s="274"/>
      <c r="RN227" s="274"/>
      <c r="RO227" s="274"/>
      <c r="RP227" s="274"/>
      <c r="RQ227" s="274"/>
      <c r="RR227" s="274"/>
      <c r="RS227" s="274"/>
      <c r="RT227" s="274"/>
      <c r="RU227" s="274"/>
      <c r="RV227" s="274"/>
      <c r="RW227" s="274"/>
      <c r="RX227" s="274"/>
      <c r="RY227" s="274"/>
      <c r="RZ227" s="274"/>
      <c r="SA227" s="274"/>
      <c r="SB227" s="274"/>
      <c r="SC227" s="274"/>
      <c r="SD227" s="274"/>
      <c r="SE227" s="274"/>
      <c r="SF227" s="274"/>
      <c r="SG227" s="274"/>
      <c r="SH227" s="274"/>
      <c r="SI227" s="274"/>
      <c r="SJ227" s="274"/>
    </row>
    <row r="228" spans="434:504" x14ac:dyDescent="0.25">
      <c r="PR228" s="274"/>
      <c r="PS228" s="274"/>
      <c r="PT228" s="274"/>
      <c r="PU228" s="274"/>
      <c r="PV228" s="274"/>
      <c r="PW228" s="274"/>
      <c r="PX228" s="274"/>
      <c r="PY228" s="274"/>
      <c r="PZ228" s="274"/>
      <c r="QA228" s="274"/>
      <c r="QB228" s="274"/>
      <c r="QC228" s="274"/>
      <c r="QD228" s="274"/>
      <c r="QE228" s="274"/>
      <c r="QF228" s="274"/>
      <c r="QG228" s="274"/>
      <c r="QX228" s="274"/>
      <c r="QY228" s="274"/>
      <c r="QZ228" s="274"/>
      <c r="RA228" s="274"/>
      <c r="RB228" s="274"/>
      <c r="RC228" s="274"/>
      <c r="RD228" s="274"/>
      <c r="RE228" s="274"/>
      <c r="RF228" s="274"/>
      <c r="RG228" s="274"/>
      <c r="RH228" s="274"/>
      <c r="RI228" s="274"/>
      <c r="RJ228" s="274"/>
      <c r="RK228" s="274"/>
      <c r="RL228" s="274"/>
      <c r="RM228" s="274"/>
      <c r="RN228" s="274"/>
      <c r="RO228" s="274"/>
      <c r="RP228" s="274"/>
      <c r="RQ228" s="274"/>
      <c r="RR228" s="274"/>
      <c r="RS228" s="274"/>
      <c r="RT228" s="274"/>
      <c r="RU228" s="274"/>
      <c r="RV228" s="274"/>
      <c r="RW228" s="274"/>
      <c r="RX228" s="274"/>
      <c r="RY228" s="274"/>
      <c r="RZ228" s="274"/>
      <c r="SA228" s="274"/>
      <c r="SB228" s="274"/>
      <c r="SC228" s="274"/>
      <c r="SD228" s="274"/>
      <c r="SE228" s="274"/>
      <c r="SF228" s="274"/>
      <c r="SG228" s="274"/>
      <c r="SH228" s="274"/>
      <c r="SI228" s="274"/>
      <c r="SJ228" s="274"/>
    </row>
    <row r="229" spans="434:504" x14ac:dyDescent="0.25">
      <c r="PR229" s="274"/>
      <c r="PS229" s="274"/>
      <c r="PT229" s="274"/>
      <c r="PU229" s="274"/>
      <c r="PV229" s="274"/>
      <c r="PW229" s="274"/>
      <c r="PX229" s="274"/>
      <c r="PY229" s="274"/>
      <c r="PZ229" s="274"/>
      <c r="QA229" s="274"/>
      <c r="QB229" s="274"/>
      <c r="QC229" s="274"/>
      <c r="QD229" s="274"/>
      <c r="QE229" s="274"/>
      <c r="QF229" s="274"/>
      <c r="QG229" s="274"/>
      <c r="QX229" s="274"/>
      <c r="QY229" s="274"/>
      <c r="QZ229" s="274"/>
      <c r="RA229" s="274"/>
      <c r="RB229" s="274"/>
      <c r="RC229" s="274"/>
      <c r="RD229" s="274"/>
      <c r="RE229" s="274"/>
      <c r="RF229" s="274"/>
      <c r="RG229" s="274"/>
      <c r="RH229" s="274"/>
      <c r="RI229" s="274"/>
      <c r="RJ229" s="274"/>
      <c r="RK229" s="274"/>
      <c r="RL229" s="274"/>
      <c r="RM229" s="274"/>
      <c r="RN229" s="274"/>
      <c r="RO229" s="274"/>
      <c r="RP229" s="274"/>
      <c r="RQ229" s="274"/>
      <c r="RR229" s="274"/>
      <c r="RS229" s="274"/>
      <c r="RT229" s="274"/>
      <c r="RU229" s="274"/>
      <c r="RV229" s="274"/>
      <c r="RW229" s="274"/>
      <c r="RX229" s="274"/>
      <c r="RY229" s="274"/>
      <c r="RZ229" s="274"/>
      <c r="SA229" s="274"/>
      <c r="SB229" s="274"/>
      <c r="SC229" s="274"/>
      <c r="SD229" s="274"/>
      <c r="SE229" s="274"/>
      <c r="SF229" s="274"/>
      <c r="SG229" s="274"/>
      <c r="SH229" s="274"/>
      <c r="SI229" s="274"/>
      <c r="SJ229" s="274"/>
    </row>
    <row r="230" spans="434:504" x14ac:dyDescent="0.25">
      <c r="PR230" s="274"/>
      <c r="PS230" s="274"/>
      <c r="PT230" s="274"/>
      <c r="PU230" s="274"/>
      <c r="PV230" s="274"/>
      <c r="PW230" s="274"/>
      <c r="PX230" s="274"/>
      <c r="PY230" s="274"/>
      <c r="PZ230" s="274"/>
      <c r="QA230" s="274"/>
      <c r="QB230" s="274"/>
      <c r="QC230" s="274"/>
      <c r="QD230" s="274"/>
      <c r="QE230" s="274"/>
      <c r="QF230" s="274"/>
      <c r="QG230" s="274"/>
      <c r="QX230" s="274"/>
      <c r="QY230" s="274"/>
      <c r="QZ230" s="274"/>
      <c r="RA230" s="274"/>
      <c r="RB230" s="274"/>
      <c r="RC230" s="274"/>
      <c r="RD230" s="274"/>
      <c r="RE230" s="274"/>
      <c r="RF230" s="274"/>
      <c r="RG230" s="274"/>
      <c r="RH230" s="274"/>
      <c r="RI230" s="274"/>
      <c r="RJ230" s="274"/>
      <c r="RK230" s="274"/>
      <c r="RL230" s="274"/>
      <c r="RM230" s="274"/>
      <c r="RN230" s="274"/>
      <c r="RO230" s="274"/>
      <c r="RP230" s="274"/>
      <c r="RQ230" s="274"/>
      <c r="RR230" s="274"/>
      <c r="RS230" s="274"/>
      <c r="RT230" s="274"/>
      <c r="RU230" s="274"/>
      <c r="RV230" s="274"/>
      <c r="RW230" s="274"/>
      <c r="RX230" s="274"/>
      <c r="RY230" s="274"/>
      <c r="RZ230" s="274"/>
      <c r="SA230" s="274"/>
      <c r="SB230" s="274"/>
      <c r="SC230" s="274"/>
      <c r="SD230" s="274"/>
      <c r="SE230" s="274"/>
      <c r="SF230" s="274"/>
      <c r="SG230" s="274"/>
      <c r="SH230" s="274"/>
      <c r="SI230" s="274"/>
      <c r="SJ230" s="274"/>
    </row>
    <row r="231" spans="434:504" x14ac:dyDescent="0.25">
      <c r="PR231" s="274"/>
      <c r="PS231" s="274"/>
      <c r="PT231" s="274"/>
      <c r="PU231" s="274"/>
      <c r="PV231" s="274"/>
      <c r="PW231" s="274"/>
      <c r="PX231" s="274"/>
      <c r="PY231" s="274"/>
      <c r="PZ231" s="274"/>
      <c r="QA231" s="274"/>
      <c r="QB231" s="274"/>
      <c r="QC231" s="274"/>
      <c r="QD231" s="274"/>
      <c r="QE231" s="274"/>
      <c r="QF231" s="274"/>
      <c r="QG231" s="274"/>
      <c r="QX231" s="274"/>
      <c r="QY231" s="274"/>
      <c r="QZ231" s="274"/>
      <c r="RA231" s="274"/>
      <c r="RB231" s="274"/>
      <c r="RC231" s="274"/>
      <c r="RD231" s="274"/>
      <c r="RE231" s="274"/>
      <c r="RF231" s="274"/>
      <c r="RG231" s="274"/>
      <c r="RH231" s="274"/>
      <c r="RI231" s="274"/>
      <c r="RJ231" s="274"/>
      <c r="RK231" s="274"/>
      <c r="RL231" s="274"/>
      <c r="RM231" s="274"/>
      <c r="RN231" s="274"/>
      <c r="RO231" s="274"/>
      <c r="RP231" s="274"/>
      <c r="RQ231" s="274"/>
      <c r="RR231" s="274"/>
      <c r="RS231" s="274"/>
      <c r="RT231" s="274"/>
      <c r="RU231" s="274"/>
      <c r="RV231" s="274"/>
      <c r="RW231" s="274"/>
      <c r="RX231" s="274"/>
      <c r="RY231" s="274"/>
      <c r="RZ231" s="274"/>
      <c r="SA231" s="274"/>
      <c r="SB231" s="274"/>
      <c r="SC231" s="274"/>
      <c r="SD231" s="274"/>
      <c r="SE231" s="274"/>
      <c r="SF231" s="274"/>
      <c r="SG231" s="274"/>
      <c r="SH231" s="274"/>
      <c r="SI231" s="274"/>
      <c r="SJ231" s="274"/>
    </row>
    <row r="232" spans="434:504" x14ac:dyDescent="0.25">
      <c r="PR232" s="274"/>
      <c r="PS232" s="274"/>
      <c r="PT232" s="274"/>
      <c r="PU232" s="274"/>
      <c r="PV232" s="274"/>
      <c r="PW232" s="274"/>
      <c r="PX232" s="274"/>
      <c r="PY232" s="274"/>
      <c r="PZ232" s="274"/>
      <c r="QA232" s="274"/>
      <c r="QB232" s="274"/>
      <c r="QC232" s="274"/>
      <c r="QD232" s="274"/>
      <c r="QE232" s="274"/>
      <c r="QF232" s="274"/>
      <c r="QG232" s="274"/>
      <c r="QX232" s="274"/>
      <c r="QY232" s="274"/>
      <c r="QZ232" s="274"/>
      <c r="RA232" s="274"/>
      <c r="RB232" s="274"/>
      <c r="RC232" s="274"/>
      <c r="RD232" s="274"/>
      <c r="RE232" s="274"/>
      <c r="RF232" s="274"/>
      <c r="RG232" s="274"/>
      <c r="RH232" s="274"/>
      <c r="RI232" s="274"/>
      <c r="RJ232" s="274"/>
      <c r="RK232" s="274"/>
      <c r="RL232" s="274"/>
      <c r="RM232" s="274"/>
      <c r="RN232" s="274"/>
      <c r="RO232" s="274"/>
      <c r="RP232" s="274"/>
      <c r="RQ232" s="274"/>
      <c r="RR232" s="274"/>
      <c r="RS232" s="274"/>
      <c r="RT232" s="274"/>
      <c r="RU232" s="274"/>
      <c r="RV232" s="274"/>
      <c r="RW232" s="274"/>
      <c r="RX232" s="274"/>
      <c r="RY232" s="274"/>
      <c r="RZ232" s="274"/>
      <c r="SA232" s="274"/>
      <c r="SB232" s="274"/>
      <c r="SC232" s="274"/>
      <c r="SD232" s="274"/>
      <c r="SE232" s="274"/>
      <c r="SF232" s="274"/>
      <c r="SG232" s="274"/>
      <c r="SH232" s="274"/>
      <c r="SI232" s="274"/>
      <c r="SJ232" s="274"/>
    </row>
    <row r="233" spans="434:504" x14ac:dyDescent="0.25">
      <c r="PR233" s="274"/>
      <c r="PS233" s="274"/>
      <c r="PT233" s="274"/>
      <c r="PU233" s="274"/>
      <c r="PV233" s="274"/>
      <c r="PW233" s="274"/>
      <c r="PX233" s="274"/>
      <c r="PY233" s="274"/>
      <c r="PZ233" s="274"/>
      <c r="QA233" s="274"/>
      <c r="QB233" s="274"/>
      <c r="QC233" s="274"/>
      <c r="QD233" s="274"/>
      <c r="QE233" s="274"/>
      <c r="QF233" s="274"/>
      <c r="QG233" s="274"/>
      <c r="QX233" s="274"/>
      <c r="QY233" s="274"/>
      <c r="QZ233" s="274"/>
      <c r="RA233" s="274"/>
      <c r="RB233" s="274"/>
      <c r="RC233" s="274"/>
      <c r="RD233" s="274"/>
      <c r="RE233" s="274"/>
      <c r="RF233" s="274"/>
      <c r="RG233" s="274"/>
      <c r="RH233" s="274"/>
      <c r="RI233" s="274"/>
      <c r="RJ233" s="274"/>
      <c r="RK233" s="274"/>
      <c r="RL233" s="274"/>
      <c r="RM233" s="274"/>
      <c r="RN233" s="274"/>
      <c r="RO233" s="274"/>
      <c r="RP233" s="274"/>
      <c r="RQ233" s="274"/>
      <c r="RR233" s="274"/>
      <c r="RS233" s="274"/>
      <c r="RT233" s="274"/>
      <c r="RU233" s="274"/>
      <c r="RV233" s="274"/>
      <c r="RW233" s="274"/>
      <c r="RX233" s="274"/>
      <c r="RY233" s="274"/>
      <c r="RZ233" s="274"/>
      <c r="SA233" s="274"/>
      <c r="SB233" s="274"/>
      <c r="SC233" s="274"/>
      <c r="SD233" s="274"/>
      <c r="SE233" s="274"/>
      <c r="SF233" s="274"/>
      <c r="SG233" s="274"/>
      <c r="SH233" s="274"/>
      <c r="SI233" s="274"/>
      <c r="SJ233" s="274"/>
    </row>
    <row r="234" spans="434:504" x14ac:dyDescent="0.25">
      <c r="PR234" s="274"/>
      <c r="PS234" s="274"/>
      <c r="PT234" s="274"/>
      <c r="PU234" s="274"/>
      <c r="PV234" s="274"/>
      <c r="PW234" s="274"/>
      <c r="PX234" s="274"/>
      <c r="PY234" s="274"/>
      <c r="PZ234" s="274"/>
      <c r="QA234" s="274"/>
      <c r="QB234" s="274"/>
      <c r="QC234" s="274"/>
      <c r="QD234" s="274"/>
      <c r="QE234" s="274"/>
      <c r="QF234" s="274"/>
      <c r="QG234" s="274"/>
      <c r="QX234" s="274"/>
      <c r="QY234" s="274"/>
      <c r="QZ234" s="274"/>
      <c r="RA234" s="274"/>
      <c r="RB234" s="274"/>
      <c r="RC234" s="274"/>
      <c r="RD234" s="274"/>
      <c r="RE234" s="274"/>
      <c r="RF234" s="274"/>
      <c r="RG234" s="274"/>
      <c r="RH234" s="274"/>
      <c r="RI234" s="274"/>
      <c r="RJ234" s="274"/>
      <c r="RK234" s="274"/>
      <c r="RL234" s="274"/>
      <c r="RM234" s="274"/>
      <c r="RN234" s="274"/>
      <c r="RO234" s="274"/>
      <c r="RP234" s="274"/>
      <c r="RQ234" s="274"/>
      <c r="RR234" s="274"/>
      <c r="RS234" s="274"/>
      <c r="RT234" s="274"/>
      <c r="RU234" s="274"/>
      <c r="RV234" s="274"/>
      <c r="RW234" s="274"/>
      <c r="RX234" s="274"/>
      <c r="RY234" s="274"/>
      <c r="RZ234" s="274"/>
      <c r="SA234" s="274"/>
      <c r="SB234" s="274"/>
      <c r="SC234" s="274"/>
      <c r="SD234" s="274"/>
      <c r="SE234" s="274"/>
      <c r="SF234" s="274"/>
      <c r="SG234" s="274"/>
      <c r="SH234" s="274"/>
      <c r="SI234" s="274"/>
      <c r="SJ234" s="274"/>
    </row>
    <row r="235" spans="434:504" x14ac:dyDescent="0.25">
      <c r="PR235" s="274"/>
      <c r="PS235" s="274"/>
      <c r="PT235" s="274"/>
      <c r="PU235" s="274"/>
      <c r="PV235" s="274"/>
      <c r="PW235" s="274"/>
      <c r="PX235" s="274"/>
      <c r="PY235" s="274"/>
      <c r="PZ235" s="274"/>
      <c r="QA235" s="274"/>
      <c r="QB235" s="274"/>
      <c r="QC235" s="274"/>
      <c r="QD235" s="274"/>
      <c r="QE235" s="274"/>
      <c r="QF235" s="274"/>
      <c r="QG235" s="274"/>
      <c r="QX235" s="274"/>
      <c r="QY235" s="274"/>
      <c r="QZ235" s="274"/>
      <c r="RA235" s="274"/>
      <c r="RB235" s="274"/>
      <c r="RC235" s="274"/>
      <c r="RD235" s="274"/>
      <c r="RE235" s="274"/>
      <c r="RF235" s="274"/>
      <c r="RG235" s="274"/>
      <c r="RH235" s="274"/>
      <c r="RI235" s="274"/>
      <c r="RJ235" s="274"/>
      <c r="RK235" s="274"/>
      <c r="RL235" s="274"/>
      <c r="RM235" s="274"/>
      <c r="RN235" s="274"/>
      <c r="RO235" s="274"/>
      <c r="RP235" s="274"/>
      <c r="RQ235" s="274"/>
      <c r="RR235" s="274"/>
      <c r="RS235" s="274"/>
      <c r="RT235" s="274"/>
      <c r="RU235" s="274"/>
      <c r="RV235" s="274"/>
      <c r="RW235" s="274"/>
      <c r="RX235" s="274"/>
      <c r="RY235" s="274"/>
      <c r="RZ235" s="274"/>
      <c r="SA235" s="274"/>
      <c r="SB235" s="274"/>
      <c r="SC235" s="274"/>
      <c r="SD235" s="274"/>
      <c r="SE235" s="274"/>
      <c r="SF235" s="274"/>
      <c r="SG235" s="274"/>
      <c r="SH235" s="274"/>
      <c r="SI235" s="274"/>
      <c r="SJ235" s="274"/>
    </row>
    <row r="236" spans="434:504" x14ac:dyDescent="0.25">
      <c r="PR236" s="274"/>
      <c r="PS236" s="274"/>
      <c r="PT236" s="274"/>
      <c r="PU236" s="274"/>
      <c r="PV236" s="274"/>
      <c r="PW236" s="274"/>
      <c r="PX236" s="274"/>
      <c r="PY236" s="274"/>
      <c r="PZ236" s="274"/>
      <c r="QA236" s="274"/>
      <c r="QB236" s="274"/>
      <c r="QC236" s="274"/>
      <c r="QD236" s="274"/>
      <c r="QE236" s="274"/>
      <c r="QF236" s="274"/>
      <c r="QG236" s="274"/>
      <c r="QX236" s="274"/>
      <c r="QY236" s="274"/>
      <c r="QZ236" s="274"/>
      <c r="RA236" s="274"/>
      <c r="RB236" s="274"/>
      <c r="RC236" s="274"/>
      <c r="RD236" s="274"/>
      <c r="RE236" s="274"/>
      <c r="RF236" s="274"/>
      <c r="RG236" s="274"/>
      <c r="RH236" s="274"/>
      <c r="RI236" s="274"/>
      <c r="RJ236" s="274"/>
      <c r="RK236" s="274"/>
      <c r="RL236" s="274"/>
      <c r="RM236" s="274"/>
      <c r="RN236" s="274"/>
      <c r="RO236" s="274"/>
      <c r="RP236" s="274"/>
      <c r="RQ236" s="274"/>
      <c r="RR236" s="274"/>
      <c r="RS236" s="274"/>
      <c r="RT236" s="274"/>
      <c r="RU236" s="274"/>
      <c r="RV236" s="274"/>
      <c r="RW236" s="274"/>
      <c r="RX236" s="274"/>
      <c r="RY236" s="274"/>
      <c r="RZ236" s="274"/>
      <c r="SA236" s="274"/>
      <c r="SB236" s="274"/>
      <c r="SC236" s="274"/>
      <c r="SD236" s="274"/>
      <c r="SE236" s="274"/>
      <c r="SF236" s="274"/>
      <c r="SG236" s="274"/>
      <c r="SH236" s="274"/>
      <c r="SI236" s="274"/>
      <c r="SJ236" s="274"/>
    </row>
    <row r="237" spans="434:504" x14ac:dyDescent="0.25">
      <c r="PR237" s="274"/>
      <c r="PS237" s="274"/>
      <c r="PT237" s="274"/>
      <c r="PU237" s="274"/>
      <c r="PV237" s="274"/>
      <c r="PW237" s="274"/>
      <c r="PX237" s="274"/>
      <c r="PY237" s="274"/>
      <c r="PZ237" s="274"/>
      <c r="QA237" s="274"/>
      <c r="QB237" s="274"/>
      <c r="QC237" s="274"/>
      <c r="QD237" s="274"/>
      <c r="QE237" s="274"/>
      <c r="QF237" s="274"/>
      <c r="QG237" s="274"/>
      <c r="QX237" s="274"/>
      <c r="QY237" s="274"/>
      <c r="QZ237" s="274"/>
      <c r="RA237" s="274"/>
      <c r="RB237" s="274"/>
      <c r="RC237" s="274"/>
      <c r="RD237" s="274"/>
      <c r="RE237" s="274"/>
      <c r="RF237" s="274"/>
      <c r="RG237" s="274"/>
      <c r="RH237" s="274"/>
      <c r="RI237" s="274"/>
      <c r="RJ237" s="274"/>
      <c r="RK237" s="274"/>
      <c r="RL237" s="274"/>
      <c r="RM237" s="274"/>
      <c r="RN237" s="274"/>
      <c r="RO237" s="274"/>
      <c r="RP237" s="274"/>
      <c r="RQ237" s="274"/>
      <c r="RR237" s="274"/>
      <c r="RS237" s="274"/>
      <c r="RT237" s="274"/>
      <c r="RU237" s="274"/>
      <c r="RV237" s="274"/>
      <c r="RW237" s="274"/>
      <c r="RX237" s="274"/>
      <c r="RY237" s="274"/>
      <c r="RZ237" s="274"/>
      <c r="SA237" s="274"/>
      <c r="SB237" s="274"/>
      <c r="SC237" s="274"/>
      <c r="SD237" s="274"/>
      <c r="SE237" s="274"/>
      <c r="SF237" s="274"/>
      <c r="SG237" s="274"/>
      <c r="SH237" s="274"/>
      <c r="SI237" s="274"/>
      <c r="SJ237" s="274"/>
    </row>
    <row r="238" spans="434:504" x14ac:dyDescent="0.25">
      <c r="PR238" s="274"/>
      <c r="PS238" s="274"/>
      <c r="PT238" s="274"/>
      <c r="PU238" s="274"/>
      <c r="PV238" s="274"/>
      <c r="PW238" s="274"/>
      <c r="PX238" s="274"/>
      <c r="PY238" s="274"/>
      <c r="PZ238" s="274"/>
      <c r="QA238" s="274"/>
      <c r="QB238" s="274"/>
      <c r="QC238" s="274"/>
      <c r="QD238" s="274"/>
      <c r="QE238" s="274"/>
      <c r="QF238" s="274"/>
      <c r="QG238" s="274"/>
      <c r="QX238" s="274"/>
      <c r="QY238" s="274"/>
      <c r="QZ238" s="274"/>
      <c r="RA238" s="274"/>
      <c r="RB238" s="274"/>
      <c r="RC238" s="274"/>
      <c r="RD238" s="274"/>
      <c r="RE238" s="274"/>
      <c r="RF238" s="274"/>
      <c r="RG238" s="274"/>
      <c r="RH238" s="274"/>
      <c r="RI238" s="274"/>
      <c r="RJ238" s="274"/>
      <c r="RK238" s="274"/>
      <c r="RL238" s="274"/>
      <c r="RM238" s="274"/>
      <c r="RN238" s="274"/>
      <c r="RO238" s="274"/>
      <c r="RP238" s="274"/>
      <c r="RQ238" s="274"/>
      <c r="RR238" s="274"/>
      <c r="RS238" s="274"/>
      <c r="RT238" s="274"/>
      <c r="RU238" s="274"/>
      <c r="RV238" s="274"/>
      <c r="RW238" s="274"/>
      <c r="RX238" s="274"/>
      <c r="RY238" s="274"/>
      <c r="RZ238" s="274"/>
      <c r="SA238" s="274"/>
      <c r="SB238" s="274"/>
      <c r="SC238" s="274"/>
      <c r="SD238" s="274"/>
      <c r="SE238" s="274"/>
      <c r="SF238" s="274"/>
      <c r="SG238" s="274"/>
      <c r="SH238" s="274"/>
      <c r="SI238" s="274"/>
      <c r="SJ238" s="274"/>
    </row>
    <row r="239" spans="434:504" x14ac:dyDescent="0.25">
      <c r="PR239" s="274"/>
      <c r="PS239" s="274"/>
      <c r="PT239" s="274"/>
      <c r="PU239" s="274"/>
      <c r="PV239" s="274"/>
      <c r="PW239" s="274"/>
      <c r="PX239" s="274"/>
      <c r="PY239" s="274"/>
      <c r="PZ239" s="274"/>
      <c r="QA239" s="274"/>
      <c r="QB239" s="274"/>
      <c r="QC239" s="274"/>
      <c r="QD239" s="274"/>
      <c r="QE239" s="274"/>
      <c r="QF239" s="274"/>
      <c r="QG239" s="274"/>
      <c r="QX239" s="274"/>
      <c r="QY239" s="274"/>
      <c r="QZ239" s="274"/>
      <c r="RA239" s="274"/>
      <c r="RB239" s="274"/>
      <c r="RC239" s="274"/>
      <c r="RD239" s="274"/>
      <c r="RE239" s="274"/>
      <c r="RF239" s="274"/>
      <c r="RG239" s="274"/>
      <c r="RH239" s="274"/>
      <c r="RI239" s="274"/>
      <c r="RJ239" s="274"/>
      <c r="RK239" s="274"/>
      <c r="RL239" s="274"/>
      <c r="RM239" s="274"/>
      <c r="RN239" s="274"/>
      <c r="RO239" s="274"/>
      <c r="RP239" s="274"/>
      <c r="RQ239" s="274"/>
      <c r="RR239" s="274"/>
      <c r="RS239" s="274"/>
      <c r="RT239" s="274"/>
      <c r="RU239" s="274"/>
      <c r="RV239" s="274"/>
      <c r="RW239" s="274"/>
      <c r="RX239" s="274"/>
      <c r="RY239" s="274"/>
      <c r="RZ239" s="274"/>
      <c r="SA239" s="274"/>
      <c r="SB239" s="274"/>
      <c r="SC239" s="274"/>
      <c r="SD239" s="274"/>
      <c r="SE239" s="274"/>
      <c r="SF239" s="274"/>
      <c r="SG239" s="274"/>
      <c r="SH239" s="274"/>
      <c r="SI239" s="274"/>
      <c r="SJ239" s="274"/>
    </row>
    <row r="240" spans="434:504" x14ac:dyDescent="0.25">
      <c r="PR240" s="274"/>
      <c r="PS240" s="274"/>
      <c r="PT240" s="274"/>
      <c r="PU240" s="274"/>
      <c r="PV240" s="274"/>
      <c r="PW240" s="274"/>
      <c r="PX240" s="274"/>
      <c r="PY240" s="274"/>
      <c r="PZ240" s="274"/>
      <c r="QA240" s="274"/>
      <c r="QB240" s="274"/>
      <c r="QC240" s="274"/>
      <c r="QD240" s="274"/>
      <c r="QE240" s="274"/>
      <c r="QF240" s="274"/>
      <c r="QG240" s="274"/>
      <c r="QX240" s="274"/>
      <c r="QY240" s="274"/>
      <c r="QZ240" s="274"/>
      <c r="RA240" s="274"/>
      <c r="RB240" s="274"/>
      <c r="RC240" s="274"/>
      <c r="RD240" s="274"/>
      <c r="RE240" s="274"/>
      <c r="RF240" s="274"/>
      <c r="RG240" s="274"/>
      <c r="RH240" s="274"/>
      <c r="RI240" s="274"/>
      <c r="RJ240" s="274"/>
      <c r="RK240" s="274"/>
      <c r="RL240" s="274"/>
      <c r="RM240" s="274"/>
      <c r="RN240" s="274"/>
      <c r="RO240" s="274"/>
      <c r="RP240" s="274"/>
      <c r="RQ240" s="274"/>
      <c r="RR240" s="274"/>
      <c r="RS240" s="274"/>
      <c r="RT240" s="274"/>
      <c r="RU240" s="274"/>
      <c r="RV240" s="274"/>
      <c r="RW240" s="274"/>
      <c r="RX240" s="274"/>
      <c r="RY240" s="274"/>
      <c r="RZ240" s="274"/>
      <c r="SA240" s="274"/>
      <c r="SB240" s="274"/>
      <c r="SC240" s="274"/>
      <c r="SD240" s="274"/>
      <c r="SE240" s="274"/>
      <c r="SF240" s="274"/>
      <c r="SG240" s="274"/>
      <c r="SH240" s="274"/>
      <c r="SI240" s="274"/>
      <c r="SJ240" s="274"/>
    </row>
    <row r="241" spans="434:504" x14ac:dyDescent="0.25">
      <c r="PR241" s="274"/>
      <c r="PS241" s="274"/>
      <c r="PT241" s="274"/>
      <c r="PU241" s="274"/>
      <c r="PV241" s="274"/>
      <c r="PW241" s="274"/>
      <c r="PX241" s="274"/>
      <c r="PY241" s="274"/>
      <c r="PZ241" s="274"/>
      <c r="QA241" s="274"/>
      <c r="QB241" s="274"/>
      <c r="QC241" s="274"/>
      <c r="QD241" s="274"/>
      <c r="QE241" s="274"/>
      <c r="QF241" s="274"/>
      <c r="QG241" s="274"/>
      <c r="QX241" s="274"/>
      <c r="QY241" s="274"/>
      <c r="QZ241" s="274"/>
      <c r="RA241" s="274"/>
      <c r="RB241" s="274"/>
      <c r="RC241" s="274"/>
      <c r="RD241" s="274"/>
      <c r="RE241" s="274"/>
      <c r="RF241" s="274"/>
      <c r="RG241" s="274"/>
      <c r="RH241" s="274"/>
      <c r="RI241" s="274"/>
      <c r="RJ241" s="274"/>
      <c r="RK241" s="274"/>
      <c r="RL241" s="274"/>
      <c r="RM241" s="274"/>
      <c r="RN241" s="274"/>
      <c r="RO241" s="274"/>
      <c r="RP241" s="274"/>
      <c r="RQ241" s="274"/>
      <c r="RR241" s="274"/>
      <c r="RS241" s="274"/>
      <c r="RT241" s="274"/>
      <c r="RU241" s="274"/>
      <c r="RV241" s="274"/>
      <c r="RW241" s="274"/>
      <c r="RX241" s="274"/>
      <c r="RY241" s="274"/>
      <c r="RZ241" s="274"/>
      <c r="SA241" s="274"/>
      <c r="SB241" s="274"/>
      <c r="SC241" s="274"/>
      <c r="SD241" s="274"/>
      <c r="SE241" s="274"/>
      <c r="SF241" s="274"/>
      <c r="SG241" s="274"/>
      <c r="SH241" s="274"/>
      <c r="SI241" s="274"/>
      <c r="SJ241" s="274"/>
    </row>
    <row r="242" spans="434:504" x14ac:dyDescent="0.25">
      <c r="PR242" s="274"/>
      <c r="PS242" s="274"/>
      <c r="PT242" s="274"/>
      <c r="PU242" s="274"/>
      <c r="PV242" s="274"/>
      <c r="PW242" s="274"/>
      <c r="PX242" s="274"/>
      <c r="PY242" s="274"/>
      <c r="PZ242" s="274"/>
      <c r="QA242" s="274"/>
      <c r="QB242" s="274"/>
      <c r="QC242" s="274"/>
      <c r="QD242" s="274"/>
      <c r="QE242" s="274"/>
      <c r="QF242" s="274"/>
      <c r="QG242" s="274"/>
      <c r="QX242" s="274"/>
      <c r="QY242" s="274"/>
      <c r="QZ242" s="274"/>
      <c r="RA242" s="274"/>
      <c r="RB242" s="274"/>
      <c r="RC242" s="274"/>
      <c r="RD242" s="274"/>
      <c r="RE242" s="274"/>
      <c r="RF242" s="274"/>
      <c r="RG242" s="274"/>
      <c r="RH242" s="274"/>
      <c r="RI242" s="274"/>
      <c r="RJ242" s="274"/>
      <c r="RK242" s="274"/>
      <c r="RL242" s="274"/>
      <c r="RM242" s="274"/>
      <c r="RN242" s="274"/>
      <c r="RO242" s="274"/>
      <c r="RP242" s="274"/>
      <c r="RQ242" s="274"/>
      <c r="RR242" s="274"/>
      <c r="RS242" s="274"/>
      <c r="RT242" s="274"/>
      <c r="RU242" s="274"/>
      <c r="RV242" s="274"/>
      <c r="RW242" s="274"/>
      <c r="RX242" s="274"/>
      <c r="RY242" s="274"/>
      <c r="RZ242" s="274"/>
      <c r="SA242" s="274"/>
      <c r="SB242" s="274"/>
      <c r="SC242" s="274"/>
      <c r="SD242" s="274"/>
      <c r="SE242" s="274"/>
      <c r="SF242" s="274"/>
      <c r="SG242" s="274"/>
      <c r="SH242" s="274"/>
      <c r="SI242" s="274"/>
      <c r="SJ242" s="274"/>
    </row>
    <row r="243" spans="434:504" x14ac:dyDescent="0.25">
      <c r="PR243" s="274"/>
      <c r="PS243" s="274"/>
      <c r="PT243" s="274"/>
      <c r="PU243" s="274"/>
      <c r="PV243" s="274"/>
      <c r="PW243" s="274"/>
      <c r="PX243" s="274"/>
      <c r="PY243" s="274"/>
      <c r="PZ243" s="274"/>
      <c r="QA243" s="274"/>
      <c r="QB243" s="274"/>
      <c r="QC243" s="274"/>
      <c r="QD243" s="274"/>
      <c r="QE243" s="274"/>
      <c r="QF243" s="274"/>
      <c r="QG243" s="274"/>
      <c r="QX243" s="274"/>
      <c r="QY243" s="274"/>
      <c r="QZ243" s="274"/>
      <c r="RA243" s="274"/>
      <c r="RB243" s="274"/>
      <c r="RC243" s="274"/>
      <c r="RD243" s="274"/>
      <c r="RE243" s="274"/>
      <c r="RF243" s="274"/>
      <c r="RG243" s="274"/>
      <c r="RH243" s="274"/>
      <c r="RI243" s="274"/>
      <c r="RJ243" s="274"/>
      <c r="RK243" s="274"/>
      <c r="RL243" s="274"/>
      <c r="RM243" s="274"/>
      <c r="RN243" s="274"/>
      <c r="RO243" s="274"/>
      <c r="RP243" s="274"/>
      <c r="RQ243" s="274"/>
      <c r="RR243" s="274"/>
      <c r="RS243" s="274"/>
      <c r="RT243" s="274"/>
      <c r="RU243" s="274"/>
      <c r="RV243" s="274"/>
      <c r="RW243" s="274"/>
      <c r="RX243" s="274"/>
      <c r="RY243" s="274"/>
      <c r="RZ243" s="274"/>
      <c r="SA243" s="274"/>
      <c r="SB243" s="274"/>
      <c r="SC243" s="274"/>
      <c r="SD243" s="274"/>
      <c r="SE243" s="274"/>
      <c r="SF243" s="274"/>
      <c r="SG243" s="274"/>
      <c r="SH243" s="274"/>
      <c r="SI243" s="274"/>
      <c r="SJ243" s="274"/>
    </row>
    <row r="244" spans="434:504" x14ac:dyDescent="0.25">
      <c r="PR244" s="274"/>
      <c r="PS244" s="274"/>
      <c r="PT244" s="274"/>
      <c r="PU244" s="274"/>
      <c r="PV244" s="274"/>
      <c r="PW244" s="274"/>
      <c r="PX244" s="274"/>
      <c r="PY244" s="274"/>
      <c r="PZ244" s="274"/>
      <c r="QA244" s="274"/>
      <c r="QB244" s="274"/>
      <c r="QC244" s="274"/>
      <c r="QD244" s="274"/>
      <c r="QE244" s="274"/>
      <c r="QF244" s="274"/>
      <c r="QG244" s="274"/>
      <c r="QX244" s="274"/>
      <c r="QY244" s="274"/>
      <c r="QZ244" s="274"/>
      <c r="RA244" s="274"/>
      <c r="RB244" s="274"/>
      <c r="RC244" s="274"/>
      <c r="RD244" s="274"/>
      <c r="RE244" s="274"/>
      <c r="RF244" s="274"/>
      <c r="RG244" s="274"/>
      <c r="RH244" s="274"/>
      <c r="RI244" s="274"/>
      <c r="RJ244" s="274"/>
      <c r="RK244" s="274"/>
      <c r="RL244" s="274"/>
      <c r="RM244" s="274"/>
      <c r="RN244" s="274"/>
      <c r="RO244" s="274"/>
      <c r="RP244" s="274"/>
      <c r="RQ244" s="274"/>
      <c r="RR244" s="274"/>
      <c r="RS244" s="274"/>
      <c r="RT244" s="274"/>
      <c r="RU244" s="274"/>
      <c r="RV244" s="274"/>
      <c r="RW244" s="274"/>
      <c r="RX244" s="274"/>
      <c r="RY244" s="274"/>
      <c r="RZ244" s="274"/>
      <c r="SA244" s="274"/>
      <c r="SB244" s="274"/>
      <c r="SC244" s="274"/>
      <c r="SD244" s="274"/>
      <c r="SE244" s="274"/>
      <c r="SF244" s="274"/>
      <c r="SG244" s="274"/>
      <c r="SH244" s="274"/>
      <c r="SI244" s="274"/>
      <c r="SJ244" s="274"/>
    </row>
    <row r="245" spans="434:504" x14ac:dyDescent="0.25">
      <c r="PR245" s="274"/>
      <c r="PS245" s="274"/>
      <c r="PT245" s="274"/>
      <c r="PU245" s="274"/>
      <c r="PV245" s="274"/>
      <c r="PW245" s="274"/>
      <c r="PX245" s="274"/>
      <c r="PY245" s="274"/>
      <c r="PZ245" s="274"/>
      <c r="QA245" s="274"/>
      <c r="QB245" s="274"/>
      <c r="QC245" s="274"/>
      <c r="QD245" s="274"/>
      <c r="QE245" s="274"/>
      <c r="QF245" s="274"/>
      <c r="QG245" s="274"/>
      <c r="QX245" s="274"/>
      <c r="QY245" s="274"/>
      <c r="QZ245" s="274"/>
      <c r="RA245" s="274"/>
      <c r="RB245" s="274"/>
      <c r="RC245" s="274"/>
      <c r="RD245" s="274"/>
      <c r="RE245" s="274"/>
      <c r="RF245" s="274"/>
      <c r="RG245" s="274"/>
      <c r="RH245" s="274"/>
      <c r="RI245" s="274"/>
      <c r="RJ245" s="274"/>
      <c r="RK245" s="274"/>
      <c r="RL245" s="274"/>
      <c r="RM245" s="274"/>
      <c r="RN245" s="274"/>
      <c r="RO245" s="274"/>
      <c r="RP245" s="274"/>
      <c r="RQ245" s="274"/>
      <c r="RR245" s="274"/>
      <c r="RS245" s="274"/>
      <c r="RT245" s="274"/>
      <c r="RU245" s="274"/>
      <c r="RV245" s="274"/>
      <c r="RW245" s="274"/>
      <c r="RX245" s="274"/>
      <c r="RY245" s="274"/>
      <c r="RZ245" s="274"/>
      <c r="SA245" s="274"/>
      <c r="SB245" s="274"/>
      <c r="SC245" s="274"/>
      <c r="SD245" s="274"/>
      <c r="SE245" s="274"/>
      <c r="SF245" s="274"/>
      <c r="SG245" s="274"/>
      <c r="SH245" s="274"/>
      <c r="SI245" s="274"/>
      <c r="SJ245" s="274"/>
    </row>
    <row r="246" spans="434:504" x14ac:dyDescent="0.25">
      <c r="PR246" s="274"/>
      <c r="PS246" s="274"/>
      <c r="PT246" s="274"/>
      <c r="PU246" s="274"/>
      <c r="PV246" s="274"/>
      <c r="PW246" s="274"/>
      <c r="PX246" s="274"/>
      <c r="PY246" s="274"/>
      <c r="PZ246" s="274"/>
      <c r="QA246" s="274"/>
      <c r="QB246" s="274"/>
      <c r="QC246" s="274"/>
      <c r="QD246" s="274"/>
      <c r="QE246" s="274"/>
      <c r="QF246" s="274"/>
      <c r="QG246" s="274"/>
      <c r="QX246" s="274"/>
      <c r="QY246" s="274"/>
      <c r="QZ246" s="274"/>
      <c r="RA246" s="274"/>
      <c r="RB246" s="274"/>
      <c r="RC246" s="274"/>
      <c r="RD246" s="274"/>
      <c r="RE246" s="274"/>
      <c r="RF246" s="274"/>
      <c r="RG246" s="274"/>
      <c r="RH246" s="274"/>
      <c r="RI246" s="274"/>
      <c r="RJ246" s="274"/>
      <c r="RK246" s="274"/>
      <c r="RL246" s="274"/>
      <c r="RM246" s="274"/>
      <c r="RN246" s="274"/>
      <c r="RO246" s="274"/>
      <c r="RP246" s="274"/>
      <c r="RQ246" s="274"/>
      <c r="RR246" s="274"/>
      <c r="RS246" s="274"/>
      <c r="RT246" s="274"/>
      <c r="RU246" s="274"/>
      <c r="RV246" s="274"/>
      <c r="RW246" s="274"/>
      <c r="RX246" s="274"/>
      <c r="RY246" s="274"/>
      <c r="RZ246" s="274"/>
      <c r="SA246" s="274"/>
      <c r="SB246" s="274"/>
      <c r="SC246" s="274"/>
      <c r="SD246" s="274"/>
      <c r="SE246" s="274"/>
      <c r="SF246" s="274"/>
      <c r="SG246" s="274"/>
      <c r="SH246" s="274"/>
      <c r="SI246" s="274"/>
      <c r="SJ246" s="274"/>
    </row>
    <row r="247" spans="434:504" x14ac:dyDescent="0.25">
      <c r="PR247" s="274"/>
      <c r="PS247" s="274"/>
      <c r="PT247" s="274"/>
      <c r="PU247" s="274"/>
      <c r="PV247" s="274"/>
      <c r="PW247" s="274"/>
      <c r="PX247" s="274"/>
      <c r="PY247" s="274"/>
      <c r="PZ247" s="274"/>
      <c r="QA247" s="274"/>
      <c r="QB247" s="274"/>
      <c r="QC247" s="274"/>
      <c r="QD247" s="274"/>
      <c r="QE247" s="274"/>
      <c r="QF247" s="274"/>
      <c r="QG247" s="274"/>
      <c r="QX247" s="274"/>
      <c r="QY247" s="274"/>
      <c r="QZ247" s="274"/>
      <c r="RA247" s="274"/>
      <c r="RB247" s="274"/>
      <c r="RC247" s="274"/>
      <c r="RD247" s="274"/>
      <c r="RE247" s="274"/>
      <c r="RF247" s="274"/>
      <c r="RG247" s="274"/>
      <c r="RH247" s="274"/>
      <c r="RI247" s="274"/>
      <c r="RJ247" s="274"/>
      <c r="RK247" s="274"/>
      <c r="RL247" s="274"/>
      <c r="RM247" s="274"/>
      <c r="RN247" s="274"/>
      <c r="RO247" s="274"/>
      <c r="RP247" s="274"/>
      <c r="RQ247" s="274"/>
      <c r="RR247" s="274"/>
      <c r="RS247" s="274"/>
      <c r="RT247" s="274"/>
      <c r="RU247" s="274"/>
      <c r="RV247" s="274"/>
      <c r="RW247" s="274"/>
      <c r="RX247" s="274"/>
      <c r="RY247" s="274"/>
      <c r="RZ247" s="274"/>
      <c r="SA247" s="274"/>
      <c r="SB247" s="274"/>
      <c r="SC247" s="274"/>
      <c r="SD247" s="274"/>
      <c r="SE247" s="274"/>
      <c r="SF247" s="274"/>
      <c r="SG247" s="274"/>
      <c r="SH247" s="274"/>
      <c r="SI247" s="274"/>
      <c r="SJ247" s="274"/>
    </row>
    <row r="248" spans="434:504" x14ac:dyDescent="0.25">
      <c r="PR248" s="274"/>
      <c r="PS248" s="274"/>
      <c r="PT248" s="274"/>
      <c r="PU248" s="274"/>
      <c r="PV248" s="274"/>
      <c r="PW248" s="274"/>
      <c r="PX248" s="274"/>
      <c r="PY248" s="274"/>
      <c r="PZ248" s="274"/>
      <c r="QA248" s="274"/>
      <c r="QB248" s="274"/>
      <c r="QC248" s="274"/>
      <c r="QD248" s="274"/>
      <c r="QE248" s="274"/>
      <c r="QF248" s="274"/>
      <c r="QG248" s="274"/>
      <c r="QX248" s="274"/>
      <c r="QY248" s="274"/>
      <c r="QZ248" s="274"/>
      <c r="RA248" s="274"/>
      <c r="RB248" s="274"/>
      <c r="RC248" s="274"/>
      <c r="RD248" s="274"/>
      <c r="RE248" s="274"/>
      <c r="RF248" s="274"/>
      <c r="RG248" s="274"/>
      <c r="RH248" s="274"/>
      <c r="RI248" s="274"/>
      <c r="RJ248" s="274"/>
      <c r="RK248" s="274"/>
      <c r="RL248" s="274"/>
      <c r="RM248" s="274"/>
      <c r="RN248" s="274"/>
      <c r="RO248" s="274"/>
      <c r="RP248" s="274"/>
      <c r="RQ248" s="274"/>
      <c r="RR248" s="274"/>
      <c r="RS248" s="274"/>
      <c r="RT248" s="274"/>
      <c r="RU248" s="274"/>
      <c r="RV248" s="274"/>
      <c r="RW248" s="274"/>
      <c r="RX248" s="274"/>
      <c r="RY248" s="274"/>
      <c r="RZ248" s="274"/>
      <c r="SA248" s="274"/>
      <c r="SB248" s="274"/>
      <c r="SC248" s="274"/>
      <c r="SD248" s="274"/>
      <c r="SE248" s="274"/>
      <c r="SF248" s="274"/>
      <c r="SG248" s="274"/>
      <c r="SH248" s="274"/>
      <c r="SI248" s="274"/>
      <c r="SJ248" s="274"/>
    </row>
    <row r="249" spans="434:504" x14ac:dyDescent="0.25">
      <c r="PR249" s="274"/>
      <c r="PS249" s="274"/>
      <c r="PT249" s="274"/>
      <c r="PU249" s="274"/>
      <c r="PV249" s="274"/>
      <c r="PW249" s="274"/>
      <c r="PX249" s="274"/>
      <c r="PY249" s="274"/>
      <c r="PZ249" s="274"/>
      <c r="QA249" s="274"/>
      <c r="QB249" s="274"/>
      <c r="QC249" s="274"/>
      <c r="QD249" s="274"/>
      <c r="QE249" s="274"/>
      <c r="QF249" s="274"/>
      <c r="QG249" s="274"/>
      <c r="QX249" s="274"/>
      <c r="QY249" s="274"/>
      <c r="QZ249" s="274"/>
      <c r="RA249" s="274"/>
      <c r="RB249" s="274"/>
      <c r="RC249" s="274"/>
      <c r="RD249" s="274"/>
      <c r="RE249" s="274"/>
      <c r="RF249" s="274"/>
      <c r="RG249" s="274"/>
      <c r="RH249" s="274"/>
      <c r="RI249" s="274"/>
      <c r="RJ249" s="274"/>
      <c r="RK249" s="274"/>
      <c r="RL249" s="274"/>
      <c r="RM249" s="274"/>
      <c r="RN249" s="274"/>
      <c r="RO249" s="274"/>
      <c r="RP249" s="274"/>
      <c r="RQ249" s="274"/>
      <c r="RR249" s="274"/>
      <c r="RS249" s="274"/>
      <c r="RT249" s="274"/>
      <c r="RU249" s="274"/>
      <c r="RV249" s="274"/>
      <c r="RW249" s="274"/>
      <c r="RX249" s="274"/>
      <c r="RY249" s="274"/>
      <c r="RZ249" s="274"/>
      <c r="SA249" s="274"/>
      <c r="SB249" s="274"/>
      <c r="SC249" s="274"/>
      <c r="SD249" s="274"/>
      <c r="SE249" s="274"/>
      <c r="SF249" s="274"/>
      <c r="SG249" s="274"/>
      <c r="SH249" s="274"/>
      <c r="SI249" s="274"/>
      <c r="SJ249" s="274"/>
    </row>
    <row r="250" spans="434:504" x14ac:dyDescent="0.25">
      <c r="PR250" s="274"/>
      <c r="PS250" s="274"/>
      <c r="PT250" s="274"/>
      <c r="PU250" s="274"/>
      <c r="PV250" s="274"/>
      <c r="PW250" s="274"/>
      <c r="PX250" s="274"/>
      <c r="PY250" s="274"/>
      <c r="PZ250" s="274"/>
      <c r="QA250" s="274"/>
      <c r="QB250" s="274"/>
      <c r="QC250" s="274"/>
      <c r="QD250" s="274"/>
      <c r="QE250" s="274"/>
      <c r="QF250" s="274"/>
      <c r="QG250" s="274"/>
      <c r="QX250" s="274"/>
      <c r="QY250" s="274"/>
      <c r="QZ250" s="274"/>
      <c r="RA250" s="274"/>
      <c r="RB250" s="274"/>
      <c r="RC250" s="274"/>
      <c r="RD250" s="274"/>
      <c r="RE250" s="274"/>
      <c r="RF250" s="274"/>
      <c r="RG250" s="274"/>
      <c r="RH250" s="274"/>
      <c r="RI250" s="274"/>
      <c r="RJ250" s="274"/>
      <c r="RK250" s="274"/>
      <c r="RL250" s="274"/>
      <c r="RM250" s="274"/>
      <c r="RN250" s="274"/>
      <c r="RO250" s="274"/>
      <c r="RP250" s="274"/>
      <c r="RQ250" s="274"/>
      <c r="RR250" s="274"/>
      <c r="RS250" s="274"/>
      <c r="RT250" s="274"/>
      <c r="RU250" s="274"/>
      <c r="RV250" s="274"/>
      <c r="RW250" s="274"/>
      <c r="RX250" s="274"/>
      <c r="RY250" s="274"/>
      <c r="RZ250" s="274"/>
      <c r="SA250" s="274"/>
      <c r="SB250" s="274"/>
      <c r="SC250" s="274"/>
      <c r="SD250" s="274"/>
      <c r="SE250" s="274"/>
      <c r="SF250" s="274"/>
      <c r="SG250" s="274"/>
      <c r="SH250" s="274"/>
      <c r="SI250" s="274"/>
      <c r="SJ250" s="274"/>
    </row>
    <row r="251" spans="434:504" x14ac:dyDescent="0.25">
      <c r="PR251" s="274"/>
      <c r="PS251" s="274"/>
      <c r="PT251" s="274"/>
      <c r="PU251" s="274"/>
      <c r="PV251" s="274"/>
      <c r="PW251" s="274"/>
      <c r="PX251" s="274"/>
      <c r="PY251" s="274"/>
      <c r="PZ251" s="274"/>
      <c r="QA251" s="274"/>
      <c r="QB251" s="274"/>
      <c r="QC251" s="274"/>
      <c r="QD251" s="274"/>
      <c r="QE251" s="274"/>
      <c r="QF251" s="274"/>
      <c r="QG251" s="274"/>
      <c r="QX251" s="274"/>
      <c r="QY251" s="274"/>
      <c r="QZ251" s="274"/>
      <c r="RA251" s="274"/>
      <c r="RB251" s="274"/>
      <c r="RC251" s="274"/>
      <c r="RD251" s="274"/>
      <c r="RE251" s="274"/>
      <c r="RF251" s="274"/>
      <c r="RG251" s="274"/>
      <c r="RH251" s="274"/>
      <c r="RI251" s="274"/>
      <c r="RJ251" s="274"/>
      <c r="RK251" s="274"/>
      <c r="RL251" s="274"/>
      <c r="RM251" s="274"/>
      <c r="RN251" s="274"/>
      <c r="RO251" s="274"/>
      <c r="RP251" s="274"/>
      <c r="RQ251" s="274"/>
      <c r="RR251" s="274"/>
      <c r="RS251" s="274"/>
      <c r="RT251" s="274"/>
      <c r="RU251" s="274"/>
      <c r="RV251" s="274"/>
      <c r="RW251" s="274"/>
      <c r="RX251" s="274"/>
      <c r="RY251" s="274"/>
      <c r="RZ251" s="274"/>
      <c r="SA251" s="274"/>
      <c r="SB251" s="274"/>
      <c r="SC251" s="274"/>
      <c r="SD251" s="274"/>
      <c r="SE251" s="274"/>
      <c r="SF251" s="274"/>
      <c r="SG251" s="274"/>
      <c r="SH251" s="274"/>
      <c r="SI251" s="274"/>
      <c r="SJ251" s="274"/>
    </row>
    <row r="252" spans="434:504" x14ac:dyDescent="0.25">
      <c r="PR252" s="274"/>
      <c r="PS252" s="274"/>
      <c r="PT252" s="274"/>
      <c r="PU252" s="274"/>
      <c r="PV252" s="274"/>
      <c r="PW252" s="274"/>
      <c r="PX252" s="274"/>
      <c r="PY252" s="274"/>
      <c r="PZ252" s="274"/>
      <c r="QA252" s="274"/>
      <c r="QB252" s="274"/>
      <c r="QC252" s="274"/>
      <c r="QD252" s="274"/>
      <c r="QE252" s="274"/>
      <c r="QF252" s="274"/>
      <c r="QG252" s="274"/>
      <c r="QX252" s="274"/>
      <c r="QY252" s="274"/>
      <c r="QZ252" s="274"/>
      <c r="RA252" s="274"/>
      <c r="RB252" s="274"/>
      <c r="RC252" s="274"/>
      <c r="RD252" s="274"/>
      <c r="RE252" s="274"/>
      <c r="RF252" s="274"/>
      <c r="RG252" s="274"/>
      <c r="RH252" s="274"/>
      <c r="RI252" s="274"/>
      <c r="RJ252" s="274"/>
      <c r="RK252" s="274"/>
      <c r="RL252" s="274"/>
      <c r="RM252" s="274"/>
      <c r="RN252" s="274"/>
      <c r="RO252" s="274"/>
      <c r="RP252" s="274"/>
      <c r="RQ252" s="274"/>
      <c r="RR252" s="274"/>
      <c r="RS252" s="274"/>
      <c r="RT252" s="274"/>
      <c r="RU252" s="274"/>
      <c r="RV252" s="274"/>
      <c r="RW252" s="274"/>
      <c r="RX252" s="274"/>
      <c r="RY252" s="274"/>
      <c r="RZ252" s="274"/>
      <c r="SA252" s="274"/>
      <c r="SB252" s="274"/>
      <c r="SC252" s="274"/>
      <c r="SD252" s="274"/>
      <c r="SE252" s="274"/>
      <c r="SF252" s="274"/>
      <c r="SG252" s="274"/>
      <c r="SH252" s="274"/>
      <c r="SI252" s="274"/>
      <c r="SJ252" s="274"/>
    </row>
    <row r="253" spans="434:504" x14ac:dyDescent="0.25">
      <c r="PR253" s="274"/>
      <c r="PS253" s="274"/>
      <c r="PT253" s="274"/>
      <c r="PU253" s="274"/>
      <c r="PV253" s="274"/>
      <c r="PW253" s="274"/>
      <c r="PX253" s="274"/>
      <c r="PY253" s="274"/>
      <c r="PZ253" s="274"/>
      <c r="QA253" s="274"/>
      <c r="QB253" s="274"/>
      <c r="QC253" s="274"/>
      <c r="QD253" s="274"/>
      <c r="QE253" s="274"/>
      <c r="QF253" s="274"/>
      <c r="QG253" s="274"/>
      <c r="QX253" s="274"/>
      <c r="QY253" s="274"/>
      <c r="QZ253" s="274"/>
      <c r="RA253" s="274"/>
      <c r="RB253" s="274"/>
      <c r="RC253" s="274"/>
      <c r="RD253" s="274"/>
      <c r="RE253" s="274"/>
      <c r="RF253" s="274"/>
      <c r="RG253" s="274"/>
      <c r="RH253" s="274"/>
      <c r="RI253" s="274"/>
      <c r="RJ253" s="274"/>
      <c r="RK253" s="274"/>
      <c r="RL253" s="274"/>
      <c r="RM253" s="274"/>
      <c r="RN253" s="274"/>
      <c r="RO253" s="274"/>
      <c r="RP253" s="274"/>
      <c r="RQ253" s="274"/>
      <c r="RR253" s="274"/>
      <c r="RS253" s="274"/>
      <c r="RT253" s="274"/>
      <c r="RU253" s="274"/>
      <c r="RV253" s="274"/>
      <c r="RW253" s="274"/>
      <c r="RX253" s="274"/>
      <c r="RY253" s="274"/>
      <c r="RZ253" s="274"/>
      <c r="SA253" s="274"/>
      <c r="SB253" s="274"/>
      <c r="SC253" s="274"/>
      <c r="SD253" s="274"/>
      <c r="SE253" s="274"/>
      <c r="SF253" s="274"/>
      <c r="SG253" s="274"/>
      <c r="SH253" s="274"/>
      <c r="SI253" s="274"/>
      <c r="SJ253" s="274"/>
    </row>
    <row r="254" spans="434:504" x14ac:dyDescent="0.25">
      <c r="PR254" s="274"/>
      <c r="PS254" s="274"/>
      <c r="PT254" s="274"/>
      <c r="PU254" s="274"/>
      <c r="PV254" s="274"/>
      <c r="PW254" s="274"/>
      <c r="PX254" s="274"/>
      <c r="PY254" s="274"/>
      <c r="PZ254" s="274"/>
      <c r="QA254" s="274"/>
      <c r="QB254" s="274"/>
      <c r="QC254" s="274"/>
      <c r="QD254" s="274"/>
      <c r="QE254" s="274"/>
      <c r="QF254" s="274"/>
      <c r="QG254" s="274"/>
      <c r="QX254" s="274"/>
      <c r="QY254" s="274"/>
      <c r="QZ254" s="274"/>
      <c r="RA254" s="274"/>
      <c r="RB254" s="274"/>
      <c r="RC254" s="274"/>
      <c r="RD254" s="274"/>
      <c r="RE254" s="274"/>
      <c r="RF254" s="274"/>
      <c r="RG254" s="274"/>
      <c r="RH254" s="274"/>
      <c r="RI254" s="274"/>
      <c r="RJ254" s="274"/>
      <c r="RK254" s="274"/>
      <c r="RL254" s="274"/>
      <c r="RM254" s="274"/>
      <c r="RN254" s="274"/>
      <c r="RO254" s="274"/>
      <c r="RP254" s="274"/>
      <c r="RQ254" s="274"/>
      <c r="RR254" s="274"/>
      <c r="RS254" s="274"/>
      <c r="RT254" s="274"/>
      <c r="RU254" s="274"/>
      <c r="RV254" s="274"/>
      <c r="RW254" s="274"/>
      <c r="RX254" s="274"/>
      <c r="RY254" s="274"/>
      <c r="RZ254" s="274"/>
      <c r="SA254" s="274"/>
      <c r="SB254" s="274"/>
      <c r="SC254" s="274"/>
      <c r="SD254" s="274"/>
      <c r="SE254" s="274"/>
      <c r="SF254" s="274"/>
      <c r="SG254" s="274"/>
      <c r="SH254" s="274"/>
      <c r="SI254" s="274"/>
      <c r="SJ254" s="274"/>
    </row>
    <row r="255" spans="434:504" x14ac:dyDescent="0.25">
      <c r="PR255" s="274"/>
      <c r="PS255" s="274"/>
      <c r="PT255" s="274"/>
      <c r="PU255" s="274"/>
      <c r="PV255" s="274"/>
      <c r="PW255" s="274"/>
      <c r="PX255" s="274"/>
      <c r="PY255" s="274"/>
      <c r="PZ255" s="274"/>
      <c r="QA255" s="274"/>
      <c r="QB255" s="274"/>
      <c r="QC255" s="274"/>
      <c r="QD255" s="274"/>
      <c r="QE255" s="274"/>
      <c r="QF255" s="274"/>
      <c r="QG255" s="274"/>
      <c r="QX255" s="274"/>
      <c r="QY255" s="274"/>
      <c r="QZ255" s="274"/>
      <c r="RA255" s="274"/>
      <c r="RB255" s="274"/>
      <c r="RC255" s="274"/>
      <c r="RD255" s="274"/>
      <c r="RE255" s="274"/>
      <c r="RF255" s="274"/>
      <c r="RG255" s="274"/>
      <c r="RH255" s="274"/>
      <c r="RI255" s="274"/>
      <c r="RJ255" s="274"/>
      <c r="RK255" s="274"/>
      <c r="RL255" s="274"/>
      <c r="RM255" s="274"/>
      <c r="RN255" s="274"/>
      <c r="RO255" s="274"/>
      <c r="RP255" s="274"/>
      <c r="RQ255" s="274"/>
      <c r="RR255" s="274"/>
      <c r="RS255" s="274"/>
      <c r="RT255" s="274"/>
      <c r="RU255" s="274"/>
      <c r="RV255" s="274"/>
      <c r="RW255" s="274"/>
      <c r="RX255" s="274"/>
      <c r="RY255" s="274"/>
      <c r="RZ255" s="274"/>
      <c r="SA255" s="274"/>
      <c r="SB255" s="274"/>
      <c r="SC255" s="274"/>
      <c r="SD255" s="274"/>
      <c r="SE255" s="274"/>
      <c r="SF255" s="274"/>
      <c r="SG255" s="274"/>
      <c r="SH255" s="274"/>
      <c r="SI255" s="274"/>
      <c r="SJ255" s="274"/>
    </row>
    <row r="256" spans="434:504" x14ac:dyDescent="0.25">
      <c r="PR256" s="274"/>
      <c r="PS256" s="274"/>
      <c r="PT256" s="274"/>
      <c r="PU256" s="274"/>
      <c r="PV256" s="274"/>
      <c r="PW256" s="274"/>
      <c r="PX256" s="274"/>
      <c r="PY256" s="274"/>
      <c r="PZ256" s="274"/>
      <c r="QA256" s="274"/>
      <c r="QB256" s="274"/>
      <c r="QC256" s="274"/>
      <c r="QD256" s="274"/>
      <c r="QE256" s="274"/>
      <c r="QF256" s="274"/>
      <c r="QG256" s="274"/>
      <c r="QX256" s="274"/>
      <c r="QY256" s="274"/>
      <c r="QZ256" s="274"/>
      <c r="RA256" s="274"/>
      <c r="RB256" s="274"/>
      <c r="RC256" s="274"/>
      <c r="RD256" s="274"/>
      <c r="RE256" s="274"/>
      <c r="RF256" s="274"/>
      <c r="RG256" s="274"/>
      <c r="RH256" s="274"/>
      <c r="RI256" s="274"/>
      <c r="RJ256" s="274"/>
      <c r="RK256" s="274"/>
      <c r="RL256" s="274"/>
      <c r="RM256" s="274"/>
      <c r="RN256" s="274"/>
      <c r="RO256" s="274"/>
      <c r="RP256" s="274"/>
      <c r="RQ256" s="274"/>
      <c r="RR256" s="274"/>
      <c r="RS256" s="274"/>
      <c r="RT256" s="274"/>
      <c r="RU256" s="274"/>
      <c r="RV256" s="274"/>
      <c r="RW256" s="274"/>
      <c r="RX256" s="274"/>
      <c r="RY256" s="274"/>
      <c r="RZ256" s="274"/>
      <c r="SA256" s="274"/>
      <c r="SB256" s="274"/>
      <c r="SC256" s="274"/>
      <c r="SD256" s="274"/>
      <c r="SE256" s="274"/>
      <c r="SF256" s="274"/>
      <c r="SG256" s="274"/>
      <c r="SH256" s="274"/>
      <c r="SI256" s="274"/>
      <c r="SJ256" s="274"/>
    </row>
    <row r="257" spans="434:504" x14ac:dyDescent="0.25">
      <c r="PR257" s="274"/>
      <c r="PS257" s="274"/>
      <c r="PT257" s="274"/>
      <c r="PU257" s="274"/>
      <c r="PV257" s="274"/>
      <c r="PW257" s="274"/>
      <c r="PX257" s="274"/>
      <c r="PY257" s="274"/>
      <c r="PZ257" s="274"/>
      <c r="QA257" s="274"/>
      <c r="QB257" s="274"/>
      <c r="QC257" s="274"/>
      <c r="QD257" s="274"/>
      <c r="QE257" s="274"/>
      <c r="QF257" s="274"/>
      <c r="QG257" s="274"/>
      <c r="QX257" s="274"/>
      <c r="QY257" s="274"/>
      <c r="QZ257" s="274"/>
      <c r="RA257" s="274"/>
      <c r="RB257" s="274"/>
      <c r="RC257" s="274"/>
      <c r="RD257" s="274"/>
      <c r="RE257" s="274"/>
      <c r="RF257" s="274"/>
      <c r="RG257" s="274"/>
      <c r="RH257" s="274"/>
      <c r="RI257" s="274"/>
      <c r="RJ257" s="274"/>
      <c r="RK257" s="274"/>
      <c r="RL257" s="274"/>
      <c r="RM257" s="274"/>
      <c r="RN257" s="274"/>
      <c r="RO257" s="274"/>
      <c r="RP257" s="274"/>
      <c r="RQ257" s="274"/>
      <c r="RR257" s="274"/>
      <c r="RS257" s="274"/>
      <c r="RT257" s="274"/>
      <c r="RU257" s="274"/>
      <c r="RV257" s="274"/>
      <c r="RW257" s="274"/>
      <c r="RX257" s="274"/>
      <c r="RY257" s="274"/>
      <c r="RZ257" s="274"/>
      <c r="SA257" s="274"/>
      <c r="SB257" s="274"/>
      <c r="SC257" s="274"/>
      <c r="SD257" s="274"/>
      <c r="SE257" s="274"/>
      <c r="SF257" s="274"/>
      <c r="SG257" s="274"/>
      <c r="SH257" s="274"/>
      <c r="SI257" s="274"/>
      <c r="SJ257" s="274"/>
    </row>
    <row r="258" spans="434:504" x14ac:dyDescent="0.25">
      <c r="PR258" s="274"/>
      <c r="PS258" s="274"/>
      <c r="PT258" s="274"/>
      <c r="PU258" s="274"/>
      <c r="PV258" s="274"/>
      <c r="PW258" s="274"/>
      <c r="PX258" s="274"/>
      <c r="PY258" s="274"/>
      <c r="PZ258" s="274"/>
      <c r="QA258" s="274"/>
      <c r="QB258" s="274"/>
      <c r="QC258" s="274"/>
      <c r="QD258" s="274"/>
      <c r="QE258" s="274"/>
      <c r="QF258" s="274"/>
      <c r="QG258" s="274"/>
      <c r="QX258" s="274"/>
      <c r="QY258" s="274"/>
      <c r="QZ258" s="274"/>
      <c r="RA258" s="274"/>
      <c r="RB258" s="274"/>
      <c r="RC258" s="274"/>
      <c r="RD258" s="274"/>
      <c r="RE258" s="274"/>
      <c r="RF258" s="274"/>
      <c r="RG258" s="274"/>
      <c r="RH258" s="274"/>
      <c r="RI258" s="274"/>
      <c r="RJ258" s="274"/>
      <c r="RK258" s="274"/>
      <c r="RL258" s="274"/>
      <c r="RM258" s="274"/>
      <c r="RN258" s="274"/>
      <c r="RO258" s="274"/>
      <c r="RP258" s="274"/>
      <c r="RQ258" s="274"/>
      <c r="RR258" s="274"/>
      <c r="RS258" s="274"/>
      <c r="RT258" s="274"/>
      <c r="RU258" s="274"/>
      <c r="RV258" s="274"/>
      <c r="RW258" s="274"/>
      <c r="RX258" s="274"/>
      <c r="RY258" s="274"/>
      <c r="RZ258" s="274"/>
      <c r="SA258" s="274"/>
      <c r="SB258" s="274"/>
      <c r="SC258" s="274"/>
      <c r="SD258" s="274"/>
      <c r="SE258" s="274"/>
      <c r="SF258" s="274"/>
      <c r="SG258" s="274"/>
      <c r="SH258" s="274"/>
      <c r="SI258" s="274"/>
      <c r="SJ258" s="274"/>
    </row>
    <row r="259" spans="434:504" x14ac:dyDescent="0.25">
      <c r="PR259" s="274"/>
      <c r="PS259" s="274"/>
      <c r="PT259" s="274"/>
      <c r="PU259" s="274"/>
      <c r="PV259" s="274"/>
      <c r="PW259" s="274"/>
      <c r="PX259" s="274"/>
      <c r="PY259" s="274"/>
      <c r="PZ259" s="274"/>
      <c r="QA259" s="274"/>
      <c r="QB259" s="274"/>
      <c r="QC259" s="274"/>
      <c r="QD259" s="274"/>
      <c r="QE259" s="274"/>
      <c r="QF259" s="274"/>
      <c r="QG259" s="274"/>
      <c r="QX259" s="274"/>
      <c r="QY259" s="274"/>
      <c r="QZ259" s="274"/>
      <c r="RA259" s="274"/>
      <c r="RB259" s="274"/>
      <c r="RC259" s="274"/>
      <c r="RD259" s="274"/>
      <c r="RE259" s="274"/>
      <c r="RF259" s="274"/>
      <c r="RG259" s="274"/>
      <c r="RH259" s="274"/>
      <c r="RI259" s="274"/>
      <c r="RJ259" s="274"/>
      <c r="RK259" s="274"/>
      <c r="RL259" s="274"/>
      <c r="RM259" s="274"/>
      <c r="RN259" s="274"/>
      <c r="RO259" s="274"/>
      <c r="RP259" s="274"/>
      <c r="RQ259" s="274"/>
      <c r="RR259" s="274"/>
      <c r="RS259" s="274"/>
      <c r="RT259" s="274"/>
      <c r="RU259" s="274"/>
      <c r="RV259" s="274"/>
      <c r="RW259" s="274"/>
      <c r="RX259" s="274"/>
      <c r="RY259" s="274"/>
      <c r="RZ259" s="274"/>
      <c r="SA259" s="274"/>
      <c r="SB259" s="274"/>
      <c r="SC259" s="274"/>
      <c r="SD259" s="274"/>
      <c r="SE259" s="274"/>
      <c r="SF259" s="274"/>
      <c r="SG259" s="274"/>
      <c r="SH259" s="274"/>
      <c r="SI259" s="274"/>
      <c r="SJ259" s="274"/>
    </row>
    <row r="260" spans="434:504" x14ac:dyDescent="0.25">
      <c r="PR260" s="274"/>
      <c r="PS260" s="274"/>
      <c r="PT260" s="274"/>
      <c r="PU260" s="274"/>
      <c r="PV260" s="274"/>
      <c r="PW260" s="274"/>
      <c r="PX260" s="274"/>
      <c r="PY260" s="274"/>
      <c r="PZ260" s="274"/>
      <c r="QA260" s="274"/>
      <c r="QB260" s="274"/>
      <c r="QC260" s="274"/>
      <c r="QD260" s="274"/>
      <c r="QE260" s="274"/>
      <c r="QF260" s="274"/>
      <c r="QG260" s="274"/>
      <c r="QX260" s="274"/>
      <c r="QY260" s="274"/>
      <c r="QZ260" s="274"/>
      <c r="RA260" s="274"/>
      <c r="RB260" s="274"/>
      <c r="RC260" s="274"/>
      <c r="RD260" s="274"/>
      <c r="RE260" s="274"/>
      <c r="RF260" s="274"/>
      <c r="RG260" s="274"/>
      <c r="RH260" s="274"/>
      <c r="RI260" s="274"/>
      <c r="RJ260" s="274"/>
      <c r="RK260" s="274"/>
      <c r="RL260" s="274"/>
      <c r="RM260" s="274"/>
      <c r="RN260" s="274"/>
      <c r="RO260" s="274"/>
      <c r="RP260" s="274"/>
      <c r="RQ260" s="274"/>
      <c r="RR260" s="274"/>
      <c r="RS260" s="274"/>
      <c r="RT260" s="274"/>
      <c r="RU260" s="274"/>
      <c r="RV260" s="274"/>
      <c r="RW260" s="274"/>
      <c r="RX260" s="274"/>
      <c r="RY260" s="274"/>
      <c r="RZ260" s="274"/>
      <c r="SA260" s="274"/>
      <c r="SB260" s="274"/>
      <c r="SC260" s="274"/>
      <c r="SD260" s="274"/>
      <c r="SE260" s="274"/>
      <c r="SF260" s="274"/>
      <c r="SG260" s="274"/>
      <c r="SH260" s="274"/>
      <c r="SI260" s="274"/>
      <c r="SJ260" s="274"/>
    </row>
    <row r="261" spans="434:504" x14ac:dyDescent="0.25">
      <c r="PR261" s="274"/>
      <c r="PS261" s="274"/>
      <c r="PT261" s="274"/>
      <c r="PU261" s="274"/>
      <c r="PV261" s="274"/>
      <c r="PW261" s="274"/>
      <c r="PX261" s="274"/>
      <c r="PY261" s="274"/>
      <c r="PZ261" s="274"/>
      <c r="QA261" s="274"/>
      <c r="QB261" s="274"/>
      <c r="QC261" s="274"/>
      <c r="QD261" s="274"/>
      <c r="QE261" s="274"/>
      <c r="QF261" s="274"/>
      <c r="QG261" s="274"/>
      <c r="QX261" s="274"/>
      <c r="QY261" s="274"/>
      <c r="QZ261" s="274"/>
      <c r="RA261" s="274"/>
      <c r="RB261" s="274"/>
      <c r="RC261" s="274"/>
      <c r="RD261" s="274"/>
      <c r="RE261" s="274"/>
      <c r="RF261" s="274"/>
      <c r="RG261" s="274"/>
      <c r="RH261" s="274"/>
      <c r="RI261" s="274"/>
      <c r="RJ261" s="274"/>
      <c r="RK261" s="274"/>
      <c r="RL261" s="274"/>
      <c r="RM261" s="274"/>
      <c r="RN261" s="274"/>
      <c r="RO261" s="274"/>
      <c r="RP261" s="274"/>
      <c r="RQ261" s="274"/>
      <c r="RR261" s="274"/>
      <c r="RS261" s="274"/>
      <c r="RT261" s="274"/>
      <c r="RU261" s="274"/>
      <c r="RV261" s="274"/>
      <c r="RW261" s="274"/>
      <c r="RX261" s="274"/>
      <c r="RY261" s="274"/>
      <c r="RZ261" s="274"/>
      <c r="SA261" s="274"/>
      <c r="SB261" s="274"/>
      <c r="SC261" s="274"/>
      <c r="SD261" s="274"/>
      <c r="SE261" s="274"/>
      <c r="SF261" s="274"/>
      <c r="SG261" s="274"/>
      <c r="SH261" s="274"/>
      <c r="SI261" s="274"/>
      <c r="SJ261" s="274"/>
    </row>
    <row r="262" spans="434:504" x14ac:dyDescent="0.25">
      <c r="PR262" s="274"/>
      <c r="PS262" s="274"/>
      <c r="PT262" s="274"/>
      <c r="PU262" s="274"/>
      <c r="PV262" s="274"/>
      <c r="PW262" s="274"/>
      <c r="PX262" s="274"/>
      <c r="PY262" s="274"/>
      <c r="PZ262" s="274"/>
      <c r="QA262" s="274"/>
      <c r="QB262" s="274"/>
      <c r="QC262" s="274"/>
      <c r="QD262" s="274"/>
      <c r="QE262" s="274"/>
      <c r="QF262" s="274"/>
      <c r="QG262" s="274"/>
      <c r="QX262" s="274"/>
      <c r="QY262" s="274"/>
      <c r="QZ262" s="274"/>
      <c r="RA262" s="274"/>
      <c r="RB262" s="274"/>
      <c r="RC262" s="274"/>
      <c r="RD262" s="274"/>
      <c r="RE262" s="274"/>
      <c r="RF262" s="274"/>
      <c r="RG262" s="274"/>
      <c r="RH262" s="274"/>
      <c r="RI262" s="274"/>
      <c r="RJ262" s="274"/>
      <c r="RK262" s="274"/>
      <c r="RL262" s="274"/>
      <c r="RM262" s="274"/>
      <c r="RN262" s="274"/>
      <c r="RO262" s="274"/>
      <c r="RP262" s="274"/>
      <c r="RQ262" s="274"/>
      <c r="RR262" s="274"/>
      <c r="RS262" s="274"/>
      <c r="RT262" s="274"/>
      <c r="RU262" s="274"/>
      <c r="RV262" s="274"/>
      <c r="RW262" s="274"/>
      <c r="RX262" s="274"/>
      <c r="RY262" s="274"/>
      <c r="RZ262" s="274"/>
      <c r="SA262" s="274"/>
      <c r="SB262" s="274"/>
      <c r="SC262" s="274"/>
      <c r="SD262" s="274"/>
      <c r="SE262" s="274"/>
      <c r="SF262" s="274"/>
      <c r="SG262" s="274"/>
      <c r="SH262" s="274"/>
      <c r="SI262" s="274"/>
      <c r="SJ262" s="274"/>
    </row>
    <row r="263" spans="434:504" x14ac:dyDescent="0.25">
      <c r="PR263" s="274"/>
      <c r="PS263" s="274"/>
      <c r="PT263" s="274"/>
      <c r="PU263" s="274"/>
      <c r="PV263" s="274"/>
      <c r="PW263" s="274"/>
      <c r="PX263" s="274"/>
      <c r="PY263" s="274"/>
      <c r="PZ263" s="274"/>
      <c r="QA263" s="274"/>
      <c r="QB263" s="274"/>
      <c r="QC263" s="274"/>
      <c r="QD263" s="274"/>
      <c r="QE263" s="274"/>
      <c r="QF263" s="274"/>
      <c r="QG263" s="274"/>
      <c r="QX263" s="274"/>
      <c r="QY263" s="274"/>
      <c r="QZ263" s="274"/>
      <c r="RA263" s="274"/>
      <c r="RB263" s="274"/>
      <c r="RC263" s="274"/>
      <c r="RD263" s="274"/>
      <c r="RE263" s="274"/>
      <c r="RF263" s="274"/>
      <c r="RG263" s="274"/>
      <c r="RH263" s="274"/>
      <c r="RI263" s="274"/>
      <c r="RJ263" s="274"/>
      <c r="RK263" s="274"/>
      <c r="RL263" s="274"/>
      <c r="RM263" s="274"/>
      <c r="RN263" s="274"/>
      <c r="RO263" s="274"/>
      <c r="RP263" s="274"/>
      <c r="RQ263" s="274"/>
      <c r="RR263" s="274"/>
      <c r="RS263" s="274"/>
      <c r="RT263" s="274"/>
      <c r="RU263" s="274"/>
      <c r="RV263" s="274"/>
      <c r="RW263" s="274"/>
      <c r="RX263" s="274"/>
      <c r="RY263" s="274"/>
      <c r="RZ263" s="274"/>
      <c r="SA263" s="274"/>
      <c r="SB263" s="274"/>
      <c r="SC263" s="274"/>
      <c r="SD263" s="274"/>
      <c r="SE263" s="274"/>
      <c r="SF263" s="274"/>
      <c r="SG263" s="274"/>
      <c r="SH263" s="274"/>
      <c r="SI263" s="274"/>
      <c r="SJ263" s="274"/>
    </row>
    <row r="264" spans="434:504" x14ac:dyDescent="0.25">
      <c r="PR264" s="274"/>
      <c r="PS264" s="274"/>
      <c r="PT264" s="274"/>
      <c r="PU264" s="274"/>
      <c r="PV264" s="274"/>
      <c r="PW264" s="274"/>
      <c r="PX264" s="274"/>
      <c r="PY264" s="274"/>
      <c r="PZ264" s="274"/>
      <c r="QA264" s="274"/>
      <c r="QB264" s="274"/>
      <c r="QC264" s="274"/>
      <c r="QD264" s="274"/>
      <c r="QE264" s="274"/>
      <c r="QF264" s="274"/>
      <c r="QG264" s="274"/>
      <c r="QX264" s="274"/>
      <c r="QY264" s="274"/>
      <c r="QZ264" s="274"/>
      <c r="RA264" s="274"/>
      <c r="RB264" s="274"/>
      <c r="RC264" s="274"/>
      <c r="RD264" s="274"/>
      <c r="RE264" s="274"/>
      <c r="RF264" s="274"/>
      <c r="RG264" s="274"/>
      <c r="RH264" s="274"/>
      <c r="RI264" s="274"/>
      <c r="RJ264" s="274"/>
      <c r="RK264" s="274"/>
      <c r="RL264" s="274"/>
      <c r="RM264" s="274"/>
      <c r="RN264" s="274"/>
      <c r="RO264" s="274"/>
      <c r="RP264" s="274"/>
      <c r="RQ264" s="274"/>
      <c r="RR264" s="274"/>
      <c r="RS264" s="274"/>
      <c r="RT264" s="274"/>
      <c r="RU264" s="274"/>
      <c r="RV264" s="274"/>
      <c r="RW264" s="274"/>
      <c r="RX264" s="274"/>
      <c r="RY264" s="274"/>
      <c r="RZ264" s="274"/>
      <c r="SA264" s="274"/>
      <c r="SB264" s="274"/>
      <c r="SC264" s="274"/>
      <c r="SD264" s="274"/>
      <c r="SE264" s="274"/>
      <c r="SF264" s="274"/>
      <c r="SG264" s="274"/>
      <c r="SH264" s="274"/>
      <c r="SI264" s="274"/>
      <c r="SJ264" s="274"/>
    </row>
    <row r="265" spans="434:504" x14ac:dyDescent="0.25">
      <c r="PR265" s="274"/>
      <c r="PS265" s="274"/>
      <c r="PT265" s="274"/>
      <c r="PU265" s="274"/>
      <c r="PV265" s="274"/>
      <c r="PW265" s="274"/>
      <c r="PX265" s="274"/>
      <c r="PY265" s="274"/>
      <c r="PZ265" s="274"/>
      <c r="QA265" s="274"/>
      <c r="QB265" s="274"/>
      <c r="QC265" s="274"/>
      <c r="QD265" s="274"/>
      <c r="QE265" s="274"/>
      <c r="QF265" s="274"/>
      <c r="QG265" s="274"/>
      <c r="QX265" s="274"/>
      <c r="QY265" s="274"/>
      <c r="QZ265" s="274"/>
      <c r="RA265" s="274"/>
      <c r="RB265" s="274"/>
      <c r="RC265" s="274"/>
      <c r="RD265" s="274"/>
      <c r="RE265" s="274"/>
      <c r="RF265" s="274"/>
      <c r="RG265" s="274"/>
      <c r="RH265" s="274"/>
      <c r="RI265" s="274"/>
      <c r="RJ265" s="274"/>
      <c r="RK265" s="274"/>
      <c r="RL265" s="274"/>
      <c r="RM265" s="274"/>
      <c r="RN265" s="274"/>
      <c r="RO265" s="274"/>
      <c r="RP265" s="274"/>
      <c r="RQ265" s="274"/>
      <c r="RR265" s="274"/>
      <c r="RS265" s="274"/>
      <c r="RT265" s="274"/>
      <c r="RU265" s="274"/>
      <c r="RV265" s="274"/>
      <c r="RW265" s="274"/>
      <c r="RX265" s="274"/>
      <c r="RY265" s="274"/>
      <c r="RZ265" s="274"/>
      <c r="SA265" s="274"/>
      <c r="SB265" s="274"/>
      <c r="SC265" s="274"/>
      <c r="SD265" s="274"/>
      <c r="SE265" s="274"/>
      <c r="SF265" s="274"/>
      <c r="SG265" s="274"/>
      <c r="SH265" s="274"/>
      <c r="SI265" s="274"/>
      <c r="SJ265" s="274"/>
    </row>
    <row r="266" spans="434:504" x14ac:dyDescent="0.25">
      <c r="PR266" s="274"/>
      <c r="PS266" s="274"/>
      <c r="PT266" s="274"/>
      <c r="PU266" s="274"/>
      <c r="PV266" s="274"/>
      <c r="PW266" s="274"/>
      <c r="PX266" s="274"/>
      <c r="PY266" s="274"/>
      <c r="PZ266" s="274"/>
      <c r="QA266" s="274"/>
      <c r="QB266" s="274"/>
      <c r="QC266" s="274"/>
      <c r="QD266" s="274"/>
      <c r="QE266" s="274"/>
      <c r="QF266" s="274"/>
      <c r="QG266" s="274"/>
      <c r="QX266" s="274"/>
      <c r="QY266" s="274"/>
      <c r="QZ266" s="274"/>
      <c r="RA266" s="274"/>
      <c r="RB266" s="274"/>
      <c r="RC266" s="274"/>
      <c r="RD266" s="274"/>
      <c r="RE266" s="274"/>
      <c r="RF266" s="274"/>
      <c r="RG266" s="274"/>
      <c r="RH266" s="274"/>
      <c r="RI266" s="274"/>
      <c r="RJ266" s="274"/>
      <c r="RK266" s="274"/>
      <c r="RL266" s="274"/>
      <c r="RM266" s="274"/>
      <c r="RN266" s="274"/>
      <c r="RO266" s="274"/>
      <c r="RP266" s="274"/>
      <c r="RQ266" s="274"/>
      <c r="RR266" s="274"/>
      <c r="RS266" s="274"/>
      <c r="RT266" s="274"/>
      <c r="RU266" s="274"/>
      <c r="RV266" s="274"/>
      <c r="RW266" s="274"/>
      <c r="RX266" s="274"/>
      <c r="RY266" s="274"/>
      <c r="RZ266" s="274"/>
      <c r="SA266" s="274"/>
      <c r="SB266" s="274"/>
      <c r="SC266" s="274"/>
      <c r="SD266" s="274"/>
      <c r="SE266" s="274"/>
      <c r="SF266" s="274"/>
      <c r="SG266" s="274"/>
      <c r="SH266" s="274"/>
      <c r="SI266" s="274"/>
      <c r="SJ266" s="274"/>
    </row>
    <row r="267" spans="434:504" x14ac:dyDescent="0.25">
      <c r="PR267" s="274"/>
      <c r="PS267" s="274"/>
      <c r="PT267" s="274"/>
      <c r="PU267" s="274"/>
      <c r="PV267" s="274"/>
      <c r="PW267" s="274"/>
      <c r="PX267" s="274"/>
      <c r="PY267" s="274"/>
      <c r="PZ267" s="274"/>
      <c r="QA267" s="274"/>
      <c r="QB267" s="274"/>
      <c r="QC267" s="274"/>
      <c r="QD267" s="274"/>
      <c r="QE267" s="274"/>
      <c r="QF267" s="274"/>
      <c r="QG267" s="274"/>
      <c r="QX267" s="274"/>
      <c r="QY267" s="274"/>
      <c r="QZ267" s="274"/>
      <c r="RA267" s="274"/>
      <c r="RB267" s="274"/>
      <c r="RC267" s="274"/>
      <c r="RD267" s="274"/>
      <c r="RE267" s="274"/>
      <c r="RF267" s="274"/>
      <c r="RG267" s="274"/>
      <c r="RH267" s="274"/>
      <c r="RI267" s="274"/>
      <c r="RJ267" s="274"/>
      <c r="RK267" s="274"/>
      <c r="RL267" s="274"/>
      <c r="RM267" s="274"/>
      <c r="RN267" s="274"/>
      <c r="RO267" s="274"/>
      <c r="RP267" s="274"/>
      <c r="RQ267" s="274"/>
      <c r="RR267" s="274"/>
      <c r="RS267" s="274"/>
      <c r="RT267" s="274"/>
      <c r="RU267" s="274"/>
      <c r="RV267" s="274"/>
      <c r="RW267" s="274"/>
      <c r="RX267" s="274"/>
      <c r="RY267" s="274"/>
      <c r="RZ267" s="274"/>
      <c r="SA267" s="274"/>
      <c r="SB267" s="274"/>
      <c r="SC267" s="274"/>
      <c r="SD267" s="274"/>
      <c r="SE267" s="274"/>
      <c r="SF267" s="274"/>
      <c r="SG267" s="274"/>
      <c r="SH267" s="274"/>
      <c r="SI267" s="274"/>
      <c r="SJ267" s="274"/>
    </row>
    <row r="268" spans="434:504" x14ac:dyDescent="0.25">
      <c r="PR268" s="274"/>
      <c r="PS268" s="274"/>
      <c r="PT268" s="274"/>
      <c r="PU268" s="274"/>
      <c r="PV268" s="274"/>
      <c r="PW268" s="274"/>
      <c r="PX268" s="274"/>
      <c r="PY268" s="274"/>
      <c r="PZ268" s="274"/>
      <c r="QA268" s="274"/>
      <c r="QB268" s="274"/>
      <c r="QC268" s="274"/>
      <c r="QD268" s="274"/>
      <c r="QE268" s="274"/>
      <c r="QF268" s="274"/>
      <c r="QG268" s="274"/>
      <c r="QX268" s="274"/>
      <c r="QY268" s="274"/>
      <c r="QZ268" s="274"/>
      <c r="RA268" s="274"/>
      <c r="RB268" s="274"/>
      <c r="RC268" s="274"/>
      <c r="RD268" s="274"/>
      <c r="RE268" s="274"/>
      <c r="RF268" s="274"/>
      <c r="RG268" s="274"/>
      <c r="RH268" s="274"/>
      <c r="RI268" s="274"/>
      <c r="RJ268" s="274"/>
      <c r="RK268" s="274"/>
      <c r="RL268" s="274"/>
      <c r="RM268" s="274"/>
      <c r="RN268" s="274"/>
      <c r="RO268" s="274"/>
      <c r="RP268" s="274"/>
      <c r="RQ268" s="274"/>
      <c r="RR268" s="274"/>
      <c r="RS268" s="274"/>
      <c r="RT268" s="274"/>
      <c r="RU268" s="274"/>
      <c r="RV268" s="274"/>
      <c r="RW268" s="274"/>
      <c r="RX268" s="274"/>
      <c r="RY268" s="274"/>
      <c r="RZ268" s="274"/>
      <c r="SA268" s="274"/>
      <c r="SB268" s="274"/>
      <c r="SC268" s="274"/>
      <c r="SD268" s="274"/>
      <c r="SE268" s="274"/>
      <c r="SF268" s="274"/>
      <c r="SG268" s="274"/>
      <c r="SH268" s="274"/>
      <c r="SI268" s="274"/>
      <c r="SJ268" s="274"/>
    </row>
    <row r="269" spans="434:504" x14ac:dyDescent="0.25">
      <c r="PR269" s="274"/>
      <c r="PS269" s="274"/>
      <c r="PT269" s="274"/>
      <c r="PU269" s="274"/>
      <c r="PV269" s="274"/>
      <c r="PW269" s="274"/>
      <c r="PX269" s="274"/>
      <c r="PY269" s="274"/>
      <c r="PZ269" s="274"/>
      <c r="QA269" s="274"/>
      <c r="QB269" s="274"/>
      <c r="QC269" s="274"/>
      <c r="QD269" s="274"/>
      <c r="QE269" s="274"/>
      <c r="QF269" s="274"/>
      <c r="QG269" s="274"/>
      <c r="QX269" s="274"/>
      <c r="QY269" s="274"/>
      <c r="QZ269" s="274"/>
      <c r="RA269" s="274"/>
      <c r="RB269" s="274"/>
      <c r="RC269" s="274"/>
      <c r="RD269" s="274"/>
      <c r="RE269" s="274"/>
      <c r="RF269" s="274"/>
      <c r="RG269" s="274"/>
      <c r="RH269" s="274"/>
      <c r="RI269" s="274"/>
      <c r="RJ269" s="274"/>
      <c r="RK269" s="274"/>
      <c r="RL269" s="274"/>
      <c r="RM269" s="274"/>
      <c r="RN269" s="274"/>
      <c r="RO269" s="274"/>
      <c r="RP269" s="274"/>
      <c r="RQ269" s="274"/>
      <c r="RR269" s="274"/>
      <c r="RS269" s="274"/>
      <c r="RT269" s="274"/>
      <c r="RU269" s="274"/>
      <c r="RV269" s="274"/>
      <c r="RW269" s="274"/>
      <c r="RX269" s="274"/>
      <c r="RY269" s="274"/>
      <c r="RZ269" s="274"/>
      <c r="SA269" s="274"/>
      <c r="SB269" s="274"/>
      <c r="SC269" s="274"/>
      <c r="SD269" s="274"/>
      <c r="SE269" s="274"/>
      <c r="SF269" s="274"/>
      <c r="SG269" s="274"/>
      <c r="SH269" s="274"/>
      <c r="SI269" s="274"/>
      <c r="SJ269" s="274"/>
    </row>
    <row r="270" spans="434:504" x14ac:dyDescent="0.25">
      <c r="PR270" s="274"/>
      <c r="PS270" s="274"/>
      <c r="PT270" s="274"/>
      <c r="PU270" s="274"/>
      <c r="PV270" s="274"/>
      <c r="PW270" s="274"/>
      <c r="PX270" s="274"/>
      <c r="PY270" s="274"/>
      <c r="PZ270" s="274"/>
      <c r="QA270" s="274"/>
      <c r="QB270" s="274"/>
      <c r="QC270" s="274"/>
      <c r="QD270" s="274"/>
      <c r="QE270" s="274"/>
      <c r="QF270" s="274"/>
      <c r="QG270" s="274"/>
      <c r="QX270" s="274"/>
      <c r="QY270" s="274"/>
      <c r="QZ270" s="274"/>
      <c r="RA270" s="274"/>
      <c r="RB270" s="274"/>
      <c r="RC270" s="274"/>
      <c r="RD270" s="274"/>
      <c r="RE270" s="274"/>
      <c r="RF270" s="274"/>
      <c r="RG270" s="274"/>
      <c r="RH270" s="274"/>
      <c r="RI270" s="274"/>
      <c r="RJ270" s="274"/>
      <c r="RK270" s="274"/>
      <c r="RL270" s="274"/>
      <c r="RM270" s="274"/>
      <c r="RN270" s="274"/>
      <c r="RO270" s="274"/>
      <c r="RP270" s="274"/>
      <c r="RQ270" s="274"/>
      <c r="RR270" s="274"/>
      <c r="RS270" s="274"/>
      <c r="RT270" s="274"/>
      <c r="RU270" s="274"/>
      <c r="RV270" s="274"/>
      <c r="RW270" s="274"/>
      <c r="RX270" s="274"/>
      <c r="RY270" s="274"/>
      <c r="RZ270" s="274"/>
      <c r="SA270" s="274"/>
      <c r="SB270" s="274"/>
      <c r="SC270" s="274"/>
      <c r="SD270" s="274"/>
      <c r="SE270" s="274"/>
      <c r="SF270" s="274"/>
      <c r="SG270" s="274"/>
      <c r="SH270" s="274"/>
      <c r="SI270" s="274"/>
      <c r="SJ270" s="274"/>
    </row>
  </sheetData>
  <conditionalFormatting sqref="T1:X1">
    <cfRule type="cellIs" dxfId="1" priority="2" operator="notEqual">
      <formula>0</formula>
    </cfRule>
  </conditionalFormatting>
  <conditionalFormatting sqref="AM1:AN1">
    <cfRule type="cellIs" dxfId="0" priority="1" operator="notEqual">
      <formula>0</formula>
    </cfRule>
  </conditionalFormatting>
  <pageMargins left="0.2" right="0.2" top="0.5" bottom="0.5" header="0.3" footer="0.3"/>
  <pageSetup scale="51" orientation="landscape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77"/>
  <sheetViews>
    <sheetView showZeros="0" zoomScaleNormal="100" workbookViewId="0">
      <pane xSplit="1" ySplit="15" topLeftCell="BV31" activePane="bottomRight" state="frozen"/>
      <selection activeCell="E37" sqref="E37"/>
      <selection pane="topRight" activeCell="E37" sqref="E37"/>
      <selection pane="bottomLeft" activeCell="E37" sqref="E37"/>
      <selection pane="bottomRight" activeCell="CS42" sqref="CS42"/>
    </sheetView>
  </sheetViews>
  <sheetFormatPr defaultColWidth="9.140625" defaultRowHeight="15" outlineLevelCol="2" x14ac:dyDescent="0.25"/>
  <cols>
    <col min="1" max="1" width="5" style="1" hidden="1" customWidth="1" outlineLevel="1"/>
    <col min="2" max="2" width="50.42578125" style="1" hidden="1" customWidth="1" outlineLevel="1"/>
    <col min="3" max="3" width="8.85546875" style="1" hidden="1" customWidth="1" outlineLevel="1"/>
    <col min="4" max="6" width="15" style="1" hidden="1" customWidth="1" outlineLevel="1"/>
    <col min="7" max="7" width="18.28515625" style="1" hidden="1" customWidth="1" outlineLevel="1"/>
    <col min="8" max="8" width="17.7109375" style="1" hidden="1" customWidth="1" outlineLevel="1"/>
    <col min="9" max="16" width="17.7109375" style="1" hidden="1" customWidth="1" outlineLevel="2"/>
    <col min="17" max="17" width="5" style="1" hidden="1" customWidth="1" outlineLevel="2" collapsed="1"/>
    <col min="18" max="18" width="50.85546875" style="1" hidden="1" customWidth="1" outlineLevel="2"/>
    <col min="19" max="19" width="6.5703125" style="1" hidden="1" customWidth="1" outlineLevel="2"/>
    <col min="20" max="21" width="13" style="1" hidden="1" customWidth="1" outlineLevel="2"/>
    <col min="22" max="22" width="13.28515625" style="1" hidden="1" customWidth="1" outlineLevel="2"/>
    <col min="23" max="23" width="11.42578125" style="1" hidden="1" customWidth="1" outlineLevel="2"/>
    <col min="24" max="32" width="12.7109375" style="1" hidden="1" customWidth="1" outlineLevel="2"/>
    <col min="33" max="33" width="5.42578125" style="1" hidden="1" customWidth="1" outlineLevel="2"/>
    <col min="34" max="34" width="48.140625" style="1" hidden="1" customWidth="1" outlineLevel="2"/>
    <col min="35" max="35" width="4.5703125" style="1" hidden="1" customWidth="1" outlineLevel="2"/>
    <col min="36" max="37" width="13.42578125" style="1" hidden="1" customWidth="1" outlineLevel="2"/>
    <col min="38" max="38" width="16" style="1" hidden="1" customWidth="1" outlineLevel="2"/>
    <col min="39" max="39" width="13.42578125" style="1" hidden="1" customWidth="1" outlineLevel="2"/>
    <col min="40" max="48" width="14.7109375" style="1" hidden="1" customWidth="1" outlineLevel="2"/>
    <col min="49" max="49" width="5" style="1" customWidth="1" collapsed="1"/>
    <col min="50" max="50" width="32.5703125" style="1" customWidth="1"/>
    <col min="51" max="51" width="6" style="1" customWidth="1"/>
    <col min="52" max="52" width="15.7109375" style="1" bestFit="1" customWidth="1"/>
    <col min="53" max="53" width="14.7109375" style="1" bestFit="1" customWidth="1"/>
    <col min="54" max="54" width="13.7109375" style="1" bestFit="1" customWidth="1"/>
    <col min="55" max="55" width="18.28515625" style="1" customWidth="1"/>
    <col min="56" max="56" width="14.140625" style="1" bestFit="1" customWidth="1"/>
    <col min="57" max="57" width="15" style="1" bestFit="1" customWidth="1"/>
    <col min="58" max="58" width="14.140625" style="1" bestFit="1" customWidth="1"/>
    <col min="59" max="59" width="15" style="1" bestFit="1" customWidth="1"/>
    <col min="60" max="60" width="12.85546875" style="1" bestFit="1" customWidth="1"/>
    <col min="61" max="61" width="15" style="1" bestFit="1" customWidth="1"/>
    <col min="62" max="62" width="12.85546875" style="1" bestFit="1" customWidth="1"/>
    <col min="63" max="64" width="15" style="1" bestFit="1" customWidth="1"/>
    <col min="65" max="65" width="5.7109375" style="2" customWidth="1"/>
    <col min="66" max="66" width="73.85546875" style="2" customWidth="1"/>
    <col min="67" max="67" width="7.140625" style="2" customWidth="1"/>
    <col min="68" max="68" width="15.42578125" style="2" customWidth="1"/>
    <col min="69" max="69" width="14.85546875" style="2" customWidth="1"/>
    <col min="70" max="70" width="15.42578125" style="2" bestFit="1" customWidth="1"/>
    <col min="71" max="71" width="17.140625" style="2" bestFit="1" customWidth="1"/>
    <col min="72" max="72" width="15.42578125" style="2" bestFit="1" customWidth="1"/>
    <col min="73" max="73" width="17.140625" style="2" bestFit="1" customWidth="1"/>
    <col min="74" max="74" width="15.140625" style="2" bestFit="1" customWidth="1"/>
    <col min="75" max="75" width="17.140625" style="2" bestFit="1" customWidth="1"/>
    <col min="76" max="76" width="15.140625" style="2" bestFit="1" customWidth="1"/>
    <col min="77" max="77" width="17.140625" style="2" bestFit="1" customWidth="1"/>
    <col min="78" max="78" width="15.42578125" style="2" bestFit="1" customWidth="1"/>
    <col min="79" max="79" width="17.140625" style="2" bestFit="1" customWidth="1"/>
    <col min="80" max="80" width="15.42578125" style="2" bestFit="1" customWidth="1"/>
    <col min="81" max="81" width="9.140625" style="2"/>
    <col min="82" max="82" width="44.5703125" style="2" bestFit="1" customWidth="1"/>
    <col min="83" max="83" width="5.7109375" style="2" customWidth="1"/>
    <col min="84" max="84" width="15" style="2" hidden="1" customWidth="1" outlineLevel="1"/>
    <col min="85" max="85" width="14.28515625" style="2" hidden="1" customWidth="1" outlineLevel="1"/>
    <col min="86" max="86" width="12.7109375" style="2" hidden="1" customWidth="1" outlineLevel="1"/>
    <col min="87" max="87" width="14.28515625" style="2" hidden="1" customWidth="1" outlineLevel="1"/>
    <col min="88" max="88" width="16.5703125" style="2" hidden="1" customWidth="1" outlineLevel="1"/>
    <col min="89" max="89" width="14.28515625" style="2" hidden="1" customWidth="1" outlineLevel="1"/>
    <col min="90" max="90" width="12.28515625" style="2" hidden="1" customWidth="1" outlineLevel="1"/>
    <col min="91" max="91" width="14.28515625" style="2" bestFit="1" customWidth="1" collapsed="1"/>
    <col min="92" max="92" width="12.28515625" style="2" bestFit="1" customWidth="1"/>
    <col min="93" max="93" width="14.28515625" style="2" bestFit="1" customWidth="1"/>
    <col min="94" max="94" width="12.28515625" style="2" bestFit="1" customWidth="1"/>
    <col min="95" max="95" width="14.28515625" style="2" bestFit="1" customWidth="1"/>
    <col min="96" max="96" width="14.140625" style="2" bestFit="1" customWidth="1"/>
    <col min="97" max="16384" width="9.140625" style="2"/>
  </cols>
  <sheetData>
    <row r="1" spans="1:96" customFormat="1" ht="15.75" thickBot="1" x14ac:dyDescent="0.3">
      <c r="A1" s="2"/>
      <c r="B1" s="2"/>
      <c r="C1" s="2"/>
      <c r="D1" s="2"/>
      <c r="E1" s="2"/>
      <c r="F1" s="2"/>
      <c r="G1" s="1"/>
      <c r="H1" s="1"/>
      <c r="I1" s="2"/>
      <c r="J1" s="2"/>
      <c r="K1" s="2"/>
      <c r="L1" s="2"/>
      <c r="M1" s="2"/>
      <c r="N1" s="2"/>
      <c r="O1" s="2"/>
      <c r="P1" s="2"/>
      <c r="Q1" s="2"/>
    </row>
    <row r="2" spans="1:96" customFormat="1" x14ac:dyDescent="0.25">
      <c r="A2" s="1"/>
      <c r="B2" s="1"/>
      <c r="C2" s="1"/>
      <c r="D2" s="1"/>
      <c r="E2" s="1"/>
      <c r="F2" s="1"/>
      <c r="G2" s="655"/>
      <c r="H2" s="654" t="s">
        <v>413</v>
      </c>
      <c r="I2" s="649"/>
      <c r="J2" s="649"/>
      <c r="K2" s="649"/>
      <c r="L2" s="649"/>
      <c r="M2" s="649"/>
      <c r="N2" s="649"/>
      <c r="O2" s="655"/>
      <c r="P2" s="654" t="s">
        <v>413</v>
      </c>
      <c r="Q2" s="1"/>
      <c r="AE2" s="655"/>
      <c r="AF2" s="654" t="s">
        <v>413</v>
      </c>
      <c r="AU2" s="655"/>
      <c r="AV2" s="654" t="s">
        <v>413</v>
      </c>
      <c r="BK2" s="655"/>
      <c r="BL2" s="654" t="s">
        <v>413</v>
      </c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655"/>
      <c r="CB2" s="654" t="s">
        <v>413</v>
      </c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655"/>
      <c r="CR2" s="654" t="s">
        <v>413</v>
      </c>
    </row>
    <row r="3" spans="1:96" customFormat="1" x14ac:dyDescent="0.25">
      <c r="A3" s="1"/>
      <c r="B3" s="1"/>
      <c r="C3" s="1"/>
      <c r="D3" s="1"/>
      <c r="E3" s="1"/>
      <c r="F3" s="1"/>
      <c r="G3" s="651"/>
      <c r="H3" s="650" t="s">
        <v>747</v>
      </c>
      <c r="I3" s="653"/>
      <c r="J3" s="653"/>
      <c r="K3" s="653"/>
      <c r="L3" s="653"/>
      <c r="M3" s="653"/>
      <c r="N3" s="653"/>
      <c r="O3" s="651"/>
      <c r="P3" s="650" t="s">
        <v>747</v>
      </c>
      <c r="Q3" s="1"/>
      <c r="AE3" s="651"/>
      <c r="AF3" s="650" t="s">
        <v>747</v>
      </c>
      <c r="AU3" s="651"/>
      <c r="AV3" s="650" t="s">
        <v>747</v>
      </c>
      <c r="BK3" s="651"/>
      <c r="BL3" s="650" t="s">
        <v>746</v>
      </c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651"/>
      <c r="CB3" s="650" t="s">
        <v>745</v>
      </c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651"/>
      <c r="CR3" s="650" t="s">
        <v>744</v>
      </c>
    </row>
    <row r="4" spans="1:96" customFormat="1" ht="15.75" thickBot="1" x14ac:dyDescent="0.3">
      <c r="A4" s="1"/>
      <c r="B4" s="1"/>
      <c r="C4" s="1"/>
      <c r="D4" s="1"/>
      <c r="E4" s="1"/>
      <c r="F4" s="1"/>
      <c r="G4" s="647" t="s">
        <v>411</v>
      </c>
      <c r="H4" s="648">
        <v>11.45</v>
      </c>
      <c r="I4" s="1"/>
      <c r="J4" s="1"/>
      <c r="K4" s="1"/>
      <c r="L4" s="1"/>
      <c r="M4" s="1"/>
      <c r="N4" s="1"/>
      <c r="O4" s="647" t="s">
        <v>411</v>
      </c>
      <c r="P4" s="648">
        <v>11.45</v>
      </c>
      <c r="Q4" s="1"/>
      <c r="AE4" s="647" t="s">
        <v>411</v>
      </c>
      <c r="AF4" s="648">
        <v>11.459999999999999</v>
      </c>
      <c r="AU4" s="647" t="s">
        <v>411</v>
      </c>
      <c r="AV4" s="648">
        <v>11.469999999999999</v>
      </c>
      <c r="BK4" s="647" t="s">
        <v>411</v>
      </c>
      <c r="BL4" s="648">
        <v>11.479999999999999</v>
      </c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647" t="s">
        <v>411</v>
      </c>
      <c r="CB4" s="648">
        <v>11.489999999999998</v>
      </c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647" t="s">
        <v>411</v>
      </c>
      <c r="CR4" s="648">
        <v>11.499999999999998</v>
      </c>
    </row>
    <row r="5" spans="1:96" s="1" customFormat="1" ht="12.75" x14ac:dyDescent="0.2">
      <c r="A5" s="627"/>
      <c r="BT5" s="228"/>
      <c r="CJ5" s="228"/>
    </row>
    <row r="6" spans="1:96" s="1" customFormat="1" ht="11.25" customHeight="1" x14ac:dyDescent="0.2">
      <c r="A6" s="627" t="s">
        <v>447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627" t="s">
        <v>447</v>
      </c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627" t="s">
        <v>447</v>
      </c>
      <c r="AH6" s="627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627" t="s">
        <v>447</v>
      </c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627" t="s">
        <v>447</v>
      </c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627" t="s">
        <v>447</v>
      </c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</row>
    <row r="7" spans="1:96" s="754" customFormat="1" ht="14.25" customHeight="1" x14ac:dyDescent="0.2">
      <c r="A7" s="643" t="s">
        <v>738</v>
      </c>
      <c r="B7" s="755"/>
      <c r="C7" s="755"/>
      <c r="D7" s="755"/>
      <c r="E7" s="755"/>
      <c r="F7" s="755"/>
      <c r="G7" s="755"/>
      <c r="H7" s="755"/>
      <c r="I7" s="755"/>
      <c r="J7" s="755"/>
      <c r="K7" s="755"/>
      <c r="L7" s="755"/>
      <c r="M7" s="755"/>
      <c r="N7" s="755"/>
      <c r="O7" s="755"/>
      <c r="P7" s="755"/>
      <c r="Q7" s="643" t="s">
        <v>743</v>
      </c>
      <c r="R7" s="755"/>
      <c r="S7" s="755"/>
      <c r="T7" s="755"/>
      <c r="U7" s="755"/>
      <c r="V7" s="755"/>
      <c r="W7" s="755"/>
      <c r="X7" s="755"/>
      <c r="Y7" s="755"/>
      <c r="Z7" s="755"/>
      <c r="AA7" s="755"/>
      <c r="AB7" s="755"/>
      <c r="AC7" s="755"/>
      <c r="AD7" s="755"/>
      <c r="AE7" s="755"/>
      <c r="AF7" s="755"/>
      <c r="AG7" s="643" t="s">
        <v>742</v>
      </c>
      <c r="AH7" s="644"/>
      <c r="AI7" s="755"/>
      <c r="AJ7" s="755"/>
      <c r="AK7" s="755"/>
      <c r="AL7" s="755"/>
      <c r="AM7" s="755"/>
      <c r="AN7" s="755"/>
      <c r="AO7" s="755"/>
      <c r="AP7" s="755"/>
      <c r="AQ7" s="755"/>
      <c r="AR7" s="755"/>
      <c r="AS7" s="755"/>
      <c r="AT7" s="755"/>
      <c r="AU7" s="755"/>
      <c r="AV7" s="755"/>
      <c r="AW7" s="60" t="s">
        <v>739</v>
      </c>
      <c r="AX7" s="755"/>
      <c r="AY7" s="755"/>
      <c r="AZ7" s="755"/>
      <c r="BA7" s="755"/>
      <c r="BB7" s="755"/>
      <c r="BC7" s="755"/>
      <c r="BD7" s="755"/>
      <c r="BE7" s="755"/>
      <c r="BF7" s="755"/>
      <c r="BG7" s="755"/>
      <c r="BH7" s="755"/>
      <c r="BI7" s="755"/>
      <c r="BJ7" s="755"/>
      <c r="BK7" s="755"/>
      <c r="BL7" s="755"/>
      <c r="BM7" s="60" t="s">
        <v>740</v>
      </c>
      <c r="BN7" s="755"/>
      <c r="BO7" s="755"/>
      <c r="BP7" s="755"/>
      <c r="BQ7" s="755"/>
      <c r="BR7" s="755"/>
      <c r="BS7" s="755"/>
      <c r="BT7" s="755"/>
      <c r="BU7" s="755"/>
      <c r="BV7" s="755"/>
      <c r="BW7" s="755"/>
      <c r="BX7" s="755"/>
      <c r="BY7" s="755"/>
      <c r="BZ7" s="755"/>
      <c r="CA7" s="755"/>
      <c r="CB7" s="755"/>
      <c r="CC7" s="60" t="s">
        <v>741</v>
      </c>
      <c r="CD7" s="755"/>
      <c r="CE7" s="755"/>
      <c r="CF7" s="755"/>
      <c r="CG7" s="755"/>
      <c r="CH7" s="755"/>
      <c r="CI7" s="755"/>
      <c r="CJ7" s="755"/>
      <c r="CK7" s="755"/>
      <c r="CL7" s="755"/>
      <c r="CM7" s="755"/>
      <c r="CN7" s="755"/>
      <c r="CO7" s="755"/>
      <c r="CP7" s="755"/>
      <c r="CQ7" s="755"/>
      <c r="CR7" s="755"/>
    </row>
    <row r="8" spans="1:96" s="752" customFormat="1" ht="12.75" x14ac:dyDescent="0.2">
      <c r="A8" s="753" t="s">
        <v>40</v>
      </c>
      <c r="B8" s="753"/>
      <c r="C8" s="753"/>
      <c r="D8" s="753"/>
      <c r="E8" s="753"/>
      <c r="F8" s="753"/>
      <c r="G8" s="753"/>
      <c r="H8" s="753"/>
      <c r="I8" s="753"/>
      <c r="J8" s="753"/>
      <c r="K8" s="753"/>
      <c r="L8" s="753"/>
      <c r="M8" s="753"/>
      <c r="N8" s="753"/>
      <c r="O8" s="753"/>
      <c r="P8" s="753"/>
      <c r="Q8" s="753" t="s">
        <v>40</v>
      </c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3"/>
      <c r="AE8" s="753"/>
      <c r="AF8" s="753"/>
      <c r="AG8" s="753" t="s">
        <v>40</v>
      </c>
      <c r="AH8" s="753"/>
      <c r="AI8" s="753"/>
      <c r="AJ8" s="753"/>
      <c r="AK8" s="753"/>
      <c r="AL8" s="753"/>
      <c r="AM8" s="753"/>
      <c r="AN8" s="753"/>
      <c r="AO8" s="753"/>
      <c r="AP8" s="753"/>
      <c r="AQ8" s="753"/>
      <c r="AR8" s="753"/>
      <c r="AS8" s="753"/>
      <c r="AT8" s="753"/>
      <c r="AU8" s="753"/>
      <c r="AV8" s="753"/>
      <c r="AW8" s="753" t="s">
        <v>40</v>
      </c>
      <c r="AX8" s="753"/>
      <c r="AY8" s="753"/>
      <c r="AZ8" s="753"/>
      <c r="BA8" s="753"/>
      <c r="BB8" s="753"/>
      <c r="BC8" s="753"/>
      <c r="BD8" s="753"/>
      <c r="BE8" s="753"/>
      <c r="BF8" s="753"/>
      <c r="BG8" s="753"/>
      <c r="BH8" s="753"/>
      <c r="BI8" s="753"/>
      <c r="BJ8" s="753"/>
      <c r="BK8" s="753"/>
      <c r="BL8" s="753"/>
      <c r="BM8" s="753" t="s">
        <v>40</v>
      </c>
      <c r="BN8" s="753"/>
      <c r="BO8" s="753"/>
      <c r="BP8" s="753"/>
      <c r="BQ8" s="753"/>
      <c r="BR8" s="753"/>
      <c r="BS8" s="753"/>
      <c r="BT8" s="753"/>
      <c r="BU8" s="753"/>
      <c r="BV8" s="753"/>
      <c r="BW8" s="753"/>
      <c r="BX8" s="753"/>
      <c r="BY8" s="753"/>
      <c r="BZ8" s="753"/>
      <c r="CA8" s="753"/>
      <c r="CB8" s="753"/>
      <c r="CC8" s="753" t="s">
        <v>40</v>
      </c>
      <c r="CD8" s="753"/>
      <c r="CE8" s="753"/>
      <c r="CF8" s="753"/>
      <c r="CG8" s="753"/>
      <c r="CH8" s="753"/>
      <c r="CI8" s="753"/>
      <c r="CJ8" s="753"/>
      <c r="CK8" s="753"/>
      <c r="CL8" s="753"/>
      <c r="CM8" s="753"/>
      <c r="CN8" s="753"/>
      <c r="CO8" s="753"/>
      <c r="CP8" s="753"/>
      <c r="CQ8" s="753"/>
      <c r="CR8" s="753"/>
    </row>
    <row r="9" spans="1:96" s="750" customFormat="1" ht="30.75" customHeight="1" x14ac:dyDescent="0.25">
      <c r="A9" s="751" t="s">
        <v>39</v>
      </c>
      <c r="B9" s="751"/>
      <c r="C9" s="751"/>
      <c r="D9" s="751"/>
      <c r="E9" s="751"/>
      <c r="F9" s="751"/>
      <c r="G9" s="751"/>
      <c r="H9" s="751"/>
      <c r="I9" s="751"/>
      <c r="J9" s="751"/>
      <c r="K9" s="751"/>
      <c r="L9" s="751"/>
      <c r="M9" s="751"/>
      <c r="N9" s="751"/>
      <c r="O9" s="751"/>
      <c r="P9" s="751"/>
      <c r="Q9" s="751" t="s">
        <v>39</v>
      </c>
      <c r="R9" s="751"/>
      <c r="S9" s="751"/>
      <c r="T9" s="751"/>
      <c r="U9" s="751"/>
      <c r="V9" s="751"/>
      <c r="W9" s="751"/>
      <c r="X9" s="751"/>
      <c r="Y9" s="751"/>
      <c r="Z9" s="751"/>
      <c r="AA9" s="751"/>
      <c r="AB9" s="751"/>
      <c r="AC9" s="751"/>
      <c r="AD9" s="751"/>
      <c r="AE9" s="751"/>
      <c r="AF9" s="751"/>
      <c r="AG9" s="751" t="s">
        <v>39</v>
      </c>
      <c r="AH9" s="751"/>
      <c r="AI9" s="751"/>
      <c r="AJ9" s="751"/>
      <c r="AK9" s="751"/>
      <c r="AL9" s="751"/>
      <c r="AM9" s="751"/>
      <c r="AN9" s="751"/>
      <c r="AO9" s="751"/>
      <c r="AP9" s="751"/>
      <c r="AQ9" s="751"/>
      <c r="AR9" s="751"/>
      <c r="AS9" s="751"/>
      <c r="AT9" s="751"/>
      <c r="AU9" s="751"/>
      <c r="AV9" s="751"/>
      <c r="AW9" s="751" t="s">
        <v>39</v>
      </c>
      <c r="AX9" s="751"/>
      <c r="AY9" s="751"/>
      <c r="AZ9" s="751"/>
      <c r="BA9" s="751"/>
      <c r="BB9" s="751"/>
      <c r="BC9" s="751"/>
      <c r="BD9" s="751"/>
      <c r="BE9" s="751"/>
      <c r="BF9" s="751"/>
      <c r="BG9" s="751"/>
      <c r="BH9" s="751"/>
      <c r="BI9" s="751"/>
      <c r="BJ9" s="751"/>
      <c r="BK9" s="751"/>
      <c r="BL9" s="751"/>
      <c r="BM9" s="751" t="s">
        <v>39</v>
      </c>
      <c r="BN9" s="751"/>
      <c r="BO9" s="751"/>
      <c r="BP9" s="751"/>
      <c r="BQ9" s="751"/>
      <c r="BR9" s="751"/>
      <c r="BS9" s="751"/>
      <c r="BT9" s="751"/>
      <c r="BU9" s="751"/>
      <c r="BV9" s="751"/>
      <c r="BW9" s="751"/>
      <c r="BX9" s="751"/>
      <c r="BY9" s="751"/>
      <c r="BZ9" s="751"/>
      <c r="CA9" s="751"/>
      <c r="CB9" s="751"/>
      <c r="CC9" s="751" t="s">
        <v>39</v>
      </c>
      <c r="CD9" s="751"/>
      <c r="CE9" s="751"/>
      <c r="CF9" s="751"/>
      <c r="CG9" s="751"/>
      <c r="CH9" s="751"/>
      <c r="CI9" s="751"/>
      <c r="CJ9" s="751"/>
      <c r="CK9" s="751"/>
      <c r="CL9" s="751"/>
      <c r="CM9" s="751"/>
      <c r="CN9" s="751"/>
      <c r="CO9" s="751"/>
      <c r="CP9" s="751"/>
      <c r="CQ9" s="751"/>
      <c r="CR9" s="751"/>
    </row>
    <row r="10" spans="1:96" s="1" customFormat="1" x14ac:dyDescent="0.25">
      <c r="B10" s="627"/>
      <c r="C10" s="58"/>
      <c r="D10" s="69" t="s">
        <v>41</v>
      </c>
      <c r="E10" s="69" t="s">
        <v>42</v>
      </c>
      <c r="F10" s="69" t="s">
        <v>42</v>
      </c>
      <c r="G10" s="69" t="s">
        <v>43</v>
      </c>
      <c r="H10" s="69" t="s">
        <v>43</v>
      </c>
      <c r="I10" s="69" t="s">
        <v>44</v>
      </c>
      <c r="J10" s="69" t="s">
        <v>44</v>
      </c>
      <c r="K10" s="69" t="s">
        <v>45</v>
      </c>
      <c r="L10" s="69" t="s">
        <v>46</v>
      </c>
      <c r="M10" s="69" t="s">
        <v>47</v>
      </c>
      <c r="N10" s="69" t="s">
        <v>48</v>
      </c>
      <c r="O10" s="69" t="s">
        <v>49</v>
      </c>
      <c r="P10" s="69" t="s">
        <v>50</v>
      </c>
      <c r="R10" s="627"/>
      <c r="S10" s="58"/>
      <c r="T10" s="69" t="s">
        <v>41</v>
      </c>
      <c r="U10" s="69" t="s">
        <v>42</v>
      </c>
      <c r="V10" s="69" t="s">
        <v>42</v>
      </c>
      <c r="W10" s="69" t="s">
        <v>43</v>
      </c>
      <c r="X10" s="69" t="s">
        <v>43</v>
      </c>
      <c r="Y10" s="69" t="s">
        <v>44</v>
      </c>
      <c r="Z10" s="69" t="s">
        <v>44</v>
      </c>
      <c r="AA10" s="69" t="s">
        <v>45</v>
      </c>
      <c r="AB10" s="69" t="s">
        <v>46</v>
      </c>
      <c r="AC10" s="69" t="s">
        <v>47</v>
      </c>
      <c r="AD10" s="69" t="s">
        <v>48</v>
      </c>
      <c r="AE10" s="69" t="s">
        <v>49</v>
      </c>
      <c r="AF10" s="69" t="s">
        <v>50</v>
      </c>
      <c r="AG10" s="627"/>
      <c r="AH10" s="627"/>
      <c r="AI10" s="58"/>
      <c r="AJ10" s="69" t="s">
        <v>41</v>
      </c>
      <c r="AK10" s="69" t="s">
        <v>42</v>
      </c>
      <c r="AL10" s="69" t="s">
        <v>42</v>
      </c>
      <c r="AM10" s="69" t="s">
        <v>43</v>
      </c>
      <c r="AN10" s="69" t="s">
        <v>43</v>
      </c>
      <c r="AO10" s="69" t="s">
        <v>44</v>
      </c>
      <c r="AP10" s="69" t="s">
        <v>44</v>
      </c>
      <c r="AQ10" s="69" t="s">
        <v>45</v>
      </c>
      <c r="AR10" s="69" t="s">
        <v>46</v>
      </c>
      <c r="AS10" s="69" t="s">
        <v>47</v>
      </c>
      <c r="AT10" s="69" t="s">
        <v>48</v>
      </c>
      <c r="AU10" s="69" t="s">
        <v>49</v>
      </c>
      <c r="AV10" s="69" t="s">
        <v>50</v>
      </c>
      <c r="AW10" s="627"/>
      <c r="AX10" s="58"/>
      <c r="AY10" s="58"/>
      <c r="AZ10" s="69" t="s">
        <v>41</v>
      </c>
      <c r="BA10" s="69" t="s">
        <v>42</v>
      </c>
      <c r="BB10" s="69" t="s">
        <v>42</v>
      </c>
      <c r="BC10" s="69" t="s">
        <v>43</v>
      </c>
      <c r="BD10" s="69" t="s">
        <v>43</v>
      </c>
      <c r="BE10" s="69" t="s">
        <v>44</v>
      </c>
      <c r="BF10" s="69" t="s">
        <v>44</v>
      </c>
      <c r="BG10" s="69" t="s">
        <v>45</v>
      </c>
      <c r="BH10" s="69" t="s">
        <v>46</v>
      </c>
      <c r="BI10" s="69" t="s">
        <v>47</v>
      </c>
      <c r="BJ10" s="69" t="s">
        <v>48</v>
      </c>
      <c r="BK10" s="69" t="s">
        <v>49</v>
      </c>
      <c r="BL10" s="69" t="s">
        <v>50</v>
      </c>
      <c r="BM10" s="749"/>
      <c r="BN10" s="665"/>
      <c r="BO10" s="747"/>
      <c r="BP10" s="69" t="s">
        <v>41</v>
      </c>
      <c r="BQ10" s="69" t="s">
        <v>42</v>
      </c>
      <c r="BR10" s="69" t="s">
        <v>42</v>
      </c>
      <c r="BS10" s="69" t="s">
        <v>43</v>
      </c>
      <c r="BT10" s="69" t="s">
        <v>43</v>
      </c>
      <c r="BU10" s="69" t="s">
        <v>44</v>
      </c>
      <c r="BV10" s="69" t="s">
        <v>44</v>
      </c>
      <c r="BW10" s="69" t="s">
        <v>45</v>
      </c>
      <c r="BX10" s="69" t="s">
        <v>46</v>
      </c>
      <c r="BY10" s="69" t="s">
        <v>47</v>
      </c>
      <c r="BZ10" s="69" t="s">
        <v>48</v>
      </c>
      <c r="CA10" s="69" t="s">
        <v>49</v>
      </c>
      <c r="CB10" s="69" t="s">
        <v>50</v>
      </c>
      <c r="CC10" s="749"/>
      <c r="CD10" s="665"/>
      <c r="CE10" s="747"/>
      <c r="CF10" s="69" t="s">
        <v>41</v>
      </c>
      <c r="CG10" s="69" t="s">
        <v>42</v>
      </c>
      <c r="CH10" s="69" t="s">
        <v>42</v>
      </c>
      <c r="CI10" s="69" t="s">
        <v>43</v>
      </c>
      <c r="CJ10" s="69" t="s">
        <v>43</v>
      </c>
      <c r="CK10" s="69" t="s">
        <v>44</v>
      </c>
      <c r="CL10" s="69" t="s">
        <v>44</v>
      </c>
      <c r="CM10" s="69" t="s">
        <v>45</v>
      </c>
      <c r="CN10" s="69" t="s">
        <v>46</v>
      </c>
      <c r="CO10" s="69" t="s">
        <v>47</v>
      </c>
      <c r="CP10" s="69" t="s">
        <v>48</v>
      </c>
      <c r="CQ10" s="69" t="s">
        <v>49</v>
      </c>
      <c r="CR10" s="69" t="s">
        <v>50</v>
      </c>
    </row>
    <row r="11" spans="1:96" s="1" customFormat="1" ht="12.75" x14ac:dyDescent="0.2">
      <c r="B11" s="627"/>
      <c r="C11" s="58"/>
      <c r="D11" s="78"/>
      <c r="E11" s="79"/>
      <c r="F11" s="80"/>
      <c r="G11" s="81"/>
      <c r="H11" s="82" t="s">
        <v>51</v>
      </c>
      <c r="I11" s="83">
        <v>2022</v>
      </c>
      <c r="J11" s="84" t="s">
        <v>52</v>
      </c>
      <c r="K11" s="85">
        <v>2023</v>
      </c>
      <c r="L11" s="84" t="s">
        <v>52</v>
      </c>
      <c r="M11" s="85">
        <v>2024</v>
      </c>
      <c r="N11" s="84" t="s">
        <v>52</v>
      </c>
      <c r="O11" s="85">
        <v>2025</v>
      </c>
      <c r="P11" s="629" t="s">
        <v>52</v>
      </c>
      <c r="R11" s="627"/>
      <c r="S11" s="58"/>
      <c r="T11" s="78"/>
      <c r="U11" s="79"/>
      <c r="V11" s="80"/>
      <c r="W11" s="81"/>
      <c r="X11" s="82" t="s">
        <v>51</v>
      </c>
      <c r="Y11" s="83">
        <v>2022</v>
      </c>
      <c r="Z11" s="84" t="s">
        <v>52</v>
      </c>
      <c r="AA11" s="85">
        <v>2023</v>
      </c>
      <c r="AB11" s="84" t="s">
        <v>52</v>
      </c>
      <c r="AC11" s="85">
        <v>2024</v>
      </c>
      <c r="AD11" s="84" t="s">
        <v>52</v>
      </c>
      <c r="AE11" s="85">
        <v>2025</v>
      </c>
      <c r="AF11" s="629" t="s">
        <v>52</v>
      </c>
      <c r="AG11" s="627"/>
      <c r="AH11" s="627"/>
      <c r="AI11" s="58"/>
      <c r="AJ11" s="78"/>
      <c r="AK11" s="79"/>
      <c r="AL11" s="80"/>
      <c r="AM11" s="81"/>
      <c r="AN11" s="82" t="s">
        <v>51</v>
      </c>
      <c r="AO11" s="83">
        <v>2022</v>
      </c>
      <c r="AP11" s="84" t="s">
        <v>52</v>
      </c>
      <c r="AQ11" s="85">
        <v>2023</v>
      </c>
      <c r="AR11" s="84" t="s">
        <v>52</v>
      </c>
      <c r="AS11" s="85">
        <v>2024</v>
      </c>
      <c r="AT11" s="84" t="s">
        <v>52</v>
      </c>
      <c r="AU11" s="85">
        <v>2025</v>
      </c>
      <c r="AV11" s="629" t="s">
        <v>52</v>
      </c>
      <c r="AW11" s="627"/>
      <c r="AX11" s="58" t="str">
        <f>PROPER(AY34)</f>
        <v/>
      </c>
      <c r="AY11" s="58"/>
      <c r="AZ11" s="78"/>
      <c r="BA11" s="79"/>
      <c r="BB11" s="80"/>
      <c r="BC11" s="81"/>
      <c r="BD11" s="82" t="s">
        <v>51</v>
      </c>
      <c r="BE11" s="83">
        <v>2022</v>
      </c>
      <c r="BF11" s="84" t="s">
        <v>52</v>
      </c>
      <c r="BG11" s="85">
        <v>2023</v>
      </c>
      <c r="BH11" s="84" t="s">
        <v>52</v>
      </c>
      <c r="BI11" s="85">
        <v>2024</v>
      </c>
      <c r="BJ11" s="84" t="s">
        <v>52</v>
      </c>
      <c r="BK11" s="85">
        <v>2025</v>
      </c>
      <c r="BL11" s="629" t="s">
        <v>52</v>
      </c>
      <c r="BM11" s="748"/>
      <c r="BN11" s="747"/>
      <c r="BO11" s="747"/>
      <c r="BP11" s="78"/>
      <c r="BQ11" s="79"/>
      <c r="BR11" s="80"/>
      <c r="BS11" s="81"/>
      <c r="BT11" s="82" t="s">
        <v>51</v>
      </c>
      <c r="BU11" s="83">
        <v>2022</v>
      </c>
      <c r="BV11" s="84" t="s">
        <v>52</v>
      </c>
      <c r="BW11" s="85">
        <v>2023</v>
      </c>
      <c r="BX11" s="84" t="s">
        <v>52</v>
      </c>
      <c r="BY11" s="85">
        <v>2024</v>
      </c>
      <c r="BZ11" s="84" t="s">
        <v>52</v>
      </c>
      <c r="CA11" s="85">
        <v>2025</v>
      </c>
      <c r="CB11" s="629" t="s">
        <v>52</v>
      </c>
      <c r="CC11" s="748"/>
      <c r="CD11" s="747"/>
      <c r="CE11" s="747"/>
      <c r="CF11" s="78"/>
      <c r="CG11" s="79"/>
      <c r="CH11" s="80"/>
      <c r="CI11" s="81"/>
      <c r="CJ11" s="82" t="s">
        <v>51</v>
      </c>
      <c r="CK11" s="83">
        <v>2022</v>
      </c>
      <c r="CL11" s="84" t="s">
        <v>52</v>
      </c>
      <c r="CM11" s="85">
        <v>2023</v>
      </c>
      <c r="CN11" s="84" t="s">
        <v>52</v>
      </c>
      <c r="CO11" s="85">
        <v>2024</v>
      </c>
      <c r="CP11" s="84" t="s">
        <v>52</v>
      </c>
      <c r="CQ11" s="85">
        <v>2025</v>
      </c>
      <c r="CR11" s="629" t="s">
        <v>52</v>
      </c>
    </row>
    <row r="12" spans="1:96" s="1" customFormat="1" x14ac:dyDescent="0.25">
      <c r="B12" s="627"/>
      <c r="C12" s="58"/>
      <c r="D12" s="89" t="s">
        <v>53</v>
      </c>
      <c r="E12" s="90"/>
      <c r="F12" s="91" t="s">
        <v>54</v>
      </c>
      <c r="G12" s="92" t="s">
        <v>55</v>
      </c>
      <c r="H12" s="86" t="s">
        <v>52</v>
      </c>
      <c r="I12" s="93" t="s">
        <v>56</v>
      </c>
      <c r="J12" s="91" t="s">
        <v>57</v>
      </c>
      <c r="K12" s="92" t="s">
        <v>27</v>
      </c>
      <c r="L12" s="91" t="s">
        <v>57</v>
      </c>
      <c r="M12" s="92" t="s">
        <v>26</v>
      </c>
      <c r="N12" s="91" t="s">
        <v>57</v>
      </c>
      <c r="O12" s="92" t="s">
        <v>25</v>
      </c>
      <c r="P12" s="86" t="s">
        <v>57</v>
      </c>
      <c r="R12" s="627"/>
      <c r="S12" s="58"/>
      <c r="T12" s="89" t="s">
        <v>53</v>
      </c>
      <c r="U12" s="90"/>
      <c r="V12" s="91" t="s">
        <v>54</v>
      </c>
      <c r="W12" s="92" t="s">
        <v>55</v>
      </c>
      <c r="X12" s="86" t="s">
        <v>52</v>
      </c>
      <c r="Y12" s="93" t="s">
        <v>56</v>
      </c>
      <c r="Z12" s="91" t="s">
        <v>57</v>
      </c>
      <c r="AA12" s="92" t="s">
        <v>27</v>
      </c>
      <c r="AB12" s="91" t="s">
        <v>57</v>
      </c>
      <c r="AC12" s="92" t="s">
        <v>26</v>
      </c>
      <c r="AD12" s="91" t="s">
        <v>57</v>
      </c>
      <c r="AE12" s="92" t="s">
        <v>25</v>
      </c>
      <c r="AF12" s="86" t="s">
        <v>57</v>
      </c>
      <c r="AG12" s="746"/>
      <c r="AH12" s="746"/>
      <c r="AI12" s="746"/>
      <c r="AJ12" s="89" t="s">
        <v>53</v>
      </c>
      <c r="AK12" s="90"/>
      <c r="AL12" s="91" t="s">
        <v>54</v>
      </c>
      <c r="AM12" s="92" t="s">
        <v>55</v>
      </c>
      <c r="AN12" s="86" t="s">
        <v>52</v>
      </c>
      <c r="AO12" s="93" t="s">
        <v>56</v>
      </c>
      <c r="AP12" s="91" t="s">
        <v>57</v>
      </c>
      <c r="AQ12" s="92" t="s">
        <v>27</v>
      </c>
      <c r="AR12" s="91" t="s">
        <v>57</v>
      </c>
      <c r="AS12" s="92" t="s">
        <v>26</v>
      </c>
      <c r="AT12" s="91" t="s">
        <v>57</v>
      </c>
      <c r="AU12" s="92" t="s">
        <v>25</v>
      </c>
      <c r="AV12" s="86" t="s">
        <v>57</v>
      </c>
      <c r="AX12" s="627"/>
      <c r="AY12" s="58"/>
      <c r="AZ12" s="89" t="s">
        <v>53</v>
      </c>
      <c r="BA12" s="90"/>
      <c r="BB12" s="91" t="s">
        <v>54</v>
      </c>
      <c r="BC12" s="92" t="s">
        <v>55</v>
      </c>
      <c r="BD12" s="86" t="s">
        <v>52</v>
      </c>
      <c r="BE12" s="93" t="s">
        <v>56</v>
      </c>
      <c r="BF12" s="91" t="s">
        <v>57</v>
      </c>
      <c r="BG12" s="92" t="s">
        <v>27</v>
      </c>
      <c r="BH12" s="91" t="s">
        <v>57</v>
      </c>
      <c r="BI12" s="92" t="s">
        <v>26</v>
      </c>
      <c r="BJ12" s="91" t="s">
        <v>57</v>
      </c>
      <c r="BK12" s="92" t="s">
        <v>25</v>
      </c>
      <c r="BL12" s="86" t="s">
        <v>57</v>
      </c>
      <c r="BM12" s="665"/>
      <c r="BN12" s="665"/>
      <c r="BO12" s="745"/>
      <c r="BP12" s="89" t="s">
        <v>53</v>
      </c>
      <c r="BQ12" s="90"/>
      <c r="BR12" s="91" t="s">
        <v>54</v>
      </c>
      <c r="BS12" s="92" t="s">
        <v>55</v>
      </c>
      <c r="BT12" s="86" t="s">
        <v>52</v>
      </c>
      <c r="BU12" s="93" t="s">
        <v>56</v>
      </c>
      <c r="BV12" s="91" t="s">
        <v>57</v>
      </c>
      <c r="BW12" s="92" t="s">
        <v>27</v>
      </c>
      <c r="BX12" s="91" t="s">
        <v>57</v>
      </c>
      <c r="BY12" s="92" t="s">
        <v>26</v>
      </c>
      <c r="BZ12" s="91" t="s">
        <v>57</v>
      </c>
      <c r="CA12" s="92" t="s">
        <v>25</v>
      </c>
      <c r="CB12" s="86" t="s">
        <v>57</v>
      </c>
      <c r="CC12" s="665"/>
      <c r="CD12" s="665"/>
      <c r="CE12" s="745"/>
      <c r="CF12" s="89" t="s">
        <v>53</v>
      </c>
      <c r="CG12" s="90"/>
      <c r="CH12" s="91" t="s">
        <v>54</v>
      </c>
      <c r="CI12" s="92" t="s">
        <v>55</v>
      </c>
      <c r="CJ12" s="86" t="s">
        <v>52</v>
      </c>
      <c r="CK12" s="93" t="s">
        <v>56</v>
      </c>
      <c r="CL12" s="91" t="s">
        <v>57</v>
      </c>
      <c r="CM12" s="92" t="s">
        <v>27</v>
      </c>
      <c r="CN12" s="91" t="s">
        <v>57</v>
      </c>
      <c r="CO12" s="92" t="s">
        <v>26</v>
      </c>
      <c r="CP12" s="91" t="s">
        <v>57</v>
      </c>
      <c r="CQ12" s="92" t="s">
        <v>25</v>
      </c>
      <c r="CR12" s="86" t="s">
        <v>57</v>
      </c>
    </row>
    <row r="13" spans="1:96" s="1" customFormat="1" ht="12.75" x14ac:dyDescent="0.2">
      <c r="C13" s="626"/>
      <c r="D13" s="89" t="s">
        <v>58</v>
      </c>
      <c r="E13" s="92" t="s">
        <v>59</v>
      </c>
      <c r="F13" s="91" t="s">
        <v>60</v>
      </c>
      <c r="G13" s="92" t="s">
        <v>61</v>
      </c>
      <c r="H13" s="86" t="s">
        <v>60</v>
      </c>
      <c r="I13" s="93" t="s">
        <v>62</v>
      </c>
      <c r="J13" s="91" t="s">
        <v>63</v>
      </c>
      <c r="K13" s="92" t="s">
        <v>62</v>
      </c>
      <c r="L13" s="91" t="s">
        <v>64</v>
      </c>
      <c r="M13" s="92" t="s">
        <v>62</v>
      </c>
      <c r="N13" s="91" t="s">
        <v>64</v>
      </c>
      <c r="O13" s="92" t="s">
        <v>62</v>
      </c>
      <c r="P13" s="86" t="s">
        <v>64</v>
      </c>
      <c r="R13" s="626"/>
      <c r="T13" s="89" t="s">
        <v>58</v>
      </c>
      <c r="U13" s="92" t="s">
        <v>59</v>
      </c>
      <c r="V13" s="91" t="s">
        <v>60</v>
      </c>
      <c r="W13" s="92" t="s">
        <v>61</v>
      </c>
      <c r="X13" s="86" t="s">
        <v>60</v>
      </c>
      <c r="Y13" s="93" t="s">
        <v>62</v>
      </c>
      <c r="Z13" s="91" t="s">
        <v>63</v>
      </c>
      <c r="AA13" s="92" t="s">
        <v>62</v>
      </c>
      <c r="AB13" s="91" t="s">
        <v>64</v>
      </c>
      <c r="AC13" s="92" t="s">
        <v>62</v>
      </c>
      <c r="AD13" s="91" t="s">
        <v>64</v>
      </c>
      <c r="AE13" s="92" t="s">
        <v>62</v>
      </c>
      <c r="AF13" s="86" t="s">
        <v>64</v>
      </c>
      <c r="AG13" s="741"/>
      <c r="AH13" s="744"/>
      <c r="AI13" s="624"/>
      <c r="AJ13" s="89" t="s">
        <v>58</v>
      </c>
      <c r="AK13" s="92" t="s">
        <v>59</v>
      </c>
      <c r="AL13" s="91" t="s">
        <v>60</v>
      </c>
      <c r="AM13" s="92" t="s">
        <v>61</v>
      </c>
      <c r="AN13" s="86" t="s">
        <v>60</v>
      </c>
      <c r="AO13" s="93" t="s">
        <v>62</v>
      </c>
      <c r="AP13" s="91" t="s">
        <v>63</v>
      </c>
      <c r="AQ13" s="92" t="s">
        <v>62</v>
      </c>
      <c r="AR13" s="91" t="s">
        <v>64</v>
      </c>
      <c r="AS13" s="92" t="s">
        <v>62</v>
      </c>
      <c r="AT13" s="91" t="s">
        <v>64</v>
      </c>
      <c r="AU13" s="92" t="s">
        <v>62</v>
      </c>
      <c r="AV13" s="86" t="s">
        <v>64</v>
      </c>
      <c r="AY13" s="626"/>
      <c r="AZ13" s="89" t="s">
        <v>58</v>
      </c>
      <c r="BA13" s="92" t="s">
        <v>59</v>
      </c>
      <c r="BB13" s="91" t="s">
        <v>60</v>
      </c>
      <c r="BC13" s="92" t="s">
        <v>61</v>
      </c>
      <c r="BD13" s="86" t="s">
        <v>60</v>
      </c>
      <c r="BE13" s="93" t="s">
        <v>62</v>
      </c>
      <c r="BF13" s="91" t="s">
        <v>63</v>
      </c>
      <c r="BG13" s="92" t="s">
        <v>62</v>
      </c>
      <c r="BH13" s="91" t="s">
        <v>64</v>
      </c>
      <c r="BI13" s="92" t="s">
        <v>62</v>
      </c>
      <c r="BJ13" s="91" t="s">
        <v>64</v>
      </c>
      <c r="BK13" s="92" t="s">
        <v>62</v>
      </c>
      <c r="BL13" s="86" t="s">
        <v>64</v>
      </c>
      <c r="BM13" s="739"/>
      <c r="BN13" s="732"/>
      <c r="BO13" s="743"/>
      <c r="BP13" s="89" t="s">
        <v>58</v>
      </c>
      <c r="BQ13" s="92" t="s">
        <v>59</v>
      </c>
      <c r="BR13" s="91" t="s">
        <v>60</v>
      </c>
      <c r="BS13" s="92" t="s">
        <v>61</v>
      </c>
      <c r="BT13" s="86" t="s">
        <v>60</v>
      </c>
      <c r="BU13" s="93" t="s">
        <v>62</v>
      </c>
      <c r="BV13" s="91" t="s">
        <v>63</v>
      </c>
      <c r="BW13" s="92" t="s">
        <v>62</v>
      </c>
      <c r="BX13" s="91" t="s">
        <v>64</v>
      </c>
      <c r="BY13" s="92" t="s">
        <v>62</v>
      </c>
      <c r="BZ13" s="91" t="s">
        <v>64</v>
      </c>
      <c r="CA13" s="92" t="s">
        <v>62</v>
      </c>
      <c r="CB13" s="86" t="s">
        <v>64</v>
      </c>
      <c r="CC13" s="739"/>
      <c r="CD13" s="732"/>
      <c r="CE13" s="743"/>
      <c r="CF13" s="89" t="s">
        <v>58</v>
      </c>
      <c r="CG13" s="92" t="s">
        <v>59</v>
      </c>
      <c r="CH13" s="91" t="s">
        <v>60</v>
      </c>
      <c r="CI13" s="92" t="s">
        <v>61</v>
      </c>
      <c r="CJ13" s="86" t="s">
        <v>60</v>
      </c>
      <c r="CK13" s="93" t="s">
        <v>62</v>
      </c>
      <c r="CL13" s="91" t="s">
        <v>63</v>
      </c>
      <c r="CM13" s="92" t="s">
        <v>62</v>
      </c>
      <c r="CN13" s="91" t="s">
        <v>64</v>
      </c>
      <c r="CO13" s="92" t="s">
        <v>62</v>
      </c>
      <c r="CP13" s="91" t="s">
        <v>64</v>
      </c>
      <c r="CQ13" s="92" t="s">
        <v>62</v>
      </c>
      <c r="CR13" s="86" t="s">
        <v>64</v>
      </c>
    </row>
    <row r="14" spans="1:96" s="1" customFormat="1" ht="12.75" x14ac:dyDescent="0.2">
      <c r="A14" s="57" t="s">
        <v>28</v>
      </c>
      <c r="B14" s="57"/>
      <c r="C14" s="618"/>
      <c r="D14" s="96" t="s">
        <v>65</v>
      </c>
      <c r="E14" s="97" t="s">
        <v>66</v>
      </c>
      <c r="F14" s="98" t="s">
        <v>67</v>
      </c>
      <c r="G14" s="97" t="s">
        <v>66</v>
      </c>
      <c r="H14" s="99" t="s">
        <v>67</v>
      </c>
      <c r="I14" s="100" t="s">
        <v>66</v>
      </c>
      <c r="J14" s="98" t="s">
        <v>27</v>
      </c>
      <c r="K14" s="97" t="s">
        <v>66</v>
      </c>
      <c r="L14" s="98" t="s">
        <v>27</v>
      </c>
      <c r="M14" s="97" t="s">
        <v>66</v>
      </c>
      <c r="N14" s="98" t="s">
        <v>26</v>
      </c>
      <c r="O14" s="97" t="s">
        <v>66</v>
      </c>
      <c r="P14" s="99" t="s">
        <v>25</v>
      </c>
      <c r="Q14" s="56" t="s">
        <v>28</v>
      </c>
      <c r="R14" s="618"/>
      <c r="T14" s="96" t="s">
        <v>65</v>
      </c>
      <c r="U14" s="97" t="s">
        <v>66</v>
      </c>
      <c r="V14" s="98" t="s">
        <v>67</v>
      </c>
      <c r="W14" s="97" t="s">
        <v>66</v>
      </c>
      <c r="X14" s="99" t="s">
        <v>67</v>
      </c>
      <c r="Y14" s="100" t="s">
        <v>66</v>
      </c>
      <c r="Z14" s="98" t="s">
        <v>27</v>
      </c>
      <c r="AA14" s="97" t="s">
        <v>66</v>
      </c>
      <c r="AB14" s="98" t="s">
        <v>27</v>
      </c>
      <c r="AC14" s="97" t="s">
        <v>66</v>
      </c>
      <c r="AD14" s="98" t="s">
        <v>26</v>
      </c>
      <c r="AE14" s="97" t="s">
        <v>66</v>
      </c>
      <c r="AF14" s="99" t="s">
        <v>25</v>
      </c>
      <c r="AG14" s="742" t="s">
        <v>28</v>
      </c>
      <c r="AH14" s="741"/>
      <c r="AI14" s="617"/>
      <c r="AJ14" s="96" t="s">
        <v>65</v>
      </c>
      <c r="AK14" s="97" t="s">
        <v>66</v>
      </c>
      <c r="AL14" s="98" t="s">
        <v>67</v>
      </c>
      <c r="AM14" s="97" t="s">
        <v>66</v>
      </c>
      <c r="AN14" s="99" t="s">
        <v>67</v>
      </c>
      <c r="AO14" s="100" t="s">
        <v>66</v>
      </c>
      <c r="AP14" s="98" t="s">
        <v>27</v>
      </c>
      <c r="AQ14" s="97" t="s">
        <v>66</v>
      </c>
      <c r="AR14" s="98" t="s">
        <v>27</v>
      </c>
      <c r="AS14" s="97" t="s">
        <v>66</v>
      </c>
      <c r="AT14" s="98" t="s">
        <v>26</v>
      </c>
      <c r="AU14" s="97" t="s">
        <v>66</v>
      </c>
      <c r="AV14" s="99" t="s">
        <v>25</v>
      </c>
      <c r="AW14" s="57" t="s">
        <v>28</v>
      </c>
      <c r="AX14" s="57"/>
      <c r="AY14" s="618"/>
      <c r="AZ14" s="96" t="s">
        <v>65</v>
      </c>
      <c r="BA14" s="97" t="s">
        <v>66</v>
      </c>
      <c r="BB14" s="98" t="s">
        <v>67</v>
      </c>
      <c r="BC14" s="97" t="s">
        <v>66</v>
      </c>
      <c r="BD14" s="99" t="s">
        <v>67</v>
      </c>
      <c r="BE14" s="100" t="s">
        <v>66</v>
      </c>
      <c r="BF14" s="98" t="s">
        <v>27</v>
      </c>
      <c r="BG14" s="97" t="s">
        <v>66</v>
      </c>
      <c r="BH14" s="98" t="s">
        <v>27</v>
      </c>
      <c r="BI14" s="97" t="s">
        <v>66</v>
      </c>
      <c r="BJ14" s="98" t="s">
        <v>26</v>
      </c>
      <c r="BK14" s="97" t="s">
        <v>66</v>
      </c>
      <c r="BL14" s="99" t="s">
        <v>25</v>
      </c>
      <c r="BM14" s="740" t="s">
        <v>28</v>
      </c>
      <c r="BN14" s="739"/>
      <c r="BO14" s="738"/>
      <c r="BP14" s="96" t="s">
        <v>65</v>
      </c>
      <c r="BQ14" s="97" t="s">
        <v>66</v>
      </c>
      <c r="BR14" s="98" t="s">
        <v>67</v>
      </c>
      <c r="BS14" s="97" t="s">
        <v>66</v>
      </c>
      <c r="BT14" s="99" t="s">
        <v>67</v>
      </c>
      <c r="BU14" s="100" t="s">
        <v>66</v>
      </c>
      <c r="BV14" s="98" t="s">
        <v>27</v>
      </c>
      <c r="BW14" s="97" t="s">
        <v>66</v>
      </c>
      <c r="BX14" s="98" t="s">
        <v>27</v>
      </c>
      <c r="BY14" s="97" t="s">
        <v>66</v>
      </c>
      <c r="BZ14" s="98" t="s">
        <v>26</v>
      </c>
      <c r="CA14" s="97" t="s">
        <v>66</v>
      </c>
      <c r="CB14" s="99" t="s">
        <v>25</v>
      </c>
      <c r="CC14" s="740" t="s">
        <v>28</v>
      </c>
      <c r="CD14" s="739"/>
      <c r="CE14" s="738"/>
      <c r="CF14" s="96" t="s">
        <v>65</v>
      </c>
      <c r="CG14" s="97" t="s">
        <v>66</v>
      </c>
      <c r="CH14" s="98" t="s">
        <v>67</v>
      </c>
      <c r="CI14" s="97" t="s">
        <v>66</v>
      </c>
      <c r="CJ14" s="99" t="s">
        <v>67</v>
      </c>
      <c r="CK14" s="100" t="s">
        <v>66</v>
      </c>
      <c r="CL14" s="98" t="s">
        <v>27</v>
      </c>
      <c r="CM14" s="97" t="s">
        <v>66</v>
      </c>
      <c r="CN14" s="98" t="s">
        <v>27</v>
      </c>
      <c r="CO14" s="97" t="s">
        <v>66</v>
      </c>
      <c r="CP14" s="98" t="s">
        <v>26</v>
      </c>
      <c r="CQ14" s="97" t="s">
        <v>66</v>
      </c>
      <c r="CR14" s="99" t="s">
        <v>25</v>
      </c>
    </row>
    <row r="15" spans="1:96" s="1" customFormat="1" ht="12.75" x14ac:dyDescent="0.2">
      <c r="A15" s="55" t="s">
        <v>22</v>
      </c>
      <c r="B15" s="54" t="s">
        <v>21</v>
      </c>
      <c r="C15" s="608" t="s">
        <v>405</v>
      </c>
      <c r="D15" s="598" t="s">
        <v>404</v>
      </c>
      <c r="E15" s="599" t="s">
        <v>403</v>
      </c>
      <c r="F15" s="598" t="s">
        <v>402</v>
      </c>
      <c r="G15" s="599" t="s">
        <v>401</v>
      </c>
      <c r="H15" s="598" t="s">
        <v>400</v>
      </c>
      <c r="I15" s="599" t="s">
        <v>399</v>
      </c>
      <c r="J15" s="598" t="s">
        <v>398</v>
      </c>
      <c r="K15" s="599" t="s">
        <v>397</v>
      </c>
      <c r="L15" s="598" t="s">
        <v>396</v>
      </c>
      <c r="M15" s="599" t="s">
        <v>395</v>
      </c>
      <c r="N15" s="598" t="s">
        <v>394</v>
      </c>
      <c r="O15" s="599" t="s">
        <v>393</v>
      </c>
      <c r="P15" s="598" t="s">
        <v>392</v>
      </c>
      <c r="Q15" s="54" t="s">
        <v>22</v>
      </c>
      <c r="R15" s="54" t="s">
        <v>21</v>
      </c>
      <c r="S15" s="608" t="s">
        <v>405</v>
      </c>
      <c r="T15" s="598" t="s">
        <v>404</v>
      </c>
      <c r="U15" s="599" t="s">
        <v>403</v>
      </c>
      <c r="V15" s="598" t="s">
        <v>402</v>
      </c>
      <c r="W15" s="599" t="s">
        <v>401</v>
      </c>
      <c r="X15" s="598" t="s">
        <v>400</v>
      </c>
      <c r="Y15" s="599" t="s">
        <v>399</v>
      </c>
      <c r="Z15" s="598" t="s">
        <v>398</v>
      </c>
      <c r="AA15" s="599" t="s">
        <v>397</v>
      </c>
      <c r="AB15" s="598" t="s">
        <v>396</v>
      </c>
      <c r="AC15" s="599" t="s">
        <v>395</v>
      </c>
      <c r="AD15" s="598" t="s">
        <v>394</v>
      </c>
      <c r="AE15" s="599" t="s">
        <v>393</v>
      </c>
      <c r="AF15" s="598" t="s">
        <v>392</v>
      </c>
      <c r="AG15" s="737" t="s">
        <v>22</v>
      </c>
      <c r="AH15" s="736" t="s">
        <v>21</v>
      </c>
      <c r="AI15" s="604" t="s">
        <v>405</v>
      </c>
      <c r="AJ15" s="598" t="s">
        <v>404</v>
      </c>
      <c r="AK15" s="599" t="s">
        <v>403</v>
      </c>
      <c r="AL15" s="598" t="s">
        <v>402</v>
      </c>
      <c r="AM15" s="599" t="s">
        <v>401</v>
      </c>
      <c r="AN15" s="598" t="s">
        <v>400</v>
      </c>
      <c r="AO15" s="599" t="s">
        <v>399</v>
      </c>
      <c r="AP15" s="598" t="s">
        <v>398</v>
      </c>
      <c r="AQ15" s="599" t="s">
        <v>397</v>
      </c>
      <c r="AR15" s="598" t="s">
        <v>396</v>
      </c>
      <c r="AS15" s="599" t="s">
        <v>395</v>
      </c>
      <c r="AT15" s="598" t="s">
        <v>394</v>
      </c>
      <c r="AU15" s="599" t="s">
        <v>393</v>
      </c>
      <c r="AV15" s="598" t="s">
        <v>392</v>
      </c>
      <c r="AW15" s="55" t="s">
        <v>22</v>
      </c>
      <c r="AX15" s="54" t="s">
        <v>21</v>
      </c>
      <c r="AY15" s="608"/>
      <c r="AZ15" s="598" t="s">
        <v>404</v>
      </c>
      <c r="BA15" s="599" t="s">
        <v>403</v>
      </c>
      <c r="BB15" s="598" t="s">
        <v>402</v>
      </c>
      <c r="BC15" s="599" t="s">
        <v>401</v>
      </c>
      <c r="BD15" s="598" t="s">
        <v>400</v>
      </c>
      <c r="BE15" s="599" t="s">
        <v>399</v>
      </c>
      <c r="BF15" s="598" t="s">
        <v>398</v>
      </c>
      <c r="BG15" s="599" t="s">
        <v>397</v>
      </c>
      <c r="BH15" s="598" t="s">
        <v>396</v>
      </c>
      <c r="BI15" s="599" t="s">
        <v>395</v>
      </c>
      <c r="BJ15" s="598" t="s">
        <v>394</v>
      </c>
      <c r="BK15" s="599" t="s">
        <v>393</v>
      </c>
      <c r="BL15" s="598" t="s">
        <v>392</v>
      </c>
      <c r="BM15" s="735" t="s">
        <v>22</v>
      </c>
      <c r="BN15" s="734" t="s">
        <v>21</v>
      </c>
      <c r="BO15" s="733" t="s">
        <v>405</v>
      </c>
      <c r="BP15" s="598" t="s">
        <v>404</v>
      </c>
      <c r="BQ15" s="599" t="s">
        <v>403</v>
      </c>
      <c r="BR15" s="598" t="s">
        <v>402</v>
      </c>
      <c r="BS15" s="599" t="s">
        <v>401</v>
      </c>
      <c r="BT15" s="598" t="s">
        <v>400</v>
      </c>
      <c r="BU15" s="599" t="s">
        <v>399</v>
      </c>
      <c r="BV15" s="598" t="s">
        <v>398</v>
      </c>
      <c r="BW15" s="599" t="s">
        <v>397</v>
      </c>
      <c r="BX15" s="598" t="s">
        <v>396</v>
      </c>
      <c r="BY15" s="599" t="s">
        <v>395</v>
      </c>
      <c r="BZ15" s="598" t="s">
        <v>394</v>
      </c>
      <c r="CA15" s="599" t="s">
        <v>393</v>
      </c>
      <c r="CB15" s="598" t="s">
        <v>392</v>
      </c>
      <c r="CC15" s="735" t="s">
        <v>22</v>
      </c>
      <c r="CD15" s="734" t="s">
        <v>21</v>
      </c>
      <c r="CE15" s="733" t="s">
        <v>405</v>
      </c>
      <c r="CF15" s="598" t="s">
        <v>404</v>
      </c>
      <c r="CG15" s="599" t="s">
        <v>403</v>
      </c>
      <c r="CH15" s="598" t="s">
        <v>402</v>
      </c>
      <c r="CI15" s="599" t="s">
        <v>401</v>
      </c>
      <c r="CJ15" s="598" t="s">
        <v>400</v>
      </c>
      <c r="CK15" s="599" t="s">
        <v>399</v>
      </c>
      <c r="CL15" s="598" t="s">
        <v>398</v>
      </c>
      <c r="CM15" s="599" t="s">
        <v>397</v>
      </c>
      <c r="CN15" s="598" t="s">
        <v>396</v>
      </c>
      <c r="CO15" s="599" t="s">
        <v>395</v>
      </c>
      <c r="CP15" s="598" t="s">
        <v>394</v>
      </c>
      <c r="CQ15" s="599" t="s">
        <v>393</v>
      </c>
      <c r="CR15" s="598" t="s">
        <v>392</v>
      </c>
    </row>
    <row r="16" spans="1:96" s="1" customFormat="1" x14ac:dyDescent="0.25">
      <c r="AZ16" s="228" t="s">
        <v>446</v>
      </c>
      <c r="BM16" s="732"/>
      <c r="BN16" s="353" t="s">
        <v>445</v>
      </c>
      <c r="BO16" s="732"/>
      <c r="BP16" s="732"/>
      <c r="BQ16" s="732"/>
      <c r="BR16" s="731" t="s">
        <v>369</v>
      </c>
      <c r="BS16" s="665"/>
      <c r="BT16" s="665"/>
      <c r="BU16" s="665"/>
      <c r="BV16" s="665"/>
      <c r="BW16" s="665"/>
      <c r="BX16" s="665"/>
      <c r="BY16" s="665"/>
      <c r="BZ16" s="665"/>
      <c r="CA16" s="665"/>
      <c r="CB16" s="665"/>
    </row>
    <row r="17" spans="1:96" s="1" customFormat="1" x14ac:dyDescent="0.25">
      <c r="A17" s="29">
        <f>ROW()</f>
        <v>17</v>
      </c>
      <c r="B17" s="331"/>
      <c r="C17" s="331"/>
      <c r="D17" s="575"/>
      <c r="E17" s="729"/>
      <c r="F17" s="729"/>
      <c r="G17" s="730"/>
      <c r="H17" s="729"/>
      <c r="I17" s="729"/>
      <c r="J17" s="729"/>
      <c r="K17" s="729"/>
      <c r="L17" s="729"/>
      <c r="M17" s="729"/>
      <c r="N17" s="729"/>
      <c r="O17" s="729"/>
      <c r="P17" s="729"/>
      <c r="Q17" s="231">
        <f>ROW()</f>
        <v>17</v>
      </c>
      <c r="R17" s="331"/>
      <c r="S17" s="331"/>
      <c r="T17" s="575"/>
      <c r="U17" s="728"/>
      <c r="V17" s="728"/>
      <c r="W17" s="728"/>
      <c r="X17" s="728"/>
      <c r="Y17" s="728"/>
      <c r="Z17" s="728"/>
      <c r="AA17" s="728"/>
      <c r="AB17" s="728"/>
      <c r="AC17" s="728"/>
      <c r="AD17" s="728"/>
      <c r="AE17" s="728"/>
      <c r="AF17" s="728"/>
      <c r="AG17" s="231">
        <v>1</v>
      </c>
      <c r="AH17" s="373"/>
      <c r="AI17" s="10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5">
        <f>ROW()</f>
        <v>17</v>
      </c>
      <c r="AX17" s="353" t="s">
        <v>368</v>
      </c>
      <c r="AY17"/>
      <c r="AZ17"/>
      <c r="BA17"/>
      <c r="BB17"/>
      <c r="BC17"/>
      <c r="BD17"/>
      <c r="BE17"/>
      <c r="BF17"/>
      <c r="BG17"/>
      <c r="BH17"/>
      <c r="BI17" s="727"/>
      <c r="BJ17" s="727"/>
      <c r="BK17" s="727"/>
      <c r="BL17" s="727"/>
      <c r="BM17" s="659">
        <f>ROW()</f>
        <v>17</v>
      </c>
      <c r="BN17" s="299" t="s">
        <v>444</v>
      </c>
      <c r="BO17" s="300"/>
      <c r="BP17" s="300">
        <v>0</v>
      </c>
      <c r="BQ17" s="300">
        <v>0</v>
      </c>
      <c r="BR17" s="300">
        <v>-2053736.8499999999</v>
      </c>
      <c r="BS17" s="300">
        <v>435758.16745329625</v>
      </c>
      <c r="BT17" s="300">
        <f>BR17+BS17</f>
        <v>-1617978.6825467036</v>
      </c>
      <c r="BU17" s="300">
        <v>969878.06712487713</v>
      </c>
      <c r="BV17" s="300">
        <f>BT17+BU17</f>
        <v>-648100.61542182649</v>
      </c>
      <c r="BW17" s="300">
        <v>470387.18432393804</v>
      </c>
      <c r="BX17" s="300">
        <f>BV17+BW17</f>
        <v>-177713.43109788845</v>
      </c>
      <c r="BY17" s="300">
        <v>177713.43209788864</v>
      </c>
      <c r="BZ17" s="300">
        <f>BX17+BY17</f>
        <v>1.0000001930166036E-3</v>
      </c>
      <c r="CA17" s="300">
        <v>-1.000000194835593E-3</v>
      </c>
      <c r="CB17" s="300">
        <f>BZ17+CA17</f>
        <v>-1.8189894035458565E-12</v>
      </c>
      <c r="CC17" s="659">
        <f>ROW()</f>
        <v>17</v>
      </c>
      <c r="CD17" s="353" t="s">
        <v>368</v>
      </c>
    </row>
    <row r="18" spans="1:96" s="1" customFormat="1" x14ac:dyDescent="0.25">
      <c r="A18" s="29">
        <f>ROW()</f>
        <v>18</v>
      </c>
      <c r="B18" s="712"/>
      <c r="C18" s="712"/>
      <c r="D18" s="725"/>
      <c r="E18" s="725"/>
      <c r="F18" s="725"/>
      <c r="G18" s="725"/>
      <c r="H18" s="725"/>
      <c r="I18" s="724"/>
      <c r="J18" s="724"/>
      <c r="K18" s="724"/>
      <c r="L18" s="724"/>
      <c r="M18" s="724"/>
      <c r="N18" s="724"/>
      <c r="O18" s="724"/>
      <c r="P18" s="724"/>
      <c r="Q18" s="231">
        <f>ROW()</f>
        <v>18</v>
      </c>
      <c r="R18" s="331"/>
      <c r="S18" s="726"/>
      <c r="T18" s="725"/>
      <c r="U18" s="725"/>
      <c r="V18" s="725"/>
      <c r="W18" s="725"/>
      <c r="X18" s="725"/>
      <c r="Y18" s="724"/>
      <c r="Z18" s="724"/>
      <c r="AA18" s="724"/>
      <c r="AB18" s="724"/>
      <c r="AC18" s="724"/>
      <c r="AD18" s="724"/>
      <c r="AE18" s="724"/>
      <c r="AF18" s="724"/>
      <c r="AG18" s="231">
        <v>2</v>
      </c>
      <c r="AH18" s="723"/>
      <c r="AI18" s="723"/>
      <c r="AJ18" s="723"/>
      <c r="AK18" s="723"/>
      <c r="AL18" s="723"/>
      <c r="AM18" s="723"/>
      <c r="AN18" s="723"/>
      <c r="AO18" s="723"/>
      <c r="AP18" s="723"/>
      <c r="AQ18" s="723"/>
      <c r="AR18" s="723"/>
      <c r="AS18" s="723"/>
      <c r="AT18" s="723"/>
      <c r="AU18" s="723"/>
      <c r="AV18" s="723"/>
      <c r="AW18" s="5">
        <f>ROW()</f>
        <v>18</v>
      </c>
      <c r="AX18" s="353" t="s">
        <v>351</v>
      </c>
      <c r="AY18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7"/>
      <c r="BM18" s="659">
        <f>ROW()</f>
        <v>18</v>
      </c>
      <c r="BN18" s="299" t="s">
        <v>438</v>
      </c>
      <c r="BO18" s="300"/>
      <c r="BP18" s="300">
        <v>0</v>
      </c>
      <c r="BQ18" s="300">
        <v>0</v>
      </c>
      <c r="BR18" s="300">
        <v>3391284.87</v>
      </c>
      <c r="BS18" s="300">
        <v>-753620.07397500053</v>
      </c>
      <c r="BT18" s="300">
        <f>BR18+BS18</f>
        <v>2637664.7960249996</v>
      </c>
      <c r="BU18" s="300">
        <v>-1507237.0263000005</v>
      </c>
      <c r="BV18" s="300">
        <f>BT18+BU18</f>
        <v>1130427.7697249991</v>
      </c>
      <c r="BW18" s="300">
        <v>-706517.35607812251</v>
      </c>
      <c r="BX18" s="300">
        <f>BV18+BW18</f>
        <v>423910.41364687658</v>
      </c>
      <c r="BY18" s="300">
        <v>-423910.41364687652</v>
      </c>
      <c r="BZ18" s="300">
        <f>BX18+BY18</f>
        <v>0</v>
      </c>
      <c r="CA18" s="300">
        <v>0</v>
      </c>
      <c r="CB18" s="300">
        <f>BZ18+CA18</f>
        <v>0</v>
      </c>
      <c r="CC18" s="659">
        <f>ROW()</f>
        <v>18</v>
      </c>
      <c r="CD18" s="353" t="s">
        <v>351</v>
      </c>
    </row>
    <row r="19" spans="1:96" s="1" customFormat="1" x14ac:dyDescent="0.25">
      <c r="A19" s="29">
        <f>ROW()</f>
        <v>19</v>
      </c>
      <c r="B19" s="712"/>
      <c r="C19" s="10"/>
      <c r="D19" s="705"/>
      <c r="E19" s="705"/>
      <c r="F19" s="705"/>
      <c r="G19" s="705"/>
      <c r="H19" s="705"/>
      <c r="I19" s="704"/>
      <c r="J19" s="704"/>
      <c r="K19" s="704"/>
      <c r="L19" s="704"/>
      <c r="M19" s="704"/>
      <c r="N19" s="704"/>
      <c r="O19" s="704"/>
      <c r="P19" s="704"/>
      <c r="Q19" s="231">
        <f>ROW()</f>
        <v>19</v>
      </c>
      <c r="R19" s="331"/>
      <c r="S19" s="331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231">
        <v>3</v>
      </c>
      <c r="AH19" s="720"/>
      <c r="AI19" s="720"/>
      <c r="AJ19" s="39"/>
      <c r="AK19" s="39"/>
      <c r="AL19" s="722"/>
      <c r="AM19" s="39"/>
      <c r="AN19" s="224"/>
      <c r="AO19" s="224"/>
      <c r="AP19" s="224"/>
      <c r="AQ19" s="224"/>
      <c r="AR19" s="224"/>
      <c r="AS19" s="224"/>
      <c r="AT19" s="224"/>
      <c r="AU19" s="224"/>
      <c r="AV19" s="224"/>
      <c r="AW19" s="5">
        <f>ROW()</f>
        <v>19</v>
      </c>
      <c r="AX19" s="369" t="s">
        <v>443</v>
      </c>
      <c r="AY19"/>
      <c r="AZ19" s="711">
        <v>34154268.573750004</v>
      </c>
      <c r="BA19" s="711">
        <v>-34154268.573750004</v>
      </c>
      <c r="BB19" s="711">
        <f>AZ19+BA19</f>
        <v>0</v>
      </c>
      <c r="BC19" s="711">
        <v>34154268.573750004</v>
      </c>
      <c r="BD19" s="711">
        <f>BB19+BC19</f>
        <v>34154268.573750004</v>
      </c>
      <c r="BE19" s="711">
        <v>0</v>
      </c>
      <c r="BF19" s="711">
        <f>BD19+BE19</f>
        <v>34154268.573750004</v>
      </c>
      <c r="BG19" s="711">
        <v>0</v>
      </c>
      <c r="BH19" s="711">
        <f>BF19+BG19</f>
        <v>34154268.573750004</v>
      </c>
      <c r="BI19" s="711">
        <v>0</v>
      </c>
      <c r="BJ19" s="711">
        <f>BH19+BI19</f>
        <v>34154268.573750004</v>
      </c>
      <c r="BK19" s="711">
        <v>0</v>
      </c>
      <c r="BL19" s="711">
        <f>BJ19+BK19</f>
        <v>34154268.573750004</v>
      </c>
      <c r="BM19" s="659">
        <f>ROW()</f>
        <v>19</v>
      </c>
      <c r="BN19" s="299" t="s">
        <v>436</v>
      </c>
      <c r="BO19" s="300"/>
      <c r="BP19" s="300">
        <v>0</v>
      </c>
      <c r="BQ19" s="300">
        <v>0</v>
      </c>
      <c r="BR19" s="300">
        <v>6906905.7974238582</v>
      </c>
      <c r="BS19" s="300">
        <v>-1534867.9549830817</v>
      </c>
      <c r="BT19" s="300">
        <f>BR19+BS19</f>
        <v>5372037.8424407765</v>
      </c>
      <c r="BU19" s="300">
        <v>-3069735.9099661577</v>
      </c>
      <c r="BV19" s="300">
        <f>BT19+BU19</f>
        <v>2302301.9324746188</v>
      </c>
      <c r="BW19" s="300">
        <v>-1438938.7077966379</v>
      </c>
      <c r="BX19" s="300">
        <f>BV19+BW19</f>
        <v>863363.22467798088</v>
      </c>
      <c r="BY19" s="300">
        <v>-863363.22467798076</v>
      </c>
      <c r="BZ19" s="300">
        <f>BX19+BY19</f>
        <v>0</v>
      </c>
      <c r="CA19" s="300">
        <v>0</v>
      </c>
      <c r="CB19" s="300">
        <f>BZ19+CA19</f>
        <v>0</v>
      </c>
      <c r="CC19" s="659">
        <f>ROW()</f>
        <v>19</v>
      </c>
      <c r="CD19" s="369" t="s">
        <v>443</v>
      </c>
      <c r="CF19" s="711">
        <v>0</v>
      </c>
      <c r="CG19" s="711">
        <v>0</v>
      </c>
      <c r="CH19" s="711">
        <f>CF19+CG19</f>
        <v>0</v>
      </c>
      <c r="CI19" s="711">
        <v>0</v>
      </c>
      <c r="CJ19" s="711">
        <f>CH19+CI19</f>
        <v>0</v>
      </c>
      <c r="CK19" s="711">
        <v>0</v>
      </c>
      <c r="CL19" s="711">
        <f>CJ19+CK19</f>
        <v>0</v>
      </c>
      <c r="CM19" s="711">
        <v>0</v>
      </c>
      <c r="CN19" s="711">
        <f>CL19+CM19</f>
        <v>0</v>
      </c>
      <c r="CO19" s="711">
        <v>0</v>
      </c>
      <c r="CP19" s="711">
        <f>CN19+CO19</f>
        <v>0</v>
      </c>
      <c r="CQ19" s="711">
        <v>0</v>
      </c>
      <c r="CR19" s="711">
        <f>CP19+CQ19</f>
        <v>0</v>
      </c>
    </row>
    <row r="20" spans="1:96" s="1" customFormat="1" x14ac:dyDescent="0.25">
      <c r="A20" s="29">
        <f>ROW()</f>
        <v>20</v>
      </c>
      <c r="B20" s="712"/>
      <c r="C20" s="712"/>
      <c r="D20" s="705"/>
      <c r="E20" s="705"/>
      <c r="F20" s="705"/>
      <c r="G20" s="705"/>
      <c r="H20" s="705"/>
      <c r="I20" s="704"/>
      <c r="J20" s="704"/>
      <c r="K20" s="704"/>
      <c r="L20" s="704"/>
      <c r="M20" s="704"/>
      <c r="N20" s="704"/>
      <c r="O20" s="704"/>
      <c r="P20" s="704"/>
      <c r="Q20" s="231">
        <f>ROW()</f>
        <v>20</v>
      </c>
      <c r="R20" s="331"/>
      <c r="S20" s="721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231">
        <v>4</v>
      </c>
      <c r="AH20" s="720"/>
      <c r="AI20" s="223"/>
      <c r="AJ20" s="47"/>
      <c r="AK20" s="47"/>
      <c r="AL20" s="47"/>
      <c r="AM20" s="47"/>
      <c r="AN20" s="381"/>
      <c r="AO20" s="381"/>
      <c r="AP20" s="381"/>
      <c r="AQ20" s="381"/>
      <c r="AR20" s="381"/>
      <c r="AS20" s="381"/>
      <c r="AT20" s="381"/>
      <c r="AU20" s="381"/>
      <c r="AV20" s="381"/>
      <c r="AW20" s="5">
        <f>ROW()</f>
        <v>20</v>
      </c>
      <c r="AX20" s="369" t="s">
        <v>322</v>
      </c>
      <c r="AY20"/>
      <c r="AZ20" s="227">
        <v>-3153362.7571665612</v>
      </c>
      <c r="BA20" s="227">
        <v>3153362.7571665612</v>
      </c>
      <c r="BB20" s="227">
        <f>AZ20+BA20</f>
        <v>0</v>
      </c>
      <c r="BC20" s="227">
        <v>-3153362.7571665612</v>
      </c>
      <c r="BD20" s="227">
        <f>BB20+BC20</f>
        <v>-3153362.7571665612</v>
      </c>
      <c r="BE20" s="227">
        <v>0</v>
      </c>
      <c r="BF20" s="227">
        <f>BD20+BE20</f>
        <v>-3153362.7571665612</v>
      </c>
      <c r="BG20" s="227">
        <v>0</v>
      </c>
      <c r="BH20" s="227">
        <f>BF20+BG20</f>
        <v>-3153362.7571665612</v>
      </c>
      <c r="BI20" s="227">
        <v>0</v>
      </c>
      <c r="BJ20" s="227">
        <f>BH20+BI20</f>
        <v>-3153362.7571665612</v>
      </c>
      <c r="BK20" s="227">
        <v>0</v>
      </c>
      <c r="BL20" s="227">
        <f>BJ20+BK20</f>
        <v>-3153362.7571665612</v>
      </c>
      <c r="BM20" s="659">
        <f>ROW()</f>
        <v>20</v>
      </c>
      <c r="BN20" s="299"/>
      <c r="BO20" s="300"/>
      <c r="BP20" s="300"/>
      <c r="BQ20" s="300"/>
      <c r="BR20" s="300"/>
      <c r="BS20" s="300"/>
      <c r="BT20" s="300"/>
      <c r="BU20" s="300"/>
      <c r="BV20" s="300"/>
      <c r="BW20" s="300"/>
      <c r="BX20" s="300"/>
      <c r="BY20" s="300"/>
      <c r="BZ20" s="300"/>
      <c r="CA20" s="300"/>
      <c r="CB20" s="300"/>
      <c r="CC20" s="659">
        <f>ROW()</f>
        <v>20</v>
      </c>
      <c r="CD20" s="369" t="s">
        <v>322</v>
      </c>
      <c r="CF20" s="300">
        <v>0</v>
      </c>
      <c r="CG20" s="300">
        <v>0</v>
      </c>
      <c r="CH20" s="227">
        <f>CF20+CG20</f>
        <v>0</v>
      </c>
      <c r="CI20" s="300">
        <v>0</v>
      </c>
      <c r="CJ20" s="227">
        <f>CH20+CI20</f>
        <v>0</v>
      </c>
      <c r="CK20" s="300">
        <v>0</v>
      </c>
      <c r="CL20" s="227">
        <f>CJ20+CK20</f>
        <v>0</v>
      </c>
      <c r="CM20" s="300">
        <v>0</v>
      </c>
      <c r="CN20" s="227">
        <f>CL20+CM20</f>
        <v>0</v>
      </c>
      <c r="CO20" s="300">
        <v>0</v>
      </c>
      <c r="CP20" s="227">
        <f>CN20+CO20</f>
        <v>0</v>
      </c>
      <c r="CQ20" s="300">
        <v>0</v>
      </c>
      <c r="CR20" s="227">
        <f>CP20+CQ20</f>
        <v>0</v>
      </c>
    </row>
    <row r="21" spans="1:96" s="1" customFormat="1" ht="15.75" thickBot="1" x14ac:dyDescent="0.3">
      <c r="A21" s="29">
        <f>ROW()</f>
        <v>21</v>
      </c>
      <c r="B21" s="712"/>
      <c r="C21" s="712"/>
      <c r="D21" s="705"/>
      <c r="E21" s="705"/>
      <c r="F21" s="705"/>
      <c r="G21" s="705"/>
      <c r="H21" s="705"/>
      <c r="I21" s="704"/>
      <c r="J21" s="704"/>
      <c r="K21" s="704"/>
      <c r="L21" s="704"/>
      <c r="M21" s="704"/>
      <c r="N21" s="704"/>
      <c r="O21" s="704"/>
      <c r="P21" s="704"/>
      <c r="Q21" s="231">
        <f>ROW()</f>
        <v>21</v>
      </c>
      <c r="R21" s="714"/>
      <c r="S21" s="33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231">
        <v>5</v>
      </c>
      <c r="AH21" s="720"/>
      <c r="AI21" s="223"/>
      <c r="AJ21" s="47"/>
      <c r="AK21" s="47"/>
      <c r="AL21" s="47"/>
      <c r="AM21" s="47"/>
      <c r="AN21" s="381"/>
      <c r="AO21" s="719"/>
      <c r="AP21" s="719"/>
      <c r="AQ21" s="719"/>
      <c r="AR21" s="719"/>
      <c r="AS21" s="719"/>
      <c r="AT21" s="719"/>
      <c r="AU21" s="719"/>
      <c r="AV21" s="719"/>
      <c r="AW21" s="5">
        <f>ROW()</f>
        <v>21</v>
      </c>
      <c r="AX21" s="369" t="s">
        <v>311</v>
      </c>
      <c r="AY21" s="540"/>
      <c r="AZ21" s="227">
        <v>-7230894.0000000037</v>
      </c>
      <c r="BA21" s="227">
        <v>7230894.0000000037</v>
      </c>
      <c r="BB21" s="227">
        <f>AZ21+BA21</f>
        <v>0</v>
      </c>
      <c r="BC21" s="227">
        <v>-7230894.0000000037</v>
      </c>
      <c r="BD21" s="227">
        <f>BB21+BC21</f>
        <v>-7230894.0000000037</v>
      </c>
      <c r="BE21" s="227">
        <v>0</v>
      </c>
      <c r="BF21" s="227">
        <f>BD21+BE21</f>
        <v>-7230894.0000000037</v>
      </c>
      <c r="BG21" s="227">
        <v>0</v>
      </c>
      <c r="BH21" s="227">
        <f>BF21+BG21</f>
        <v>-7230894.0000000037</v>
      </c>
      <c r="BI21" s="227">
        <v>0</v>
      </c>
      <c r="BJ21" s="227">
        <f>BH21+BI21</f>
        <v>-7230894.0000000037</v>
      </c>
      <c r="BK21" s="227">
        <v>0</v>
      </c>
      <c r="BL21" s="227">
        <f>BJ21+BK21</f>
        <v>-7230894.0000000037</v>
      </c>
      <c r="BM21" s="659">
        <f>ROW()</f>
        <v>21</v>
      </c>
      <c r="BN21" s="718" t="s">
        <v>442</v>
      </c>
      <c r="BO21" s="718"/>
      <c r="BP21" s="321">
        <f t="shared" ref="BP21:CB21" si="0">SUM(BP17:BP20)</f>
        <v>0</v>
      </c>
      <c r="BQ21" s="321">
        <f t="shared" si="0"/>
        <v>0</v>
      </c>
      <c r="BR21" s="321">
        <f t="shared" si="0"/>
        <v>8244453.8174238587</v>
      </c>
      <c r="BS21" s="321">
        <f t="shared" si="0"/>
        <v>-1852729.8615047859</v>
      </c>
      <c r="BT21" s="321">
        <f t="shared" si="0"/>
        <v>6391723.955919072</v>
      </c>
      <c r="BU21" s="321">
        <f t="shared" si="0"/>
        <v>-3607094.8691412811</v>
      </c>
      <c r="BV21" s="321">
        <f t="shared" si="0"/>
        <v>2784629.0867777914</v>
      </c>
      <c r="BW21" s="321">
        <f t="shared" si="0"/>
        <v>-1675068.8795508223</v>
      </c>
      <c r="BX21" s="321">
        <f t="shared" si="0"/>
        <v>1109560.2072269691</v>
      </c>
      <c r="BY21" s="321">
        <f t="shared" si="0"/>
        <v>-1109560.2062269687</v>
      </c>
      <c r="BZ21" s="321">
        <f t="shared" si="0"/>
        <v>1.0000001930166036E-3</v>
      </c>
      <c r="CA21" s="321">
        <f t="shared" si="0"/>
        <v>-1.000000194835593E-3</v>
      </c>
      <c r="CB21" s="321">
        <f t="shared" si="0"/>
        <v>-1.8189894035458565E-12</v>
      </c>
      <c r="CC21" s="659">
        <f>ROW()</f>
        <v>21</v>
      </c>
      <c r="CD21" s="369" t="s">
        <v>311</v>
      </c>
      <c r="CF21" s="300">
        <v>0</v>
      </c>
      <c r="CG21" s="300">
        <v>0</v>
      </c>
      <c r="CH21" s="227">
        <f>CF21+CG21</f>
        <v>0</v>
      </c>
      <c r="CI21" s="300">
        <v>0</v>
      </c>
      <c r="CJ21" s="227">
        <f>CH21+CI21</f>
        <v>0</v>
      </c>
      <c r="CK21" s="300">
        <v>0</v>
      </c>
      <c r="CL21" s="227">
        <f>CJ21+CK21</f>
        <v>0</v>
      </c>
      <c r="CM21" s="300">
        <v>0</v>
      </c>
      <c r="CN21" s="227">
        <f>CL21+CM21</f>
        <v>0</v>
      </c>
      <c r="CO21" s="300">
        <v>0</v>
      </c>
      <c r="CP21" s="227">
        <f>CN21+CO21</f>
        <v>0</v>
      </c>
      <c r="CQ21" s="300">
        <v>0</v>
      </c>
      <c r="CR21" s="227">
        <f>CP21+CQ21</f>
        <v>0</v>
      </c>
    </row>
    <row r="22" spans="1:96" s="1" customFormat="1" ht="15.75" thickTop="1" x14ac:dyDescent="0.25">
      <c r="A22" s="29">
        <f>ROW()</f>
        <v>22</v>
      </c>
      <c r="B22" s="10"/>
      <c r="C22" s="10"/>
      <c r="D22" s="705"/>
      <c r="E22" s="705"/>
      <c r="F22" s="705"/>
      <c r="G22" s="705"/>
      <c r="H22" s="705"/>
      <c r="I22" s="704"/>
      <c r="J22" s="704"/>
      <c r="K22" s="704"/>
      <c r="L22" s="704"/>
      <c r="M22" s="704"/>
      <c r="N22" s="704"/>
      <c r="O22" s="704"/>
      <c r="P22" s="704"/>
      <c r="Q22" s="231">
        <f>ROW()</f>
        <v>22</v>
      </c>
      <c r="R22" s="714"/>
      <c r="S22" s="714"/>
      <c r="T22" s="10"/>
      <c r="U22" s="10"/>
      <c r="V22" s="10"/>
      <c r="W22" s="10"/>
      <c r="X22" s="10"/>
      <c r="AG22" s="231">
        <v>12</v>
      </c>
      <c r="AH22" s="533"/>
      <c r="AI22" s="223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5">
        <f>ROW()</f>
        <v>22</v>
      </c>
      <c r="AX22" s="299" t="s">
        <v>298</v>
      </c>
      <c r="AY22"/>
      <c r="AZ22" s="368">
        <f t="shared" ref="AZ22:BL22" si="1">SUM(AZ19:AZ21)</f>
        <v>23770011.81658344</v>
      </c>
      <c r="BA22" s="368">
        <f t="shared" si="1"/>
        <v>-23770011.81658344</v>
      </c>
      <c r="BB22" s="368">
        <f t="shared" si="1"/>
        <v>0</v>
      </c>
      <c r="BC22" s="368">
        <f t="shared" si="1"/>
        <v>23770011.81658344</v>
      </c>
      <c r="BD22" s="368">
        <f t="shared" si="1"/>
        <v>23770011.81658344</v>
      </c>
      <c r="BE22" s="368">
        <f t="shared" si="1"/>
        <v>0</v>
      </c>
      <c r="BF22" s="368">
        <f t="shared" si="1"/>
        <v>23770011.81658344</v>
      </c>
      <c r="BG22" s="368">
        <f t="shared" si="1"/>
        <v>0</v>
      </c>
      <c r="BH22" s="368">
        <f t="shared" si="1"/>
        <v>23770011.81658344</v>
      </c>
      <c r="BI22" s="368">
        <f t="shared" si="1"/>
        <v>0</v>
      </c>
      <c r="BJ22" s="368">
        <f t="shared" si="1"/>
        <v>23770011.81658344</v>
      </c>
      <c r="BK22" s="368">
        <f t="shared" si="1"/>
        <v>0</v>
      </c>
      <c r="BL22" s="368">
        <f t="shared" si="1"/>
        <v>23770011.81658344</v>
      </c>
      <c r="BM22" s="659">
        <f>ROW()</f>
        <v>22</v>
      </c>
      <c r="BN22" s="299"/>
      <c r="BO22" s="299"/>
      <c r="BP22" s="717">
        <v>0</v>
      </c>
      <c r="BQ22" s="716"/>
      <c r="BR22" s="715"/>
      <c r="BS22" s="665"/>
      <c r="BT22" s="715">
        <v>0</v>
      </c>
      <c r="BU22" s="665"/>
      <c r="BV22" s="715">
        <v>0</v>
      </c>
      <c r="BW22" s="665"/>
      <c r="BX22" s="715">
        <v>0</v>
      </c>
      <c r="BY22" s="665"/>
      <c r="BZ22" s="715">
        <v>0</v>
      </c>
      <c r="CA22" s="665"/>
      <c r="CB22" s="715">
        <v>0</v>
      </c>
      <c r="CC22" s="659">
        <f>ROW()</f>
        <v>22</v>
      </c>
      <c r="CD22" s="299" t="s">
        <v>298</v>
      </c>
      <c r="CF22" s="662">
        <f t="shared" ref="CF22:CR22" si="2">SUM(CF19:CF21)</f>
        <v>0</v>
      </c>
      <c r="CG22" s="662">
        <f t="shared" si="2"/>
        <v>0</v>
      </c>
      <c r="CH22" s="662">
        <f t="shared" si="2"/>
        <v>0</v>
      </c>
      <c r="CI22" s="662">
        <f t="shared" si="2"/>
        <v>0</v>
      </c>
      <c r="CJ22" s="662">
        <f t="shared" si="2"/>
        <v>0</v>
      </c>
      <c r="CK22" s="662">
        <f t="shared" si="2"/>
        <v>0</v>
      </c>
      <c r="CL22" s="662">
        <f t="shared" si="2"/>
        <v>0</v>
      </c>
      <c r="CM22" s="662">
        <f t="shared" si="2"/>
        <v>0</v>
      </c>
      <c r="CN22" s="662">
        <f t="shared" si="2"/>
        <v>0</v>
      </c>
      <c r="CO22" s="662">
        <f t="shared" si="2"/>
        <v>0</v>
      </c>
      <c r="CP22" s="662">
        <f t="shared" si="2"/>
        <v>0</v>
      </c>
      <c r="CQ22" s="662">
        <f t="shared" si="2"/>
        <v>0</v>
      </c>
      <c r="CR22" s="662">
        <f t="shared" si="2"/>
        <v>0</v>
      </c>
    </row>
    <row r="23" spans="1:96" s="1" customFormat="1" x14ac:dyDescent="0.25">
      <c r="A23" s="29">
        <f>ROW()</f>
        <v>23</v>
      </c>
      <c r="B23" s="712"/>
      <c r="C23" s="712"/>
      <c r="D23" s="705"/>
      <c r="E23" s="705"/>
      <c r="F23" s="705"/>
      <c r="G23" s="705"/>
      <c r="H23" s="705"/>
      <c r="I23" s="704"/>
      <c r="J23" s="704"/>
      <c r="K23" s="704"/>
      <c r="L23" s="704"/>
      <c r="M23" s="704"/>
      <c r="N23" s="704"/>
      <c r="O23" s="704"/>
      <c r="P23" s="704"/>
      <c r="Q23" s="231">
        <f>ROW()</f>
        <v>23</v>
      </c>
      <c r="R23" s="714"/>
      <c r="S23" s="521"/>
      <c r="T23" s="12"/>
      <c r="U23" s="12"/>
      <c r="V23" s="12"/>
      <c r="W23" s="12"/>
      <c r="X23" s="12"/>
      <c r="Y23" s="14"/>
      <c r="Z23" s="14"/>
      <c r="AA23" s="14"/>
      <c r="AB23" s="14"/>
      <c r="AC23" s="14"/>
      <c r="AD23" s="14"/>
      <c r="AE23" s="14"/>
      <c r="AF23" s="14"/>
      <c r="AG23" s="231">
        <v>13</v>
      </c>
      <c r="AH23" s="533"/>
      <c r="AI23" s="223"/>
      <c r="AJ23" s="39"/>
      <c r="AK23" s="39"/>
      <c r="AL23" s="47"/>
      <c r="AM23" s="39"/>
      <c r="AN23" s="47"/>
      <c r="AO23" s="47"/>
      <c r="AP23" s="47"/>
      <c r="AQ23" s="47"/>
      <c r="AR23" s="47"/>
      <c r="AS23" s="47"/>
      <c r="AT23" s="47"/>
      <c r="AU23" s="47"/>
      <c r="AV23" s="47"/>
      <c r="AW23" s="5">
        <f>ROW()</f>
        <v>23</v>
      </c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 s="659">
        <f>ROW()</f>
        <v>23</v>
      </c>
      <c r="BN23" s="667"/>
      <c r="BO23" s="667"/>
      <c r="BP23" s="665"/>
      <c r="BQ23" s="665"/>
      <c r="BR23" s="665"/>
      <c r="BS23" s="665"/>
      <c r="BT23" s="665"/>
      <c r="BU23" s="665"/>
      <c r="BV23" s="665"/>
      <c r="BW23" s="665"/>
      <c r="BX23" s="665"/>
      <c r="BY23" s="665"/>
      <c r="BZ23" s="665"/>
      <c r="CA23" s="665"/>
      <c r="CB23" s="665"/>
      <c r="CC23" s="659">
        <f>ROW()</f>
        <v>23</v>
      </c>
      <c r="CD23"/>
      <c r="CF23" s="408"/>
      <c r="CG23" s="408"/>
      <c r="CH23"/>
      <c r="CI23" s="408"/>
      <c r="CJ23"/>
      <c r="CK23" s="408"/>
      <c r="CL23"/>
      <c r="CM23" s="408"/>
      <c r="CN23"/>
      <c r="CO23" s="408"/>
      <c r="CP23"/>
      <c r="CQ23" s="408"/>
      <c r="CR23"/>
    </row>
    <row r="24" spans="1:96" x14ac:dyDescent="0.25">
      <c r="A24" s="29">
        <f>ROW()</f>
        <v>24</v>
      </c>
      <c r="B24" s="712"/>
      <c r="C24" s="712"/>
      <c r="D24" s="705"/>
      <c r="E24" s="705"/>
      <c r="F24" s="705"/>
      <c r="G24" s="705"/>
      <c r="H24" s="705"/>
      <c r="I24" s="704"/>
      <c r="J24" s="704"/>
      <c r="K24" s="704"/>
      <c r="L24" s="704"/>
      <c r="M24" s="704"/>
      <c r="N24" s="704"/>
      <c r="O24" s="704"/>
      <c r="P24" s="704"/>
      <c r="Q24" s="231">
        <f>ROW()</f>
        <v>24</v>
      </c>
      <c r="R24" s="714"/>
      <c r="S24" s="714"/>
      <c r="T24" s="409"/>
      <c r="U24" s="409"/>
      <c r="V24" s="409"/>
      <c r="W24" s="409"/>
      <c r="X24" s="409"/>
      <c r="Y24" s="409"/>
      <c r="Z24" s="409"/>
      <c r="AA24" s="409"/>
      <c r="AB24" s="409"/>
      <c r="AC24" s="409"/>
      <c r="AD24" s="409"/>
      <c r="AE24" s="409"/>
      <c r="AF24" s="409"/>
      <c r="AG24" s="231">
        <v>14</v>
      </c>
      <c r="AH24" s="533"/>
      <c r="AI24" s="223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5">
        <f>ROW()</f>
        <v>24</v>
      </c>
      <c r="AX24" s="353" t="s">
        <v>278</v>
      </c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 s="659">
        <f>ROW()</f>
        <v>24</v>
      </c>
      <c r="BN24" s="713" t="s">
        <v>441</v>
      </c>
      <c r="BO24" s="713"/>
      <c r="BP24" s="300"/>
      <c r="BQ24" s="300"/>
      <c r="BR24" s="300"/>
      <c r="BS24" s="665"/>
      <c r="BT24" s="665"/>
      <c r="BU24" s="665"/>
      <c r="BV24" s="665"/>
      <c r="BW24" s="665"/>
      <c r="BX24" s="665"/>
      <c r="BY24" s="665"/>
      <c r="BZ24" s="665"/>
      <c r="CA24" s="665"/>
      <c r="CB24" s="665"/>
      <c r="CC24" s="659">
        <f>ROW()</f>
        <v>24</v>
      </c>
      <c r="CD24" s="353" t="s">
        <v>278</v>
      </c>
      <c r="CE24" s="1"/>
      <c r="CF24" s="408"/>
      <c r="CG24" s="408"/>
      <c r="CH24"/>
      <c r="CI24" s="408"/>
      <c r="CJ24"/>
      <c r="CK24" s="408"/>
      <c r="CL24"/>
      <c r="CM24" s="408"/>
      <c r="CN24"/>
      <c r="CO24" s="408"/>
      <c r="CP24"/>
      <c r="CQ24" s="408"/>
      <c r="CR24"/>
    </row>
    <row r="25" spans="1:96" x14ac:dyDescent="0.25">
      <c r="A25" s="29">
        <f>ROW()</f>
        <v>25</v>
      </c>
      <c r="B25" s="712"/>
      <c r="C25" s="712"/>
      <c r="D25" s="705"/>
      <c r="E25" s="705"/>
      <c r="F25" s="705"/>
      <c r="G25" s="705"/>
      <c r="H25" s="705"/>
      <c r="I25" s="704"/>
      <c r="J25" s="704"/>
      <c r="K25" s="704"/>
      <c r="L25" s="704"/>
      <c r="M25" s="704"/>
      <c r="N25" s="704"/>
      <c r="O25" s="704"/>
      <c r="P25" s="704"/>
      <c r="AG25" s="231">
        <v>15</v>
      </c>
      <c r="AH25" s="533"/>
      <c r="AI25" s="223"/>
      <c r="AJ25" s="47"/>
      <c r="AK25" s="47"/>
      <c r="AL25" s="47"/>
      <c r="AM25" s="47"/>
      <c r="AN25" s="47"/>
      <c r="AO25" s="275"/>
      <c r="AP25" s="275"/>
      <c r="AQ25" s="275"/>
      <c r="AR25" s="275"/>
      <c r="AS25" s="275"/>
      <c r="AT25" s="275"/>
      <c r="AU25" s="275"/>
      <c r="AV25" s="275"/>
      <c r="AW25" s="5">
        <f>ROW()</f>
        <v>25</v>
      </c>
      <c r="AX25" s="369" t="s">
        <v>269</v>
      </c>
      <c r="AY25"/>
      <c r="AZ25" s="711">
        <v>0</v>
      </c>
      <c r="BA25" s="711">
        <v>0</v>
      </c>
      <c r="BB25" s="711">
        <f t="shared" ref="BB25:BB30" si="3">AZ25+BA25</f>
        <v>0</v>
      </c>
      <c r="BC25" s="711">
        <v>0</v>
      </c>
      <c r="BD25" s="711">
        <f t="shared" ref="BD25:BD30" si="4">BB25+BC25</f>
        <v>0</v>
      </c>
      <c r="BE25" s="711">
        <v>0</v>
      </c>
      <c r="BF25" s="711">
        <f t="shared" ref="BF25:BF30" si="5">BD25+BE25</f>
        <v>0</v>
      </c>
      <c r="BG25" s="711">
        <v>1609708.1997337507</v>
      </c>
      <c r="BH25" s="711">
        <f t="shared" ref="BH25:BH30" si="6">BF25+BG25</f>
        <v>1609708.1997337507</v>
      </c>
      <c r="BI25" s="711">
        <v>0</v>
      </c>
      <c r="BJ25" s="711">
        <f t="shared" ref="BJ25:BJ30" si="7">BH25+BI25</f>
        <v>1609708.1997337507</v>
      </c>
      <c r="BK25" s="711">
        <v>0</v>
      </c>
      <c r="BL25" s="711">
        <f t="shared" ref="BL25:BL30" si="8">BJ25+BK25</f>
        <v>1609708.1997337507</v>
      </c>
      <c r="BM25" s="659">
        <f>ROW()</f>
        <v>25</v>
      </c>
      <c r="BN25" s="299" t="s">
        <v>440</v>
      </c>
      <c r="BO25" s="299"/>
      <c r="BP25" s="710" t="s">
        <v>439</v>
      </c>
      <c r="BQ25" s="709"/>
      <c r="BR25" s="708"/>
      <c r="BS25" s="708"/>
      <c r="BT25" s="708"/>
      <c r="BU25" s="708"/>
      <c r="BV25" s="708"/>
      <c r="BW25" s="708"/>
      <c r="BX25" s="708"/>
      <c r="BY25" s="708"/>
      <c r="BZ25" s="708"/>
      <c r="CA25" s="708"/>
      <c r="CB25" s="708"/>
      <c r="CC25" s="659">
        <f>ROW()</f>
        <v>25</v>
      </c>
      <c r="CD25" s="369" t="s">
        <v>269</v>
      </c>
      <c r="CF25" s="544">
        <v>0</v>
      </c>
      <c r="CG25" s="544">
        <v>0</v>
      </c>
      <c r="CH25" s="544">
        <f t="shared" ref="CH25:CH33" si="9">CF25+CG25</f>
        <v>0</v>
      </c>
      <c r="CI25" s="544">
        <v>0</v>
      </c>
      <c r="CJ25" s="544">
        <f t="shared" ref="CJ25:CJ33" si="10">CH25+CI25</f>
        <v>0</v>
      </c>
      <c r="CK25" s="544">
        <v>0</v>
      </c>
      <c r="CL25" s="544">
        <f t="shared" ref="CL25:CL33" si="11">CJ25+CK25</f>
        <v>0</v>
      </c>
      <c r="CM25" s="544">
        <v>5804771.2800000003</v>
      </c>
      <c r="CN25" s="544">
        <f t="shared" ref="CN25:CN33" si="12">CL25+CM25</f>
        <v>5804771.2800000003</v>
      </c>
      <c r="CO25" s="544">
        <v>0</v>
      </c>
      <c r="CP25" s="544">
        <f t="shared" ref="CP25:CP33" si="13">CN25+CO25</f>
        <v>5804771.2800000003</v>
      </c>
      <c r="CQ25" s="544">
        <v>0</v>
      </c>
      <c r="CR25" s="544">
        <f t="shared" ref="CR25:CR33" si="14">CP25+CQ25</f>
        <v>5804771.2800000003</v>
      </c>
    </row>
    <row r="26" spans="1:96" x14ac:dyDescent="0.25">
      <c r="A26" s="29">
        <f>ROW()</f>
        <v>26</v>
      </c>
      <c r="B26" s="373"/>
      <c r="C26" s="331"/>
      <c r="D26" s="703"/>
      <c r="E26" s="703"/>
      <c r="F26" s="703"/>
      <c r="G26" s="703"/>
      <c r="H26" s="703"/>
      <c r="I26" s="703"/>
      <c r="J26" s="703"/>
      <c r="K26" s="703"/>
      <c r="L26" s="703"/>
      <c r="M26" s="703"/>
      <c r="N26" s="703"/>
      <c r="O26" s="703"/>
      <c r="P26" s="703"/>
      <c r="AG26" s="231">
        <v>16</v>
      </c>
      <c r="AH26" s="533"/>
      <c r="AI26" s="223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5">
        <f>ROW()</f>
        <v>26</v>
      </c>
      <c r="AX26" s="369" t="s">
        <v>437</v>
      </c>
      <c r="AY26"/>
      <c r="AZ26" s="227">
        <v>0</v>
      </c>
      <c r="BA26" s="227">
        <v>0</v>
      </c>
      <c r="BB26" s="227">
        <f t="shared" si="3"/>
        <v>0</v>
      </c>
      <c r="BC26" s="227">
        <v>0</v>
      </c>
      <c r="BD26" s="227">
        <f t="shared" si="4"/>
        <v>0</v>
      </c>
      <c r="BE26" s="227">
        <v>0</v>
      </c>
      <c r="BF26" s="227">
        <f t="shared" si="5"/>
        <v>0</v>
      </c>
      <c r="BG26" s="227">
        <v>0</v>
      </c>
      <c r="BH26" s="227">
        <f t="shared" si="6"/>
        <v>0</v>
      </c>
      <c r="BI26" s="227">
        <v>0</v>
      </c>
      <c r="BJ26" s="227">
        <f t="shared" si="7"/>
        <v>0</v>
      </c>
      <c r="BK26" s="227">
        <v>0</v>
      </c>
      <c r="BL26" s="227">
        <f t="shared" si="8"/>
        <v>0</v>
      </c>
      <c r="BM26" s="659">
        <f>ROW()</f>
        <v>26</v>
      </c>
      <c r="BN26" s="299" t="s">
        <v>438</v>
      </c>
      <c r="BO26" s="299"/>
      <c r="BP26" s="300">
        <v>2465690.7000000002</v>
      </c>
      <c r="BQ26" s="300">
        <v>0</v>
      </c>
      <c r="BR26" s="300">
        <f>BP26+BQ26</f>
        <v>2465690.7000000002</v>
      </c>
      <c r="BS26" s="300">
        <v>-557795.72999999975</v>
      </c>
      <c r="BT26" s="300">
        <f>BR26+BS26</f>
        <v>1907894.9700000004</v>
      </c>
      <c r="BU26" s="300">
        <v>0</v>
      </c>
      <c r="BV26" s="300">
        <f>BT26+BU26</f>
        <v>1907894.9700000004</v>
      </c>
      <c r="BW26" s="300">
        <v>-476973.74250000017</v>
      </c>
      <c r="BX26" s="300">
        <f>BV26+BW26</f>
        <v>1430921.2275000003</v>
      </c>
      <c r="BY26" s="300">
        <v>-1430921.2275000003</v>
      </c>
      <c r="BZ26" s="300">
        <f>BX26+BY26</f>
        <v>0</v>
      </c>
      <c r="CA26" s="300">
        <v>0</v>
      </c>
      <c r="CB26" s="300">
        <f>BZ26+CA26</f>
        <v>0</v>
      </c>
      <c r="CC26" s="659">
        <f>ROW()</f>
        <v>26</v>
      </c>
      <c r="CD26" s="369" t="s">
        <v>437</v>
      </c>
      <c r="CF26" s="300">
        <v>0</v>
      </c>
      <c r="CG26" s="300">
        <v>0</v>
      </c>
      <c r="CH26" s="227">
        <f t="shared" si="9"/>
        <v>0</v>
      </c>
      <c r="CI26" s="300">
        <v>0</v>
      </c>
      <c r="CJ26" s="227">
        <f t="shared" si="10"/>
        <v>0</v>
      </c>
      <c r="CK26" s="300">
        <v>0</v>
      </c>
      <c r="CL26" s="227">
        <f t="shared" si="11"/>
        <v>0</v>
      </c>
      <c r="CM26" s="300">
        <v>0</v>
      </c>
      <c r="CN26" s="227">
        <f t="shared" si="12"/>
        <v>0</v>
      </c>
      <c r="CO26" s="300">
        <v>0</v>
      </c>
      <c r="CP26" s="227">
        <f t="shared" si="13"/>
        <v>0</v>
      </c>
      <c r="CQ26" s="300">
        <v>0</v>
      </c>
      <c r="CR26" s="227">
        <f t="shared" si="14"/>
        <v>0</v>
      </c>
    </row>
    <row r="27" spans="1:96" x14ac:dyDescent="0.25">
      <c r="A27" s="29">
        <f>ROW()</f>
        <v>27</v>
      </c>
      <c r="B27" s="331"/>
      <c r="C27" s="331"/>
      <c r="D27" s="703"/>
      <c r="E27" s="703"/>
      <c r="F27" s="703"/>
      <c r="G27" s="703"/>
      <c r="H27" s="703"/>
      <c r="I27" s="703"/>
      <c r="J27" s="703"/>
      <c r="K27" s="703"/>
      <c r="L27" s="703"/>
      <c r="M27" s="703"/>
      <c r="N27" s="703"/>
      <c r="O27" s="703"/>
      <c r="P27" s="703"/>
      <c r="AG27" s="231">
        <v>19</v>
      </c>
      <c r="AH27" s="533"/>
      <c r="AI27" s="338"/>
      <c r="AJ27" s="47"/>
      <c r="AK27" s="47"/>
      <c r="AL27" s="47"/>
      <c r="AM27" s="47"/>
      <c r="AN27" s="47"/>
      <c r="AO27" s="275"/>
      <c r="AP27" s="275"/>
      <c r="AQ27" s="275"/>
      <c r="AR27" s="275"/>
      <c r="AS27" s="275"/>
      <c r="AT27" s="275"/>
      <c r="AU27" s="275"/>
      <c r="AV27" s="275"/>
      <c r="AW27" s="5">
        <f>ROW()</f>
        <v>27</v>
      </c>
      <c r="AX27" s="369" t="s">
        <v>433</v>
      </c>
      <c r="AY27"/>
      <c r="AZ27" s="227">
        <v>0</v>
      </c>
      <c r="BA27" s="227">
        <v>0</v>
      </c>
      <c r="BB27" s="227">
        <f t="shared" si="3"/>
        <v>0</v>
      </c>
      <c r="BC27" s="227">
        <v>0</v>
      </c>
      <c r="BD27" s="227">
        <f t="shared" si="4"/>
        <v>0</v>
      </c>
      <c r="BE27" s="227">
        <v>0</v>
      </c>
      <c r="BF27" s="227">
        <f t="shared" si="5"/>
        <v>0</v>
      </c>
      <c r="BG27" s="227">
        <v>-268284.69995562505</v>
      </c>
      <c r="BH27" s="227">
        <f t="shared" si="6"/>
        <v>-268284.69995562505</v>
      </c>
      <c r="BI27" s="227">
        <v>-536569.39991124999</v>
      </c>
      <c r="BJ27" s="227">
        <f t="shared" si="7"/>
        <v>-804854.09986687498</v>
      </c>
      <c r="BK27" s="227">
        <v>-536569.39991125022</v>
      </c>
      <c r="BL27" s="227">
        <f t="shared" si="8"/>
        <v>-1341423.4997781252</v>
      </c>
      <c r="BM27" s="659">
        <f>ROW()</f>
        <v>27</v>
      </c>
      <c r="BN27" s="299" t="s">
        <v>436</v>
      </c>
      <c r="BO27" s="299"/>
      <c r="BP27" s="300">
        <v>2914306.243638759</v>
      </c>
      <c r="BQ27" s="300">
        <v>0</v>
      </c>
      <c r="BR27" s="300">
        <f>BP27+BQ27</f>
        <v>2914306.243638759</v>
      </c>
      <c r="BS27" s="300">
        <v>971435.41454625316</v>
      </c>
      <c r="BT27" s="300">
        <f>BR27+BS27</f>
        <v>3885741.6581850122</v>
      </c>
      <c r="BU27" s="300">
        <v>0</v>
      </c>
      <c r="BV27" s="300">
        <f>BT27+BU27</f>
        <v>3885741.6581850122</v>
      </c>
      <c r="BW27" s="300">
        <v>-971435.41454625316</v>
      </c>
      <c r="BX27" s="300">
        <f>BV27+BW27</f>
        <v>2914306.243638759</v>
      </c>
      <c r="BY27" s="300">
        <v>-2914306.243638759</v>
      </c>
      <c r="BZ27" s="300">
        <f>BX27+BY27</f>
        <v>0</v>
      </c>
      <c r="CA27" s="300">
        <v>0</v>
      </c>
      <c r="CB27" s="300">
        <f>BZ27+CA27</f>
        <v>0</v>
      </c>
      <c r="CC27" s="659">
        <f>ROW()</f>
        <v>27</v>
      </c>
      <c r="CD27" s="369" t="s">
        <v>435</v>
      </c>
      <c r="CF27" s="300">
        <v>0</v>
      </c>
      <c r="CG27" s="300">
        <v>0</v>
      </c>
      <c r="CH27" s="227">
        <f t="shared" si="9"/>
        <v>0</v>
      </c>
      <c r="CI27" s="300">
        <v>0</v>
      </c>
      <c r="CJ27" s="227">
        <f t="shared" si="10"/>
        <v>0</v>
      </c>
      <c r="CK27" s="300">
        <v>0</v>
      </c>
      <c r="CL27" s="227">
        <f t="shared" si="11"/>
        <v>0</v>
      </c>
      <c r="CM27" s="300">
        <v>4808115.4073639819</v>
      </c>
      <c r="CN27" s="227">
        <f t="shared" si="12"/>
        <v>4808115.4073639819</v>
      </c>
      <c r="CO27" s="300">
        <v>0</v>
      </c>
      <c r="CP27" s="227">
        <f t="shared" si="13"/>
        <v>4808115.4073639819</v>
      </c>
      <c r="CQ27" s="300">
        <v>0</v>
      </c>
      <c r="CR27" s="227">
        <f t="shared" si="14"/>
        <v>4808115.4073639819</v>
      </c>
    </row>
    <row r="28" spans="1:96" x14ac:dyDescent="0.25">
      <c r="A28" s="29">
        <f>ROW()</f>
        <v>28</v>
      </c>
      <c r="B28" s="331"/>
      <c r="C28" s="331"/>
      <c r="D28" s="703"/>
      <c r="E28" s="703"/>
      <c r="F28" s="703"/>
      <c r="G28" s="703"/>
      <c r="H28" s="703"/>
      <c r="I28" s="703"/>
      <c r="J28" s="703"/>
      <c r="K28" s="703"/>
      <c r="L28" s="703"/>
      <c r="M28" s="703"/>
      <c r="N28" s="703"/>
      <c r="O28" s="703"/>
      <c r="P28" s="703"/>
      <c r="AG28" s="231">
        <v>20</v>
      </c>
      <c r="AH28" s="53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5">
        <f>ROW()</f>
        <v>28</v>
      </c>
      <c r="AX28" s="369" t="s">
        <v>431</v>
      </c>
      <c r="AY28"/>
      <c r="AZ28" s="227">
        <v>0</v>
      </c>
      <c r="BA28" s="227">
        <v>0</v>
      </c>
      <c r="BB28" s="227">
        <f t="shared" si="3"/>
        <v>0</v>
      </c>
      <c r="BC28" s="227">
        <v>0</v>
      </c>
      <c r="BD28" s="227">
        <f t="shared" si="4"/>
        <v>0</v>
      </c>
      <c r="BE28" s="227">
        <v>0</v>
      </c>
      <c r="BF28" s="227">
        <f t="shared" si="5"/>
        <v>0</v>
      </c>
      <c r="BG28" s="227">
        <v>0</v>
      </c>
      <c r="BH28" s="227">
        <f t="shared" si="6"/>
        <v>0</v>
      </c>
      <c r="BI28" s="227">
        <v>0</v>
      </c>
      <c r="BJ28" s="227">
        <f t="shared" si="7"/>
        <v>0</v>
      </c>
      <c r="BK28" s="227">
        <v>0</v>
      </c>
      <c r="BL28" s="227">
        <f t="shared" si="8"/>
        <v>0</v>
      </c>
      <c r="BM28" s="659">
        <f>ROW()</f>
        <v>28</v>
      </c>
      <c r="BN28" s="299" t="s">
        <v>434</v>
      </c>
      <c r="BO28" s="299"/>
      <c r="BP28" s="300">
        <v>33229.575841966871</v>
      </c>
      <c r="BQ28" s="300">
        <v>0</v>
      </c>
      <c r="BR28" s="300">
        <f>BP28+BQ28</f>
        <v>33229.575841966871</v>
      </c>
      <c r="BS28" s="300">
        <v>11076.525280655616</v>
      </c>
      <c r="BT28" s="300">
        <f>BR28+BS28</f>
        <v>44306.101122622487</v>
      </c>
      <c r="BU28" s="300">
        <v>0</v>
      </c>
      <c r="BV28" s="300">
        <f>BT28+BU28</f>
        <v>44306.101122622487</v>
      </c>
      <c r="BW28" s="300">
        <v>-11076.525280655616</v>
      </c>
      <c r="BX28" s="300">
        <f>BV28+BW28</f>
        <v>33229.575841966871</v>
      </c>
      <c r="BY28" s="300">
        <v>-33229.575841966871</v>
      </c>
      <c r="BZ28" s="300">
        <f>BX28+BY28</f>
        <v>0</v>
      </c>
      <c r="CA28" s="300">
        <v>0</v>
      </c>
      <c r="CB28" s="300">
        <f>BZ28+CA28</f>
        <v>0</v>
      </c>
      <c r="CC28" s="659">
        <f>ROW()</f>
        <v>28</v>
      </c>
      <c r="CD28" s="369" t="s">
        <v>433</v>
      </c>
      <c r="CF28" s="300">
        <v>0</v>
      </c>
      <c r="CG28" s="300">
        <v>0</v>
      </c>
      <c r="CH28" s="227">
        <f t="shared" si="9"/>
        <v>0</v>
      </c>
      <c r="CI28" s="300">
        <v>0</v>
      </c>
      <c r="CJ28" s="227">
        <f t="shared" si="10"/>
        <v>0</v>
      </c>
      <c r="CK28" s="300">
        <v>0</v>
      </c>
      <c r="CL28" s="227">
        <f t="shared" si="11"/>
        <v>0</v>
      </c>
      <c r="CM28" s="300">
        <v>-725596.41000000015</v>
      </c>
      <c r="CN28" s="227">
        <f t="shared" si="12"/>
        <v>-725596.41000000015</v>
      </c>
      <c r="CO28" s="300">
        <v>-1451192.8200000008</v>
      </c>
      <c r="CP28" s="227">
        <f t="shared" si="13"/>
        <v>-2176789.2300000009</v>
      </c>
      <c r="CQ28" s="300">
        <v>-1451192.8199999984</v>
      </c>
      <c r="CR28" s="227">
        <f t="shared" si="14"/>
        <v>-3627982.0499999993</v>
      </c>
    </row>
    <row r="29" spans="1:96" ht="15.75" thickBot="1" x14ac:dyDescent="0.3">
      <c r="A29" s="29">
        <f>ROW()</f>
        <v>29</v>
      </c>
      <c r="B29" s="533"/>
      <c r="C29" s="331"/>
      <c r="D29" s="705"/>
      <c r="E29" s="705"/>
      <c r="F29" s="705"/>
      <c r="G29" s="705"/>
      <c r="H29" s="705"/>
      <c r="I29" s="704"/>
      <c r="J29" s="704"/>
      <c r="K29" s="704"/>
      <c r="L29" s="704"/>
      <c r="M29" s="704"/>
      <c r="N29" s="704"/>
      <c r="O29" s="704"/>
      <c r="P29" s="704"/>
      <c r="Q29" s="5"/>
      <c r="AG29" s="231">
        <v>21</v>
      </c>
      <c r="AH29" s="533"/>
      <c r="AI29" s="223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5">
        <f>ROW()</f>
        <v>29</v>
      </c>
      <c r="AX29" s="369" t="s">
        <v>428</v>
      </c>
      <c r="AY29"/>
      <c r="AZ29" s="227">
        <v>0</v>
      </c>
      <c r="BA29" s="227">
        <v>0</v>
      </c>
      <c r="BB29" s="227">
        <f t="shared" si="3"/>
        <v>0</v>
      </c>
      <c r="BC29" s="227">
        <v>0</v>
      </c>
      <c r="BD29" s="227">
        <f t="shared" si="4"/>
        <v>0</v>
      </c>
      <c r="BE29" s="227">
        <v>0</v>
      </c>
      <c r="BF29" s="227">
        <f t="shared" si="5"/>
        <v>0</v>
      </c>
      <c r="BG29" s="227">
        <v>-281698.93495340605</v>
      </c>
      <c r="BH29" s="227">
        <f t="shared" si="6"/>
        <v>-281698.93495340605</v>
      </c>
      <c r="BI29" s="227">
        <v>112679.57398136266</v>
      </c>
      <c r="BJ29" s="227">
        <f t="shared" si="7"/>
        <v>-169019.36097204339</v>
      </c>
      <c r="BK29" s="227">
        <v>112679.57398136248</v>
      </c>
      <c r="BL29" s="227">
        <f t="shared" si="8"/>
        <v>-56339.786990680906</v>
      </c>
      <c r="BM29" s="659">
        <f>ROW()</f>
        <v>29</v>
      </c>
      <c r="BN29" s="236" t="s">
        <v>432</v>
      </c>
      <c r="BO29" s="236"/>
      <c r="BP29" s="707">
        <f t="shared" ref="BP29:CB29" si="15">SUM(BP25:BP28)</f>
        <v>5413226.5194807258</v>
      </c>
      <c r="BQ29" s="707">
        <f t="shared" si="15"/>
        <v>0</v>
      </c>
      <c r="BR29" s="707">
        <f t="shared" si="15"/>
        <v>5413226.5194807258</v>
      </c>
      <c r="BS29" s="707">
        <f t="shared" si="15"/>
        <v>424716.20982690901</v>
      </c>
      <c r="BT29" s="707">
        <f t="shared" si="15"/>
        <v>5837942.7293076348</v>
      </c>
      <c r="BU29" s="707">
        <f t="shared" si="15"/>
        <v>0</v>
      </c>
      <c r="BV29" s="707">
        <f t="shared" si="15"/>
        <v>5837942.7293076348</v>
      </c>
      <c r="BW29" s="707">
        <f t="shared" si="15"/>
        <v>-1459485.6823269089</v>
      </c>
      <c r="BX29" s="707">
        <f t="shared" si="15"/>
        <v>4378457.0469807265</v>
      </c>
      <c r="BY29" s="707">
        <f t="shared" si="15"/>
        <v>-4378457.0469807265</v>
      </c>
      <c r="BZ29" s="707">
        <f t="shared" si="15"/>
        <v>0</v>
      </c>
      <c r="CA29" s="707">
        <f t="shared" si="15"/>
        <v>0</v>
      </c>
      <c r="CB29" s="707">
        <f t="shared" si="15"/>
        <v>0</v>
      </c>
      <c r="CC29" s="659">
        <f>ROW()</f>
        <v>29</v>
      </c>
      <c r="CD29" s="369" t="s">
        <v>431</v>
      </c>
      <c r="CF29" s="300">
        <v>0</v>
      </c>
      <c r="CG29" s="300">
        <v>0</v>
      </c>
      <c r="CH29" s="227">
        <f t="shared" si="9"/>
        <v>0</v>
      </c>
      <c r="CI29" s="300">
        <v>0</v>
      </c>
      <c r="CJ29" s="227">
        <f t="shared" si="10"/>
        <v>0</v>
      </c>
      <c r="CK29" s="300">
        <v>0</v>
      </c>
      <c r="CL29" s="227">
        <f t="shared" si="11"/>
        <v>0</v>
      </c>
      <c r="CM29" s="300">
        <v>0</v>
      </c>
      <c r="CN29" s="227">
        <f t="shared" si="12"/>
        <v>0</v>
      </c>
      <c r="CO29" s="300">
        <v>0</v>
      </c>
      <c r="CP29" s="227">
        <f t="shared" si="13"/>
        <v>0</v>
      </c>
      <c r="CQ29" s="300">
        <v>0</v>
      </c>
      <c r="CR29" s="227">
        <f t="shared" si="14"/>
        <v>0</v>
      </c>
    </row>
    <row r="30" spans="1:96" ht="15.75" thickTop="1" x14ac:dyDescent="0.25">
      <c r="A30" s="29">
        <f>ROW()</f>
        <v>30</v>
      </c>
      <c r="B30" s="373"/>
      <c r="C30" s="331"/>
      <c r="D30" s="705"/>
      <c r="E30" s="705"/>
      <c r="F30" s="705"/>
      <c r="G30" s="705"/>
      <c r="H30" s="705"/>
      <c r="I30" s="704"/>
      <c r="J30" s="704"/>
      <c r="K30" s="704"/>
      <c r="L30" s="704"/>
      <c r="M30" s="704"/>
      <c r="N30" s="704"/>
      <c r="O30" s="704"/>
      <c r="P30" s="704"/>
      <c r="Q30" s="5"/>
      <c r="AG30" s="5"/>
      <c r="AW30" s="5">
        <f>ROW()</f>
        <v>30</v>
      </c>
      <c r="AX30" s="369" t="s">
        <v>426</v>
      </c>
      <c r="AY30"/>
      <c r="AZ30" s="227">
        <v>0</v>
      </c>
      <c r="BA30" s="227">
        <v>0</v>
      </c>
      <c r="BB30" s="227">
        <f t="shared" si="3"/>
        <v>0</v>
      </c>
      <c r="BC30" s="227">
        <v>0</v>
      </c>
      <c r="BD30" s="227">
        <f t="shared" si="4"/>
        <v>0</v>
      </c>
      <c r="BE30" s="227">
        <v>0</v>
      </c>
      <c r="BF30" s="227">
        <f t="shared" si="5"/>
        <v>0</v>
      </c>
      <c r="BG30" s="227">
        <v>0</v>
      </c>
      <c r="BH30" s="227">
        <f t="shared" si="6"/>
        <v>0</v>
      </c>
      <c r="BI30" s="227">
        <v>0</v>
      </c>
      <c r="BJ30" s="227">
        <f t="shared" si="7"/>
        <v>0</v>
      </c>
      <c r="BK30" s="227">
        <v>0</v>
      </c>
      <c r="BL30" s="227">
        <f t="shared" si="8"/>
        <v>0</v>
      </c>
      <c r="BM30" s="659">
        <f>ROW()</f>
        <v>30</v>
      </c>
      <c r="BN30" s="665"/>
      <c r="BO30" s="665"/>
      <c r="BP30" s="665"/>
      <c r="BQ30" s="665"/>
      <c r="BR30" s="665"/>
      <c r="BS30" s="665"/>
      <c r="BT30" s="665"/>
      <c r="BU30" s="665"/>
      <c r="BV30" s="665"/>
      <c r="BW30" s="665"/>
      <c r="BX30" s="665"/>
      <c r="BY30" s="665"/>
      <c r="BZ30" s="665"/>
      <c r="CA30" s="665"/>
      <c r="CB30" s="665"/>
      <c r="CC30" s="659">
        <f>ROW()</f>
        <v>30</v>
      </c>
      <c r="CD30" s="369" t="s">
        <v>430</v>
      </c>
      <c r="CF30" s="300">
        <v>0</v>
      </c>
      <c r="CG30" s="300">
        <v>0</v>
      </c>
      <c r="CH30" s="227">
        <f t="shared" si="9"/>
        <v>0</v>
      </c>
      <c r="CI30" s="300">
        <v>0</v>
      </c>
      <c r="CJ30" s="227">
        <f t="shared" si="10"/>
        <v>0</v>
      </c>
      <c r="CK30" s="300">
        <v>0</v>
      </c>
      <c r="CL30" s="227">
        <f t="shared" si="11"/>
        <v>0</v>
      </c>
      <c r="CM30" s="300">
        <v>-601014.42592049774</v>
      </c>
      <c r="CN30" s="227">
        <f t="shared" si="12"/>
        <v>-601014.42592049774</v>
      </c>
      <c r="CO30" s="300">
        <v>-1202028.8518409953</v>
      </c>
      <c r="CP30" s="227">
        <f t="shared" si="13"/>
        <v>-1803043.2777614929</v>
      </c>
      <c r="CQ30" s="300">
        <v>-1202028.8518409955</v>
      </c>
      <c r="CR30" s="227">
        <f t="shared" si="14"/>
        <v>-3005072.1296024881</v>
      </c>
    </row>
    <row r="31" spans="1:96" x14ac:dyDescent="0.25">
      <c r="A31" s="29">
        <f>ROW()</f>
        <v>31</v>
      </c>
      <c r="B31" s="373"/>
      <c r="C31" s="331"/>
      <c r="D31" s="705"/>
      <c r="E31" s="705"/>
      <c r="F31" s="705"/>
      <c r="G31" s="705"/>
      <c r="H31" s="705"/>
      <c r="I31" s="704"/>
      <c r="J31" s="704"/>
      <c r="K31" s="704"/>
      <c r="L31" s="704"/>
      <c r="M31" s="704"/>
      <c r="N31" s="704"/>
      <c r="O31" s="704"/>
      <c r="P31" s="704"/>
      <c r="Q31" s="5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5">
        <f>ROW()</f>
        <v>31</v>
      </c>
      <c r="AX31" s="316" t="s">
        <v>215</v>
      </c>
      <c r="AY31"/>
      <c r="AZ31" s="368">
        <f t="shared" ref="AZ31:BL31" si="16">SUM(AZ25:AZ30)</f>
        <v>0</v>
      </c>
      <c r="BA31" s="368">
        <f t="shared" si="16"/>
        <v>0</v>
      </c>
      <c r="BB31" s="368">
        <f t="shared" si="16"/>
        <v>0</v>
      </c>
      <c r="BC31" s="368">
        <f t="shared" si="16"/>
        <v>0</v>
      </c>
      <c r="BD31" s="368">
        <f t="shared" si="16"/>
        <v>0</v>
      </c>
      <c r="BE31" s="368">
        <f t="shared" si="16"/>
        <v>0</v>
      </c>
      <c r="BF31" s="368">
        <f t="shared" si="16"/>
        <v>0</v>
      </c>
      <c r="BG31" s="368">
        <f t="shared" si="16"/>
        <v>1059724.5648247197</v>
      </c>
      <c r="BH31" s="368">
        <f t="shared" si="16"/>
        <v>1059724.5648247197</v>
      </c>
      <c r="BI31" s="368">
        <f t="shared" si="16"/>
        <v>-423889.82592988736</v>
      </c>
      <c r="BJ31" s="368">
        <f t="shared" si="16"/>
        <v>635834.73889483232</v>
      </c>
      <c r="BK31" s="368">
        <f t="shared" si="16"/>
        <v>-423889.82592988771</v>
      </c>
      <c r="BL31" s="368">
        <f t="shared" si="16"/>
        <v>211944.91296494455</v>
      </c>
      <c r="BM31" s="659">
        <f>ROW()</f>
        <v>31</v>
      </c>
      <c r="BN31" s="672" t="s">
        <v>429</v>
      </c>
      <c r="BO31" s="416">
        <v>0.21</v>
      </c>
      <c r="BP31" s="706">
        <f t="shared" ref="BP31:CB31" si="17">-BP29*$BO$31</f>
        <v>-1136777.5690909524</v>
      </c>
      <c r="BQ31" s="706">
        <f t="shared" si="17"/>
        <v>0</v>
      </c>
      <c r="BR31" s="706">
        <f t="shared" si="17"/>
        <v>-1136777.5690909524</v>
      </c>
      <c r="BS31" s="706">
        <f t="shared" si="17"/>
        <v>-89190.404063650887</v>
      </c>
      <c r="BT31" s="706">
        <f t="shared" si="17"/>
        <v>-1225967.9731546033</v>
      </c>
      <c r="BU31" s="706">
        <f t="shared" si="17"/>
        <v>0</v>
      </c>
      <c r="BV31" s="706">
        <f t="shared" si="17"/>
        <v>-1225967.9731546033</v>
      </c>
      <c r="BW31" s="706">
        <f t="shared" si="17"/>
        <v>306491.99328865088</v>
      </c>
      <c r="BX31" s="706">
        <f t="shared" si="17"/>
        <v>-919475.97986595251</v>
      </c>
      <c r="BY31" s="706">
        <f t="shared" si="17"/>
        <v>919475.97986595251</v>
      </c>
      <c r="BZ31" s="706">
        <f t="shared" si="17"/>
        <v>0</v>
      </c>
      <c r="CA31" s="706">
        <f t="shared" si="17"/>
        <v>0</v>
      </c>
      <c r="CB31" s="706">
        <f t="shared" si="17"/>
        <v>0</v>
      </c>
      <c r="CC31" s="659">
        <f>ROW()</f>
        <v>31</v>
      </c>
      <c r="CD31" s="369" t="s">
        <v>428</v>
      </c>
      <c r="CF31" s="300">
        <v>0</v>
      </c>
      <c r="CG31" s="300">
        <v>0</v>
      </c>
      <c r="CH31" s="227">
        <f t="shared" si="9"/>
        <v>0</v>
      </c>
      <c r="CI31" s="300">
        <v>0</v>
      </c>
      <c r="CJ31" s="227">
        <f t="shared" si="10"/>
        <v>0</v>
      </c>
      <c r="CK31" s="300">
        <v>0</v>
      </c>
      <c r="CL31" s="227">
        <f t="shared" si="11"/>
        <v>0</v>
      </c>
      <c r="CM31" s="300">
        <v>-1066626.7227000005</v>
      </c>
      <c r="CN31" s="227">
        <f t="shared" si="12"/>
        <v>-1066626.7227000005</v>
      </c>
      <c r="CO31" s="300">
        <v>304750.49219999951</v>
      </c>
      <c r="CP31" s="227">
        <f t="shared" si="13"/>
        <v>-761876.23050000099</v>
      </c>
      <c r="CQ31" s="300">
        <v>304750.49219999951</v>
      </c>
      <c r="CR31" s="227">
        <f t="shared" si="14"/>
        <v>-457125.73830000148</v>
      </c>
    </row>
    <row r="32" spans="1:96" ht="15.75" thickBot="1" x14ac:dyDescent="0.3">
      <c r="A32" s="29">
        <f>ROW()</f>
        <v>32</v>
      </c>
      <c r="B32" s="373"/>
      <c r="C32" s="331"/>
      <c r="D32" s="705"/>
      <c r="E32" s="705"/>
      <c r="F32" s="705"/>
      <c r="G32" s="705"/>
      <c r="H32" s="705"/>
      <c r="I32" s="704"/>
      <c r="J32" s="704"/>
      <c r="K32" s="704"/>
      <c r="L32" s="704"/>
      <c r="M32" s="704"/>
      <c r="N32" s="704"/>
      <c r="O32" s="704"/>
      <c r="P32" s="704"/>
      <c r="Q32" s="5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 s="5">
        <f>ROW()</f>
        <v>32</v>
      </c>
      <c r="AX32" s="299"/>
      <c r="AY32"/>
      <c r="AZ32" s="368"/>
      <c r="BA32" s="368"/>
      <c r="BB32" s="368"/>
      <c r="BC32" s="368"/>
      <c r="BD32" s="368"/>
      <c r="BE32" s="368"/>
      <c r="BF32" s="368"/>
      <c r="BG32" s="368"/>
      <c r="BH32" s="368"/>
      <c r="BI32" s="368"/>
      <c r="BJ32" s="368"/>
      <c r="BK32" s="368"/>
      <c r="BL32" s="368"/>
      <c r="BM32" s="659">
        <f>ROW()</f>
        <v>32</v>
      </c>
      <c r="BN32" s="672" t="s">
        <v>427</v>
      </c>
      <c r="BO32" s="689"/>
      <c r="BP32" s="45">
        <f t="shared" ref="BP32:CB32" si="18">-BP29-BP31</f>
        <v>-4276448.9503897736</v>
      </c>
      <c r="BQ32" s="45">
        <f t="shared" si="18"/>
        <v>0</v>
      </c>
      <c r="BR32" s="45">
        <f t="shared" si="18"/>
        <v>-4276448.9503897736</v>
      </c>
      <c r="BS32" s="45">
        <f t="shared" si="18"/>
        <v>-335525.80576325813</v>
      </c>
      <c r="BT32" s="45">
        <f t="shared" si="18"/>
        <v>-4611974.7561530313</v>
      </c>
      <c r="BU32" s="45">
        <f t="shared" si="18"/>
        <v>0</v>
      </c>
      <c r="BV32" s="45">
        <f t="shared" si="18"/>
        <v>-4611974.7561530313</v>
      </c>
      <c r="BW32" s="45">
        <f t="shared" si="18"/>
        <v>1152993.689038258</v>
      </c>
      <c r="BX32" s="45">
        <f t="shared" si="18"/>
        <v>-3458981.0671147741</v>
      </c>
      <c r="BY32" s="45">
        <f t="shared" si="18"/>
        <v>3458981.0671147741</v>
      </c>
      <c r="BZ32" s="45">
        <f t="shared" si="18"/>
        <v>0</v>
      </c>
      <c r="CA32" s="45">
        <f t="shared" si="18"/>
        <v>0</v>
      </c>
      <c r="CB32" s="45">
        <f t="shared" si="18"/>
        <v>0</v>
      </c>
      <c r="CC32" s="659">
        <f>ROW()</f>
        <v>32</v>
      </c>
      <c r="CD32" s="369" t="s">
        <v>426</v>
      </c>
      <c r="CF32" s="300">
        <v>0</v>
      </c>
      <c r="CG32" s="300">
        <v>0</v>
      </c>
      <c r="CH32" s="227">
        <f t="shared" si="9"/>
        <v>0</v>
      </c>
      <c r="CI32" s="300">
        <v>0</v>
      </c>
      <c r="CJ32" s="227">
        <f t="shared" si="10"/>
        <v>0</v>
      </c>
      <c r="CK32" s="300">
        <v>0</v>
      </c>
      <c r="CL32" s="227">
        <f t="shared" si="11"/>
        <v>0</v>
      </c>
      <c r="CM32" s="300">
        <v>0</v>
      </c>
      <c r="CN32" s="227">
        <f t="shared" si="12"/>
        <v>0</v>
      </c>
      <c r="CO32" s="300">
        <v>0</v>
      </c>
      <c r="CP32" s="227">
        <f t="shared" si="13"/>
        <v>0</v>
      </c>
      <c r="CQ32" s="300">
        <v>0</v>
      </c>
      <c r="CR32" s="227">
        <f t="shared" si="14"/>
        <v>0</v>
      </c>
    </row>
    <row r="33" spans="1:96" ht="16.5" thickTop="1" thickBot="1" x14ac:dyDescent="0.3">
      <c r="A33" s="29">
        <f>ROW()</f>
        <v>33</v>
      </c>
      <c r="B33" s="373"/>
      <c r="C33" s="331"/>
      <c r="D33" s="703"/>
      <c r="E33" s="703"/>
      <c r="F33" s="703"/>
      <c r="G33" s="703"/>
      <c r="H33" s="703"/>
      <c r="I33" s="703"/>
      <c r="J33" s="703"/>
      <c r="K33" s="703"/>
      <c r="L33" s="703"/>
      <c r="M33" s="703"/>
      <c r="N33" s="703"/>
      <c r="O33" s="703"/>
      <c r="P33" s="703"/>
      <c r="Q33" s="5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 s="5">
        <f>ROW()</f>
        <v>33</v>
      </c>
      <c r="AX33" s="299" t="s">
        <v>208</v>
      </c>
      <c r="AY33"/>
      <c r="AZ33" s="702">
        <f t="shared" ref="AZ33:BL33" si="19">AZ22+AZ31</f>
        <v>23770011.81658344</v>
      </c>
      <c r="BA33" s="702">
        <f t="shared" si="19"/>
        <v>-23770011.81658344</v>
      </c>
      <c r="BB33" s="702">
        <f t="shared" si="19"/>
        <v>0</v>
      </c>
      <c r="BC33" s="702">
        <f t="shared" si="19"/>
        <v>23770011.81658344</v>
      </c>
      <c r="BD33" s="702">
        <f t="shared" si="19"/>
        <v>23770011.81658344</v>
      </c>
      <c r="BE33" s="702">
        <f t="shared" si="19"/>
        <v>0</v>
      </c>
      <c r="BF33" s="702">
        <f t="shared" si="19"/>
        <v>23770011.81658344</v>
      </c>
      <c r="BG33" s="702">
        <f t="shared" si="19"/>
        <v>1059724.5648247197</v>
      </c>
      <c r="BH33" s="702">
        <f t="shared" si="19"/>
        <v>24829736.381408159</v>
      </c>
      <c r="BI33" s="702">
        <f t="shared" si="19"/>
        <v>-423889.82592988736</v>
      </c>
      <c r="BJ33" s="702">
        <f t="shared" si="19"/>
        <v>24405846.555478271</v>
      </c>
      <c r="BK33" s="702">
        <f t="shared" si="19"/>
        <v>-423889.82592988771</v>
      </c>
      <c r="BL33" s="702">
        <f t="shared" si="19"/>
        <v>23981956.729548384</v>
      </c>
      <c r="BM33" s="659">
        <f>ROW()</f>
        <v>33</v>
      </c>
      <c r="BN33" s="672"/>
      <c r="BO33" s="689"/>
      <c r="BP33" s="665"/>
      <c r="BQ33" s="665"/>
      <c r="BR33" s="665"/>
      <c r="BS33" s="665"/>
      <c r="BT33" s="665"/>
      <c r="BU33" s="665"/>
      <c r="BV33" s="665"/>
      <c r="BW33" s="665"/>
      <c r="BX33" s="665"/>
      <c r="BY33" s="665"/>
      <c r="BZ33" s="665"/>
      <c r="CA33" s="665"/>
      <c r="CB33" s="665"/>
      <c r="CC33" s="659">
        <f>ROW()</f>
        <v>33</v>
      </c>
      <c r="CD33" s="369" t="s">
        <v>425</v>
      </c>
      <c r="CF33" s="300">
        <v>0</v>
      </c>
      <c r="CG33" s="300">
        <v>0</v>
      </c>
      <c r="CH33" s="227">
        <f t="shared" si="9"/>
        <v>0</v>
      </c>
      <c r="CI33" s="300">
        <v>0</v>
      </c>
      <c r="CJ33" s="227">
        <f t="shared" si="10"/>
        <v>0</v>
      </c>
      <c r="CK33" s="300">
        <v>0</v>
      </c>
      <c r="CL33" s="227">
        <f t="shared" si="11"/>
        <v>0</v>
      </c>
      <c r="CM33" s="300">
        <v>-883491.20610313199</v>
      </c>
      <c r="CN33" s="227">
        <f t="shared" si="12"/>
        <v>-883491.20610313199</v>
      </c>
      <c r="CO33" s="300">
        <v>252426.05888660962</v>
      </c>
      <c r="CP33" s="227">
        <f t="shared" si="13"/>
        <v>-631065.14721652237</v>
      </c>
      <c r="CQ33" s="300">
        <v>252426.0588866091</v>
      </c>
      <c r="CR33" s="227">
        <f t="shared" si="14"/>
        <v>-378639.08832991327</v>
      </c>
    </row>
    <row r="34" spans="1:96" ht="15.75" thickTop="1" x14ac:dyDescent="0.25">
      <c r="A34" s="29">
        <f>ROW()</f>
        <v>34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5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 s="5">
        <f>ROW()</f>
        <v>34</v>
      </c>
      <c r="AY34" s="701"/>
      <c r="AZ34" s="700">
        <v>0</v>
      </c>
      <c r="BA34" s="700">
        <v>0</v>
      </c>
      <c r="BB34" s="700">
        <v>0</v>
      </c>
      <c r="BC34" s="700">
        <v>0</v>
      </c>
      <c r="BD34" s="700">
        <v>0</v>
      </c>
      <c r="BE34" s="700">
        <v>0</v>
      </c>
      <c r="BF34" s="700">
        <v>0</v>
      </c>
      <c r="BG34" s="700">
        <v>0</v>
      </c>
      <c r="BH34" s="700">
        <v>0</v>
      </c>
      <c r="BI34" s="700">
        <v>0</v>
      </c>
      <c r="BJ34" s="700">
        <v>0</v>
      </c>
      <c r="BK34" s="700">
        <v>0</v>
      </c>
      <c r="BL34" s="700">
        <v>0</v>
      </c>
      <c r="BM34" s="659">
        <f>ROW()</f>
        <v>34</v>
      </c>
      <c r="BN34" s="672" t="s">
        <v>424</v>
      </c>
      <c r="BO34" s="689"/>
      <c r="BP34" s="699"/>
      <c r="BQ34" s="698"/>
      <c r="BR34" s="697"/>
      <c r="BS34" s="696"/>
      <c r="BT34" s="695" t="s">
        <v>51</v>
      </c>
      <c r="BU34" s="694">
        <v>2022</v>
      </c>
      <c r="BV34" s="693" t="s">
        <v>52</v>
      </c>
      <c r="BW34" s="692">
        <v>2023</v>
      </c>
      <c r="BX34" s="693" t="s">
        <v>52</v>
      </c>
      <c r="BY34" s="692">
        <v>2024</v>
      </c>
      <c r="BZ34" s="693" t="s">
        <v>52</v>
      </c>
      <c r="CA34" s="692">
        <v>2025</v>
      </c>
      <c r="CB34" s="691" t="s">
        <v>52</v>
      </c>
      <c r="CC34" s="659">
        <f>ROW()</f>
        <v>34</v>
      </c>
      <c r="CD34" s="316" t="s">
        <v>215</v>
      </c>
      <c r="CF34" s="368">
        <f>SUM(CF25:CF33)</f>
        <v>0</v>
      </c>
      <c r="CG34" s="368">
        <f>SUM(CG25:CG33)</f>
        <v>0</v>
      </c>
      <c r="CH34" s="368"/>
      <c r="CI34" s="368">
        <f>SUM(CI25:CI33)</f>
        <v>0</v>
      </c>
      <c r="CJ34" s="368"/>
      <c r="CK34" s="368">
        <f>SUM(CK25:CK33)</f>
        <v>0</v>
      </c>
      <c r="CL34" s="368"/>
      <c r="CM34" s="368">
        <f>SUM(CM25:CM33)</f>
        <v>7336157.9226403516</v>
      </c>
      <c r="CN34" s="368"/>
      <c r="CO34" s="368">
        <f>SUM(CO25:CO33)</f>
        <v>-2096045.1207543868</v>
      </c>
      <c r="CP34" s="368"/>
      <c r="CQ34" s="368">
        <f>SUM(CQ25:CQ33)</f>
        <v>-2096045.1207543854</v>
      </c>
      <c r="CR34" s="368">
        <f>SUM(CR25:CR33)</f>
        <v>3144067.6811315808</v>
      </c>
    </row>
    <row r="35" spans="1:96" x14ac:dyDescent="0.25">
      <c r="A35" s="29">
        <f>ROW()</f>
        <v>35</v>
      </c>
      <c r="B35" s="525"/>
      <c r="C35" s="223"/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 s="5">
        <f>ROW()</f>
        <v>35</v>
      </c>
      <c r="AX35" s="353" t="s">
        <v>201</v>
      </c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 s="659">
        <f>ROW()</f>
        <v>35</v>
      </c>
      <c r="BN35" s="673" t="s">
        <v>423</v>
      </c>
      <c r="BO35" s="689"/>
      <c r="BP35" s="688" t="s">
        <v>53</v>
      </c>
      <c r="BQ35" s="690"/>
      <c r="BR35" s="686" t="s">
        <v>54</v>
      </c>
      <c r="BS35" s="685" t="s">
        <v>55</v>
      </c>
      <c r="BT35" s="684" t="s">
        <v>52</v>
      </c>
      <c r="BU35" s="687" t="s">
        <v>56</v>
      </c>
      <c r="BV35" s="686" t="s">
        <v>57</v>
      </c>
      <c r="BW35" s="685" t="s">
        <v>27</v>
      </c>
      <c r="BX35" s="686" t="s">
        <v>57</v>
      </c>
      <c r="BY35" s="685" t="s">
        <v>26</v>
      </c>
      <c r="BZ35" s="686" t="s">
        <v>57</v>
      </c>
      <c r="CA35" s="685" t="s">
        <v>25</v>
      </c>
      <c r="CB35" s="684" t="s">
        <v>57</v>
      </c>
      <c r="CC35" s="659">
        <f>ROW()</f>
        <v>35</v>
      </c>
      <c r="CD35" s="299"/>
      <c r="CF35" s="368"/>
      <c r="CG35" s="368"/>
      <c r="CH35" s="368"/>
      <c r="CI35" s="368"/>
      <c r="CJ35" s="368"/>
      <c r="CK35" s="368"/>
      <c r="CL35" s="368"/>
      <c r="CM35" s="368"/>
      <c r="CN35" s="368"/>
      <c r="CO35" s="368"/>
      <c r="CP35" s="368"/>
      <c r="CQ35" s="368"/>
      <c r="CR35" s="368"/>
    </row>
    <row r="36" spans="1:96" ht="15.75" thickBot="1" x14ac:dyDescent="0.3">
      <c r="A36" s="29">
        <f>ROW()</f>
        <v>36</v>
      </c>
      <c r="B36" s="373"/>
      <c r="C36" s="223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5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 s="5">
        <f>ROW()</f>
        <v>36</v>
      </c>
      <c r="AX36" s="316" t="s">
        <v>422</v>
      </c>
      <c r="AZ36" s="227">
        <v>-536571.3999112501</v>
      </c>
      <c r="BA36" s="227">
        <v>0</v>
      </c>
      <c r="BB36" s="227">
        <f>AZ36+BA36</f>
        <v>-536571.3999112501</v>
      </c>
      <c r="BC36" s="227">
        <v>536571.3999112501</v>
      </c>
      <c r="BD36" s="227">
        <f>BB36+BC36</f>
        <v>0</v>
      </c>
      <c r="BE36" s="227">
        <v>0</v>
      </c>
      <c r="BF36" s="227">
        <f>BD36+BE36</f>
        <v>0</v>
      </c>
      <c r="BG36" s="227">
        <v>0</v>
      </c>
      <c r="BH36" s="227">
        <f>BF36+BG36</f>
        <v>0</v>
      </c>
      <c r="BI36" s="227">
        <v>0</v>
      </c>
      <c r="BJ36" s="227">
        <f>BH36+BI36</f>
        <v>0</v>
      </c>
      <c r="BK36" s="227">
        <v>0</v>
      </c>
      <c r="BL36" s="227">
        <f>BJ36+BK36</f>
        <v>0</v>
      </c>
      <c r="BM36" s="659">
        <f>ROW()</f>
        <v>36</v>
      </c>
      <c r="BN36" s="673" t="s">
        <v>421</v>
      </c>
      <c r="BO36" s="689"/>
      <c r="BP36" s="688" t="s">
        <v>58</v>
      </c>
      <c r="BQ36" s="685" t="s">
        <v>59</v>
      </c>
      <c r="BR36" s="686" t="s">
        <v>60</v>
      </c>
      <c r="BS36" s="685" t="s">
        <v>55</v>
      </c>
      <c r="BT36" s="684" t="s">
        <v>60</v>
      </c>
      <c r="BU36" s="687" t="s">
        <v>62</v>
      </c>
      <c r="BV36" s="686" t="s">
        <v>63</v>
      </c>
      <c r="BW36" s="685" t="s">
        <v>62</v>
      </c>
      <c r="BX36" s="686" t="s">
        <v>64</v>
      </c>
      <c r="BY36" s="685" t="s">
        <v>62</v>
      </c>
      <c r="BZ36" s="686" t="s">
        <v>64</v>
      </c>
      <c r="CA36" s="685" t="s">
        <v>62</v>
      </c>
      <c r="CB36" s="684" t="s">
        <v>64</v>
      </c>
      <c r="CC36" s="659">
        <f>ROW()</f>
        <v>36</v>
      </c>
      <c r="CD36" s="299" t="s">
        <v>208</v>
      </c>
      <c r="CF36" s="683">
        <f t="shared" ref="CF36:CR36" si="20">CF22+CF34</f>
        <v>0</v>
      </c>
      <c r="CG36" s="683">
        <f t="shared" si="20"/>
        <v>0</v>
      </c>
      <c r="CH36" s="683">
        <f t="shared" si="20"/>
        <v>0</v>
      </c>
      <c r="CI36" s="683">
        <f t="shared" si="20"/>
        <v>0</v>
      </c>
      <c r="CJ36" s="683">
        <f t="shared" si="20"/>
        <v>0</v>
      </c>
      <c r="CK36" s="683">
        <f t="shared" si="20"/>
        <v>0</v>
      </c>
      <c r="CL36" s="683">
        <f t="shared" si="20"/>
        <v>0</v>
      </c>
      <c r="CM36" s="683">
        <f t="shared" si="20"/>
        <v>7336157.9226403516</v>
      </c>
      <c r="CN36" s="683">
        <f t="shared" si="20"/>
        <v>0</v>
      </c>
      <c r="CO36" s="683">
        <f t="shared" si="20"/>
        <v>-2096045.1207543868</v>
      </c>
      <c r="CP36" s="683">
        <f t="shared" si="20"/>
        <v>0</v>
      </c>
      <c r="CQ36" s="683">
        <f t="shared" si="20"/>
        <v>-2096045.1207543854</v>
      </c>
      <c r="CR36" s="683">
        <f t="shared" si="20"/>
        <v>3144067.6811315808</v>
      </c>
    </row>
    <row r="37" spans="1:96" ht="16.5" thickTop="1" x14ac:dyDescent="0.25">
      <c r="A37" s="29">
        <f>ROW()</f>
        <v>37</v>
      </c>
      <c r="B37" s="525"/>
      <c r="C37" s="223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5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 s="5">
        <f>ROW()</f>
        <v>37</v>
      </c>
      <c r="AX37" s="316" t="s">
        <v>417</v>
      </c>
      <c r="AY37"/>
      <c r="AZ37" s="227">
        <v>0</v>
      </c>
      <c r="BA37" s="227">
        <v>0</v>
      </c>
      <c r="BB37" s="227">
        <f>AZ37+BA37</f>
        <v>0</v>
      </c>
      <c r="BC37" s="227">
        <v>0</v>
      </c>
      <c r="BD37" s="227">
        <f>BB37+BC37</f>
        <v>0</v>
      </c>
      <c r="BE37" s="227">
        <v>0</v>
      </c>
      <c r="BF37" s="227">
        <f>BD37+BE37</f>
        <v>0</v>
      </c>
      <c r="BG37" s="227">
        <v>536569.3999112501</v>
      </c>
      <c r="BH37" s="227">
        <f>BF37+BG37</f>
        <v>536569.3999112501</v>
      </c>
      <c r="BI37" s="227">
        <v>0</v>
      </c>
      <c r="BJ37" s="227">
        <f>BH37+BI37</f>
        <v>536569.3999112501</v>
      </c>
      <c r="BK37" s="227">
        <v>0</v>
      </c>
      <c r="BL37" s="227">
        <f>BJ37+BK37</f>
        <v>536569.3999112501</v>
      </c>
      <c r="BM37" s="659">
        <f>ROW()</f>
        <v>37</v>
      </c>
      <c r="BN37" s="673" t="s">
        <v>420</v>
      </c>
      <c r="BO37" s="672"/>
      <c r="BP37" s="682" t="s">
        <v>65</v>
      </c>
      <c r="BQ37" s="679" t="s">
        <v>66</v>
      </c>
      <c r="BR37" s="680" t="s">
        <v>67</v>
      </c>
      <c r="BS37" s="679" t="s">
        <v>66</v>
      </c>
      <c r="BT37" s="678" t="s">
        <v>67</v>
      </c>
      <c r="BU37" s="681" t="s">
        <v>66</v>
      </c>
      <c r="BV37" s="680" t="s">
        <v>27</v>
      </c>
      <c r="BW37" s="679" t="s">
        <v>66</v>
      </c>
      <c r="BX37" s="680" t="s">
        <v>27</v>
      </c>
      <c r="BY37" s="679" t="s">
        <v>66</v>
      </c>
      <c r="BZ37" s="680" t="s">
        <v>26</v>
      </c>
      <c r="CA37" s="679" t="s">
        <v>66</v>
      </c>
      <c r="CB37" s="678" t="s">
        <v>25</v>
      </c>
      <c r="CC37" s="659">
        <f>ROW()</f>
        <v>37</v>
      </c>
      <c r="CD37" s="677"/>
      <c r="CF37"/>
      <c r="CG37"/>
      <c r="CH37"/>
      <c r="CI37"/>
      <c r="CJ37"/>
      <c r="CK37"/>
      <c r="CL37"/>
      <c r="CM37"/>
      <c r="CN37"/>
      <c r="CO37"/>
      <c r="CP37"/>
      <c r="CQ37"/>
      <c r="CR37"/>
    </row>
    <row r="38" spans="1:96" x14ac:dyDescent="0.25">
      <c r="A38" s="29">
        <f>ROW()</f>
        <v>38</v>
      </c>
      <c r="B38" s="223"/>
      <c r="C38" s="521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5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 s="5">
        <f>ROW()</f>
        <v>38</v>
      </c>
      <c r="AX38" s="316" t="s">
        <v>415</v>
      </c>
      <c r="AY38"/>
      <c r="AZ38" s="227">
        <v>0</v>
      </c>
      <c r="BA38" s="227">
        <v>0</v>
      </c>
      <c r="BB38" s="227">
        <f>AZ38+BA38</f>
        <v>0</v>
      </c>
      <c r="BC38" s="227">
        <v>0</v>
      </c>
      <c r="BD38" s="227">
        <f>BB38+BC38</f>
        <v>0</v>
      </c>
      <c r="BE38" s="227">
        <v>0</v>
      </c>
      <c r="BF38" s="227">
        <f>BD38+BE38</f>
        <v>0</v>
      </c>
      <c r="BG38" s="227">
        <v>1563101.9793985982</v>
      </c>
      <c r="BH38" s="227">
        <f>BF38+BG38</f>
        <v>1563101.9793985982</v>
      </c>
      <c r="BI38" s="227">
        <v>0</v>
      </c>
      <c r="BJ38" s="227">
        <f>BH38+BI38</f>
        <v>1563101.9793985982</v>
      </c>
      <c r="BK38" s="227">
        <v>0</v>
      </c>
      <c r="BL38" s="227">
        <f>BJ38+BK38</f>
        <v>1563101.9793985982</v>
      </c>
      <c r="BM38" s="659">
        <f>ROW()</f>
        <v>38</v>
      </c>
      <c r="BN38" s="673"/>
      <c r="BO38" s="672" t="s">
        <v>419</v>
      </c>
      <c r="BP38" s="674">
        <v>0</v>
      </c>
      <c r="BQ38" s="674">
        <v>0</v>
      </c>
      <c r="BR38" s="674">
        <f>BP38+BQ38</f>
        <v>0</v>
      </c>
      <c r="BS38" s="674">
        <v>-2345227.6745630186</v>
      </c>
      <c r="BT38" s="674">
        <f>BR38+BS38</f>
        <v>-2345227.6745630186</v>
      </c>
      <c r="BU38" s="675">
        <v>-4565942.8723307364</v>
      </c>
      <c r="BV38" s="674">
        <f>BT38+BU38</f>
        <v>-6911170.546893755</v>
      </c>
      <c r="BW38" s="675">
        <v>-2120340.3538618009</v>
      </c>
      <c r="BX38" s="674">
        <f>BV38+BW38</f>
        <v>-9031510.9007555563</v>
      </c>
      <c r="BY38" s="675">
        <v>-1404506.5901607187</v>
      </c>
      <c r="BZ38" s="674">
        <f>BX38+BY38</f>
        <v>-10436017.490916274</v>
      </c>
      <c r="CA38" s="675">
        <v>-8.7311491370201111E-11</v>
      </c>
      <c r="CB38" s="674">
        <f>BZ38+CA38</f>
        <v>-10436017.490916274</v>
      </c>
      <c r="CC38" s="659">
        <f>ROW()</f>
        <v>38</v>
      </c>
      <c r="CD38" s="353" t="s">
        <v>201</v>
      </c>
      <c r="CF38"/>
      <c r="CG38"/>
      <c r="CH38"/>
      <c r="CI38"/>
      <c r="CJ38"/>
      <c r="CK38"/>
      <c r="CL38"/>
      <c r="CM38"/>
      <c r="CN38"/>
      <c r="CO38"/>
      <c r="CP38"/>
      <c r="CQ38"/>
      <c r="CR38"/>
    </row>
    <row r="39" spans="1:96" ht="15.75" thickBot="1" x14ac:dyDescent="0.3">
      <c r="A39" s="29">
        <f>ROW()</f>
        <v>39</v>
      </c>
      <c r="B39" s="223"/>
      <c r="C39" s="223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5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 s="5">
        <f>ROW()</f>
        <v>39</v>
      </c>
      <c r="AX39" s="316" t="s">
        <v>95</v>
      </c>
      <c r="AY39"/>
      <c r="AZ39" s="676">
        <f t="shared" ref="AZ39:BL39" si="21">SUM(AZ36:AZ38)</f>
        <v>-536571.3999112501</v>
      </c>
      <c r="BA39" s="676">
        <f t="shared" si="21"/>
        <v>0</v>
      </c>
      <c r="BB39" s="676">
        <f t="shared" si="21"/>
        <v>-536571.3999112501</v>
      </c>
      <c r="BC39" s="676">
        <f t="shared" si="21"/>
        <v>536571.3999112501</v>
      </c>
      <c r="BD39" s="676">
        <f t="shared" si="21"/>
        <v>0</v>
      </c>
      <c r="BE39" s="676">
        <f t="shared" si="21"/>
        <v>0</v>
      </c>
      <c r="BF39" s="676">
        <f t="shared" si="21"/>
        <v>0</v>
      </c>
      <c r="BG39" s="676">
        <f t="shared" si="21"/>
        <v>2099671.3793098484</v>
      </c>
      <c r="BH39" s="676">
        <f t="shared" si="21"/>
        <v>2099671.3793098484</v>
      </c>
      <c r="BI39" s="676">
        <f t="shared" si="21"/>
        <v>0</v>
      </c>
      <c r="BJ39" s="676">
        <f t="shared" si="21"/>
        <v>2099671.3793098484</v>
      </c>
      <c r="BK39" s="676">
        <f t="shared" si="21"/>
        <v>0</v>
      </c>
      <c r="BL39" s="676">
        <f t="shared" si="21"/>
        <v>2099671.3793098484</v>
      </c>
      <c r="BM39" s="659">
        <f>ROW()</f>
        <v>39</v>
      </c>
      <c r="BN39" s="673"/>
      <c r="BO39" s="672" t="s">
        <v>418</v>
      </c>
      <c r="BP39" s="674">
        <v>0</v>
      </c>
      <c r="BQ39" s="674">
        <v>0</v>
      </c>
      <c r="BR39" s="674">
        <v>-2191563.6734924167</v>
      </c>
      <c r="BS39" s="674">
        <v>492497.81305823382</v>
      </c>
      <c r="BT39" s="674">
        <f>BR39+BS39</f>
        <v>-1699065.8604341829</v>
      </c>
      <c r="BU39" s="675">
        <v>958848.00318945479</v>
      </c>
      <c r="BV39" s="674">
        <f>BT39+BU39</f>
        <v>-740217.85724472813</v>
      </c>
      <c r="BW39" s="675">
        <v>445271.47431097832</v>
      </c>
      <c r="BX39" s="674">
        <f>BV39+BW39</f>
        <v>-294946.38293374982</v>
      </c>
      <c r="BY39" s="675">
        <v>294946.38393374992</v>
      </c>
      <c r="BZ39" s="674">
        <f>BX39+BY39</f>
        <v>1.0000001057051122E-3</v>
      </c>
      <c r="CA39" s="675">
        <v>-1.0000001075241016E-3</v>
      </c>
      <c r="CB39" s="674">
        <f>BZ39+CA39</f>
        <v>-1.8189894035458565E-12</v>
      </c>
      <c r="CC39" s="659">
        <f>ROW()</f>
        <v>39</v>
      </c>
      <c r="CD39" s="316" t="s">
        <v>417</v>
      </c>
      <c r="CF39" s="544">
        <v>0</v>
      </c>
      <c r="CG39" s="544">
        <v>0</v>
      </c>
      <c r="CH39" s="544">
        <f>CF39+CG39</f>
        <v>0</v>
      </c>
      <c r="CI39" s="544">
        <v>0</v>
      </c>
      <c r="CJ39" s="544">
        <f>CH39+CI39</f>
        <v>0</v>
      </c>
      <c r="CK39" s="544">
        <v>0</v>
      </c>
      <c r="CL39" s="544">
        <f>CJ39+CK39</f>
        <v>0</v>
      </c>
      <c r="CM39" s="544">
        <v>1451192.8200000003</v>
      </c>
      <c r="CN39" s="544">
        <f>CL39+CM39</f>
        <v>1451192.8200000003</v>
      </c>
      <c r="CO39" s="544">
        <v>0</v>
      </c>
      <c r="CP39" s="544">
        <f>CN39+CO39</f>
        <v>1451192.8200000003</v>
      </c>
      <c r="CQ39" s="544">
        <v>0</v>
      </c>
      <c r="CR39" s="544">
        <f>CP39+CQ39</f>
        <v>1451192.8200000003</v>
      </c>
    </row>
    <row r="40" spans="1:96" ht="17.25" thickTop="1" thickBot="1" x14ac:dyDescent="0.3">
      <c r="A40" s="5"/>
      <c r="Q40" s="5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 s="5">
        <f>ROW()</f>
        <v>40</v>
      </c>
      <c r="AX40" s="661"/>
      <c r="AY40"/>
      <c r="AZ40" s="660"/>
      <c r="BA40" s="660"/>
      <c r="BB40" s="660"/>
      <c r="BC40" s="660"/>
      <c r="BD40" s="660"/>
      <c r="BE40" s="660"/>
      <c r="BF40" s="660"/>
      <c r="BG40" s="660"/>
      <c r="BH40" s="660"/>
      <c r="BI40" s="660"/>
      <c r="BJ40" s="660"/>
      <c r="BK40" s="660"/>
      <c r="BL40" s="660"/>
      <c r="BM40" s="659">
        <f>ROW()</f>
        <v>40</v>
      </c>
      <c r="BN40" s="673"/>
      <c r="BO40" s="672" t="s">
        <v>416</v>
      </c>
      <c r="BP40" s="670">
        <f t="shared" ref="BP40:CB40" si="22">SUM(BP38:BP39)</f>
        <v>0</v>
      </c>
      <c r="BQ40" s="670">
        <f t="shared" si="22"/>
        <v>0</v>
      </c>
      <c r="BR40" s="670">
        <f t="shared" si="22"/>
        <v>-2191563.6734924167</v>
      </c>
      <c r="BS40" s="671">
        <f t="shared" si="22"/>
        <v>-1852729.8615047848</v>
      </c>
      <c r="BT40" s="670">
        <f t="shared" si="22"/>
        <v>-4044293.5349972015</v>
      </c>
      <c r="BU40" s="670">
        <f t="shared" si="22"/>
        <v>-3607094.8691412816</v>
      </c>
      <c r="BV40" s="670">
        <f t="shared" si="22"/>
        <v>-7651388.4041384831</v>
      </c>
      <c r="BW40" s="670">
        <f t="shared" si="22"/>
        <v>-1675068.8795508225</v>
      </c>
      <c r="BX40" s="670">
        <f t="shared" si="22"/>
        <v>-9326457.2836893052</v>
      </c>
      <c r="BY40" s="670">
        <f t="shared" si="22"/>
        <v>-1109560.2062269687</v>
      </c>
      <c r="BZ40" s="670">
        <f t="shared" si="22"/>
        <v>-10436017.489916274</v>
      </c>
      <c r="CA40" s="670">
        <f t="shared" si="22"/>
        <v>-1.000000194835593E-3</v>
      </c>
      <c r="CB40" s="670">
        <f t="shared" si="22"/>
        <v>-10436017.490916274</v>
      </c>
      <c r="CC40" s="659">
        <f>ROW()</f>
        <v>40</v>
      </c>
      <c r="CD40" s="316" t="s">
        <v>415</v>
      </c>
      <c r="CF40" s="300">
        <v>0</v>
      </c>
      <c r="CG40" s="300">
        <v>0</v>
      </c>
      <c r="CH40" s="227">
        <f>CF40+CG40</f>
        <v>0</v>
      </c>
      <c r="CI40" s="300">
        <v>0</v>
      </c>
      <c r="CJ40" s="227">
        <f>CH40+CI40</f>
        <v>0</v>
      </c>
      <c r="CK40" s="300">
        <v>0</v>
      </c>
      <c r="CL40" s="227">
        <f>CJ40+CK40</f>
        <v>0</v>
      </c>
      <c r="CM40" s="300">
        <v>5076346.4882102935</v>
      </c>
      <c r="CN40" s="227">
        <f>CL40+CM40</f>
        <v>5076346.4882102935</v>
      </c>
      <c r="CO40" s="300">
        <v>0</v>
      </c>
      <c r="CP40" s="227">
        <f>CN40+CO40</f>
        <v>5076346.4882102935</v>
      </c>
      <c r="CQ40" s="300">
        <v>0</v>
      </c>
      <c r="CR40" s="227">
        <f>CP40+CQ40</f>
        <v>5076346.4882102935</v>
      </c>
    </row>
    <row r="41" spans="1:96" ht="15.75" thickTop="1" x14ac:dyDescent="0.25">
      <c r="A41" s="5"/>
      <c r="Q41" s="5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 s="5">
        <f>ROW()</f>
        <v>41</v>
      </c>
      <c r="AX41" s="322" t="s">
        <v>175</v>
      </c>
      <c r="AY41"/>
      <c r="AZ41" s="300">
        <f t="shared" ref="AZ41:BH41" si="23">AZ39</f>
        <v>-536571.3999112501</v>
      </c>
      <c r="BA41" s="300">
        <f t="shared" si="23"/>
        <v>0</v>
      </c>
      <c r="BB41" s="300">
        <f t="shared" si="23"/>
        <v>-536571.3999112501</v>
      </c>
      <c r="BC41" s="300">
        <f t="shared" si="23"/>
        <v>536571.3999112501</v>
      </c>
      <c r="BD41" s="300">
        <f t="shared" si="23"/>
        <v>0</v>
      </c>
      <c r="BE41" s="300">
        <f t="shared" si="23"/>
        <v>0</v>
      </c>
      <c r="BF41" s="300">
        <f t="shared" si="23"/>
        <v>0</v>
      </c>
      <c r="BG41" s="300">
        <f t="shared" si="23"/>
        <v>2099671.3793098484</v>
      </c>
      <c r="BH41" s="300">
        <f t="shared" si="23"/>
        <v>2099671.3793098484</v>
      </c>
      <c r="BI41" s="227">
        <f>BJ41-BH41</f>
        <v>0</v>
      </c>
      <c r="BJ41" s="300">
        <f>BJ39</f>
        <v>2099671.3793098484</v>
      </c>
      <c r="BK41" s="300">
        <f>BK39</f>
        <v>0</v>
      </c>
      <c r="BL41" s="300">
        <f>BL39</f>
        <v>2099671.3793098484</v>
      </c>
      <c r="BM41" s="659"/>
      <c r="BN41" s="669"/>
      <c r="BO41" s="669"/>
      <c r="BP41" s="668"/>
      <c r="BQ41" s="668"/>
      <c r="BR41" s="668"/>
      <c r="BS41" s="668"/>
      <c r="BT41" s="668"/>
      <c r="BU41" s="668"/>
      <c r="BV41" s="668"/>
      <c r="BW41" s="668"/>
      <c r="BX41" s="668"/>
      <c r="BY41" s="668"/>
      <c r="BZ41" s="668"/>
      <c r="CA41" s="668"/>
      <c r="CB41" s="668"/>
      <c r="CC41" s="659">
        <f>ROW()</f>
        <v>41</v>
      </c>
      <c r="CD41" s="316" t="s">
        <v>414</v>
      </c>
      <c r="CF41" s="300">
        <v>0</v>
      </c>
      <c r="CG41" s="300">
        <v>0</v>
      </c>
      <c r="CH41" s="227">
        <f>CF41+CG41</f>
        <v>0</v>
      </c>
      <c r="CI41" s="300">
        <v>0</v>
      </c>
      <c r="CJ41" s="227">
        <f>CH41+CI41</f>
        <v>0</v>
      </c>
      <c r="CK41" s="300">
        <v>0</v>
      </c>
      <c r="CL41" s="227">
        <f>CJ41+CK41</f>
        <v>0</v>
      </c>
      <c r="CM41" s="300">
        <v>1202028.8518409955</v>
      </c>
      <c r="CN41" s="227">
        <f>CL41+CM41</f>
        <v>1202028.8518409955</v>
      </c>
      <c r="CO41" s="300">
        <v>0</v>
      </c>
      <c r="CP41" s="227">
        <f>CN41+CO41</f>
        <v>1202028.8518409955</v>
      </c>
      <c r="CQ41" s="300">
        <v>0</v>
      </c>
      <c r="CR41" s="227">
        <f>CP41+CQ41</f>
        <v>1202028.8518409955</v>
      </c>
    </row>
    <row r="42" spans="1:96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 s="5">
        <f>ROW()</f>
        <v>42</v>
      </c>
      <c r="AX42" s="322"/>
      <c r="AY42"/>
      <c r="AZ42" s="227"/>
      <c r="BA42" s="227"/>
      <c r="BB42" s="227"/>
      <c r="BC42" s="227"/>
      <c r="BD42" s="227"/>
      <c r="BE42" s="227"/>
      <c r="BF42" s="227"/>
      <c r="BG42" s="300">
        <f>BG40</f>
        <v>0</v>
      </c>
      <c r="BH42" s="227"/>
      <c r="BI42"/>
      <c r="BJ42" s="227"/>
      <c r="BK42" s="227"/>
      <c r="BL42" s="227"/>
      <c r="BM42" s="667"/>
      <c r="BN42" s="667"/>
      <c r="BO42" s="667"/>
      <c r="BP42" s="664"/>
      <c r="BQ42" s="665"/>
      <c r="BR42" s="664"/>
      <c r="BS42" s="666"/>
      <c r="BT42" s="664"/>
      <c r="BU42" s="665"/>
      <c r="BV42" s="664"/>
      <c r="BW42" s="665"/>
      <c r="BX42" s="664"/>
      <c r="BY42" s="665"/>
      <c r="BZ42" s="664"/>
      <c r="CA42" s="665"/>
      <c r="CB42" s="664"/>
      <c r="CC42" s="659">
        <f>ROW()</f>
        <v>42</v>
      </c>
      <c r="CD42" s="316" t="s">
        <v>95</v>
      </c>
      <c r="CF42" s="663">
        <f t="shared" ref="CF42:CR42" si="24">SUM(CF39:CF41)</f>
        <v>0</v>
      </c>
      <c r="CG42" s="663">
        <f t="shared" si="24"/>
        <v>0</v>
      </c>
      <c r="CH42" s="663">
        <f t="shared" si="24"/>
        <v>0</v>
      </c>
      <c r="CI42" s="663">
        <f t="shared" si="24"/>
        <v>0</v>
      </c>
      <c r="CJ42" s="663">
        <f t="shared" si="24"/>
        <v>0</v>
      </c>
      <c r="CK42" s="663">
        <f t="shared" si="24"/>
        <v>0</v>
      </c>
      <c r="CL42" s="663">
        <f t="shared" si="24"/>
        <v>0</v>
      </c>
      <c r="CM42" s="662">
        <f t="shared" si="24"/>
        <v>7729568.160051289</v>
      </c>
      <c r="CN42" s="662">
        <f t="shared" si="24"/>
        <v>7729568.160051289</v>
      </c>
      <c r="CO42" s="662">
        <f t="shared" si="24"/>
        <v>0</v>
      </c>
      <c r="CP42" s="662">
        <f t="shared" si="24"/>
        <v>7729568.160051289</v>
      </c>
      <c r="CQ42" s="662">
        <f t="shared" si="24"/>
        <v>0</v>
      </c>
      <c r="CR42" s="662">
        <f t="shared" si="24"/>
        <v>7729568.160051289</v>
      </c>
    </row>
    <row r="43" spans="1:96" ht="15.7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 s="5">
        <f>ROW()</f>
        <v>43</v>
      </c>
      <c r="AX43" s="322" t="s">
        <v>158</v>
      </c>
      <c r="AY43" s="324">
        <v>0.21</v>
      </c>
      <c r="AZ43" s="323">
        <f t="shared" ref="AZ43:BL43" si="25">-AZ41*$AY$43</f>
        <v>112679.99398136252</v>
      </c>
      <c r="BA43" s="323">
        <f t="shared" si="25"/>
        <v>0</v>
      </c>
      <c r="BB43" s="323">
        <f t="shared" si="25"/>
        <v>112679.99398136252</v>
      </c>
      <c r="BC43" s="323">
        <f t="shared" si="25"/>
        <v>-112679.99398136252</v>
      </c>
      <c r="BD43" s="323">
        <f t="shared" si="25"/>
        <v>0</v>
      </c>
      <c r="BE43" s="323">
        <f t="shared" si="25"/>
        <v>0</v>
      </c>
      <c r="BF43" s="323">
        <f t="shared" si="25"/>
        <v>0</v>
      </c>
      <c r="BG43" s="323">
        <f t="shared" si="25"/>
        <v>-440930.98965506814</v>
      </c>
      <c r="BH43" s="323">
        <f t="shared" si="25"/>
        <v>-440930.98965506814</v>
      </c>
      <c r="BI43" s="323">
        <f t="shared" si="25"/>
        <v>0</v>
      </c>
      <c r="BJ43" s="323">
        <f t="shared" si="25"/>
        <v>-440930.98965506814</v>
      </c>
      <c r="BK43" s="323">
        <f t="shared" si="25"/>
        <v>0</v>
      </c>
      <c r="BL43" s="323">
        <f t="shared" si="25"/>
        <v>-440930.98965506814</v>
      </c>
      <c r="CC43" s="659">
        <f>ROW()</f>
        <v>43</v>
      </c>
      <c r="CD43" s="661"/>
      <c r="CF43" s="660"/>
      <c r="CG43" s="660"/>
      <c r="CH43" s="660"/>
      <c r="CI43" s="660"/>
      <c r="CJ43" s="660"/>
      <c r="CK43" s="660"/>
      <c r="CL43"/>
      <c r="CM43" s="660"/>
      <c r="CN43"/>
      <c r="CO43" s="660"/>
      <c r="CP43"/>
      <c r="CQ43" s="660"/>
      <c r="CR43"/>
    </row>
    <row r="44" spans="1:96" ht="15.75" thickBo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 s="5">
        <f>ROW()</f>
        <v>44</v>
      </c>
      <c r="AX44" s="322" t="s">
        <v>147</v>
      </c>
      <c r="AY44"/>
      <c r="AZ44" s="321">
        <f t="shared" ref="AZ44:BL44" si="26">-AZ41-AZ43</f>
        <v>423891.40592988755</v>
      </c>
      <c r="BA44" s="321">
        <f t="shared" si="26"/>
        <v>0</v>
      </c>
      <c r="BB44" s="321">
        <f t="shared" si="26"/>
        <v>423891.40592988755</v>
      </c>
      <c r="BC44" s="321">
        <f t="shared" si="26"/>
        <v>-423891.40592988755</v>
      </c>
      <c r="BD44" s="321">
        <f t="shared" si="26"/>
        <v>0</v>
      </c>
      <c r="BE44" s="321">
        <f t="shared" si="26"/>
        <v>0</v>
      </c>
      <c r="BF44" s="321">
        <f t="shared" si="26"/>
        <v>0</v>
      </c>
      <c r="BG44" s="321">
        <f t="shared" si="26"/>
        <v>-1658740.3896547803</v>
      </c>
      <c r="BH44" s="321">
        <f t="shared" si="26"/>
        <v>-1658740.3896547803</v>
      </c>
      <c r="BI44" s="321">
        <f t="shared" si="26"/>
        <v>0</v>
      </c>
      <c r="BJ44" s="321">
        <f t="shared" si="26"/>
        <v>-1658740.3896547803</v>
      </c>
      <c r="BK44" s="321">
        <f t="shared" si="26"/>
        <v>0</v>
      </c>
      <c r="BL44" s="321">
        <f t="shared" si="26"/>
        <v>-1658740.3896547803</v>
      </c>
      <c r="CC44" s="659">
        <f>ROW()</f>
        <v>44</v>
      </c>
      <c r="CD44" s="322" t="s">
        <v>175</v>
      </c>
      <c r="CF44" s="300">
        <f t="shared" ref="CF44:CR44" si="27">CF42</f>
        <v>0</v>
      </c>
      <c r="CG44" s="300">
        <f t="shared" si="27"/>
        <v>0</v>
      </c>
      <c r="CH44" s="300">
        <f t="shared" si="27"/>
        <v>0</v>
      </c>
      <c r="CI44" s="300">
        <f t="shared" si="27"/>
        <v>0</v>
      </c>
      <c r="CJ44" s="300">
        <f t="shared" si="27"/>
        <v>0</v>
      </c>
      <c r="CK44" s="300">
        <f t="shared" si="27"/>
        <v>0</v>
      </c>
      <c r="CL44" s="300">
        <f t="shared" si="27"/>
        <v>0</v>
      </c>
      <c r="CM44" s="300">
        <f t="shared" si="27"/>
        <v>7729568.160051289</v>
      </c>
      <c r="CN44" s="300">
        <f t="shared" si="27"/>
        <v>7729568.160051289</v>
      </c>
      <c r="CO44" s="300">
        <f t="shared" si="27"/>
        <v>0</v>
      </c>
      <c r="CP44" s="300">
        <f t="shared" si="27"/>
        <v>7729568.160051289</v>
      </c>
      <c r="CQ44" s="300">
        <f t="shared" si="27"/>
        <v>0</v>
      </c>
      <c r="CR44" s="300">
        <f t="shared" si="27"/>
        <v>7729568.160051289</v>
      </c>
    </row>
    <row r="45" spans="1:96" ht="15.75" thickTop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CC45" s="659">
        <f>ROW()</f>
        <v>45</v>
      </c>
      <c r="CD45" s="322"/>
      <c r="CF45" s="227"/>
      <c r="CG45" s="227"/>
      <c r="CH45" s="227"/>
      <c r="CI45" s="227"/>
      <c r="CJ45" s="227"/>
      <c r="CK45" s="227"/>
      <c r="CL45"/>
      <c r="CM45" s="227"/>
      <c r="CN45"/>
      <c r="CO45" s="227"/>
      <c r="CP45"/>
      <c r="CQ45" s="227"/>
      <c r="CR45"/>
    </row>
    <row r="46" spans="1:96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CC46" s="659">
        <f>ROW()</f>
        <v>46</v>
      </c>
      <c r="CD46" s="322" t="s">
        <v>158</v>
      </c>
      <c r="CE46" s="324">
        <v>0.21</v>
      </c>
      <c r="CF46" s="323">
        <f t="shared" ref="CF46:CR46" si="28">-CF44*$CE$46</f>
        <v>0</v>
      </c>
      <c r="CG46" s="323">
        <f t="shared" si="28"/>
        <v>0</v>
      </c>
      <c r="CH46" s="323">
        <f t="shared" si="28"/>
        <v>0</v>
      </c>
      <c r="CI46" s="323">
        <f t="shared" si="28"/>
        <v>0</v>
      </c>
      <c r="CJ46" s="323">
        <f t="shared" si="28"/>
        <v>0</v>
      </c>
      <c r="CK46" s="323">
        <f t="shared" si="28"/>
        <v>0</v>
      </c>
      <c r="CL46" s="323">
        <f t="shared" si="28"/>
        <v>0</v>
      </c>
      <c r="CM46" s="323">
        <f t="shared" si="28"/>
        <v>-1623209.3136107707</v>
      </c>
      <c r="CN46" s="323">
        <f t="shared" si="28"/>
        <v>-1623209.3136107707</v>
      </c>
      <c r="CO46" s="323">
        <f t="shared" si="28"/>
        <v>0</v>
      </c>
      <c r="CP46" s="323">
        <f t="shared" si="28"/>
        <v>-1623209.3136107707</v>
      </c>
      <c r="CQ46" s="323">
        <f t="shared" si="28"/>
        <v>0</v>
      </c>
      <c r="CR46" s="323">
        <f t="shared" si="28"/>
        <v>-1623209.3136107707</v>
      </c>
    </row>
    <row r="47" spans="1:96" ht="15.75" thickBo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CC47" s="659">
        <f>ROW()</f>
        <v>47</v>
      </c>
      <c r="CD47" s="322" t="s">
        <v>147</v>
      </c>
      <c r="CF47" s="321">
        <f t="shared" ref="CF47:CR47" si="29">-CF44-CF46</f>
        <v>0</v>
      </c>
      <c r="CG47" s="321">
        <f t="shared" si="29"/>
        <v>0</v>
      </c>
      <c r="CH47" s="321">
        <f t="shared" si="29"/>
        <v>0</v>
      </c>
      <c r="CI47" s="321">
        <f t="shared" si="29"/>
        <v>0</v>
      </c>
      <c r="CJ47" s="321">
        <f t="shared" si="29"/>
        <v>0</v>
      </c>
      <c r="CK47" s="321">
        <f t="shared" si="29"/>
        <v>0</v>
      </c>
      <c r="CL47" s="321">
        <f t="shared" si="29"/>
        <v>0</v>
      </c>
      <c r="CM47" s="321">
        <f t="shared" si="29"/>
        <v>-6106358.8464405183</v>
      </c>
      <c r="CN47" s="321">
        <f t="shared" si="29"/>
        <v>-6106358.8464405183</v>
      </c>
      <c r="CO47" s="321">
        <f t="shared" si="29"/>
        <v>0</v>
      </c>
      <c r="CP47" s="321">
        <f t="shared" si="29"/>
        <v>-6106358.8464405183</v>
      </c>
      <c r="CQ47" s="321">
        <f t="shared" si="29"/>
        <v>0</v>
      </c>
      <c r="CR47" s="321">
        <f t="shared" si="29"/>
        <v>-6106358.8464405183</v>
      </c>
    </row>
    <row r="48" spans="1:96" ht="15.75" thickTop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CC48" s="659"/>
      <c r="CD48" s="322"/>
      <c r="CM48" s="658"/>
      <c r="CO48" s="658"/>
      <c r="CQ48" s="658"/>
    </row>
    <row r="49" spans="1:9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</row>
    <row r="50" spans="1:9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CM50" s="658"/>
      <c r="CO50" s="658"/>
      <c r="CQ50" s="658"/>
    </row>
    <row r="51" spans="1:9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CQ51" s="658"/>
    </row>
    <row r="52" spans="1:9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</row>
    <row r="53" spans="1:9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</row>
    <row r="54" spans="1:9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</row>
    <row r="55" spans="1:9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</row>
    <row r="56" spans="1:9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</row>
    <row r="57" spans="1:9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</row>
    <row r="58" spans="1:9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9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0" spans="1:9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</row>
    <row r="61" spans="1:9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</row>
    <row r="62" spans="1:9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</row>
    <row r="63" spans="1:9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</row>
    <row r="64" spans="1:9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</row>
    <row r="65" spans="1:94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</row>
    <row r="66" spans="1:94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</row>
    <row r="67" spans="1:94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8" spans="1:94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</row>
    <row r="69" spans="1:94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</row>
    <row r="70" spans="1:94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</row>
    <row r="71" spans="1:94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N71"/>
      <c r="BP71"/>
      <c r="BQ71"/>
      <c r="BR71"/>
      <c r="BS71"/>
      <c r="BT71" s="619"/>
      <c r="BU71"/>
      <c r="BV71"/>
      <c r="BW71"/>
      <c r="BX71"/>
      <c r="BY71"/>
      <c r="BZ71"/>
      <c r="CD71"/>
      <c r="CF71"/>
      <c r="CG71"/>
      <c r="CH71"/>
      <c r="CI71"/>
      <c r="CJ71" s="619"/>
      <c r="CK71"/>
      <c r="CL71"/>
      <c r="CM71"/>
      <c r="CN71"/>
      <c r="CO71"/>
      <c r="CP71"/>
    </row>
    <row r="72" spans="1:94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</row>
    <row r="73" spans="1:94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</row>
    <row r="74" spans="1:94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</row>
    <row r="75" spans="1:94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</row>
    <row r="76" spans="1:94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</row>
    <row r="77" spans="1:94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</row>
    <row r="78" spans="1:94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</row>
    <row r="79" spans="1:94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</row>
    <row r="80" spans="1:94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</row>
    <row r="81" spans="49:64" x14ac:dyDescent="0.25"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</row>
    <row r="82" spans="49:64" x14ac:dyDescent="0.25"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</row>
    <row r="83" spans="49:64" x14ac:dyDescent="0.25"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</row>
    <row r="84" spans="49:64" x14ac:dyDescent="0.25"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</row>
    <row r="85" spans="49:64" x14ac:dyDescent="0.25"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</row>
    <row r="86" spans="49:64" x14ac:dyDescent="0.25"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</row>
    <row r="87" spans="49:64" x14ac:dyDescent="0.25"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</row>
    <row r="88" spans="49:64" x14ac:dyDescent="0.25"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</row>
    <row r="89" spans="49:64" x14ac:dyDescent="0.25"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</row>
    <row r="90" spans="49:64" x14ac:dyDescent="0.25"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</row>
    <row r="91" spans="49:64" x14ac:dyDescent="0.25"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</row>
    <row r="92" spans="49:64" x14ac:dyDescent="0.25"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49:64" x14ac:dyDescent="0.25"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49:64" x14ac:dyDescent="0.25"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</row>
    <row r="95" spans="49:64" x14ac:dyDescent="0.25"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</row>
    <row r="96" spans="49:64" x14ac:dyDescent="0.25"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</row>
    <row r="97" spans="49:64" x14ac:dyDescent="0.25"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</row>
    <row r="98" spans="49:64" x14ac:dyDescent="0.25"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</row>
    <row r="99" spans="49:64" x14ac:dyDescent="0.25"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</row>
    <row r="100" spans="49:64" x14ac:dyDescent="0.25"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</row>
    <row r="101" spans="49:64" x14ac:dyDescent="0.25"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</row>
    <row r="102" spans="49:64" x14ac:dyDescent="0.25"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</row>
    <row r="103" spans="49:64" x14ac:dyDescent="0.25"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</row>
    <row r="104" spans="49:64" x14ac:dyDescent="0.25"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</row>
    <row r="105" spans="49:64" x14ac:dyDescent="0.25"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</row>
    <row r="106" spans="49:64" x14ac:dyDescent="0.25"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</row>
    <row r="107" spans="49:64" x14ac:dyDescent="0.25"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</row>
    <row r="108" spans="49:64" x14ac:dyDescent="0.25"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</row>
    <row r="109" spans="49:64" x14ac:dyDescent="0.25"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</row>
    <row r="110" spans="49:64" x14ac:dyDescent="0.25"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</row>
    <row r="111" spans="49:64" x14ac:dyDescent="0.25"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</row>
    <row r="112" spans="49:64" x14ac:dyDescent="0.25"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</row>
    <row r="113" spans="49:64" x14ac:dyDescent="0.25"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</row>
    <row r="114" spans="49:64" x14ac:dyDescent="0.25"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</row>
    <row r="115" spans="49:64" x14ac:dyDescent="0.25"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</row>
    <row r="116" spans="49:64" x14ac:dyDescent="0.25"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</row>
    <row r="117" spans="49:64" x14ac:dyDescent="0.25"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</row>
    <row r="118" spans="49:64" x14ac:dyDescent="0.25"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</row>
    <row r="119" spans="49:64" x14ac:dyDescent="0.25"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</row>
    <row r="120" spans="49:64" x14ac:dyDescent="0.25"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</row>
    <row r="121" spans="49:64" x14ac:dyDescent="0.25"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</row>
    <row r="122" spans="49:64" x14ac:dyDescent="0.25"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</row>
    <row r="123" spans="49:64" x14ac:dyDescent="0.25"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</row>
    <row r="124" spans="49:64" x14ac:dyDescent="0.25"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</row>
    <row r="125" spans="49:64" x14ac:dyDescent="0.25"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</row>
    <row r="126" spans="49:64" x14ac:dyDescent="0.25"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</row>
    <row r="127" spans="49:64" x14ac:dyDescent="0.25"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</row>
    <row r="128" spans="49:64" x14ac:dyDescent="0.25"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</row>
    <row r="129" spans="49:64" x14ac:dyDescent="0.25"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</row>
    <row r="130" spans="49:64" x14ac:dyDescent="0.25"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</row>
    <row r="131" spans="49:64" x14ac:dyDescent="0.25"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</row>
    <row r="132" spans="49:64" x14ac:dyDescent="0.25"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</row>
    <row r="133" spans="49:64" x14ac:dyDescent="0.25"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</row>
    <row r="134" spans="49:64" x14ac:dyDescent="0.25"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</row>
    <row r="135" spans="49:64" x14ac:dyDescent="0.25"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</row>
    <row r="136" spans="49:64" x14ac:dyDescent="0.25"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</row>
    <row r="137" spans="49:64" x14ac:dyDescent="0.25"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</row>
    <row r="138" spans="49:64" x14ac:dyDescent="0.25"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</row>
    <row r="139" spans="49:64" x14ac:dyDescent="0.25"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</row>
    <row r="140" spans="49:64" x14ac:dyDescent="0.25"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</row>
    <row r="141" spans="49:64" x14ac:dyDescent="0.25"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</row>
    <row r="142" spans="49:64" x14ac:dyDescent="0.25"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</row>
    <row r="143" spans="49:64" x14ac:dyDescent="0.25"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</row>
    <row r="144" spans="49:64" x14ac:dyDescent="0.25"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</row>
    <row r="145" spans="49:64" x14ac:dyDescent="0.25"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</row>
    <row r="146" spans="49:64" x14ac:dyDescent="0.25"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</row>
    <row r="147" spans="49:64" x14ac:dyDescent="0.25"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</row>
    <row r="148" spans="49:64" x14ac:dyDescent="0.25"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</row>
    <row r="149" spans="49:64" x14ac:dyDescent="0.25"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</row>
    <row r="150" spans="49:64" x14ac:dyDescent="0.25"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</row>
    <row r="151" spans="49:64" x14ac:dyDescent="0.25"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</row>
    <row r="152" spans="49:64" x14ac:dyDescent="0.25"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</row>
    <row r="153" spans="49:64" x14ac:dyDescent="0.25"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</row>
    <row r="154" spans="49:64" x14ac:dyDescent="0.25"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</row>
    <row r="155" spans="49:64" x14ac:dyDescent="0.25"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</row>
    <row r="156" spans="49:64" x14ac:dyDescent="0.25"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</row>
    <row r="157" spans="49:64" x14ac:dyDescent="0.25"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</row>
    <row r="158" spans="49:64" x14ac:dyDescent="0.25"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</row>
    <row r="159" spans="49:64" x14ac:dyDescent="0.25"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</row>
    <row r="160" spans="49:64" x14ac:dyDescent="0.25"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</row>
    <row r="161" spans="49:64" x14ac:dyDescent="0.25"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</row>
    <row r="162" spans="49:64" x14ac:dyDescent="0.25"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</row>
    <row r="163" spans="49:64" x14ac:dyDescent="0.25"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</row>
    <row r="164" spans="49:64" x14ac:dyDescent="0.25"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</row>
    <row r="165" spans="49:64" x14ac:dyDescent="0.25"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</row>
    <row r="166" spans="49:64" x14ac:dyDescent="0.25"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</row>
    <row r="167" spans="49:64" x14ac:dyDescent="0.25"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</row>
    <row r="168" spans="49:64" x14ac:dyDescent="0.25"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</row>
    <row r="169" spans="49:64" x14ac:dyDescent="0.25"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</row>
    <row r="170" spans="49:64" x14ac:dyDescent="0.25"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</row>
    <row r="171" spans="49:64" x14ac:dyDescent="0.25"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</row>
    <row r="172" spans="49:64" x14ac:dyDescent="0.25"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</row>
    <row r="173" spans="49:64" x14ac:dyDescent="0.25"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</row>
    <row r="174" spans="49:64" x14ac:dyDescent="0.25"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</row>
    <row r="175" spans="49:64" x14ac:dyDescent="0.25"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</row>
    <row r="176" spans="49:64" x14ac:dyDescent="0.25"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</row>
    <row r="177" spans="49:64" x14ac:dyDescent="0.25"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</row>
  </sheetData>
  <pageMargins left="0.7" right="0.7" top="0.75" bottom="0.75" header="0.3" footer="0.3"/>
  <pageSetup scale="52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427005-167C-4561-ACD1-DC3ACB7ED17D}"/>
</file>

<file path=customXml/itemProps2.xml><?xml version="1.0" encoding="utf-8"?>
<ds:datastoreItem xmlns:ds="http://schemas.openxmlformats.org/officeDocument/2006/customXml" ds:itemID="{30C11B4C-3519-4E57-BFF3-87384D7E07D6}"/>
</file>

<file path=customXml/itemProps3.xml><?xml version="1.0" encoding="utf-8"?>
<ds:datastoreItem xmlns:ds="http://schemas.openxmlformats.org/officeDocument/2006/customXml" ds:itemID="{3B5F48E8-E05D-44B3-9B3B-F4D343776DCA}"/>
</file>

<file path=customXml/itemProps4.xml><?xml version="1.0" encoding="utf-8"?>
<ds:datastoreItem xmlns:ds="http://schemas.openxmlformats.org/officeDocument/2006/customXml" ds:itemID="{31ECB4B8-E85D-422D-A4FD-6942FCF0D2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SEF-8</vt:lpstr>
      <vt:lpstr>SEF-9.1</vt:lpstr>
      <vt:lpstr>SEF-9.2</vt:lpstr>
      <vt:lpstr>SEF-10 p 1</vt:lpstr>
      <vt:lpstr>SEF-10 p 2</vt:lpstr>
      <vt:lpstr>SEF-10 p 3</vt:lpstr>
      <vt:lpstr>SEF-11.1</vt:lpstr>
      <vt:lpstr>SEF-11.2</vt:lpstr>
      <vt:lpstr>'SEF-11.1'!Print_Area</vt:lpstr>
      <vt:lpstr>'SEF-11.2'!Print_Area</vt:lpstr>
      <vt:lpstr>'SEF-8'!Print_Area</vt:lpstr>
      <vt:lpstr>'SEF-9.2'!Print_Titles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Free, Susan</cp:lastModifiedBy>
  <cp:lastPrinted>2022-01-24T01:46:33Z</cp:lastPrinted>
  <dcterms:created xsi:type="dcterms:W3CDTF">2022-01-23T17:34:03Z</dcterms:created>
  <dcterms:modified xsi:type="dcterms:W3CDTF">2022-01-24T01:52:17Z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