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4100"/>
  </bookViews>
  <sheets>
    <sheet name="Exhibit A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K39" i="1"/>
  <c r="V36" i="1"/>
  <c r="F36" i="1"/>
  <c r="V35" i="1"/>
  <c r="L35" i="1"/>
  <c r="F35" i="1"/>
  <c r="V34" i="1"/>
  <c r="N34" i="1"/>
  <c r="F34" i="1"/>
  <c r="W33" i="1"/>
  <c r="L33" i="1"/>
  <c r="O32" i="1"/>
  <c r="L31" i="1"/>
  <c r="T30" i="1"/>
  <c r="N30" i="1"/>
  <c r="F30" i="1"/>
  <c r="W29" i="1"/>
  <c r="T29" i="1"/>
  <c r="L29" i="1"/>
  <c r="W28" i="1"/>
  <c r="G28" i="1"/>
  <c r="T27" i="1"/>
  <c r="O27" i="1"/>
  <c r="T26" i="1"/>
  <c r="N26" i="1"/>
  <c r="L26" i="1"/>
  <c r="F26" i="1"/>
  <c r="T24" i="1"/>
  <c r="D24" i="1"/>
  <c r="V23" i="1"/>
  <c r="T23" i="1"/>
  <c r="L23" i="1"/>
  <c r="F23" i="1"/>
  <c r="T22" i="1"/>
  <c r="L22" i="1"/>
  <c r="O21" i="1"/>
  <c r="O20" i="1"/>
  <c r="L20" i="1"/>
  <c r="G20" i="1"/>
  <c r="T17" i="1"/>
  <c r="L17" i="1"/>
  <c r="G17" i="1"/>
  <c r="Q12" i="1"/>
  <c r="Q13" i="1" s="1"/>
  <c r="Q14" i="1" s="1"/>
  <c r="I12" i="1"/>
  <c r="I13" i="1" s="1"/>
  <c r="I14" i="1" s="1"/>
  <c r="Q11" i="1"/>
  <c r="I11" i="1"/>
  <c r="A11" i="1"/>
  <c r="A12" i="1" s="1"/>
  <c r="A13" i="1" s="1"/>
  <c r="A14" i="1" s="1"/>
  <c r="S19" i="1"/>
  <c r="C18" i="1"/>
  <c r="F18" i="1" s="1"/>
  <c r="C16" i="1"/>
  <c r="W21" i="1" l="1"/>
  <c r="D31" i="1"/>
  <c r="T32" i="1"/>
  <c r="F24" i="1"/>
  <c r="N31" i="1"/>
  <c r="D23" i="1"/>
  <c r="G27" i="1"/>
  <c r="L30" i="1"/>
  <c r="C11" i="1"/>
  <c r="W17" i="1"/>
  <c r="L34" i="1"/>
  <c r="T21" i="1"/>
  <c r="V30" i="1"/>
  <c r="D16" i="1"/>
  <c r="F16" i="1"/>
  <c r="O39" i="1"/>
  <c r="N39" i="1"/>
  <c r="S39" i="1"/>
  <c r="D17" i="1"/>
  <c r="N22" i="1"/>
  <c r="V24" i="1"/>
  <c r="V26" i="1"/>
  <c r="W27" i="1"/>
  <c r="D29" i="1"/>
  <c r="F31" i="1"/>
  <c r="L32" i="1"/>
  <c r="T33" i="1"/>
  <c r="T34" i="1"/>
  <c r="T35" i="1"/>
  <c r="F39" i="1"/>
  <c r="G32" i="1"/>
  <c r="D20" i="1"/>
  <c r="G29" i="1"/>
  <c r="G39" i="1"/>
  <c r="V22" i="1"/>
  <c r="D26" i="1"/>
  <c r="D27" i="1"/>
  <c r="D28" i="1"/>
  <c r="O33" i="1"/>
  <c r="N35" i="1"/>
  <c r="D34" i="1"/>
  <c r="D35" i="1"/>
  <c r="N23" i="1"/>
  <c r="L37" i="1"/>
  <c r="F22" i="1"/>
  <c r="K18" i="1"/>
  <c r="S11" i="1"/>
  <c r="S16" i="1"/>
  <c r="W20" i="1"/>
  <c r="T20" i="1"/>
  <c r="V31" i="1"/>
  <c r="T31" i="1"/>
  <c r="W39" i="1"/>
  <c r="V39" i="1"/>
  <c r="S18" i="1"/>
  <c r="K11" i="1"/>
  <c r="N24" i="1"/>
  <c r="L24" i="1"/>
  <c r="O28" i="1"/>
  <c r="L28" i="1"/>
  <c r="N36" i="1"/>
  <c r="L36" i="1"/>
  <c r="V19" i="1"/>
  <c r="T19" i="1"/>
  <c r="D22" i="1"/>
  <c r="G33" i="1"/>
  <c r="D33" i="1"/>
  <c r="G21" i="1"/>
  <c r="D21" i="1"/>
  <c r="C19" i="1"/>
  <c r="C38" i="1" s="1"/>
  <c r="V37" i="1"/>
  <c r="T37" i="1"/>
  <c r="D18" i="1"/>
  <c r="K16" i="1"/>
  <c r="O17" i="1"/>
  <c r="K19" i="1"/>
  <c r="F37" i="1"/>
  <c r="D37" i="1"/>
  <c r="O29" i="1"/>
  <c r="W32" i="1"/>
  <c r="N37" i="1"/>
  <c r="L27" i="1"/>
  <c r="D32" i="1"/>
  <c r="L21" i="1"/>
  <c r="T28" i="1"/>
  <c r="D30" i="1"/>
  <c r="T36" i="1"/>
  <c r="G38" i="1" l="1"/>
  <c r="C48" i="1"/>
  <c r="S48" i="1"/>
  <c r="T48" i="1" s="1"/>
  <c r="K48" i="1"/>
  <c r="L48" i="1"/>
  <c r="F48" i="1"/>
  <c r="G40" i="1"/>
  <c r="G48" i="1" s="1"/>
  <c r="D48" i="1"/>
  <c r="C40" i="1"/>
  <c r="F46" i="1"/>
  <c r="V18" i="1"/>
  <c r="T18" i="1"/>
  <c r="N16" i="1"/>
  <c r="L16" i="1"/>
  <c r="K38" i="1"/>
  <c r="N18" i="1"/>
  <c r="L18" i="1"/>
  <c r="O38" i="1"/>
  <c r="S38" i="1"/>
  <c r="T16" i="1"/>
  <c r="V16" i="1"/>
  <c r="F19" i="1"/>
  <c r="F38" i="1" s="1"/>
  <c r="D19" i="1"/>
  <c r="D38" i="1" s="1"/>
  <c r="C46" i="1" s="1"/>
  <c r="L19" i="1"/>
  <c r="N19" i="1"/>
  <c r="W38" i="1"/>
  <c r="V38" i="1" l="1"/>
  <c r="C47" i="1"/>
  <c r="D46" i="1"/>
  <c r="G46" i="1"/>
  <c r="K47" i="1"/>
  <c r="L38" i="1"/>
  <c r="K46" i="1" s="1"/>
  <c r="T38" i="1"/>
  <c r="S46" i="1" s="1"/>
  <c r="S47" i="1"/>
  <c r="S40" i="1"/>
  <c r="V46" i="1"/>
  <c r="N38" i="1"/>
  <c r="V47" i="1"/>
  <c r="V40" i="1"/>
  <c r="N48" i="1"/>
  <c r="O40" i="1"/>
  <c r="O48" i="1" s="1"/>
  <c r="F47" i="1"/>
  <c r="F40" i="1"/>
  <c r="K40" i="1"/>
  <c r="N46" i="1"/>
  <c r="D47" i="1"/>
  <c r="C49" i="1"/>
  <c r="V48" i="1"/>
  <c r="W40" i="1"/>
  <c r="W48" i="1" s="1"/>
  <c r="K49" i="1" l="1"/>
  <c r="L47" i="1"/>
  <c r="N47" i="1"/>
  <c r="N40" i="1"/>
  <c r="T46" i="1"/>
  <c r="W47" i="1"/>
  <c r="V49" i="1"/>
  <c r="O46" i="1"/>
  <c r="T47" i="1"/>
  <c r="S49" i="1"/>
  <c r="L46" i="1"/>
  <c r="G47" i="1"/>
  <c r="D49" i="1"/>
  <c r="F49" i="1"/>
  <c r="W46" i="1"/>
  <c r="T49" i="1" l="1"/>
  <c r="O47" i="1"/>
  <c r="W49" i="1"/>
  <c r="G49" i="1"/>
  <c r="L49" i="1"/>
  <c r="N49" i="1"/>
  <c r="O49" i="1" l="1"/>
</calcChain>
</file>

<file path=xl/sharedStrings.xml><?xml version="1.0" encoding="utf-8"?>
<sst xmlns="http://schemas.openxmlformats.org/spreadsheetml/2006/main" count="286" uniqueCount="74">
  <si>
    <t>Power Cost Baseline Rate</t>
  </si>
  <si>
    <t>Variable Production Costs</t>
  </si>
  <si>
    <t xml:space="preserve">Fixed Production Costs </t>
  </si>
  <si>
    <t>Transmission Exp - 500KV</t>
  </si>
  <si>
    <t>Rev Req (Column (II) )</t>
  </si>
  <si>
    <t>Sensitive Items</t>
  </si>
  <si>
    <t>After Rev.</t>
  </si>
  <si>
    <t>Before Rev.</t>
  </si>
  <si>
    <t>Property Insurance</t>
  </si>
  <si>
    <t>Grossed up for RSI</t>
  </si>
  <si>
    <t>Revenue Sensitive Items</t>
  </si>
  <si>
    <t>Subtotal &amp; Baseline Rate</t>
  </si>
  <si>
    <t>F</t>
  </si>
  <si>
    <t>Amortization  - Reg Assets - Non PC Only</t>
  </si>
  <si>
    <t>Depreciation-Transmission</t>
  </si>
  <si>
    <t>Depreciation-Production (FERC 403)</t>
  </si>
  <si>
    <t>V</t>
  </si>
  <si>
    <t>456-Purch/Sales Non-Core Gas</t>
  </si>
  <si>
    <t>447-Sales to Others</t>
  </si>
  <si>
    <t>Production O&amp;M</t>
  </si>
  <si>
    <t>565-Wheeling Incl Reg Amort</t>
  </si>
  <si>
    <t>547-Fuel Incl Reg Amort</t>
  </si>
  <si>
    <t>Brokerage Fees #55700003</t>
  </si>
  <si>
    <t>15e</t>
  </si>
  <si>
    <t>Payroll Taxes on Production Wages</t>
  </si>
  <si>
    <t>15d</t>
  </si>
  <si>
    <t>15c</t>
  </si>
  <si>
    <t>15b</t>
  </si>
  <si>
    <t>Payroll Overheads - Benefits</t>
  </si>
  <si>
    <t>15a</t>
  </si>
  <si>
    <t>557-Other Power Exp</t>
  </si>
  <si>
    <t>555-Purchased power Incl Reg Amort</t>
  </si>
  <si>
    <t>501-Steam Fuel Incl Reg Amort</t>
  </si>
  <si>
    <t>Equity Adder Centralia Coal Transition PPA</t>
  </si>
  <si>
    <t>10a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</si>
  <si>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</si>
  <si>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</si>
  <si>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</si>
  <si>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</si>
  <si>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</si>
  <si>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</si>
  <si>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</si>
  <si>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</si>
  <si>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$/MWh</t>
  </si>
  <si>
    <t>Prod Costs</t>
  </si>
  <si>
    <t>Test Yr</t>
  </si>
  <si>
    <t>Variable</t>
  </si>
  <si>
    <t>Fixed</t>
  </si>
  <si>
    <t xml:space="preserve">Net of tax rate of return </t>
  </si>
  <si>
    <t>Production Rate Base</t>
  </si>
  <si>
    <t>Transmission Rate Base</t>
  </si>
  <si>
    <t>Regulatory Assets</t>
  </si>
  <si>
    <t>Row</t>
  </si>
  <si>
    <t>Exhibit A-1 Power Cost Baseline Rate</t>
  </si>
  <si>
    <t>456-1 OATT Transmission Income</t>
  </si>
  <si>
    <t>22GRC Rate Year 1 - 2023</t>
  </si>
  <si>
    <t>22GRC Rate Year 2 - 2024</t>
  </si>
  <si>
    <t>22GRC Rate Year 3 - 2025</t>
  </si>
  <si>
    <t>Property Insurance (A&amp;G)</t>
  </si>
  <si>
    <t xml:space="preserve"> </t>
  </si>
  <si>
    <t>AMA Rate Year 1</t>
  </si>
  <si>
    <t>AMA Rate Year 2</t>
  </si>
  <si>
    <t>AMA Rate Year 3</t>
  </si>
  <si>
    <t>Rate Year DELIVERED Load (MWh's)</t>
  </si>
  <si>
    <t>For Green Direct Credit</t>
  </si>
  <si>
    <t>For PCA Mechanism</t>
  </si>
  <si>
    <t xml:space="preserve">Montana Electric Energy Tax </t>
  </si>
  <si>
    <t>in tracker</t>
  </si>
  <si>
    <t>Fixed Asset Return Reg Assets (on Row 3)</t>
  </si>
  <si>
    <t>Fixed Asset Return Transmission (on Row 4)</t>
  </si>
  <si>
    <t>Fixed Asset Return Production (on Row 5)</t>
  </si>
  <si>
    <t>Exh. SEF-12 Page 1 of 3</t>
  </si>
  <si>
    <t>Exh. SEF-12 Page 2 of 3</t>
  </si>
  <si>
    <t>Exh. SEF-12 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</si>
</sst>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* #,##0.000_);_(* \(#,##0.000\);_(* &quot;-&quot;??_);_(@_)"/>
    <numFmt numFmtId="169" formatCode="0.000"/>
    <numFmt numFmtId="170" formatCode="_(* #,##0.000000_);_(* \(#,##0.000000\);_(* &quot;-&quot;??_);_(@_)"/>
    <numFmt numFmtId="171" formatCode="_(* #,##0.0000000_);_(* \(#,##0.0000000\);_(* &quot;-&quot;??_);_(@_)"/>
    <numFmt numFmtId="173" formatCode="_(&quot;$&quot;* #,##0.000_);_(&quot;$&quot;* \(#,##0.000\);_(&quot;$&quot;* &quot;-&quot;???_);_(@_)"/>
    <numFmt numFmtId="174" formatCode="_(&quot;$&quot;* #,##0_);_(&quot;$&quot;* \(#,##0\);_(&quot;$&quot;* &quot;-&quot;?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9"/>
      <color rgb="FFFF0000"/>
      <name val="Arial"/>
      <family val="2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165" fontId="4" fillId="0" borderId="0" xfId="0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/>
    <xf numFmtId="167" fontId="5" fillId="0" borderId="3" xfId="0" applyNumberFormat="1" applyFont="1" applyFill="1" applyBorder="1" applyAlignment="1"/>
    <xf numFmtId="168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9" fontId="6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6" fontId="3" fillId="0" borderId="0" xfId="0" applyNumberFormat="1" applyFont="1" applyFill="1"/>
    <xf numFmtId="166" fontId="5" fillId="0" borderId="1" xfId="0" applyNumberFormat="1" applyFont="1" applyFill="1" applyBorder="1" applyAlignment="1"/>
    <xf numFmtId="0" fontId="9" fillId="0" borderId="0" xfId="0" applyFont="1" applyFill="1"/>
    <xf numFmtId="0" fontId="5" fillId="0" borderId="0" xfId="0" applyNumberFormat="1" applyFont="1" applyFill="1" applyBorder="1" applyAlignment="1"/>
    <xf numFmtId="170" fontId="5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171" fontId="5" fillId="0" borderId="3" xfId="0" applyNumberFormat="1" applyFont="1" applyFill="1" applyBorder="1" applyAlignment="1"/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166" fontId="5" fillId="0" borderId="0" xfId="0" applyNumberFormat="1" applyFont="1" applyFill="1" applyBorder="1" applyAlignment="1"/>
    <xf numFmtId="166" fontId="5" fillId="0" borderId="0" xfId="0" applyNumberFormat="1" applyFont="1" applyFill="1"/>
    <xf numFmtId="166" fontId="5" fillId="0" borderId="1" xfId="0" applyNumberFormat="1" applyFont="1" applyFill="1" applyBorder="1"/>
    <xf numFmtId="167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left" vertical="center" indent="1"/>
    </xf>
    <xf numFmtId="166" fontId="5" fillId="0" borderId="2" xfId="0" applyNumberFormat="1" applyFont="1" applyFill="1" applyBorder="1" applyAlignment="1">
      <alignment vertical="center"/>
    </xf>
    <xf numFmtId="167" fontId="5" fillId="0" borderId="4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horizontal="centerContinuous"/>
    </xf>
    <xf numFmtId="174" fontId="5" fillId="0" borderId="0" xfId="0" applyNumberFormat="1" applyFont="1" applyFill="1"/>
    <xf numFmtId="168" fontId="8" fillId="0" borderId="9" xfId="0" applyNumberFormat="1" applyFont="1" applyFill="1" applyBorder="1" applyAlignment="1">
      <alignment horizontal="center"/>
    </xf>
    <xf numFmtId="168" fontId="8" fillId="0" borderId="6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168" fontId="8" fillId="0" borderId="9" xfId="0" applyNumberFormat="1" applyFont="1" applyFill="1" applyBorder="1" applyAlignment="1">
      <alignment horizontal="centerContinuous"/>
    </xf>
    <xf numFmtId="0" fontId="6" fillId="0" borderId="6" xfId="0" applyNumberFormat="1" applyFont="1" applyFill="1" applyBorder="1" applyAlignment="1">
      <alignment horizontal="centerContinuous"/>
    </xf>
    <xf numFmtId="167" fontId="5" fillId="0" borderId="9" xfId="0" applyNumberFormat="1" applyFont="1" applyFill="1" applyBorder="1" applyAlignment="1"/>
    <xf numFmtId="167" fontId="5" fillId="0" borderId="6" xfId="0" applyNumberFormat="1" applyFont="1" applyFill="1" applyBorder="1" applyAlignment="1"/>
    <xf numFmtId="167" fontId="5" fillId="0" borderId="10" xfId="0" applyNumberFormat="1" applyFont="1" applyFill="1" applyBorder="1" applyAlignment="1"/>
    <xf numFmtId="167" fontId="5" fillId="0" borderId="7" xfId="0" applyNumberFormat="1" applyFont="1" applyFill="1" applyBorder="1" applyAlignment="1"/>
    <xf numFmtId="173" fontId="5" fillId="2" borderId="10" xfId="0" applyNumberFormat="1" applyFont="1" applyFill="1" applyBorder="1"/>
    <xf numFmtId="174" fontId="5" fillId="2" borderId="7" xfId="0" applyNumberFormat="1" applyFont="1" applyFill="1" applyBorder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44" fontId="6" fillId="0" borderId="8" xfId="0" applyNumberFormat="1" applyFont="1" applyFill="1" applyBorder="1" applyAlignment="1">
      <alignment horizontal="centerContinuous"/>
    </xf>
    <xf numFmtId="44" fontId="6" fillId="0" borderId="5" xfId="0" applyNumberFormat="1" applyFont="1" applyFill="1" applyBorder="1" applyAlignment="1">
      <alignment horizontal="centerContinuous"/>
    </xf>
    <xf numFmtId="169" fontId="6" fillId="0" borderId="5" xfId="0" applyNumberFormat="1" applyFont="1" applyFill="1" applyBorder="1" applyAlignment="1">
      <alignment horizontal="centerContinuous"/>
    </xf>
    <xf numFmtId="0" fontId="13" fillId="0" borderId="0" xfId="0" applyFont="1" applyFill="1" applyAlignment="1">
      <alignment horizontal="center"/>
    </xf>
    <xf numFmtId="41" fontId="5" fillId="0" borderId="0" xfId="0" applyNumberFormat="1" applyFont="1" applyFill="1"/>
    <xf numFmtId="164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169" fontId="5" fillId="2" borderId="10" xfId="0" applyNumberFormat="1" applyFont="1" applyFill="1" applyBorder="1"/>
    <xf numFmtId="169" fontId="5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9"/>
  <sheetViews>
    <sheetView tabSelected="1" zoomScale="75" zoomScaleNormal="75" workbookViewId="0">
      <pane xSplit="2" ySplit="16" topLeftCell="C29" activePane="bottomRight" state="frozen"/>
      <selection pane="topRight" activeCell="C1" sqref="C1"/>
      <selection pane="bottomLeft" activeCell="A13" sqref="A13"/>
      <selection pane="bottomRight" activeCell="J30" sqref="J30"/>
    </sheetView>
  </sheetViews>
  <sheetFormatPr defaultColWidth="9.140625" defaultRowHeight="14.25" x14ac:dyDescent="0.2"/>
  <cols>
    <col min="1" max="1" width="7.42578125" style="1" customWidth="1"/>
    <col min="2" max="2" width="43.7109375" style="1" customWidth="1"/>
    <col min="3" max="3" width="17.85546875" style="1" customWidth="1"/>
    <col min="4" max="4" width="15.28515625" style="1" bestFit="1" customWidth="1"/>
    <col min="5" max="5" width="14.140625" style="1" bestFit="1" customWidth="1"/>
    <col min="6" max="6" width="15.7109375" style="1" bestFit="1" customWidth="1"/>
    <col min="7" max="7" width="17.85546875" style="1" customWidth="1"/>
    <col min="8" max="9" width="5.5703125" style="1" customWidth="1"/>
    <col min="10" max="10" width="43.7109375" style="1" customWidth="1"/>
    <col min="11" max="11" width="17.85546875" style="1" bestFit="1" customWidth="1"/>
    <col min="12" max="12" width="18.5703125" style="1" bestFit="1" customWidth="1"/>
    <col min="13" max="13" width="10.5703125" style="1" bestFit="1" customWidth="1"/>
    <col min="14" max="15" width="16" style="1" bestFit="1" customWidth="1"/>
    <col min="16" max="17" width="9.140625" style="1"/>
    <col min="18" max="18" width="43.7109375" style="1" customWidth="1"/>
    <col min="19" max="19" width="17.85546875" style="1" bestFit="1" customWidth="1"/>
    <col min="20" max="20" width="15.28515625" style="1" bestFit="1" customWidth="1"/>
    <col min="21" max="21" width="9.140625" style="1"/>
    <col min="22" max="23" width="16" style="1" bestFit="1" customWidth="1"/>
    <col min="24" max="16384" width="9.140625" style="1"/>
  </cols>
  <sheetData>
    <row r="1" spans="1:23" ht="25.5" x14ac:dyDescent="0.35">
      <c r="G1" s="70" t="s">
        <v>71</v>
      </c>
      <c r="O1" s="70" t="s">
        <v>72</v>
      </c>
      <c r="W1" s="70" t="s">
        <v>73</v>
      </c>
    </row>
    <row r="3" spans="1:23" ht="20.25" x14ac:dyDescent="0.3">
      <c r="A3" s="34" t="s">
        <v>53</v>
      </c>
      <c r="B3" s="35"/>
      <c r="C3" s="35"/>
      <c r="D3" s="35"/>
      <c r="E3" s="36"/>
      <c r="F3" s="36"/>
      <c r="G3" s="36"/>
      <c r="I3" s="34" t="s">
        <v>53</v>
      </c>
      <c r="J3" s="35"/>
      <c r="K3" s="35"/>
      <c r="L3" s="35"/>
      <c r="M3" s="36"/>
      <c r="N3" s="36"/>
      <c r="O3" s="36"/>
      <c r="Q3" s="34" t="s">
        <v>53</v>
      </c>
      <c r="R3" s="35"/>
      <c r="S3" s="35"/>
      <c r="T3" s="35"/>
      <c r="U3" s="36"/>
      <c r="V3" s="36"/>
      <c r="W3" s="36"/>
    </row>
    <row r="4" spans="1:23" ht="20.25" x14ac:dyDescent="0.3">
      <c r="A4" s="34" t="s">
        <v>55</v>
      </c>
      <c r="B4" s="35"/>
      <c r="C4" s="35"/>
      <c r="D4" s="35"/>
      <c r="E4" s="36"/>
      <c r="F4" s="36"/>
      <c r="G4" s="36"/>
      <c r="I4" s="34" t="s">
        <v>56</v>
      </c>
      <c r="J4" s="35"/>
      <c r="K4" s="35"/>
      <c r="L4" s="35"/>
      <c r="M4" s="36"/>
      <c r="N4" s="36"/>
      <c r="O4" s="36"/>
      <c r="Q4" s="34" t="s">
        <v>57</v>
      </c>
      <c r="R4" s="35"/>
      <c r="S4" s="35"/>
      <c r="T4" s="35"/>
      <c r="U4" s="36"/>
      <c r="V4" s="36"/>
      <c r="W4" s="36"/>
    </row>
    <row r="5" spans="1:23" ht="13.9" customHeight="1" x14ac:dyDescent="0.3">
      <c r="A5" s="33"/>
      <c r="I5" s="33"/>
      <c r="Q5" s="33"/>
    </row>
    <row r="6" spans="1:23" x14ac:dyDescent="0.2">
      <c r="A6" s="3"/>
      <c r="I6" s="3"/>
      <c r="Q6" s="3"/>
    </row>
    <row r="7" spans="1:23" ht="15" x14ac:dyDescent="0.25">
      <c r="A7" s="3" t="s">
        <v>52</v>
      </c>
      <c r="C7" s="32" t="s">
        <v>60</v>
      </c>
      <c r="I7" s="3" t="s">
        <v>52</v>
      </c>
      <c r="K7" s="32" t="s">
        <v>61</v>
      </c>
      <c r="Q7" s="3" t="s">
        <v>52</v>
      </c>
      <c r="S7" s="32" t="s">
        <v>62</v>
      </c>
    </row>
    <row r="8" spans="1:23" x14ac:dyDescent="0.2">
      <c r="A8" s="8">
        <v>3</v>
      </c>
      <c r="B8" s="31" t="s">
        <v>51</v>
      </c>
      <c r="C8" s="38">
        <v>123548301.87260658</v>
      </c>
      <c r="D8" s="31"/>
      <c r="E8" s="31"/>
      <c r="F8" s="31"/>
      <c r="G8" s="31"/>
      <c r="I8" s="8">
        <v>3</v>
      </c>
      <c r="J8" s="31" t="s">
        <v>51</v>
      </c>
      <c r="K8" s="38">
        <v>109756064.14552327</v>
      </c>
      <c r="L8" s="31"/>
      <c r="M8" s="31"/>
      <c r="N8" s="31"/>
      <c r="O8" s="31"/>
      <c r="Q8" s="8">
        <v>3</v>
      </c>
      <c r="R8" s="31" t="s">
        <v>51</v>
      </c>
      <c r="S8" s="38">
        <v>95537057.791840822</v>
      </c>
      <c r="T8" s="31"/>
      <c r="U8" s="31"/>
      <c r="V8" s="31"/>
      <c r="W8" s="31"/>
    </row>
    <row r="9" spans="1:23" x14ac:dyDescent="0.2">
      <c r="A9" s="8">
        <v>4</v>
      </c>
      <c r="B9" s="31" t="s">
        <v>50</v>
      </c>
      <c r="C9" s="68">
        <v>70678010.089287356</v>
      </c>
      <c r="D9" s="31"/>
      <c r="E9" s="31"/>
      <c r="F9" s="31"/>
      <c r="G9" s="31"/>
      <c r="I9" s="8">
        <v>4</v>
      </c>
      <c r="J9" s="31" t="s">
        <v>50</v>
      </c>
      <c r="K9" s="68">
        <v>67956976.598014444</v>
      </c>
      <c r="L9" s="31"/>
      <c r="M9" s="31"/>
      <c r="N9" s="31"/>
      <c r="O9" s="31"/>
      <c r="Q9" s="8">
        <v>4</v>
      </c>
      <c r="R9" s="31" t="s">
        <v>50</v>
      </c>
      <c r="S9" s="68">
        <v>65443336.194616556</v>
      </c>
      <c r="T9" s="31"/>
      <c r="U9" s="31"/>
      <c r="V9" s="31"/>
      <c r="W9" s="31"/>
    </row>
    <row r="10" spans="1:23" x14ac:dyDescent="0.2">
      <c r="A10" s="8">
        <v>5</v>
      </c>
      <c r="B10" s="31" t="s">
        <v>49</v>
      </c>
      <c r="C10" s="68">
        <v>1371879239.6496124</v>
      </c>
      <c r="D10" s="31"/>
      <c r="E10" s="31"/>
      <c r="F10" s="31"/>
      <c r="G10" s="31"/>
      <c r="I10" s="8">
        <v>5</v>
      </c>
      <c r="J10" s="31" t="s">
        <v>49</v>
      </c>
      <c r="K10" s="68">
        <v>1320566407.8107638</v>
      </c>
      <c r="L10" s="31"/>
      <c r="M10" s="31"/>
      <c r="N10" s="31"/>
      <c r="O10" s="31"/>
      <c r="Q10" s="8">
        <v>5</v>
      </c>
      <c r="R10" s="31" t="s">
        <v>49</v>
      </c>
      <c r="S10" s="68">
        <v>1284000922.6863666</v>
      </c>
      <c r="T10" s="31"/>
      <c r="U10" s="31"/>
      <c r="V10" s="31"/>
      <c r="W10" s="31"/>
    </row>
    <row r="11" spans="1:23" x14ac:dyDescent="0.2">
      <c r="A11" s="8">
        <f>+A10+1</f>
        <v>6</v>
      </c>
      <c r="B11" s="31"/>
      <c r="C11" s="39">
        <f>SUM(C8:C10)</f>
        <v>1566105551.6115065</v>
      </c>
      <c r="D11" s="31"/>
      <c r="E11" s="31"/>
      <c r="F11" s="31"/>
      <c r="G11" s="31"/>
      <c r="I11" s="8">
        <f>+I10+1</f>
        <v>6</v>
      </c>
      <c r="J11" s="31"/>
      <c r="K11" s="39">
        <f>SUM(K8:K10)</f>
        <v>1498279448.5543015</v>
      </c>
      <c r="L11" s="31"/>
      <c r="M11" s="31"/>
      <c r="N11" s="31"/>
      <c r="O11" s="31"/>
      <c r="Q11" s="8">
        <f>+Q10+1</f>
        <v>6</v>
      </c>
      <c r="R11" s="31"/>
      <c r="S11" s="39">
        <f>SUM(S8:S10)</f>
        <v>1444981316.6728239</v>
      </c>
      <c r="T11" s="31"/>
      <c r="U11" s="31"/>
      <c r="V11" s="31"/>
      <c r="W11" s="31"/>
    </row>
    <row r="12" spans="1:23" x14ac:dyDescent="0.2">
      <c r="A12" s="8">
        <f>+A11+1</f>
        <v>7</v>
      </c>
      <c r="B12" s="23" t="s">
        <v>48</v>
      </c>
      <c r="C12" s="28">
        <v>6.8599999999999994E-2</v>
      </c>
      <c r="D12" s="30"/>
      <c r="E12" s="30"/>
      <c r="F12" s="25" t="s">
        <v>47</v>
      </c>
      <c r="G12" s="25" t="s">
        <v>46</v>
      </c>
      <c r="I12" s="8">
        <f>+I11+1</f>
        <v>7</v>
      </c>
      <c r="J12" s="23" t="s">
        <v>48</v>
      </c>
      <c r="K12" s="28">
        <v>6.9099999999999995E-2</v>
      </c>
      <c r="L12" s="30"/>
      <c r="M12" s="30"/>
      <c r="N12" s="25" t="s">
        <v>47</v>
      </c>
      <c r="O12" s="25" t="s">
        <v>46</v>
      </c>
      <c r="Q12" s="8">
        <f>+Q11+1</f>
        <v>7</v>
      </c>
      <c r="R12" s="23" t="s">
        <v>48</v>
      </c>
      <c r="S12" s="28">
        <v>6.9599999999999995E-2</v>
      </c>
      <c r="T12" s="30"/>
      <c r="U12" s="30"/>
      <c r="V12" s="25" t="s">
        <v>47</v>
      </c>
      <c r="W12" s="25" t="s">
        <v>46</v>
      </c>
    </row>
    <row r="13" spans="1:23" x14ac:dyDescent="0.2">
      <c r="A13" s="8">
        <f>+A12+1</f>
        <v>8</v>
      </c>
      <c r="B13" s="23"/>
      <c r="C13" s="28"/>
      <c r="D13" s="25" t="s">
        <v>45</v>
      </c>
      <c r="E13" s="25"/>
      <c r="F13" s="25" t="s">
        <v>44</v>
      </c>
      <c r="G13" s="25" t="s">
        <v>44</v>
      </c>
      <c r="I13" s="8">
        <f>+I12+1</f>
        <v>8</v>
      </c>
      <c r="J13" s="23"/>
      <c r="K13" s="28"/>
      <c r="L13" s="25" t="s">
        <v>45</v>
      </c>
      <c r="M13" s="25"/>
      <c r="N13" s="25" t="s">
        <v>44</v>
      </c>
      <c r="O13" s="25" t="s">
        <v>44</v>
      </c>
      <c r="Q13" s="8">
        <f>+Q12+1</f>
        <v>8</v>
      </c>
      <c r="R13" s="23"/>
      <c r="S13" s="28"/>
      <c r="T13" s="25" t="s">
        <v>45</v>
      </c>
      <c r="U13" s="25"/>
      <c r="V13" s="25" t="s">
        <v>44</v>
      </c>
      <c r="W13" s="25" t="s">
        <v>44</v>
      </c>
    </row>
    <row r="14" spans="1:23" x14ac:dyDescent="0.2">
      <c r="A14" s="8">
        <f>+A13+1</f>
        <v>9</v>
      </c>
      <c r="B14" s="29"/>
      <c r="C14" s="28"/>
      <c r="D14" s="27" t="s">
        <v>43</v>
      </c>
      <c r="E14" s="27"/>
      <c r="F14" s="26" t="s">
        <v>42</v>
      </c>
      <c r="G14" s="26" t="s">
        <v>41</v>
      </c>
      <c r="I14" s="8">
        <f>+I13+1</f>
        <v>9</v>
      </c>
      <c r="J14" s="29"/>
      <c r="K14" s="28"/>
      <c r="L14" s="27" t="s">
        <v>43</v>
      </c>
      <c r="M14" s="27"/>
      <c r="N14" s="26" t="s">
        <v>42</v>
      </c>
      <c r="O14" s="26" t="s">
        <v>41</v>
      </c>
      <c r="Q14" s="8">
        <f>+Q13+1</f>
        <v>9</v>
      </c>
      <c r="R14" s="29"/>
      <c r="S14" s="28"/>
      <c r="T14" s="27" t="s">
        <v>43</v>
      </c>
      <c r="U14" s="27"/>
      <c r="V14" s="26" t="s">
        <v>42</v>
      </c>
      <c r="W14" s="26" t="s">
        <v>41</v>
      </c>
    </row>
    <row r="15" spans="1:23" x14ac:dyDescent="0.2">
      <c r="A15" s="8" t="s">
        <v>40</v>
      </c>
      <c r="B15" s="23"/>
      <c r="C15" s="25" t="s">
        <v>39</v>
      </c>
      <c r="D15" s="24" t="s">
        <v>38</v>
      </c>
      <c r="E15" s="24" t="s">
        <v>37</v>
      </c>
      <c r="F15" s="24" t="s">
        <v>36</v>
      </c>
      <c r="G15" s="24" t="s">
        <v>35</v>
      </c>
      <c r="I15" s="8" t="s">
        <v>40</v>
      </c>
      <c r="J15" s="23"/>
      <c r="K15" s="25" t="s">
        <v>39</v>
      </c>
      <c r="L15" s="24" t="s">
        <v>38</v>
      </c>
      <c r="M15" s="24" t="s">
        <v>37</v>
      </c>
      <c r="N15" s="24" t="s">
        <v>36</v>
      </c>
      <c r="O15" s="24" t="s">
        <v>35</v>
      </c>
      <c r="Q15" s="8" t="s">
        <v>40</v>
      </c>
      <c r="R15" s="23"/>
      <c r="S15" s="25" t="s">
        <v>39</v>
      </c>
      <c r="T15" s="24" t="s">
        <v>38</v>
      </c>
      <c r="U15" s="24" t="s">
        <v>37</v>
      </c>
      <c r="V15" s="24" t="s">
        <v>36</v>
      </c>
      <c r="W15" s="24" t="s">
        <v>35</v>
      </c>
    </row>
    <row r="16" spans="1:23" x14ac:dyDescent="0.2">
      <c r="A16" s="8">
        <v>10</v>
      </c>
      <c r="B16" s="23" t="s">
        <v>68</v>
      </c>
      <c r="C16" s="37">
        <f>(C8*C$12/0.79)</f>
        <v>10728371.529697228</v>
      </c>
      <c r="D16" s="7">
        <f>ROUND(C16/C$41,3)</f>
        <v>0.54500000000000004</v>
      </c>
      <c r="E16" s="40" t="s">
        <v>12</v>
      </c>
      <c r="F16" s="37">
        <f>+C16</f>
        <v>10728371.529697228</v>
      </c>
      <c r="G16" s="37"/>
      <c r="I16" s="8">
        <v>10</v>
      </c>
      <c r="J16" s="23" t="s">
        <v>68</v>
      </c>
      <c r="K16" s="37">
        <f>(K8*K$12/0.79)</f>
        <v>9600182.3195641227</v>
      </c>
      <c r="L16" s="7">
        <f>ROUND(K16/K$41,3)</f>
        <v>0.48299999999999998</v>
      </c>
      <c r="M16" s="40" t="s">
        <v>12</v>
      </c>
      <c r="N16" s="37">
        <f>+K16</f>
        <v>9600182.3195641227</v>
      </c>
      <c r="O16" s="37"/>
      <c r="Q16" s="8">
        <v>10</v>
      </c>
      <c r="R16" s="23" t="s">
        <v>68</v>
      </c>
      <c r="S16" s="37">
        <f>(S8*S$12/0.79)</f>
        <v>8416935.7244457211</v>
      </c>
      <c r="T16" s="7">
        <f>ROUND(S16/S$41,3)</f>
        <v>0.433</v>
      </c>
      <c r="U16" s="40" t="s">
        <v>12</v>
      </c>
      <c r="V16" s="37">
        <f>+S16</f>
        <v>8416935.7244457211</v>
      </c>
      <c r="W16" s="37"/>
    </row>
    <row r="17" spans="1:23" x14ac:dyDescent="0.2">
      <c r="A17" s="8" t="s">
        <v>34</v>
      </c>
      <c r="B17" s="23" t="s">
        <v>33</v>
      </c>
      <c r="C17" s="14">
        <v>4094424.0000000005</v>
      </c>
      <c r="D17" s="7">
        <f>ROUND(C17/C$41,3)</f>
        <v>0.20799999999999999</v>
      </c>
      <c r="E17" s="40" t="s">
        <v>16</v>
      </c>
      <c r="F17" s="14"/>
      <c r="G17" s="14">
        <f>+C17</f>
        <v>4094424.0000000005</v>
      </c>
      <c r="I17" s="8" t="s">
        <v>34</v>
      </c>
      <c r="J17" s="23" t="s">
        <v>33</v>
      </c>
      <c r="K17" s="14">
        <v>4105641.6000000006</v>
      </c>
      <c r="L17" s="7">
        <f>ROUND(K17/K$41,3)</f>
        <v>0.20699999999999999</v>
      </c>
      <c r="M17" s="40" t="s">
        <v>16</v>
      </c>
      <c r="N17" s="14"/>
      <c r="O17" s="14">
        <f>+K17</f>
        <v>4105641.6000000006</v>
      </c>
      <c r="Q17" s="8" t="s">
        <v>34</v>
      </c>
      <c r="R17" s="23" t="s">
        <v>33</v>
      </c>
      <c r="S17" s="14">
        <v>3232440</v>
      </c>
      <c r="T17" s="7">
        <f>ROUND(S17/S$41,3)</f>
        <v>0.16600000000000001</v>
      </c>
      <c r="U17" s="40" t="s">
        <v>16</v>
      </c>
      <c r="V17" s="14"/>
      <c r="W17" s="14">
        <f>+S17</f>
        <v>3232440</v>
      </c>
    </row>
    <row r="18" spans="1:23" x14ac:dyDescent="0.2">
      <c r="A18" s="8">
        <v>11</v>
      </c>
      <c r="B18" s="18" t="s">
        <v>69</v>
      </c>
      <c r="C18" s="14">
        <f>(C9*C$12/0.79)</f>
        <v>6137356.3191457121</v>
      </c>
      <c r="D18" s="7">
        <f>ROUND(C18/C$41,3)</f>
        <v>0.312</v>
      </c>
      <c r="E18" s="40" t="s">
        <v>12</v>
      </c>
      <c r="F18" s="14">
        <f>+C18</f>
        <v>6137356.3191457121</v>
      </c>
      <c r="G18" s="14"/>
      <c r="I18" s="8">
        <v>11</v>
      </c>
      <c r="J18" s="18" t="s">
        <v>69</v>
      </c>
      <c r="K18" s="14">
        <f>(K9*K$12/0.79)</f>
        <v>5944084.9150921488</v>
      </c>
      <c r="L18" s="7">
        <f>ROUND(K18/K$41,3)</f>
        <v>0.29899999999999999</v>
      </c>
      <c r="M18" s="40" t="s">
        <v>12</v>
      </c>
      <c r="N18" s="14">
        <f>+K18</f>
        <v>5944084.9150921488</v>
      </c>
      <c r="O18" s="14"/>
      <c r="Q18" s="8">
        <v>11</v>
      </c>
      <c r="R18" s="18" t="s">
        <v>69</v>
      </c>
      <c r="S18" s="14">
        <f>(S9*S$12/0.79)</f>
        <v>5765640.7584117875</v>
      </c>
      <c r="T18" s="7">
        <f>ROUND(S18/S$41,3)</f>
        <v>0.29699999999999999</v>
      </c>
      <c r="U18" s="40" t="s">
        <v>12</v>
      </c>
      <c r="V18" s="14">
        <f>+S18</f>
        <v>5765640.7584117875</v>
      </c>
      <c r="W18" s="14"/>
    </row>
    <row r="19" spans="1:23" x14ac:dyDescent="0.2">
      <c r="A19" s="8">
        <v>12</v>
      </c>
      <c r="B19" s="18" t="s">
        <v>70</v>
      </c>
      <c r="C19" s="14">
        <f>(C10*C$12/0.79)</f>
        <v>119127741.56957392</v>
      </c>
      <c r="D19" s="7">
        <f t="shared" ref="D19:D37" si="0">ROUND(C19/C$41,3)</f>
        <v>6.056</v>
      </c>
      <c r="E19" s="40" t="s">
        <v>12</v>
      </c>
      <c r="F19" s="14">
        <f>+C19</f>
        <v>119127741.56957392</v>
      </c>
      <c r="G19" s="14"/>
      <c r="I19" s="8">
        <v>12</v>
      </c>
      <c r="J19" s="18" t="s">
        <v>70</v>
      </c>
      <c r="K19" s="14">
        <f>(K10*K$12/0.79)</f>
        <v>115507770.60724528</v>
      </c>
      <c r="L19" s="7">
        <f t="shared" ref="L19:L37" si="1">ROUND(K19/K$41,3)</f>
        <v>5.8140000000000001</v>
      </c>
      <c r="M19" s="40" t="s">
        <v>12</v>
      </c>
      <c r="N19" s="14">
        <f>+K19</f>
        <v>115507770.60724528</v>
      </c>
      <c r="O19" s="14"/>
      <c r="Q19" s="8">
        <v>12</v>
      </c>
      <c r="R19" s="18" t="s">
        <v>70</v>
      </c>
      <c r="S19" s="14">
        <f>(S10*$C$12/0.79)</f>
        <v>111496788.9826389</v>
      </c>
      <c r="T19" s="7">
        <f>ROUND(S19/S$41,3)</f>
        <v>5.734</v>
      </c>
      <c r="U19" s="40" t="s">
        <v>12</v>
      </c>
      <c r="V19" s="14">
        <f>+S19</f>
        <v>111496788.9826389</v>
      </c>
      <c r="W19" s="14"/>
    </row>
    <row r="20" spans="1:23" x14ac:dyDescent="0.2">
      <c r="A20" s="8">
        <v>13</v>
      </c>
      <c r="B20" s="18" t="s">
        <v>32</v>
      </c>
      <c r="C20" s="14">
        <v>47133028.890000001</v>
      </c>
      <c r="D20" s="7">
        <f t="shared" si="0"/>
        <v>2.3959999999999999</v>
      </c>
      <c r="E20" s="40" t="s">
        <v>16</v>
      </c>
      <c r="F20" s="14"/>
      <c r="G20" s="14">
        <f>+C20</f>
        <v>47133028.890000001</v>
      </c>
      <c r="I20" s="8">
        <v>13</v>
      </c>
      <c r="J20" s="18" t="s">
        <v>32</v>
      </c>
      <c r="K20" s="14">
        <v>44057838.960000008</v>
      </c>
      <c r="L20" s="7">
        <f t="shared" si="1"/>
        <v>2.218</v>
      </c>
      <c r="M20" s="40" t="s">
        <v>16</v>
      </c>
      <c r="N20" s="14"/>
      <c r="O20" s="14">
        <f>+K20</f>
        <v>44057838.960000008</v>
      </c>
      <c r="Q20" s="8">
        <v>13</v>
      </c>
      <c r="R20" s="18" t="s">
        <v>32</v>
      </c>
      <c r="S20" s="14">
        <v>44102798.880000003</v>
      </c>
      <c r="T20" s="7">
        <f t="shared" ref="T20:T36" si="2">ROUND(S20/S$41,3)</f>
        <v>2.2679999999999998</v>
      </c>
      <c r="U20" s="40" t="s">
        <v>16</v>
      </c>
      <c r="V20" s="14"/>
      <c r="W20" s="14">
        <f>+S20</f>
        <v>44102798.880000003</v>
      </c>
    </row>
    <row r="21" spans="1:23" x14ac:dyDescent="0.2">
      <c r="A21" s="8">
        <v>14</v>
      </c>
      <c r="B21" s="18" t="s">
        <v>31</v>
      </c>
      <c r="C21" s="14">
        <v>663356527.19452906</v>
      </c>
      <c r="D21" s="7">
        <f t="shared" si="0"/>
        <v>33.722000000000001</v>
      </c>
      <c r="E21" s="40" t="s">
        <v>16</v>
      </c>
      <c r="F21" s="14"/>
      <c r="G21" s="14">
        <f>+C21</f>
        <v>663356527.19452906</v>
      </c>
      <c r="I21" s="8">
        <v>14</v>
      </c>
      <c r="J21" s="18" t="s">
        <v>31</v>
      </c>
      <c r="K21" s="14">
        <v>669623690.14087367</v>
      </c>
      <c r="L21" s="7">
        <f t="shared" si="1"/>
        <v>33.703000000000003</v>
      </c>
      <c r="M21" s="40" t="s">
        <v>16</v>
      </c>
      <c r="N21" s="14"/>
      <c r="O21" s="14">
        <f>+K21</f>
        <v>669623690.14087367</v>
      </c>
      <c r="Q21" s="8">
        <v>14</v>
      </c>
      <c r="R21" s="18" t="s">
        <v>31</v>
      </c>
      <c r="S21" s="14">
        <v>578899870.43616784</v>
      </c>
      <c r="T21" s="7">
        <f t="shared" si="2"/>
        <v>29.773</v>
      </c>
      <c r="U21" s="40" t="s">
        <v>16</v>
      </c>
      <c r="V21" s="14"/>
      <c r="W21" s="14">
        <f>+S21</f>
        <v>578899870.43616784</v>
      </c>
    </row>
    <row r="22" spans="1:23" x14ac:dyDescent="0.2">
      <c r="A22" s="8">
        <v>15</v>
      </c>
      <c r="B22" s="18" t="s">
        <v>30</v>
      </c>
      <c r="C22" s="14">
        <v>13689650.642035643</v>
      </c>
      <c r="D22" s="7">
        <f t="shared" si="0"/>
        <v>0.69599999999999995</v>
      </c>
      <c r="E22" s="40" t="s">
        <v>12</v>
      </c>
      <c r="F22" s="14">
        <f>+C22</f>
        <v>13689650.642035643</v>
      </c>
      <c r="G22" s="14"/>
      <c r="I22" s="8">
        <v>15</v>
      </c>
      <c r="J22" s="18" t="s">
        <v>30</v>
      </c>
      <c r="K22" s="14">
        <v>14134394.659065126</v>
      </c>
      <c r="L22" s="7">
        <f t="shared" si="1"/>
        <v>0.71099999999999997</v>
      </c>
      <c r="M22" s="40" t="s">
        <v>12</v>
      </c>
      <c r="N22" s="14">
        <f>+K22</f>
        <v>14134394.659065126</v>
      </c>
      <c r="O22" s="14"/>
      <c r="Q22" s="8">
        <v>15</v>
      </c>
      <c r="R22" s="18" t="s">
        <v>30</v>
      </c>
      <c r="S22" s="14">
        <v>14641666.750612782</v>
      </c>
      <c r="T22" s="7">
        <f t="shared" si="2"/>
        <v>0.753</v>
      </c>
      <c r="U22" s="40" t="s">
        <v>12</v>
      </c>
      <c r="V22" s="14">
        <f>+S22</f>
        <v>14641666.750612782</v>
      </c>
      <c r="W22" s="14"/>
    </row>
    <row r="23" spans="1:23" x14ac:dyDescent="0.2">
      <c r="A23" s="8" t="s">
        <v>29</v>
      </c>
      <c r="B23" s="41" t="s">
        <v>28</v>
      </c>
      <c r="C23" s="14">
        <v>8696041.0687875245</v>
      </c>
      <c r="D23" s="7">
        <f t="shared" si="0"/>
        <v>0.442</v>
      </c>
      <c r="E23" s="40" t="s">
        <v>12</v>
      </c>
      <c r="F23" s="14">
        <f>+C23</f>
        <v>8696041.0687875245</v>
      </c>
      <c r="G23" s="14"/>
      <c r="I23" s="8" t="s">
        <v>29</v>
      </c>
      <c r="J23" s="41" t="s">
        <v>28</v>
      </c>
      <c r="K23" s="14">
        <v>8948835.5679956824</v>
      </c>
      <c r="L23" s="7">
        <f t="shared" si="1"/>
        <v>0.45</v>
      </c>
      <c r="M23" s="40" t="s">
        <v>12</v>
      </c>
      <c r="N23" s="14">
        <f>+K23</f>
        <v>8948835.5679956824</v>
      </c>
      <c r="O23" s="14"/>
      <c r="Q23" s="8" t="s">
        <v>29</v>
      </c>
      <c r="R23" s="41" t="s">
        <v>28</v>
      </c>
      <c r="S23" s="14">
        <v>9210031.3419006318</v>
      </c>
      <c r="T23" s="7">
        <f t="shared" si="2"/>
        <v>0.47399999999999998</v>
      </c>
      <c r="U23" s="40" t="s">
        <v>12</v>
      </c>
      <c r="V23" s="14">
        <f>+S23</f>
        <v>9210031.3419006318</v>
      </c>
      <c r="W23" s="14"/>
    </row>
    <row r="24" spans="1:23" x14ac:dyDescent="0.2">
      <c r="A24" s="8" t="s">
        <v>27</v>
      </c>
      <c r="B24" s="41" t="s">
        <v>58</v>
      </c>
      <c r="C24" s="14">
        <v>4192840</v>
      </c>
      <c r="D24" s="7">
        <f t="shared" si="0"/>
        <v>0.21299999999999999</v>
      </c>
      <c r="E24" s="40" t="s">
        <v>12</v>
      </c>
      <c r="F24" s="14">
        <f>+C24</f>
        <v>4192840</v>
      </c>
      <c r="G24" s="14"/>
      <c r="I24" s="8" t="s">
        <v>27</v>
      </c>
      <c r="J24" s="41" t="s">
        <v>8</v>
      </c>
      <c r="K24" s="14">
        <v>4192840</v>
      </c>
      <c r="L24" s="7">
        <f t="shared" si="1"/>
        <v>0.21099999999999999</v>
      </c>
      <c r="M24" s="40" t="s">
        <v>12</v>
      </c>
      <c r="N24" s="14">
        <f>+K24</f>
        <v>4192840</v>
      </c>
      <c r="O24" s="14"/>
      <c r="Q24" s="8" t="s">
        <v>27</v>
      </c>
      <c r="R24" s="41" t="s">
        <v>8</v>
      </c>
      <c r="S24" s="14">
        <v>4192840</v>
      </c>
      <c r="T24" s="7">
        <f t="shared" si="2"/>
        <v>0.216</v>
      </c>
      <c r="U24" s="40" t="s">
        <v>12</v>
      </c>
      <c r="V24" s="14">
        <f>+S24</f>
        <v>4192840</v>
      </c>
      <c r="W24" s="14"/>
    </row>
    <row r="25" spans="1:23" x14ac:dyDescent="0.2">
      <c r="A25" s="8" t="s">
        <v>26</v>
      </c>
      <c r="B25" s="41" t="s">
        <v>66</v>
      </c>
      <c r="C25" s="69" t="s">
        <v>67</v>
      </c>
      <c r="D25" s="69" t="s">
        <v>67</v>
      </c>
      <c r="E25" s="40" t="s">
        <v>16</v>
      </c>
      <c r="F25" s="14"/>
      <c r="G25" s="69"/>
      <c r="I25" s="8" t="s">
        <v>26</v>
      </c>
      <c r="J25" s="41" t="s">
        <v>66</v>
      </c>
      <c r="K25" s="69" t="s">
        <v>67</v>
      </c>
      <c r="L25" s="69" t="s">
        <v>67</v>
      </c>
      <c r="M25" s="40" t="s">
        <v>16</v>
      </c>
      <c r="N25" s="14"/>
      <c r="O25" s="69"/>
      <c r="Q25" s="8" t="s">
        <v>26</v>
      </c>
      <c r="R25" s="41" t="s">
        <v>66</v>
      </c>
      <c r="S25" s="69" t="s">
        <v>67</v>
      </c>
      <c r="T25" s="69" t="s">
        <v>67</v>
      </c>
      <c r="U25" s="40" t="s">
        <v>16</v>
      </c>
      <c r="V25" s="14"/>
      <c r="W25" s="69"/>
    </row>
    <row r="26" spans="1:23" x14ac:dyDescent="0.2">
      <c r="A26" s="8" t="s">
        <v>25</v>
      </c>
      <c r="B26" s="41" t="s">
        <v>24</v>
      </c>
      <c r="C26" s="14">
        <v>2560258.6045864965</v>
      </c>
      <c r="D26" s="7">
        <f t="shared" si="0"/>
        <v>0.13</v>
      </c>
      <c r="E26" s="40" t="s">
        <v>12</v>
      </c>
      <c r="F26" s="14">
        <f>+C26</f>
        <v>2560258.6045864965</v>
      </c>
      <c r="G26" s="14"/>
      <c r="I26" s="8" t="s">
        <v>25</v>
      </c>
      <c r="J26" s="41" t="s">
        <v>24</v>
      </c>
      <c r="K26" s="14">
        <v>2634871.234340121</v>
      </c>
      <c r="L26" s="7">
        <f t="shared" si="1"/>
        <v>0.13300000000000001</v>
      </c>
      <c r="M26" s="40" t="s">
        <v>12</v>
      </c>
      <c r="N26" s="14">
        <f>+K26</f>
        <v>2634871.234340121</v>
      </c>
      <c r="O26" s="14"/>
      <c r="Q26" s="8" t="s">
        <v>25</v>
      </c>
      <c r="R26" s="41" t="s">
        <v>24</v>
      </c>
      <c r="S26" s="14">
        <v>2711944.1354569984</v>
      </c>
      <c r="T26" s="7">
        <f t="shared" si="2"/>
        <v>0.13900000000000001</v>
      </c>
      <c r="U26" s="40" t="s">
        <v>12</v>
      </c>
      <c r="V26" s="14">
        <f>+S26</f>
        <v>2711944.1354569984</v>
      </c>
      <c r="W26" s="14"/>
    </row>
    <row r="27" spans="1:23" x14ac:dyDescent="0.2">
      <c r="A27" s="8" t="s">
        <v>23</v>
      </c>
      <c r="B27" s="41" t="s">
        <v>22</v>
      </c>
      <c r="C27" s="14">
        <v>521380.09600000002</v>
      </c>
      <c r="D27" s="7">
        <f t="shared" si="0"/>
        <v>2.7E-2</v>
      </c>
      <c r="E27" s="40" t="s">
        <v>16</v>
      </c>
      <c r="F27" s="14"/>
      <c r="G27" s="14">
        <f>+C27</f>
        <v>521380.09600000002</v>
      </c>
      <c r="I27" s="8" t="s">
        <v>23</v>
      </c>
      <c r="J27" s="41" t="s">
        <v>22</v>
      </c>
      <c r="K27" s="14">
        <v>533893.21830399998</v>
      </c>
      <c r="L27" s="7">
        <f t="shared" si="1"/>
        <v>2.7E-2</v>
      </c>
      <c r="M27" s="40" t="s">
        <v>16</v>
      </c>
      <c r="N27" s="14"/>
      <c r="O27" s="14">
        <f>+K27</f>
        <v>533893.21830399998</v>
      </c>
      <c r="Q27" s="8" t="s">
        <v>23</v>
      </c>
      <c r="R27" s="41" t="s">
        <v>22</v>
      </c>
      <c r="S27" s="14">
        <v>546706.65554329602</v>
      </c>
      <c r="T27" s="7">
        <f t="shared" si="2"/>
        <v>2.8000000000000001E-2</v>
      </c>
      <c r="U27" s="40" t="s">
        <v>16</v>
      </c>
      <c r="V27" s="14"/>
      <c r="W27" s="14">
        <f>+S27</f>
        <v>546706.65554329602</v>
      </c>
    </row>
    <row r="28" spans="1:23" x14ac:dyDescent="0.2">
      <c r="A28" s="8">
        <v>16</v>
      </c>
      <c r="B28" s="18" t="s">
        <v>21</v>
      </c>
      <c r="C28" s="14">
        <v>211780599.1982111</v>
      </c>
      <c r="D28" s="7">
        <f t="shared" si="0"/>
        <v>10.766</v>
      </c>
      <c r="E28" s="40" t="s">
        <v>16</v>
      </c>
      <c r="F28" s="14"/>
      <c r="G28" s="14">
        <f>+C28</f>
        <v>211780599.1982111</v>
      </c>
      <c r="I28" s="8">
        <v>16</v>
      </c>
      <c r="J28" s="18" t="s">
        <v>21</v>
      </c>
      <c r="K28" s="14">
        <v>207585500.83758992</v>
      </c>
      <c r="L28" s="7">
        <f t="shared" si="1"/>
        <v>10.448</v>
      </c>
      <c r="M28" s="40" t="s">
        <v>16</v>
      </c>
      <c r="N28" s="14"/>
      <c r="O28" s="14">
        <f>+K28</f>
        <v>207585500.83758992</v>
      </c>
      <c r="Q28" s="8">
        <v>16</v>
      </c>
      <c r="R28" s="18" t="s">
        <v>21</v>
      </c>
      <c r="S28" s="14">
        <v>207712023.88428909</v>
      </c>
      <c r="T28" s="7">
        <f>ROUND(S28/S$41,3)</f>
        <v>10.683</v>
      </c>
      <c r="U28" s="40" t="s">
        <v>16</v>
      </c>
      <c r="V28" s="14"/>
      <c r="W28" s="14">
        <f>+S28</f>
        <v>207712023.88428909</v>
      </c>
    </row>
    <row r="29" spans="1:23" x14ac:dyDescent="0.2">
      <c r="A29" s="8">
        <v>17</v>
      </c>
      <c r="B29" s="18" t="s">
        <v>20</v>
      </c>
      <c r="C29" s="14">
        <v>135862200.25238866</v>
      </c>
      <c r="D29" s="7">
        <f t="shared" si="0"/>
        <v>6.907</v>
      </c>
      <c r="E29" s="40" t="s">
        <v>16</v>
      </c>
      <c r="F29" s="14"/>
      <c r="G29" s="14">
        <f>+C29</f>
        <v>135862200.25238866</v>
      </c>
      <c r="I29" s="8">
        <v>17</v>
      </c>
      <c r="J29" s="18" t="s">
        <v>20</v>
      </c>
      <c r="K29" s="14">
        <v>140769859.58541867</v>
      </c>
      <c r="L29" s="7">
        <f t="shared" si="1"/>
        <v>7.085</v>
      </c>
      <c r="M29" s="40" t="s">
        <v>16</v>
      </c>
      <c r="N29" s="14"/>
      <c r="O29" s="14">
        <f>+K29</f>
        <v>140769859.58541867</v>
      </c>
      <c r="Q29" s="8">
        <v>17</v>
      </c>
      <c r="R29" s="18" t="s">
        <v>20</v>
      </c>
      <c r="S29" s="14">
        <v>142481594.35804957</v>
      </c>
      <c r="T29" s="7">
        <f t="shared" si="2"/>
        <v>7.3280000000000003</v>
      </c>
      <c r="U29" s="40" t="s">
        <v>16</v>
      </c>
      <c r="V29" s="14"/>
      <c r="W29" s="14">
        <f>+S29</f>
        <v>142481594.35804957</v>
      </c>
    </row>
    <row r="30" spans="1:23" x14ac:dyDescent="0.2">
      <c r="A30" s="8">
        <v>18</v>
      </c>
      <c r="B30" s="18" t="s">
        <v>54</v>
      </c>
      <c r="C30" s="14">
        <v>-4966372.7605920909</v>
      </c>
      <c r="D30" s="7">
        <f t="shared" si="0"/>
        <v>-0.252</v>
      </c>
      <c r="E30" s="40" t="s">
        <v>12</v>
      </c>
      <c r="F30" s="14">
        <f>+C30</f>
        <v>-4966372.7605920909</v>
      </c>
      <c r="G30" s="14"/>
      <c r="I30" s="8">
        <v>18</v>
      </c>
      <c r="J30" s="18" t="s">
        <v>54</v>
      </c>
      <c r="K30" s="14">
        <v>-5115744.6620968897</v>
      </c>
      <c r="L30" s="7">
        <f t="shared" si="1"/>
        <v>-0.25700000000000001</v>
      </c>
      <c r="M30" s="40" t="s">
        <v>12</v>
      </c>
      <c r="N30" s="14">
        <f>+K30</f>
        <v>-5115744.6620968897</v>
      </c>
      <c r="O30" s="14"/>
      <c r="Q30" s="8">
        <v>18</v>
      </c>
      <c r="R30" s="18" t="s">
        <v>54</v>
      </c>
      <c r="S30" s="14">
        <v>-5269217.0019597961</v>
      </c>
      <c r="T30" s="7">
        <f t="shared" si="2"/>
        <v>-0.27100000000000002</v>
      </c>
      <c r="U30" s="40" t="s">
        <v>12</v>
      </c>
      <c r="V30" s="14">
        <f>+S30</f>
        <v>-5269217.0019597961</v>
      </c>
      <c r="W30" s="14"/>
    </row>
    <row r="31" spans="1:23" x14ac:dyDescent="0.2">
      <c r="A31" s="8">
        <v>19</v>
      </c>
      <c r="B31" s="18" t="s">
        <v>19</v>
      </c>
      <c r="C31" s="14">
        <v>95361604.0746582</v>
      </c>
      <c r="D31" s="7">
        <f t="shared" si="0"/>
        <v>4.8479999999999999</v>
      </c>
      <c r="E31" s="40" t="s">
        <v>12</v>
      </c>
      <c r="F31" s="14">
        <f>+C31</f>
        <v>95361604.0746582</v>
      </c>
      <c r="G31" s="14"/>
      <c r="I31" s="8">
        <v>19</v>
      </c>
      <c r="J31" s="18" t="s">
        <v>19</v>
      </c>
      <c r="K31" s="14">
        <v>93947588.198774233</v>
      </c>
      <c r="L31" s="7">
        <f t="shared" si="1"/>
        <v>4.7290000000000001</v>
      </c>
      <c r="M31" s="40" t="s">
        <v>12</v>
      </c>
      <c r="N31" s="14">
        <f>+K31</f>
        <v>93947588.198774233</v>
      </c>
      <c r="O31" s="14"/>
      <c r="Q31" s="8">
        <v>19</v>
      </c>
      <c r="R31" s="18" t="s">
        <v>19</v>
      </c>
      <c r="S31" s="14">
        <v>96084799.616739362</v>
      </c>
      <c r="T31" s="7">
        <f t="shared" si="2"/>
        <v>4.9420000000000002</v>
      </c>
      <c r="U31" s="40" t="s">
        <v>12</v>
      </c>
      <c r="V31" s="14">
        <f>+S31</f>
        <v>96084799.616739362</v>
      </c>
      <c r="W31" s="14"/>
    </row>
    <row r="32" spans="1:23" x14ac:dyDescent="0.2">
      <c r="A32" s="8">
        <v>20</v>
      </c>
      <c r="B32" s="18" t="s">
        <v>18</v>
      </c>
      <c r="C32" s="14">
        <v>-128535201.91999999</v>
      </c>
      <c r="D32" s="7">
        <f t="shared" si="0"/>
        <v>-6.5339999999999998</v>
      </c>
      <c r="E32" s="40" t="s">
        <v>16</v>
      </c>
      <c r="F32" s="14"/>
      <c r="G32" s="14">
        <f>+C32</f>
        <v>-128535201.91999999</v>
      </c>
      <c r="I32" s="8">
        <v>20</v>
      </c>
      <c r="J32" s="18" t="s">
        <v>18</v>
      </c>
      <c r="K32" s="14">
        <v>-135668370.248</v>
      </c>
      <c r="L32" s="7">
        <f t="shared" si="1"/>
        <v>-6.8280000000000003</v>
      </c>
      <c r="M32" s="40" t="s">
        <v>16</v>
      </c>
      <c r="N32" s="14"/>
      <c r="O32" s="14">
        <f>+K32</f>
        <v>-135668370.248</v>
      </c>
      <c r="Q32" s="8">
        <v>20</v>
      </c>
      <c r="R32" s="18" t="s">
        <v>18</v>
      </c>
      <c r="S32" s="14">
        <v>-115324263.748</v>
      </c>
      <c r="T32" s="7">
        <f t="shared" si="2"/>
        <v>-5.931</v>
      </c>
      <c r="U32" s="40" t="s">
        <v>16</v>
      </c>
      <c r="V32" s="14"/>
      <c r="W32" s="14">
        <f>+S32</f>
        <v>-115324263.748</v>
      </c>
    </row>
    <row r="33" spans="1:24" x14ac:dyDescent="0.2">
      <c r="A33" s="8">
        <v>21</v>
      </c>
      <c r="B33" s="42" t="s">
        <v>17</v>
      </c>
      <c r="C33" s="14">
        <v>-43938971.690573826</v>
      </c>
      <c r="D33" s="7">
        <f t="shared" si="0"/>
        <v>-2.234</v>
      </c>
      <c r="E33" s="40" t="s">
        <v>16</v>
      </c>
      <c r="F33" s="14"/>
      <c r="G33" s="14">
        <f>+C33</f>
        <v>-43938971.690573826</v>
      </c>
      <c r="I33" s="8">
        <v>21</v>
      </c>
      <c r="J33" s="42" t="s">
        <v>17</v>
      </c>
      <c r="K33" s="14">
        <v>-30092087.967653167</v>
      </c>
      <c r="L33" s="7">
        <f t="shared" si="1"/>
        <v>-1.5149999999999999</v>
      </c>
      <c r="M33" s="40" t="s">
        <v>16</v>
      </c>
      <c r="N33" s="14"/>
      <c r="O33" s="14">
        <f>+K33</f>
        <v>-30092087.967653167</v>
      </c>
      <c r="Q33" s="8">
        <v>21</v>
      </c>
      <c r="R33" s="42" t="s">
        <v>17</v>
      </c>
      <c r="S33" s="14">
        <v>-24671916.034157109</v>
      </c>
      <c r="T33" s="7">
        <f t="shared" si="2"/>
        <v>-1.2689999999999999</v>
      </c>
      <c r="U33" s="40" t="s">
        <v>16</v>
      </c>
      <c r="V33" s="14"/>
      <c r="W33" s="14">
        <f>+S33</f>
        <v>-24671916.034157109</v>
      </c>
    </row>
    <row r="34" spans="1:24" x14ac:dyDescent="0.2">
      <c r="A34" s="8">
        <v>22</v>
      </c>
      <c r="B34" s="18" t="s">
        <v>3</v>
      </c>
      <c r="C34" s="14">
        <v>607112.90474832</v>
      </c>
      <c r="D34" s="7">
        <f t="shared" si="0"/>
        <v>3.1E-2</v>
      </c>
      <c r="E34" s="40" t="s">
        <v>12</v>
      </c>
      <c r="F34" s="14">
        <f>+C34</f>
        <v>607112.90474832</v>
      </c>
      <c r="G34" s="14"/>
      <c r="I34" s="8">
        <v>22</v>
      </c>
      <c r="J34" s="18" t="s">
        <v>3</v>
      </c>
      <c r="K34" s="14">
        <v>613543.21744328644</v>
      </c>
      <c r="L34" s="7">
        <f t="shared" si="1"/>
        <v>3.1E-2</v>
      </c>
      <c r="M34" s="40" t="s">
        <v>12</v>
      </c>
      <c r="N34" s="14">
        <f>+K34</f>
        <v>613543.21744328644</v>
      </c>
      <c r="O34" s="14"/>
      <c r="Q34" s="8">
        <v>22</v>
      </c>
      <c r="R34" s="18" t="s">
        <v>3</v>
      </c>
      <c r="S34" s="14">
        <v>620102.13639215217</v>
      </c>
      <c r="T34" s="7">
        <f>ROUND(S34/S$41,3)</f>
        <v>3.2000000000000001E-2</v>
      </c>
      <c r="U34" s="40" t="s">
        <v>12</v>
      </c>
      <c r="V34" s="14">
        <f>+S34</f>
        <v>620102.13639215217</v>
      </c>
      <c r="W34" s="14"/>
    </row>
    <row r="35" spans="1:24" x14ac:dyDescent="0.2">
      <c r="A35" s="8">
        <v>23</v>
      </c>
      <c r="B35" s="22" t="s">
        <v>15</v>
      </c>
      <c r="C35" s="14">
        <v>127589262.47920007</v>
      </c>
      <c r="D35" s="7">
        <f t="shared" si="0"/>
        <v>6.4859999999999998</v>
      </c>
      <c r="E35" s="40" t="s">
        <v>12</v>
      </c>
      <c r="F35" s="14">
        <f>+C35</f>
        <v>127589262.47920007</v>
      </c>
      <c r="G35" s="14"/>
      <c r="I35" s="8">
        <v>23</v>
      </c>
      <c r="J35" s="22" t="s">
        <v>15</v>
      </c>
      <c r="K35" s="14">
        <v>130037268.66920006</v>
      </c>
      <c r="L35" s="7">
        <f t="shared" si="1"/>
        <v>6.5449999999999999</v>
      </c>
      <c r="M35" s="40" t="s">
        <v>12</v>
      </c>
      <c r="N35" s="14">
        <f>+K35</f>
        <v>130037268.66920006</v>
      </c>
      <c r="O35" s="14"/>
      <c r="Q35" s="8">
        <v>23</v>
      </c>
      <c r="R35" s="22" t="s">
        <v>15</v>
      </c>
      <c r="S35" s="14">
        <v>132651471.32920007</v>
      </c>
      <c r="T35" s="7">
        <f t="shared" si="2"/>
        <v>6.8220000000000001</v>
      </c>
      <c r="U35" s="40" t="s">
        <v>12</v>
      </c>
      <c r="V35" s="14">
        <f>+S35</f>
        <v>132651471.32920007</v>
      </c>
      <c r="W35" s="14"/>
    </row>
    <row r="36" spans="1:24" x14ac:dyDescent="0.2">
      <c r="A36" s="8">
        <v>24</v>
      </c>
      <c r="B36" s="22" t="s">
        <v>14</v>
      </c>
      <c r="C36" s="14">
        <v>3584179.3098769998</v>
      </c>
      <c r="D36" s="7">
        <f t="shared" si="0"/>
        <v>0.182</v>
      </c>
      <c r="E36" s="40" t="s">
        <v>12</v>
      </c>
      <c r="F36" s="14">
        <f>+C36</f>
        <v>3584179.3098769998</v>
      </c>
      <c r="G36" s="14"/>
      <c r="I36" s="8">
        <v>24</v>
      </c>
      <c r="J36" s="22" t="s">
        <v>14</v>
      </c>
      <c r="K36" s="14">
        <v>3448893.376377047</v>
      </c>
      <c r="L36" s="7">
        <f t="shared" si="1"/>
        <v>0.17399999999999999</v>
      </c>
      <c r="M36" s="40" t="s">
        <v>12</v>
      </c>
      <c r="N36" s="14">
        <f>+K36</f>
        <v>3448893.376377047</v>
      </c>
      <c r="O36" s="14"/>
      <c r="Q36" s="8">
        <v>24</v>
      </c>
      <c r="R36" s="22" t="s">
        <v>14</v>
      </c>
      <c r="S36" s="14">
        <v>3336056.3958769999</v>
      </c>
      <c r="T36" s="7">
        <f t="shared" si="2"/>
        <v>0.17199999999999999</v>
      </c>
      <c r="U36" s="40" t="s">
        <v>12</v>
      </c>
      <c r="V36" s="14">
        <f>+S36</f>
        <v>3336056.3958769999</v>
      </c>
      <c r="W36" s="14"/>
    </row>
    <row r="37" spans="1:24" x14ac:dyDescent="0.2">
      <c r="A37" s="8">
        <v>25</v>
      </c>
      <c r="B37" s="22" t="s">
        <v>13</v>
      </c>
      <c r="C37" s="14">
        <v>3878829.3574087508</v>
      </c>
      <c r="D37" s="7">
        <f t="shared" si="0"/>
        <v>0.19700000000000001</v>
      </c>
      <c r="E37" s="40" t="s">
        <v>12</v>
      </c>
      <c r="F37" s="14">
        <f>+C37</f>
        <v>3878829.3574087508</v>
      </c>
      <c r="G37" s="14"/>
      <c r="I37" s="8">
        <v>25</v>
      </c>
      <c r="J37" s="22" t="s">
        <v>13</v>
      </c>
      <c r="K37" s="14">
        <v>3572472</v>
      </c>
      <c r="L37" s="7">
        <f t="shared" si="1"/>
        <v>0.18</v>
      </c>
      <c r="M37" s="40" t="s">
        <v>12</v>
      </c>
      <c r="N37" s="14">
        <f>+K37</f>
        <v>3572472</v>
      </c>
      <c r="O37" s="14"/>
      <c r="Q37" s="8">
        <v>25</v>
      </c>
      <c r="R37" s="22" t="s">
        <v>13</v>
      </c>
      <c r="S37" s="14">
        <v>1242443.375022307</v>
      </c>
      <c r="T37" s="7">
        <f>ROUND(S37/S$41,3)</f>
        <v>6.4000000000000001E-2</v>
      </c>
      <c r="U37" s="40" t="s">
        <v>12</v>
      </c>
      <c r="V37" s="14">
        <f>+S37</f>
        <v>1242443.375022307</v>
      </c>
      <c r="W37" s="14"/>
    </row>
    <row r="38" spans="1:24" ht="15" thickBot="1" x14ac:dyDescent="0.25">
      <c r="A38" s="8">
        <v>27</v>
      </c>
      <c r="B38" s="43" t="s">
        <v>11</v>
      </c>
      <c r="C38" s="44">
        <f>SUM(C16:C37)</f>
        <v>1281460861.1196816</v>
      </c>
      <c r="D38" s="45">
        <f>SUM(D16:D37)</f>
        <v>65.144000000000005</v>
      </c>
      <c r="E38" s="46"/>
      <c r="F38" s="47">
        <f>SUM(F16:F37)</f>
        <v>391186875.0991267</v>
      </c>
      <c r="G38" s="47">
        <f>SUM(G16:G37)</f>
        <v>890273986.02055502</v>
      </c>
      <c r="H38" s="15"/>
      <c r="I38" s="8">
        <v>27</v>
      </c>
      <c r="J38" s="43" t="s">
        <v>11</v>
      </c>
      <c r="K38" s="44">
        <f>SUM(K16:K37)</f>
        <v>1288382966.2295332</v>
      </c>
      <c r="L38" s="45">
        <f>SUM(L16:L37)</f>
        <v>64.848000000000013</v>
      </c>
      <c r="M38" s="46"/>
      <c r="N38" s="47">
        <f>SUM(N16:N37)</f>
        <v>387467000.10300022</v>
      </c>
      <c r="O38" s="47">
        <f>SUM(O16:O37)</f>
        <v>900915966.12653327</v>
      </c>
      <c r="P38" s="15"/>
      <c r="Q38" s="8">
        <v>27</v>
      </c>
      <c r="R38" s="43" t="s">
        <v>11</v>
      </c>
      <c r="S38" s="44">
        <f>SUM(S16:S37)</f>
        <v>1222080757.9766307</v>
      </c>
      <c r="T38" s="45">
        <f>SUM(T16:T37)</f>
        <v>62.853000000000002</v>
      </c>
      <c r="U38" s="46"/>
      <c r="V38" s="47">
        <f>SUM(V16:V37)</f>
        <v>385101503.54473788</v>
      </c>
      <c r="W38" s="47">
        <f>SUM(W16:W37)</f>
        <v>836979254.43189263</v>
      </c>
      <c r="X38" s="15"/>
    </row>
    <row r="39" spans="1:24" ht="15" x14ac:dyDescent="0.25">
      <c r="A39" s="8">
        <v>28</v>
      </c>
      <c r="B39" s="18" t="s">
        <v>10</v>
      </c>
      <c r="C39" s="21">
        <v>0.95234799999999997</v>
      </c>
      <c r="D39" s="17"/>
      <c r="E39" s="20"/>
      <c r="F39" s="19">
        <f>+C39</f>
        <v>0.95234799999999997</v>
      </c>
      <c r="G39" s="19">
        <f>+C39</f>
        <v>0.95234799999999997</v>
      </c>
      <c r="I39" s="8">
        <v>28</v>
      </c>
      <c r="J39" s="18" t="s">
        <v>10</v>
      </c>
      <c r="K39" s="21">
        <f>+C39</f>
        <v>0.95234799999999997</v>
      </c>
      <c r="L39" s="17"/>
      <c r="M39" s="20"/>
      <c r="N39" s="19">
        <f>+K39</f>
        <v>0.95234799999999997</v>
      </c>
      <c r="O39" s="19">
        <f>+K39</f>
        <v>0.95234799999999997</v>
      </c>
      <c r="Q39" s="8">
        <v>28</v>
      </c>
      <c r="R39" s="18" t="s">
        <v>10</v>
      </c>
      <c r="S39" s="21">
        <f>+K39</f>
        <v>0.95234799999999997</v>
      </c>
      <c r="T39" s="17"/>
      <c r="U39" s="20"/>
      <c r="V39" s="19">
        <f>+S39</f>
        <v>0.95234799999999997</v>
      </c>
      <c r="W39" s="19">
        <f>+S39</f>
        <v>0.95234799999999997</v>
      </c>
    </row>
    <row r="40" spans="1:24" ht="15" x14ac:dyDescent="0.25">
      <c r="A40" s="8">
        <v>29</v>
      </c>
      <c r="B40" s="18" t="s">
        <v>9</v>
      </c>
      <c r="C40" s="16">
        <f>+C38/C39</f>
        <v>1345580461.2596252</v>
      </c>
      <c r="D40" s="17"/>
      <c r="E40" s="14"/>
      <c r="F40" s="16">
        <f>+F38/F39</f>
        <v>410760431.16500133</v>
      </c>
      <c r="G40" s="16">
        <f>+G38/G39</f>
        <v>934820030.09462404</v>
      </c>
      <c r="H40" s="15"/>
      <c r="I40" s="8">
        <v>29</v>
      </c>
      <c r="J40" s="18" t="s">
        <v>9</v>
      </c>
      <c r="K40" s="16">
        <f>+K38/K39</f>
        <v>1352848923.1137497</v>
      </c>
      <c r="L40" s="17"/>
      <c r="M40" s="14"/>
      <c r="N40" s="16">
        <f>+N38/N39</f>
        <v>406854427.27133381</v>
      </c>
      <c r="O40" s="16">
        <f>+O38/O39</f>
        <v>945994495.84241617</v>
      </c>
      <c r="P40" s="15"/>
      <c r="Q40" s="8">
        <v>29</v>
      </c>
      <c r="R40" s="18" t="s">
        <v>9</v>
      </c>
      <c r="S40" s="16">
        <f>+S38/S39</f>
        <v>1283229195.6056302</v>
      </c>
      <c r="T40" s="17"/>
      <c r="U40" s="14"/>
      <c r="V40" s="16">
        <f>+V38/V39</f>
        <v>404370569.94369483</v>
      </c>
      <c r="W40" s="16">
        <f>+W38/W39</f>
        <v>878858625.66193521</v>
      </c>
      <c r="X40" s="15"/>
    </row>
    <row r="41" spans="1:24" x14ac:dyDescent="0.2">
      <c r="A41" s="8">
        <v>30</v>
      </c>
      <c r="B41" s="18" t="s">
        <v>63</v>
      </c>
      <c r="C41" s="14">
        <v>19671400</v>
      </c>
      <c r="D41" s="14"/>
      <c r="E41" s="14"/>
      <c r="F41" s="62">
        <v>20409822</v>
      </c>
      <c r="G41" s="63"/>
      <c r="I41" s="8">
        <v>30</v>
      </c>
      <c r="J41" s="18" t="s">
        <v>63</v>
      </c>
      <c r="K41" s="14">
        <v>19868188</v>
      </c>
      <c r="L41" s="14"/>
      <c r="M41" s="14"/>
      <c r="N41" s="62">
        <v>20606610</v>
      </c>
      <c r="O41" s="63"/>
      <c r="Q41" s="8">
        <v>30</v>
      </c>
      <c r="R41" s="18" t="s">
        <v>63</v>
      </c>
      <c r="S41" s="14">
        <v>19443871</v>
      </c>
      <c r="T41" s="14"/>
      <c r="U41" s="14"/>
      <c r="V41" s="62">
        <v>20631871</v>
      </c>
      <c r="W41" s="63"/>
    </row>
    <row r="42" spans="1:24" x14ac:dyDescent="0.2">
      <c r="A42" s="8">
        <v>31</v>
      </c>
      <c r="B42" s="9"/>
      <c r="C42" s="64" t="s">
        <v>65</v>
      </c>
      <c r="D42" s="66"/>
      <c r="E42" s="13"/>
      <c r="F42" s="64" t="s">
        <v>64</v>
      </c>
      <c r="G42" s="65"/>
      <c r="I42" s="8">
        <v>31</v>
      </c>
      <c r="J42" s="9"/>
      <c r="K42" s="64" t="s">
        <v>65</v>
      </c>
      <c r="L42" s="66"/>
      <c r="M42" s="13"/>
      <c r="N42" s="64" t="s">
        <v>64</v>
      </c>
      <c r="O42" s="65"/>
      <c r="Q42" s="8">
        <v>31</v>
      </c>
      <c r="R42" s="9"/>
      <c r="S42" s="64" t="s">
        <v>65</v>
      </c>
      <c r="T42" s="66"/>
      <c r="U42" s="13"/>
      <c r="V42" s="64" t="s">
        <v>64</v>
      </c>
      <c r="W42" s="65"/>
    </row>
    <row r="43" spans="1:24" x14ac:dyDescent="0.2">
      <c r="A43" s="8">
        <v>32</v>
      </c>
      <c r="B43" s="9"/>
      <c r="C43" s="50" t="s">
        <v>7</v>
      </c>
      <c r="D43" s="51" t="s">
        <v>6</v>
      </c>
      <c r="E43" s="11"/>
      <c r="F43" s="50" t="s">
        <v>7</v>
      </c>
      <c r="G43" s="51" t="s">
        <v>6</v>
      </c>
      <c r="I43" s="8">
        <v>32</v>
      </c>
      <c r="J43" s="9"/>
      <c r="K43" s="50" t="s">
        <v>7</v>
      </c>
      <c r="L43" s="51" t="s">
        <v>6</v>
      </c>
      <c r="M43" s="11"/>
      <c r="N43" s="50" t="s">
        <v>7</v>
      </c>
      <c r="O43" s="51" t="s">
        <v>6</v>
      </c>
      <c r="Q43" s="9">
        <v>32</v>
      </c>
      <c r="R43" s="11"/>
      <c r="S43" s="50" t="s">
        <v>7</v>
      </c>
      <c r="T43" s="51" t="s">
        <v>6</v>
      </c>
      <c r="U43" s="11"/>
      <c r="V43" s="50" t="s">
        <v>7</v>
      </c>
      <c r="W43" s="51" t="s">
        <v>6</v>
      </c>
    </row>
    <row r="44" spans="1:24" x14ac:dyDescent="0.2">
      <c r="A44" s="8">
        <v>33</v>
      </c>
      <c r="B44" s="9"/>
      <c r="C44" s="52" t="s">
        <v>5</v>
      </c>
      <c r="D44" s="53" t="s">
        <v>5</v>
      </c>
      <c r="E44" s="11"/>
      <c r="F44" s="52" t="s">
        <v>5</v>
      </c>
      <c r="G44" s="53" t="s">
        <v>5</v>
      </c>
      <c r="I44" s="8">
        <v>33</v>
      </c>
      <c r="J44" s="9"/>
      <c r="K44" s="52" t="s">
        <v>5</v>
      </c>
      <c r="L44" s="53" t="s">
        <v>5</v>
      </c>
      <c r="M44" s="11"/>
      <c r="N44" s="52" t="s">
        <v>5</v>
      </c>
      <c r="O44" s="53" t="s">
        <v>5</v>
      </c>
      <c r="Q44" s="9">
        <v>33</v>
      </c>
      <c r="R44" s="12"/>
      <c r="S44" s="52" t="s">
        <v>5</v>
      </c>
      <c r="T44" s="53" t="s">
        <v>5</v>
      </c>
      <c r="U44" s="11"/>
      <c r="V44" s="52" t="s">
        <v>5</v>
      </c>
      <c r="W44" s="53" t="s">
        <v>5</v>
      </c>
    </row>
    <row r="45" spans="1:24" x14ac:dyDescent="0.2">
      <c r="A45" s="8">
        <v>34</v>
      </c>
      <c r="B45" s="9"/>
      <c r="C45" s="54" t="s">
        <v>4</v>
      </c>
      <c r="D45" s="55"/>
      <c r="E45" s="11"/>
      <c r="F45" s="54" t="s">
        <v>4</v>
      </c>
      <c r="G45" s="55"/>
      <c r="I45" s="8">
        <v>34</v>
      </c>
      <c r="J45" s="9"/>
      <c r="K45" s="54" t="s">
        <v>4</v>
      </c>
      <c r="L45" s="55"/>
      <c r="M45" s="11"/>
      <c r="N45" s="54" t="s">
        <v>4</v>
      </c>
      <c r="O45" s="55"/>
      <c r="Q45" s="9">
        <v>34</v>
      </c>
      <c r="R45" s="48"/>
      <c r="S45" s="54" t="s">
        <v>4</v>
      </c>
      <c r="T45" s="55"/>
      <c r="U45" s="11"/>
      <c r="V45" s="54" t="s">
        <v>4</v>
      </c>
      <c r="W45" s="55"/>
    </row>
    <row r="46" spans="1:24" x14ac:dyDescent="0.2">
      <c r="A46" s="8">
        <v>35</v>
      </c>
      <c r="B46" s="18" t="s">
        <v>0</v>
      </c>
      <c r="C46" s="56">
        <f>D38</f>
        <v>65.144000000000005</v>
      </c>
      <c r="D46" s="57">
        <f>C46/C$39</f>
        <v>68.403566763410026</v>
      </c>
      <c r="E46" s="11"/>
      <c r="F46" s="56">
        <f>+C38/F41</f>
        <v>62.786479035421358</v>
      </c>
      <c r="G46" s="57">
        <f>+C40/F41</f>
        <v>65.928084098902247</v>
      </c>
      <c r="I46" s="8">
        <v>35</v>
      </c>
      <c r="J46" s="18" t="s">
        <v>0</v>
      </c>
      <c r="K46" s="56">
        <f>L38</f>
        <v>64.848000000000013</v>
      </c>
      <c r="L46" s="57">
        <f>K46/K$39</f>
        <v>68.092756009357942</v>
      </c>
      <c r="M46" s="11"/>
      <c r="N46" s="56">
        <f>+K38/N41</f>
        <v>62.522800510590201</v>
      </c>
      <c r="O46" s="57">
        <f>+K40/N41</f>
        <v>65.651212068057276</v>
      </c>
      <c r="Q46" s="18">
        <v>35</v>
      </c>
      <c r="R46" s="7" t="s">
        <v>0</v>
      </c>
      <c r="S46" s="56">
        <f>T38</f>
        <v>62.853000000000002</v>
      </c>
      <c r="T46" s="57">
        <f>S46/S$39</f>
        <v>65.997933528500084</v>
      </c>
      <c r="U46" s="11"/>
      <c r="V46" s="56">
        <f>+S38/V41</f>
        <v>59.232667651742815</v>
      </c>
      <c r="W46" s="57">
        <f>+S40/V41</f>
        <v>62.196453031604847</v>
      </c>
    </row>
    <row r="47" spans="1:24" x14ac:dyDescent="0.2">
      <c r="A47" s="8">
        <v>36</v>
      </c>
      <c r="B47" s="18" t="s">
        <v>2</v>
      </c>
      <c r="C47" s="56">
        <f>ROUND(SUM(D16,D18:D19,D22:D24,D26,D30:D31,D34:D37),3)</f>
        <v>19.885999999999999</v>
      </c>
      <c r="D47" s="57">
        <f>ROUND(C47/C$39,3)</f>
        <v>20.881</v>
      </c>
      <c r="E47" s="11"/>
      <c r="F47" s="56">
        <f>+F38/F41</f>
        <v>19.166599057019052</v>
      </c>
      <c r="G47" s="57">
        <f>+F40/F41</f>
        <v>20.125625356507339</v>
      </c>
      <c r="I47" s="8">
        <v>36</v>
      </c>
      <c r="J47" s="18" t="s">
        <v>2</v>
      </c>
      <c r="K47" s="56">
        <f>ROUND(SUM(L16,L18:L19,L22:L24,L26,L30:L31,L34:L37),3)</f>
        <v>19.503</v>
      </c>
      <c r="L47" s="57">
        <f>ROUND(K47/K$39,3)</f>
        <v>20.478999999999999</v>
      </c>
      <c r="M47" s="11"/>
      <c r="N47" s="56">
        <f>+N38/N41</f>
        <v>18.803044270891728</v>
      </c>
      <c r="O47" s="57">
        <f>+N40/N41</f>
        <v>19.743879622671258</v>
      </c>
      <c r="Q47" s="18">
        <v>36</v>
      </c>
      <c r="R47" s="7" t="s">
        <v>2</v>
      </c>
      <c r="S47" s="56">
        <f>ROUND(SUM(T16,T18:T19,T22:T24,T26,T30:T31,T34:T37),3)</f>
        <v>19.806999999999999</v>
      </c>
      <c r="T47" s="57">
        <f>ROUND(S47/S$39,3)</f>
        <v>20.797999999999998</v>
      </c>
      <c r="U47" s="11"/>
      <c r="V47" s="56">
        <f>+V38/V41</f>
        <v>18.665369880644263</v>
      </c>
      <c r="W47" s="57">
        <f>+V40/V41</f>
        <v>19.599316511027759</v>
      </c>
    </row>
    <row r="48" spans="1:24" x14ac:dyDescent="0.2">
      <c r="A48" s="8">
        <v>37</v>
      </c>
      <c r="B48" s="18" t="s">
        <v>1</v>
      </c>
      <c r="C48" s="58">
        <f>ROUND(SUM(D17,D20:D21,D25,D27:D29,D32:D33),3)</f>
        <v>45.258000000000003</v>
      </c>
      <c r="D48" s="59">
        <f>ROUND(C48/C$39,3)</f>
        <v>47.523000000000003</v>
      </c>
      <c r="E48" s="6"/>
      <c r="F48" s="58">
        <f>+G38/F41</f>
        <v>43.619879978402309</v>
      </c>
      <c r="G48" s="59">
        <f>+G40/F41</f>
        <v>45.802458742394911</v>
      </c>
      <c r="I48" s="8">
        <v>37</v>
      </c>
      <c r="J48" s="18" t="s">
        <v>1</v>
      </c>
      <c r="K48" s="58">
        <f>ROUND(SUM(L17,L20:L21,L25,L27:L29,L32:L33),3)</f>
        <v>45.344999999999999</v>
      </c>
      <c r="L48" s="59">
        <f>ROUND(K48/K$39,3)</f>
        <v>47.613999999999997</v>
      </c>
      <c r="M48" s="6"/>
      <c r="N48" s="58">
        <f>+O38/N41</f>
        <v>43.719756239698491</v>
      </c>
      <c r="O48" s="59">
        <f>+O40/N41</f>
        <v>45.907332445386025</v>
      </c>
      <c r="Q48" s="18">
        <v>37</v>
      </c>
      <c r="R48" s="10" t="s">
        <v>1</v>
      </c>
      <c r="S48" s="58">
        <f>ROUND(SUM(T17,T20:T21,T25,T27:T29,T32:T33),3)</f>
        <v>43.045999999999999</v>
      </c>
      <c r="T48" s="59">
        <f>ROUND(S48/S$39,3)</f>
        <v>45.2</v>
      </c>
      <c r="U48" s="6"/>
      <c r="V48" s="58">
        <f>+W38/V41</f>
        <v>40.567297771098538</v>
      </c>
      <c r="W48" s="59">
        <f>+W40/V41</f>
        <v>42.597136520577081</v>
      </c>
    </row>
    <row r="49" spans="1:23" x14ac:dyDescent="0.2">
      <c r="A49" s="8">
        <v>38</v>
      </c>
      <c r="B49" s="18" t="s">
        <v>0</v>
      </c>
      <c r="C49" s="56">
        <f>SUM(C47:C48)</f>
        <v>65.144000000000005</v>
      </c>
      <c r="D49" s="57">
        <f>SUM(D47:D48)</f>
        <v>68.403999999999996</v>
      </c>
      <c r="E49" s="6"/>
      <c r="F49" s="56">
        <f>SUM(F47:F48)</f>
        <v>62.786479035421365</v>
      </c>
      <c r="G49" s="57">
        <f>SUM(G47:G48)</f>
        <v>65.928084098902247</v>
      </c>
      <c r="I49" s="8">
        <v>38</v>
      </c>
      <c r="J49" s="18" t="s">
        <v>0</v>
      </c>
      <c r="K49" s="56">
        <f>SUM(K47:K48)</f>
        <v>64.847999999999999</v>
      </c>
      <c r="L49" s="57">
        <f>SUM(L47:L48)</f>
        <v>68.092999999999989</v>
      </c>
      <c r="M49" s="6"/>
      <c r="N49" s="56">
        <f>SUM(N47:N48)</f>
        <v>62.522800510590216</v>
      </c>
      <c r="O49" s="57">
        <f>SUM(O47:O48)</f>
        <v>65.651212068057276</v>
      </c>
      <c r="Q49" s="18">
        <v>38</v>
      </c>
      <c r="R49" s="7" t="s">
        <v>0</v>
      </c>
      <c r="S49" s="56">
        <f>SUM(S47:S48)</f>
        <v>62.852999999999994</v>
      </c>
      <c r="T49" s="57">
        <f>SUM(T47:T48)</f>
        <v>65.998000000000005</v>
      </c>
      <c r="U49" s="6"/>
      <c r="V49" s="56">
        <f>SUM(V47:V48)</f>
        <v>59.232667651742801</v>
      </c>
      <c r="W49" s="57">
        <f>SUM(W47:W48)</f>
        <v>62.19645303160484</v>
      </c>
    </row>
    <row r="50" spans="1:23" x14ac:dyDescent="0.2">
      <c r="A50" s="3"/>
      <c r="B50" s="31"/>
      <c r="C50" s="71"/>
      <c r="D50" s="72"/>
      <c r="E50" s="67"/>
      <c r="F50" s="60"/>
      <c r="G50" s="61"/>
      <c r="I50" s="3"/>
      <c r="J50" s="31"/>
      <c r="K50" s="60"/>
      <c r="L50" s="61"/>
      <c r="M50" s="67"/>
      <c r="N50" s="60"/>
      <c r="O50" s="61"/>
      <c r="Q50" s="3"/>
      <c r="R50" s="31"/>
      <c r="S50" s="60"/>
      <c r="T50" s="61"/>
      <c r="U50" s="67"/>
      <c r="V50" s="60"/>
      <c r="W50" s="61"/>
    </row>
    <row r="51" spans="1:23" ht="15" x14ac:dyDescent="0.25">
      <c r="A51" s="3"/>
      <c r="B51" s="5"/>
      <c r="E51" s="4"/>
      <c r="F51" s="4"/>
      <c r="G51" s="4"/>
      <c r="I51" s="3"/>
      <c r="J51" s="5"/>
      <c r="L51" s="49"/>
      <c r="M51" s="4"/>
      <c r="N51" s="4"/>
      <c r="O51" s="4"/>
      <c r="Q51" s="3"/>
      <c r="R51" s="5"/>
      <c r="T51" s="49"/>
      <c r="U51" s="4"/>
      <c r="V51" s="4"/>
      <c r="W51" s="4"/>
    </row>
    <row r="52" spans="1:23" ht="15" x14ac:dyDescent="0.25">
      <c r="A52" s="3"/>
      <c r="E52" s="4"/>
      <c r="F52" s="4"/>
      <c r="G52" s="4"/>
      <c r="I52" s="3"/>
      <c r="J52" s="1" t="s">
        <v>59</v>
      </c>
      <c r="M52" s="4"/>
      <c r="N52" s="4"/>
      <c r="O52" s="4"/>
      <c r="Q52" s="3"/>
      <c r="U52" s="4"/>
      <c r="V52" s="4"/>
      <c r="W52" s="4"/>
    </row>
    <row r="53" spans="1:23" x14ac:dyDescent="0.2">
      <c r="A53" s="3"/>
    </row>
    <row r="54" spans="1:23" x14ac:dyDescent="0.2">
      <c r="A54" s="3"/>
    </row>
    <row r="55" spans="1:23" x14ac:dyDescent="0.2">
      <c r="A55" s="3"/>
    </row>
    <row r="56" spans="1:23" x14ac:dyDescent="0.2">
      <c r="A56" s="3"/>
    </row>
    <row r="57" spans="1:23" x14ac:dyDescent="0.2">
      <c r="A57" s="3"/>
    </row>
    <row r="58" spans="1:23" x14ac:dyDescent="0.2">
      <c r="A58" s="3"/>
    </row>
    <row r="59" spans="1:23" x14ac:dyDescent="0.2">
      <c r="A59" s="3"/>
    </row>
    <row r="60" spans="1:23" x14ac:dyDescent="0.2">
      <c r="A60" s="3"/>
    </row>
    <row r="61" spans="1:23" x14ac:dyDescent="0.2">
      <c r="A61" s="3"/>
    </row>
    <row r="62" spans="1:23" x14ac:dyDescent="0.2">
      <c r="A62" s="3"/>
    </row>
    <row r="63" spans="1:23" x14ac:dyDescent="0.2">
      <c r="A63" s="3"/>
    </row>
    <row r="64" spans="1:23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23" x14ac:dyDescent="0.2">
      <c r="A81" s="3"/>
    </row>
    <row r="82" spans="1:23" x14ac:dyDescent="0.2">
      <c r="A82" s="3"/>
    </row>
    <row r="83" spans="1:23" x14ac:dyDescent="0.2">
      <c r="A83" s="3"/>
    </row>
    <row r="84" spans="1:23" x14ac:dyDescent="0.2">
      <c r="A84" s="3"/>
    </row>
    <row r="85" spans="1:23" x14ac:dyDescent="0.2">
      <c r="A85" s="3"/>
    </row>
    <row r="86" spans="1:23" x14ac:dyDescent="0.2">
      <c r="A86" s="3"/>
    </row>
    <row r="87" spans="1:23" x14ac:dyDescent="0.2">
      <c r="A87" s="3"/>
    </row>
    <row r="88" spans="1:23" x14ac:dyDescent="0.2">
      <c r="A88" s="3"/>
    </row>
    <row r="89" spans="1:23" x14ac:dyDescent="0.2">
      <c r="A89" s="3"/>
    </row>
    <row r="90" spans="1:23" ht="15" x14ac:dyDescent="0.25">
      <c r="A90" s="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5" x14ac:dyDescent="0.25">
      <c r="A91" s="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5" x14ac:dyDescent="0.25">
      <c r="A92" s="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5" x14ac:dyDescent="0.25">
      <c r="A93" s="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5" x14ac:dyDescent="0.25">
      <c r="A94" s="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5" x14ac:dyDescent="0.25">
      <c r="A95" s="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5" x14ac:dyDescent="0.25">
      <c r="A96" s="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5" x14ac:dyDescent="0.25">
      <c r="A97" s="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5" x14ac:dyDescent="0.25">
      <c r="A98" s="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5" x14ac:dyDescent="0.25">
      <c r="A99" s="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5" x14ac:dyDescent="0.25">
      <c r="A100" s="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5" x14ac:dyDescent="0.25">
      <c r="A101" s="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5" x14ac:dyDescent="0.25">
      <c r="A102" s="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5" x14ac:dyDescent="0.25">
      <c r="A103" s="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5" x14ac:dyDescent="0.25">
      <c r="A104" s="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5" x14ac:dyDescent="0.25">
      <c r="A105" s="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5" x14ac:dyDescent="0.25">
      <c r="A106" s="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5" x14ac:dyDescent="0.25">
      <c r="A107" s="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5" x14ac:dyDescent="0.25">
      <c r="A108" s="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5" x14ac:dyDescent="0.25">
      <c r="A109" s="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5" x14ac:dyDescent="0.25">
      <c r="A110" s="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5" x14ac:dyDescent="0.25">
      <c r="A111" s="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5" x14ac:dyDescent="0.25">
      <c r="A112" s="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5" x14ac:dyDescent="0.25">
      <c r="A113" s="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5" x14ac:dyDescent="0.25">
      <c r="A114" s="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5" x14ac:dyDescent="0.25">
      <c r="A115" s="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5" x14ac:dyDescent="0.25">
      <c r="A116" s="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5" x14ac:dyDescent="0.25">
      <c r="A117" s="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5" x14ac:dyDescent="0.25">
      <c r="A118" s="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5" x14ac:dyDescent="0.25">
      <c r="A119" s="3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5" x14ac:dyDescent="0.25">
      <c r="A120" s="3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5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5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5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5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5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5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5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5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2:23" ht="15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2:23" ht="15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2:23" ht="15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2:23" x14ac:dyDescent="0.2">
      <c r="B132" s="2"/>
      <c r="C132" s="2"/>
    </row>
    <row r="133" spans="2:23" x14ac:dyDescent="0.2">
      <c r="B133" s="2"/>
      <c r="C133" s="2"/>
    </row>
    <row r="134" spans="2:23" x14ac:dyDescent="0.2">
      <c r="B134" s="2"/>
      <c r="C134" s="2"/>
    </row>
    <row r="135" spans="2:23" x14ac:dyDescent="0.2">
      <c r="B135" s="2"/>
      <c r="C135" s="2"/>
    </row>
    <row r="136" spans="2:23" x14ac:dyDescent="0.2">
      <c r="B136" s="2"/>
      <c r="C136" s="2"/>
    </row>
    <row r="137" spans="2:23" x14ac:dyDescent="0.2">
      <c r="B137" s="2"/>
      <c r="C137" s="2"/>
    </row>
    <row r="138" spans="2:23" x14ac:dyDescent="0.2">
      <c r="B138" s="2"/>
      <c r="C138" s="2"/>
    </row>
    <row r="139" spans="2:23" x14ac:dyDescent="0.2">
      <c r="B139" s="2"/>
      <c r="C139" s="2"/>
    </row>
    <row r="140" spans="2:23" x14ac:dyDescent="0.2">
      <c r="B140" s="2"/>
      <c r="C140" s="2"/>
    </row>
    <row r="141" spans="2:23" x14ac:dyDescent="0.2">
      <c r="B141" s="2"/>
      <c r="C141" s="2"/>
    </row>
    <row r="142" spans="2:23" x14ac:dyDescent="0.2">
      <c r="B142" s="2"/>
      <c r="C142" s="2"/>
    </row>
    <row r="143" spans="2:23" x14ac:dyDescent="0.2">
      <c r="B143" s="2"/>
      <c r="C143" s="2"/>
    </row>
    <row r="144" spans="2:23" x14ac:dyDescent="0.2">
      <c r="B144" s="2"/>
      <c r="C144" s="2"/>
    </row>
    <row r="145" spans="2:3" x14ac:dyDescent="0.2">
      <c r="B145" s="2"/>
      <c r="C145" s="2"/>
    </row>
    <row r="146" spans="2:3" x14ac:dyDescent="0.2">
      <c r="B146" s="2"/>
      <c r="C146" s="2"/>
    </row>
    <row r="147" spans="2:3" x14ac:dyDescent="0.2">
      <c r="B147" s="2"/>
      <c r="C147" s="2"/>
    </row>
    <row r="148" spans="2:3" x14ac:dyDescent="0.2">
      <c r="B148" s="2"/>
      <c r="C148" s="2"/>
    </row>
    <row r="149" spans="2:3" x14ac:dyDescent="0.2">
      <c r="B149" s="2"/>
      <c r="C149" s="2"/>
    </row>
  </sheetData>
  <printOptions horizontalCentered="1"/>
  <pageMargins left="0.45" right="0.45" top="0.75" bottom="0.75" header="0.3" footer="0.3"/>
  <pageSetup scale="7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1738F1-01A6-49C4-86A0-FF9AA701CC34}"/>
</file>

<file path=customXml/itemProps2.xml><?xml version="1.0" encoding="utf-8"?>
<ds:datastoreItem xmlns:ds="http://schemas.openxmlformats.org/officeDocument/2006/customXml" ds:itemID="{7B2F2D56-E1CD-48D2-B373-691D3315BE3B}"/>
</file>

<file path=customXml/itemProps3.xml><?xml version="1.0" encoding="utf-8"?>
<ds:datastoreItem xmlns:ds="http://schemas.openxmlformats.org/officeDocument/2006/customXml" ds:itemID="{DAAA800D-569C-4E7D-BE64-C377B243D437}"/>
</file>

<file path=customXml/itemProps4.xml><?xml version="1.0" encoding="utf-8"?>
<ds:datastoreItem xmlns:ds="http://schemas.openxmlformats.org/officeDocument/2006/customXml" ds:itemID="{2F246162-87A3-409B-A12A-75AF8908E2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A-1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Free, Susan</cp:lastModifiedBy>
  <cp:lastPrinted>2022-01-22T16:16:30Z</cp:lastPrinted>
  <dcterms:created xsi:type="dcterms:W3CDTF">2021-11-20T21:32:26Z</dcterms:created>
  <dcterms:modified xsi:type="dcterms:W3CDTF">2022-01-23T16:33:28Z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