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3.bin" ContentType="application/vnd.openxmlformats-officedocument.spreadsheetml.customProperty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2022 GRC\Original Filing\RevReq-COS-Rate Years Exh\"/>
    </mc:Choice>
  </mc:AlternateContent>
  <bookViews>
    <workbookView xWindow="0" yWindow="0" windowWidth="23040" windowHeight="9765"/>
  </bookViews>
  <sheets>
    <sheet name="Unrecovered Costs" sheetId="4" r:id="rId1"/>
    <sheet name="Income Taxes" sheetId="5" r:id="rId2"/>
    <sheet name="Rate Base (EOP)" sheetId="3" r:id="rId3"/>
    <sheet name="Revenue Requirement Summary" sheetId="1" r:id="rId4"/>
  </sheets>
  <definedNames>
    <definedName name="_xlnm.Print_Titles" localSheetId="1">'Income Taxes'!$A:$B</definedName>
    <definedName name="_xlnm.Print_Titles" localSheetId="2">'Rate Base (EOP)'!$A:$E</definedName>
    <definedName name="_xlnm.Print_Titles" localSheetId="3">'Revenue Requirement Summary'!$A:$B</definedName>
    <definedName name="_xlnm.Print_Titles" localSheetId="0">'Unrecovered Costs'!$A:$C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5" i="5" l="1"/>
  <c r="A14" i="5"/>
  <c r="BB13" i="5"/>
  <c r="BB15" i="5" s="1"/>
  <c r="BA13" i="5"/>
  <c r="BA15" i="5" s="1"/>
  <c r="AZ13" i="5"/>
  <c r="AZ15" i="5" s="1"/>
  <c r="AY13" i="5"/>
  <c r="AY15" i="5" s="1"/>
  <c r="AX13" i="5"/>
  <c r="AX15" i="5" s="1"/>
  <c r="AW13" i="5"/>
  <c r="AW15" i="5" s="1"/>
  <c r="AV13" i="5"/>
  <c r="AV15" i="5" s="1"/>
  <c r="AU13" i="5"/>
  <c r="AU15" i="5" s="1"/>
  <c r="AR16" i="1" s="1"/>
  <c r="AR18" i="1" s="1"/>
  <c r="AR20" i="1" s="1"/>
  <c r="AT13" i="5"/>
  <c r="AT15" i="5" s="1"/>
  <c r="AS13" i="5"/>
  <c r="AS15" i="5" s="1"/>
  <c r="AR13" i="5"/>
  <c r="AR15" i="5" s="1"/>
  <c r="AQ13" i="5"/>
  <c r="AQ15" i="5" s="1"/>
  <c r="AP13" i="5"/>
  <c r="AP15" i="5" s="1"/>
  <c r="AO13" i="5"/>
  <c r="AO15" i="5" s="1"/>
  <c r="AN13" i="5"/>
  <c r="AN15" i="5" s="1"/>
  <c r="AM13" i="5"/>
  <c r="AM15" i="5" s="1"/>
  <c r="AJ16" i="1" s="1"/>
  <c r="AJ18" i="1" s="1"/>
  <c r="AJ20" i="1" s="1"/>
  <c r="AL13" i="5"/>
  <c r="AL15" i="5" s="1"/>
  <c r="AK13" i="5"/>
  <c r="AK15" i="5" s="1"/>
  <c r="AJ13" i="5"/>
  <c r="AJ15" i="5" s="1"/>
  <c r="AI13" i="5"/>
  <c r="AI15" i="5" s="1"/>
  <c r="AH13" i="5"/>
  <c r="AH15" i="5" s="1"/>
  <c r="A13" i="5"/>
  <c r="A12" i="5"/>
  <c r="A11" i="5"/>
  <c r="A10" i="5"/>
  <c r="A9" i="5"/>
  <c r="A8" i="5"/>
  <c r="C7" i="5"/>
  <c r="A7" i="5"/>
  <c r="BB7" i="5"/>
  <c r="BA7" i="5"/>
  <c r="AZ7" i="5"/>
  <c r="AY7" i="5"/>
  <c r="AX7" i="5"/>
  <c r="AW7" i="5"/>
  <c r="AV7" i="5"/>
  <c r="AU7" i="5"/>
  <c r="AT7" i="5"/>
  <c r="AS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A6" i="5"/>
  <c r="A5" i="5"/>
  <c r="H7" i="5"/>
  <c r="G7" i="5"/>
  <c r="F7" i="5"/>
  <c r="E7" i="5"/>
  <c r="D7" i="5"/>
  <c r="A4" i="5"/>
  <c r="A3" i="5"/>
  <c r="I43" i="4"/>
  <c r="J43" i="4" s="1"/>
  <c r="K43" i="4" s="1"/>
  <c r="L43" i="4" s="1"/>
  <c r="M43" i="4" s="1"/>
  <c r="N43" i="4" s="1"/>
  <c r="O43" i="4" s="1"/>
  <c r="P43" i="4" s="1"/>
  <c r="Q43" i="4" s="1"/>
  <c r="R43" i="4" s="1"/>
  <c r="S43" i="4" s="1"/>
  <c r="T43" i="4" s="1"/>
  <c r="U43" i="4" s="1"/>
  <c r="V43" i="4" s="1"/>
  <c r="W43" i="4" s="1"/>
  <c r="X43" i="4" s="1"/>
  <c r="Y43" i="4" s="1"/>
  <c r="Z43" i="4" s="1"/>
  <c r="AA43" i="4" s="1"/>
  <c r="AB43" i="4" s="1"/>
  <c r="AC43" i="4" s="1"/>
  <c r="AD43" i="4" s="1"/>
  <c r="AE43" i="4" s="1"/>
  <c r="AF43" i="4" s="1"/>
  <c r="AG43" i="4" s="1"/>
  <c r="AH43" i="4" s="1"/>
  <c r="AI43" i="4" s="1"/>
  <c r="H30" i="4"/>
  <c r="I30" i="4" s="1"/>
  <c r="J30" i="4" s="1"/>
  <c r="K30" i="4" s="1"/>
  <c r="L30" i="4" s="1"/>
  <c r="M30" i="4" s="1"/>
  <c r="N30" i="4" s="1"/>
  <c r="O30" i="4" s="1"/>
  <c r="P30" i="4" s="1"/>
  <c r="Q30" i="4" s="1"/>
  <c r="R30" i="4" s="1"/>
  <c r="S30" i="4" s="1"/>
  <c r="T30" i="4" s="1"/>
  <c r="U30" i="4" s="1"/>
  <c r="V30" i="4" s="1"/>
  <c r="W30" i="4" s="1"/>
  <c r="X30" i="4" s="1"/>
  <c r="Y30" i="4" s="1"/>
  <c r="Z30" i="4" s="1"/>
  <c r="AA30" i="4" s="1"/>
  <c r="AB30" i="4" s="1"/>
  <c r="AC30" i="4" s="1"/>
  <c r="AD30" i="4" s="1"/>
  <c r="AE30" i="4" s="1"/>
  <c r="AF30" i="4" s="1"/>
  <c r="AG30" i="4" s="1"/>
  <c r="AH30" i="4" s="1"/>
  <c r="AI30" i="4" s="1"/>
  <c r="K29" i="4"/>
  <c r="L29" i="4" s="1"/>
  <c r="M29" i="4" s="1"/>
  <c r="N29" i="4" s="1"/>
  <c r="O29" i="4" s="1"/>
  <c r="P29" i="4" s="1"/>
  <c r="Q29" i="4" s="1"/>
  <c r="R29" i="4" s="1"/>
  <c r="S29" i="4" s="1"/>
  <c r="T29" i="4" s="1"/>
  <c r="U29" i="4" s="1"/>
  <c r="V29" i="4" s="1"/>
  <c r="W29" i="4" s="1"/>
  <c r="X29" i="4" s="1"/>
  <c r="Y29" i="4" s="1"/>
  <c r="Z29" i="4" s="1"/>
  <c r="AA29" i="4" s="1"/>
  <c r="AB29" i="4" s="1"/>
  <c r="AC29" i="4" s="1"/>
  <c r="AD29" i="4" s="1"/>
  <c r="AE29" i="4" s="1"/>
  <c r="AF29" i="4" s="1"/>
  <c r="AG29" i="4" s="1"/>
  <c r="AH29" i="4" s="1"/>
  <c r="AI29" i="4" s="1"/>
  <c r="H28" i="4"/>
  <c r="I28" i="4" s="1"/>
  <c r="J28" i="4" s="1"/>
  <c r="K28" i="4" s="1"/>
  <c r="L28" i="4" s="1"/>
  <c r="M28" i="4" s="1"/>
  <c r="N28" i="4" s="1"/>
  <c r="O28" i="4" s="1"/>
  <c r="P28" i="4" s="1"/>
  <c r="Q28" i="4" s="1"/>
  <c r="R28" i="4" s="1"/>
  <c r="S28" i="4" s="1"/>
  <c r="T28" i="4" s="1"/>
  <c r="U28" i="4" s="1"/>
  <c r="V28" i="4" s="1"/>
  <c r="W28" i="4" s="1"/>
  <c r="X28" i="4" s="1"/>
  <c r="Y28" i="4" s="1"/>
  <c r="Z28" i="4" s="1"/>
  <c r="AA28" i="4" s="1"/>
  <c r="AB28" i="4" s="1"/>
  <c r="AC28" i="4" s="1"/>
  <c r="AD28" i="4" s="1"/>
  <c r="AE28" i="4" s="1"/>
  <c r="AF28" i="4" s="1"/>
  <c r="AG28" i="4" s="1"/>
  <c r="AH28" i="4" s="1"/>
  <c r="AI28" i="4" s="1"/>
  <c r="F31" i="4"/>
  <c r="H27" i="4"/>
  <c r="I27" i="4" s="1"/>
  <c r="F27" i="4"/>
  <c r="G27" i="4" s="1"/>
  <c r="E27" i="4"/>
  <c r="D31" i="4"/>
  <c r="G24" i="4"/>
  <c r="F24" i="4"/>
  <c r="E24" i="4"/>
  <c r="D24" i="4"/>
  <c r="O13" i="4"/>
  <c r="P13" i="4" s="1"/>
  <c r="Q13" i="4" s="1"/>
  <c r="R13" i="4" s="1"/>
  <c r="S13" i="4" s="1"/>
  <c r="T13" i="4" s="1"/>
  <c r="U13" i="4" s="1"/>
  <c r="V13" i="4" s="1"/>
  <c r="W13" i="4" s="1"/>
  <c r="X13" i="4" s="1"/>
  <c r="Y13" i="4" s="1"/>
  <c r="Z13" i="4" s="1"/>
  <c r="AA13" i="4" s="1"/>
  <c r="AB13" i="4" s="1"/>
  <c r="AC13" i="4" s="1"/>
  <c r="AD13" i="4" s="1"/>
  <c r="AE13" i="4" s="1"/>
  <c r="AF13" i="4" s="1"/>
  <c r="AG13" i="4" s="1"/>
  <c r="AH13" i="4" s="1"/>
  <c r="AI13" i="4" s="1"/>
  <c r="G13" i="4"/>
  <c r="H13" i="4" s="1"/>
  <c r="I13" i="4" s="1"/>
  <c r="J13" i="4" s="1"/>
  <c r="K13" i="4" s="1"/>
  <c r="L13" i="4" s="1"/>
  <c r="M13" i="4" s="1"/>
  <c r="N13" i="4" s="1"/>
  <c r="E13" i="4"/>
  <c r="F13" i="4" s="1"/>
  <c r="E12" i="4"/>
  <c r="E14" i="4" s="1"/>
  <c r="D14" i="4"/>
  <c r="K9" i="4"/>
  <c r="L9" i="4" s="1"/>
  <c r="M9" i="4" s="1"/>
  <c r="N9" i="4" s="1"/>
  <c r="O9" i="4" s="1"/>
  <c r="P9" i="4" s="1"/>
  <c r="Q9" i="4" s="1"/>
  <c r="R9" i="4" s="1"/>
  <c r="S9" i="4" s="1"/>
  <c r="T9" i="4" s="1"/>
  <c r="U9" i="4" s="1"/>
  <c r="V9" i="4" s="1"/>
  <c r="W9" i="4" s="1"/>
  <c r="X9" i="4" s="1"/>
  <c r="Y9" i="4" s="1"/>
  <c r="Z9" i="4" s="1"/>
  <c r="AA9" i="4" s="1"/>
  <c r="AB9" i="4" s="1"/>
  <c r="AC9" i="4" s="1"/>
  <c r="AD9" i="4" s="1"/>
  <c r="AE9" i="4" s="1"/>
  <c r="AF9" i="4" s="1"/>
  <c r="AG9" i="4" s="1"/>
  <c r="AH9" i="4" s="1"/>
  <c r="AI9" i="4" s="1"/>
  <c r="H9" i="4"/>
  <c r="I9" i="4" s="1"/>
  <c r="J9" i="4" s="1"/>
  <c r="L8" i="4"/>
  <c r="M8" i="4" s="1"/>
  <c r="N8" i="4" s="1"/>
  <c r="O8" i="4" s="1"/>
  <c r="P8" i="4" s="1"/>
  <c r="Q8" i="4" s="1"/>
  <c r="R8" i="4" s="1"/>
  <c r="S8" i="4" s="1"/>
  <c r="T8" i="4" s="1"/>
  <c r="U8" i="4" s="1"/>
  <c r="V8" i="4" s="1"/>
  <c r="W8" i="4" s="1"/>
  <c r="X8" i="4" s="1"/>
  <c r="Y8" i="4" s="1"/>
  <c r="Z8" i="4" s="1"/>
  <c r="AA8" i="4" s="1"/>
  <c r="AB8" i="4" s="1"/>
  <c r="AC8" i="4" s="1"/>
  <c r="AD8" i="4" s="1"/>
  <c r="AE8" i="4" s="1"/>
  <c r="AF8" i="4" s="1"/>
  <c r="AG8" i="4" s="1"/>
  <c r="AH8" i="4" s="1"/>
  <c r="AI8" i="4" s="1"/>
  <c r="H8" i="4"/>
  <c r="I8" i="4" s="1"/>
  <c r="J8" i="4" s="1"/>
  <c r="K8" i="4" s="1"/>
  <c r="U7" i="4"/>
  <c r="V7" i="4" s="1"/>
  <c r="W7" i="4" s="1"/>
  <c r="X7" i="4" s="1"/>
  <c r="Y7" i="4" s="1"/>
  <c r="Z7" i="4" s="1"/>
  <c r="AA7" i="4" s="1"/>
  <c r="AB7" i="4" s="1"/>
  <c r="AC7" i="4" s="1"/>
  <c r="AD7" i="4" s="1"/>
  <c r="AE7" i="4" s="1"/>
  <c r="AF7" i="4" s="1"/>
  <c r="AG7" i="4" s="1"/>
  <c r="AH7" i="4" s="1"/>
  <c r="AI7" i="4" s="1"/>
  <c r="M7" i="4"/>
  <c r="N7" i="4" s="1"/>
  <c r="O7" i="4" s="1"/>
  <c r="P7" i="4" s="1"/>
  <c r="Q7" i="4" s="1"/>
  <c r="R7" i="4" s="1"/>
  <c r="S7" i="4" s="1"/>
  <c r="T7" i="4" s="1"/>
  <c r="H7" i="4"/>
  <c r="I7" i="4" s="1"/>
  <c r="J7" i="4" s="1"/>
  <c r="K7" i="4" s="1"/>
  <c r="L7" i="4" s="1"/>
  <c r="F6" i="4"/>
  <c r="E6" i="4"/>
  <c r="E10" i="4" s="1"/>
  <c r="B6" i="4"/>
  <c r="B7" i="4" s="1"/>
  <c r="B8" i="4" s="1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5" i="4"/>
  <c r="BF52" i="3"/>
  <c r="BE52" i="3"/>
  <c r="BD52" i="3"/>
  <c r="BC52" i="3"/>
  <c r="BB52" i="3"/>
  <c r="BA52" i="3"/>
  <c r="AZ52" i="3"/>
  <c r="AY52" i="3"/>
  <c r="AX52" i="3"/>
  <c r="AR28" i="1" s="1"/>
  <c r="AW52" i="3"/>
  <c r="AV52" i="3"/>
  <c r="AU52" i="3"/>
  <c r="AT52" i="3"/>
  <c r="AS52" i="3"/>
  <c r="AR52" i="3"/>
  <c r="AQ52" i="3"/>
  <c r="AP52" i="3"/>
  <c r="AJ28" i="1" s="1"/>
  <c r="AO52" i="3"/>
  <c r="AN52" i="3"/>
  <c r="AM52" i="3"/>
  <c r="AL52" i="3"/>
  <c r="AK52" i="3"/>
  <c r="AJ52" i="3"/>
  <c r="AI52" i="3"/>
  <c r="AH52" i="3"/>
  <c r="AB28" i="1" s="1"/>
  <c r="AG52" i="3"/>
  <c r="AF52" i="3"/>
  <c r="AE52" i="3"/>
  <c r="AD52" i="3"/>
  <c r="AC52" i="3"/>
  <c r="AB52" i="3"/>
  <c r="AA52" i="3"/>
  <c r="Z52" i="3"/>
  <c r="T28" i="1" s="1"/>
  <c r="Y52" i="3"/>
  <c r="X52" i="3"/>
  <c r="W52" i="3"/>
  <c r="V52" i="3"/>
  <c r="U52" i="3"/>
  <c r="T52" i="3"/>
  <c r="S52" i="3"/>
  <c r="R52" i="3"/>
  <c r="L28" i="1" s="1"/>
  <c r="Q52" i="3"/>
  <c r="P52" i="3"/>
  <c r="O52" i="3"/>
  <c r="N52" i="3"/>
  <c r="M52" i="3"/>
  <c r="L52" i="3"/>
  <c r="K52" i="3"/>
  <c r="J52" i="3"/>
  <c r="D28" i="1" s="1"/>
  <c r="I52" i="3"/>
  <c r="H52" i="3"/>
  <c r="G52" i="3"/>
  <c r="F52" i="3"/>
  <c r="BF51" i="3"/>
  <c r="BE51" i="3"/>
  <c r="BD51" i="3"/>
  <c r="BC51" i="3"/>
  <c r="AW27" i="1" s="1"/>
  <c r="BB51" i="3"/>
  <c r="BA51" i="3"/>
  <c r="AZ51" i="3"/>
  <c r="AY51" i="3"/>
  <c r="AX51" i="3"/>
  <c r="AW51" i="3"/>
  <c r="AV51" i="3"/>
  <c r="AU51" i="3"/>
  <c r="AO27" i="1" s="1"/>
  <c r="AT51" i="3"/>
  <c r="AS51" i="3"/>
  <c r="AR51" i="3"/>
  <c r="AQ51" i="3"/>
  <c r="AP51" i="3"/>
  <c r="AO51" i="3"/>
  <c r="AN51" i="3"/>
  <c r="AM51" i="3"/>
  <c r="AG27" i="1" s="1"/>
  <c r="AL51" i="3"/>
  <c r="AK51" i="3"/>
  <c r="AJ51" i="3"/>
  <c r="AI51" i="3"/>
  <c r="AH51" i="3"/>
  <c r="AG51" i="3"/>
  <c r="AF51" i="3"/>
  <c r="AE51" i="3"/>
  <c r="Y27" i="1" s="1"/>
  <c r="AD51" i="3"/>
  <c r="AC51" i="3"/>
  <c r="AB51" i="3"/>
  <c r="AA51" i="3"/>
  <c r="Z51" i="3"/>
  <c r="Y51" i="3"/>
  <c r="X51" i="3"/>
  <c r="W51" i="3"/>
  <c r="Q27" i="1" s="1"/>
  <c r="V51" i="3"/>
  <c r="U51" i="3"/>
  <c r="T51" i="3"/>
  <c r="S51" i="3"/>
  <c r="R51" i="3"/>
  <c r="Q51" i="3"/>
  <c r="P51" i="3"/>
  <c r="O51" i="3"/>
  <c r="I27" i="1" s="1"/>
  <c r="N51" i="3"/>
  <c r="M51" i="3"/>
  <c r="L51" i="3"/>
  <c r="K51" i="3"/>
  <c r="J51" i="3"/>
  <c r="I51" i="3"/>
  <c r="H51" i="3"/>
  <c r="G51" i="3"/>
  <c r="F51" i="3"/>
  <c r="W35" i="3"/>
  <c r="X35" i="3" s="1"/>
  <c r="Y35" i="3" s="1"/>
  <c r="Z35" i="3" s="1"/>
  <c r="AA35" i="3" s="1"/>
  <c r="AB35" i="3" s="1"/>
  <c r="AC35" i="3" s="1"/>
  <c r="AD35" i="3" s="1"/>
  <c r="AE35" i="3" s="1"/>
  <c r="AF35" i="3" s="1"/>
  <c r="AG35" i="3" s="1"/>
  <c r="AH35" i="3" s="1"/>
  <c r="AI35" i="3" s="1"/>
  <c r="AJ35" i="3" s="1"/>
  <c r="AK35" i="3" s="1"/>
  <c r="AL35" i="3" s="1"/>
  <c r="AM35" i="3" s="1"/>
  <c r="AN35" i="3" s="1"/>
  <c r="AO35" i="3" s="1"/>
  <c r="AP35" i="3" s="1"/>
  <c r="AQ35" i="3" s="1"/>
  <c r="AR35" i="3" s="1"/>
  <c r="AS35" i="3" s="1"/>
  <c r="AT35" i="3" s="1"/>
  <c r="AU35" i="3" s="1"/>
  <c r="AV35" i="3" s="1"/>
  <c r="AW35" i="3" s="1"/>
  <c r="AX35" i="3" s="1"/>
  <c r="AY35" i="3" s="1"/>
  <c r="AZ35" i="3" s="1"/>
  <c r="BA35" i="3" s="1"/>
  <c r="BB35" i="3" s="1"/>
  <c r="BC35" i="3" s="1"/>
  <c r="BD35" i="3" s="1"/>
  <c r="BE35" i="3" s="1"/>
  <c r="BF35" i="3" s="1"/>
  <c r="N35" i="3"/>
  <c r="O35" i="3" s="1"/>
  <c r="P35" i="3" s="1"/>
  <c r="Q35" i="3" s="1"/>
  <c r="R35" i="3" s="1"/>
  <c r="S35" i="3" s="1"/>
  <c r="T35" i="3" s="1"/>
  <c r="U35" i="3" s="1"/>
  <c r="V35" i="3" s="1"/>
  <c r="K35" i="3"/>
  <c r="L35" i="3" s="1"/>
  <c r="M35" i="3" s="1"/>
  <c r="J35" i="3"/>
  <c r="H36" i="3"/>
  <c r="H37" i="3"/>
  <c r="G37" i="3"/>
  <c r="F37" i="3"/>
  <c r="K33" i="3"/>
  <c r="J33" i="3"/>
  <c r="I36" i="3"/>
  <c r="K29" i="3"/>
  <c r="J29" i="3"/>
  <c r="I29" i="3"/>
  <c r="H29" i="3"/>
  <c r="G29" i="3"/>
  <c r="F29" i="3"/>
  <c r="F31" i="3" s="1"/>
  <c r="G25" i="3"/>
  <c r="BF22" i="3"/>
  <c r="BE22" i="3"/>
  <c r="BD22" i="3"/>
  <c r="BC22" i="3"/>
  <c r="BB22" i="3"/>
  <c r="BA22" i="3"/>
  <c r="AZ22" i="3"/>
  <c r="AY22" i="3"/>
  <c r="AX22" i="3"/>
  <c r="AW22" i="3"/>
  <c r="AV22" i="3"/>
  <c r="AU22" i="3"/>
  <c r="AT22" i="3"/>
  <c r="AS22" i="3"/>
  <c r="AR22" i="3"/>
  <c r="AQ22" i="3"/>
  <c r="AP22" i="3"/>
  <c r="AO22" i="3"/>
  <c r="AN22" i="3"/>
  <c r="AM22" i="3"/>
  <c r="AL22" i="3"/>
  <c r="AK22" i="3"/>
  <c r="AJ22" i="3"/>
  <c r="AI22" i="3"/>
  <c r="AH22" i="3"/>
  <c r="AG22" i="3"/>
  <c r="AF22" i="3"/>
  <c r="AE22" i="3"/>
  <c r="AD22" i="3"/>
  <c r="AC22" i="3"/>
  <c r="AB22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BF21" i="3"/>
  <c r="BE21" i="3"/>
  <c r="BD21" i="3"/>
  <c r="BC21" i="3"/>
  <c r="BB21" i="3"/>
  <c r="BA21" i="3"/>
  <c r="AZ21" i="3"/>
  <c r="AY21" i="3"/>
  <c r="AX21" i="3"/>
  <c r="AW21" i="3"/>
  <c r="AV21" i="3"/>
  <c r="AU21" i="3"/>
  <c r="AT21" i="3"/>
  <c r="AS21" i="3"/>
  <c r="AR21" i="3"/>
  <c r="AQ21" i="3"/>
  <c r="AP21" i="3"/>
  <c r="AO21" i="3"/>
  <c r="AN21" i="3"/>
  <c r="AM21" i="3"/>
  <c r="AL21" i="3"/>
  <c r="AK21" i="3"/>
  <c r="AJ21" i="3"/>
  <c r="AI21" i="3"/>
  <c r="AH21" i="3"/>
  <c r="AG21" i="3"/>
  <c r="AF21" i="3"/>
  <c r="AE21" i="3"/>
  <c r="AD21" i="3"/>
  <c r="AC21" i="3"/>
  <c r="AB21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I20" i="3"/>
  <c r="H20" i="3"/>
  <c r="G20" i="3"/>
  <c r="F20" i="3"/>
  <c r="P19" i="3"/>
  <c r="Q19" i="3" s="1"/>
  <c r="R19" i="3" s="1"/>
  <c r="S19" i="3" s="1"/>
  <c r="T19" i="3" s="1"/>
  <c r="U19" i="3" s="1"/>
  <c r="V19" i="3" s="1"/>
  <c r="W19" i="3" s="1"/>
  <c r="X19" i="3" s="1"/>
  <c r="Y19" i="3" s="1"/>
  <c r="Z19" i="3" s="1"/>
  <c r="AA19" i="3" s="1"/>
  <c r="AB19" i="3" s="1"/>
  <c r="AC19" i="3" s="1"/>
  <c r="AD19" i="3" s="1"/>
  <c r="AE19" i="3" s="1"/>
  <c r="AF19" i="3" s="1"/>
  <c r="AG19" i="3" s="1"/>
  <c r="AH19" i="3" s="1"/>
  <c r="AI19" i="3" s="1"/>
  <c r="AJ19" i="3" s="1"/>
  <c r="AK19" i="3" s="1"/>
  <c r="AL19" i="3" s="1"/>
  <c r="AM19" i="3" s="1"/>
  <c r="AN19" i="3" s="1"/>
  <c r="AO19" i="3" s="1"/>
  <c r="AP19" i="3" s="1"/>
  <c r="AQ19" i="3" s="1"/>
  <c r="AR19" i="3" s="1"/>
  <c r="AS19" i="3" s="1"/>
  <c r="AT19" i="3" s="1"/>
  <c r="AU19" i="3" s="1"/>
  <c r="AV19" i="3" s="1"/>
  <c r="AW19" i="3" s="1"/>
  <c r="AX19" i="3" s="1"/>
  <c r="AY19" i="3" s="1"/>
  <c r="AZ19" i="3" s="1"/>
  <c r="BA19" i="3" s="1"/>
  <c r="BB19" i="3" s="1"/>
  <c r="BC19" i="3" s="1"/>
  <c r="BD19" i="3" s="1"/>
  <c r="BE19" i="3" s="1"/>
  <c r="BF19" i="3" s="1"/>
  <c r="L19" i="3"/>
  <c r="M19" i="3" s="1"/>
  <c r="N19" i="3" s="1"/>
  <c r="O19" i="3" s="1"/>
  <c r="K19" i="3"/>
  <c r="J19" i="3"/>
  <c r="I19" i="3"/>
  <c r="H19" i="3"/>
  <c r="G19" i="3"/>
  <c r="F19" i="3"/>
  <c r="BB18" i="3"/>
  <c r="BC18" i="3" s="1"/>
  <c r="BD18" i="3" s="1"/>
  <c r="BE18" i="3" s="1"/>
  <c r="BF18" i="3" s="1"/>
  <c r="N18" i="3"/>
  <c r="O18" i="3" s="1"/>
  <c r="P18" i="3" s="1"/>
  <c r="Q18" i="3" s="1"/>
  <c r="R18" i="3" s="1"/>
  <c r="S18" i="3" s="1"/>
  <c r="T18" i="3" s="1"/>
  <c r="U18" i="3" s="1"/>
  <c r="V18" i="3" s="1"/>
  <c r="W18" i="3" s="1"/>
  <c r="X18" i="3" s="1"/>
  <c r="Y18" i="3" s="1"/>
  <c r="Z18" i="3" s="1"/>
  <c r="AA18" i="3" s="1"/>
  <c r="AB18" i="3" s="1"/>
  <c r="AC18" i="3" s="1"/>
  <c r="AD18" i="3" s="1"/>
  <c r="AE18" i="3" s="1"/>
  <c r="AF18" i="3" s="1"/>
  <c r="AG18" i="3" s="1"/>
  <c r="AH18" i="3" s="1"/>
  <c r="AI18" i="3" s="1"/>
  <c r="AJ18" i="3" s="1"/>
  <c r="AK18" i="3" s="1"/>
  <c r="AL18" i="3" s="1"/>
  <c r="AM18" i="3" s="1"/>
  <c r="AN18" i="3" s="1"/>
  <c r="AO18" i="3" s="1"/>
  <c r="AP18" i="3" s="1"/>
  <c r="AQ18" i="3" s="1"/>
  <c r="AR18" i="3" s="1"/>
  <c r="AS18" i="3" s="1"/>
  <c r="AT18" i="3" s="1"/>
  <c r="AU18" i="3" s="1"/>
  <c r="AV18" i="3" s="1"/>
  <c r="AW18" i="3" s="1"/>
  <c r="AX18" i="3" s="1"/>
  <c r="AY18" i="3" s="1"/>
  <c r="AZ18" i="3" s="1"/>
  <c r="BA18" i="3" s="1"/>
  <c r="L18" i="3"/>
  <c r="M18" i="3" s="1"/>
  <c r="K18" i="3"/>
  <c r="J18" i="3"/>
  <c r="I18" i="3"/>
  <c r="H18" i="3"/>
  <c r="G18" i="3"/>
  <c r="F18" i="3"/>
  <c r="AB17" i="3"/>
  <c r="AC17" i="3" s="1"/>
  <c r="AD17" i="3" s="1"/>
  <c r="AE17" i="3" s="1"/>
  <c r="AF17" i="3" s="1"/>
  <c r="AG17" i="3" s="1"/>
  <c r="AH17" i="3" s="1"/>
  <c r="AI17" i="3" s="1"/>
  <c r="AJ17" i="3" s="1"/>
  <c r="AK17" i="3" s="1"/>
  <c r="AL17" i="3" s="1"/>
  <c r="AM17" i="3" s="1"/>
  <c r="AN17" i="3" s="1"/>
  <c r="AO17" i="3" s="1"/>
  <c r="AP17" i="3" s="1"/>
  <c r="AQ17" i="3" s="1"/>
  <c r="AR17" i="3" s="1"/>
  <c r="AS17" i="3" s="1"/>
  <c r="AT17" i="3" s="1"/>
  <c r="AU17" i="3" s="1"/>
  <c r="AV17" i="3" s="1"/>
  <c r="AW17" i="3" s="1"/>
  <c r="AX17" i="3" s="1"/>
  <c r="AY17" i="3" s="1"/>
  <c r="AZ17" i="3" s="1"/>
  <c r="BA17" i="3" s="1"/>
  <c r="BB17" i="3" s="1"/>
  <c r="BC17" i="3" s="1"/>
  <c r="BD17" i="3" s="1"/>
  <c r="BE17" i="3" s="1"/>
  <c r="BF17" i="3" s="1"/>
  <c r="T17" i="3"/>
  <c r="U17" i="3" s="1"/>
  <c r="V17" i="3" s="1"/>
  <c r="W17" i="3" s="1"/>
  <c r="X17" i="3" s="1"/>
  <c r="Y17" i="3" s="1"/>
  <c r="Z17" i="3" s="1"/>
  <c r="AA17" i="3" s="1"/>
  <c r="L17" i="3"/>
  <c r="M17" i="3" s="1"/>
  <c r="N17" i="3" s="1"/>
  <c r="O17" i="3" s="1"/>
  <c r="P17" i="3" s="1"/>
  <c r="Q17" i="3" s="1"/>
  <c r="R17" i="3" s="1"/>
  <c r="S17" i="3" s="1"/>
  <c r="K17" i="3"/>
  <c r="J17" i="3"/>
  <c r="I17" i="3"/>
  <c r="H17" i="3"/>
  <c r="G17" i="3"/>
  <c r="F17" i="3"/>
  <c r="K16" i="3"/>
  <c r="K47" i="3" s="1"/>
  <c r="J16" i="3"/>
  <c r="I16" i="3"/>
  <c r="I47" i="3" s="1"/>
  <c r="H16" i="3"/>
  <c r="H47" i="3" s="1"/>
  <c r="G16" i="3"/>
  <c r="G47" i="3" s="1"/>
  <c r="F16" i="3"/>
  <c r="I12" i="3"/>
  <c r="H12" i="3"/>
  <c r="G12" i="3"/>
  <c r="F12" i="3"/>
  <c r="AK10" i="3"/>
  <c r="AJ10" i="3"/>
  <c r="AI10" i="3"/>
  <c r="AH10" i="3"/>
  <c r="AG10" i="3"/>
  <c r="AF10" i="3"/>
  <c r="AE10" i="3"/>
  <c r="AD10" i="3"/>
  <c r="AC10" i="3"/>
  <c r="AB10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G8" i="3"/>
  <c r="I6" i="3"/>
  <c r="H6" i="3"/>
  <c r="F6" i="3"/>
  <c r="B6" i="3"/>
  <c r="B7" i="3" s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D11" i="5"/>
  <c r="B5" i="3"/>
  <c r="H4" i="3"/>
  <c r="G4" i="3"/>
  <c r="A36" i="1"/>
  <c r="A35" i="1"/>
  <c r="A34" i="1"/>
  <c r="A33" i="1"/>
  <c r="F32" i="1"/>
  <c r="G32" i="1" s="1"/>
  <c r="H32" i="1" s="1"/>
  <c r="I32" i="1" s="1"/>
  <c r="J32" i="1" s="1"/>
  <c r="K32" i="1" s="1"/>
  <c r="L32" i="1" s="1"/>
  <c r="M32" i="1" s="1"/>
  <c r="N32" i="1" s="1"/>
  <c r="O32" i="1" s="1"/>
  <c r="P32" i="1" s="1"/>
  <c r="Q32" i="1" s="1"/>
  <c r="R32" i="1" s="1"/>
  <c r="S32" i="1" s="1"/>
  <c r="T32" i="1" s="1"/>
  <c r="U32" i="1" s="1"/>
  <c r="V32" i="1" s="1"/>
  <c r="W32" i="1" s="1"/>
  <c r="X32" i="1" s="1"/>
  <c r="Y32" i="1" s="1"/>
  <c r="Z32" i="1" s="1"/>
  <c r="AA32" i="1" s="1"/>
  <c r="AB32" i="1" s="1"/>
  <c r="AC32" i="1" s="1"/>
  <c r="AD32" i="1" s="1"/>
  <c r="AE32" i="1" s="1"/>
  <c r="AF32" i="1" s="1"/>
  <c r="AG32" i="1" s="1"/>
  <c r="AH32" i="1" s="1"/>
  <c r="AI32" i="1" s="1"/>
  <c r="AJ32" i="1" s="1"/>
  <c r="AK32" i="1" s="1"/>
  <c r="AL32" i="1" s="1"/>
  <c r="AM32" i="1" s="1"/>
  <c r="AN32" i="1" s="1"/>
  <c r="AO32" i="1" s="1"/>
  <c r="AP32" i="1" s="1"/>
  <c r="AQ32" i="1" s="1"/>
  <c r="AR32" i="1" s="1"/>
  <c r="AS32" i="1" s="1"/>
  <c r="AT32" i="1" s="1"/>
  <c r="AU32" i="1" s="1"/>
  <c r="AV32" i="1" s="1"/>
  <c r="AW32" i="1" s="1"/>
  <c r="AX32" i="1" s="1"/>
  <c r="AY32" i="1" s="1"/>
  <c r="A32" i="1"/>
  <c r="F31" i="1"/>
  <c r="G31" i="1" s="1"/>
  <c r="H31" i="1" s="1"/>
  <c r="I31" i="1" s="1"/>
  <c r="J31" i="1" s="1"/>
  <c r="K31" i="1" s="1"/>
  <c r="L31" i="1" s="1"/>
  <c r="M31" i="1" s="1"/>
  <c r="N31" i="1" s="1"/>
  <c r="O31" i="1" s="1"/>
  <c r="P31" i="1" s="1"/>
  <c r="Q31" i="1" s="1"/>
  <c r="R31" i="1" s="1"/>
  <c r="S31" i="1" s="1"/>
  <c r="T31" i="1" s="1"/>
  <c r="U31" i="1" s="1"/>
  <c r="V31" i="1" s="1"/>
  <c r="W31" i="1" s="1"/>
  <c r="X31" i="1" s="1"/>
  <c r="Y31" i="1" s="1"/>
  <c r="Z31" i="1" s="1"/>
  <c r="AA31" i="1" s="1"/>
  <c r="AB31" i="1" s="1"/>
  <c r="AC31" i="1" s="1"/>
  <c r="AD31" i="1" s="1"/>
  <c r="AE31" i="1" s="1"/>
  <c r="AF31" i="1" s="1"/>
  <c r="AG31" i="1" s="1"/>
  <c r="AH31" i="1" s="1"/>
  <c r="AI31" i="1" s="1"/>
  <c r="AJ31" i="1" s="1"/>
  <c r="AK31" i="1" s="1"/>
  <c r="AL31" i="1" s="1"/>
  <c r="AM31" i="1" s="1"/>
  <c r="AN31" i="1" s="1"/>
  <c r="AO31" i="1" s="1"/>
  <c r="AP31" i="1" s="1"/>
  <c r="AQ31" i="1" s="1"/>
  <c r="AR31" i="1" s="1"/>
  <c r="AS31" i="1" s="1"/>
  <c r="AT31" i="1" s="1"/>
  <c r="AU31" i="1" s="1"/>
  <c r="AV31" i="1" s="1"/>
  <c r="AW31" i="1" s="1"/>
  <c r="AX31" i="1" s="1"/>
  <c r="AY31" i="1" s="1"/>
  <c r="A31" i="1"/>
  <c r="A30" i="1"/>
  <c r="A29" i="1"/>
  <c r="AY28" i="1"/>
  <c r="AX28" i="1"/>
  <c r="AW28" i="1"/>
  <c r="AV28" i="1"/>
  <c r="AU28" i="1"/>
  <c r="AT28" i="1"/>
  <c r="AS28" i="1"/>
  <c r="AQ28" i="1"/>
  <c r="AP28" i="1"/>
  <c r="AO28" i="1"/>
  <c r="AN28" i="1"/>
  <c r="AM28" i="1"/>
  <c r="AL28" i="1"/>
  <c r="AK28" i="1"/>
  <c r="AI28" i="1"/>
  <c r="AH28" i="1"/>
  <c r="AG28" i="1"/>
  <c r="AF28" i="1"/>
  <c r="AE28" i="1"/>
  <c r="AD28" i="1"/>
  <c r="AC28" i="1"/>
  <c r="AA28" i="1"/>
  <c r="Z28" i="1"/>
  <c r="Y28" i="1"/>
  <c r="X28" i="1"/>
  <c r="W28" i="1"/>
  <c r="V28" i="1"/>
  <c r="U28" i="1"/>
  <c r="S28" i="1"/>
  <c r="R28" i="1"/>
  <c r="Q28" i="1"/>
  <c r="P28" i="1"/>
  <c r="O28" i="1"/>
  <c r="N28" i="1"/>
  <c r="M28" i="1"/>
  <c r="K28" i="1"/>
  <c r="J28" i="1"/>
  <c r="I28" i="1"/>
  <c r="H28" i="1"/>
  <c r="G28" i="1"/>
  <c r="F28" i="1"/>
  <c r="E28" i="1"/>
  <c r="C28" i="1"/>
  <c r="A28" i="1"/>
  <c r="AY27" i="1"/>
  <c r="AX27" i="1"/>
  <c r="AV27" i="1"/>
  <c r="AU27" i="1"/>
  <c r="AT27" i="1"/>
  <c r="AS27" i="1"/>
  <c r="AR27" i="1"/>
  <c r="AQ27" i="1"/>
  <c r="AP27" i="1"/>
  <c r="AN27" i="1"/>
  <c r="AM27" i="1"/>
  <c r="AL27" i="1"/>
  <c r="AK27" i="1"/>
  <c r="AJ27" i="1"/>
  <c r="AI27" i="1"/>
  <c r="AH27" i="1"/>
  <c r="AF27" i="1"/>
  <c r="AE27" i="1"/>
  <c r="AD27" i="1"/>
  <c r="AC27" i="1"/>
  <c r="AB27" i="1"/>
  <c r="AA27" i="1"/>
  <c r="Z27" i="1"/>
  <c r="X27" i="1"/>
  <c r="W27" i="1"/>
  <c r="V27" i="1"/>
  <c r="U27" i="1"/>
  <c r="T27" i="1"/>
  <c r="S27" i="1"/>
  <c r="R27" i="1"/>
  <c r="P27" i="1"/>
  <c r="O27" i="1"/>
  <c r="N27" i="1"/>
  <c r="M27" i="1"/>
  <c r="L27" i="1"/>
  <c r="K27" i="1"/>
  <c r="J27" i="1"/>
  <c r="H27" i="1"/>
  <c r="G27" i="1"/>
  <c r="F27" i="1"/>
  <c r="E27" i="1"/>
  <c r="D27" i="1"/>
  <c r="C27" i="1"/>
  <c r="A27" i="1"/>
  <c r="A26" i="1"/>
  <c r="A25" i="1"/>
  <c r="A24" i="1"/>
  <c r="E23" i="1"/>
  <c r="C23" i="1"/>
  <c r="A23" i="1"/>
  <c r="A22" i="1"/>
  <c r="A21" i="1"/>
  <c r="A20" i="1"/>
  <c r="A19" i="1"/>
  <c r="AS18" i="1"/>
  <c r="AS20" i="1" s="1"/>
  <c r="A18" i="1"/>
  <c r="A17" i="1"/>
  <c r="AY16" i="1"/>
  <c r="AY18" i="1" s="1"/>
  <c r="AY20" i="1" s="1"/>
  <c r="AX16" i="1"/>
  <c r="AX18" i="1" s="1"/>
  <c r="AX20" i="1" s="1"/>
  <c r="AW16" i="1"/>
  <c r="AW18" i="1" s="1"/>
  <c r="AW20" i="1" s="1"/>
  <c r="AV16" i="1"/>
  <c r="AV18" i="1" s="1"/>
  <c r="AV20" i="1" s="1"/>
  <c r="AU16" i="1"/>
  <c r="AU18" i="1" s="1"/>
  <c r="AU20" i="1" s="1"/>
  <c r="AT16" i="1"/>
  <c r="AT18" i="1" s="1"/>
  <c r="AT20" i="1" s="1"/>
  <c r="AS16" i="1"/>
  <c r="AQ16" i="1"/>
  <c r="AQ18" i="1" s="1"/>
  <c r="AQ20" i="1" s="1"/>
  <c r="AP16" i="1"/>
  <c r="AP18" i="1" s="1"/>
  <c r="AP20" i="1" s="1"/>
  <c r="AO16" i="1"/>
  <c r="AO18" i="1" s="1"/>
  <c r="AO20" i="1" s="1"/>
  <c r="AN16" i="1"/>
  <c r="AN18" i="1" s="1"/>
  <c r="AN20" i="1" s="1"/>
  <c r="AM16" i="1"/>
  <c r="AM18" i="1" s="1"/>
  <c r="AM20" i="1" s="1"/>
  <c r="AL16" i="1"/>
  <c r="AL18" i="1" s="1"/>
  <c r="AL20" i="1" s="1"/>
  <c r="AK16" i="1"/>
  <c r="AK18" i="1" s="1"/>
  <c r="AK20" i="1" s="1"/>
  <c r="AI16" i="1"/>
  <c r="AI18" i="1" s="1"/>
  <c r="AI20" i="1" s="1"/>
  <c r="AH16" i="1"/>
  <c r="AH18" i="1" s="1"/>
  <c r="AH20" i="1" s="1"/>
  <c r="AG16" i="1"/>
  <c r="AG18" i="1" s="1"/>
  <c r="AG20" i="1" s="1"/>
  <c r="AF16" i="1"/>
  <c r="AF18" i="1" s="1"/>
  <c r="AF20" i="1" s="1"/>
  <c r="AE16" i="1"/>
  <c r="AE18" i="1" s="1"/>
  <c r="AE20" i="1" s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H38" i="3" l="1"/>
  <c r="H48" i="3"/>
  <c r="I4" i="3"/>
  <c r="G14" i="3"/>
  <c r="J47" i="3"/>
  <c r="D23" i="1" s="1"/>
  <c r="H39" i="3"/>
  <c r="H14" i="3"/>
  <c r="F38" i="3"/>
  <c r="F48" i="3"/>
  <c r="F8" i="3"/>
  <c r="H8" i="3"/>
  <c r="I39" i="3"/>
  <c r="I14" i="3"/>
  <c r="L33" i="3"/>
  <c r="K36" i="3"/>
  <c r="AL10" i="3"/>
  <c r="F39" i="3"/>
  <c r="F14" i="3"/>
  <c r="G38" i="3"/>
  <c r="G48" i="3"/>
  <c r="G39" i="3"/>
  <c r="J36" i="3"/>
  <c r="F47" i="3"/>
  <c r="F23" i="3"/>
  <c r="G23" i="3"/>
  <c r="G49" i="3"/>
  <c r="H25" i="3"/>
  <c r="G28" i="3"/>
  <c r="G50" i="3" s="1"/>
  <c r="H23" i="3"/>
  <c r="I23" i="3"/>
  <c r="F49" i="3"/>
  <c r="F36" i="3"/>
  <c r="F50" i="3" s="1"/>
  <c r="G36" i="3"/>
  <c r="G40" i="3" s="1"/>
  <c r="G45" i="3"/>
  <c r="E18" i="4" s="1"/>
  <c r="F45" i="3"/>
  <c r="D18" i="4" s="1"/>
  <c r="H40" i="3"/>
  <c r="I37" i="3"/>
  <c r="J34" i="3"/>
  <c r="F10" i="4"/>
  <c r="G6" i="4"/>
  <c r="E16" i="4"/>
  <c r="H45" i="3"/>
  <c r="F18" i="4" s="1"/>
  <c r="D10" i="4"/>
  <c r="D16" i="4" s="1"/>
  <c r="D33" i="4" s="1"/>
  <c r="H31" i="4"/>
  <c r="E31" i="4"/>
  <c r="F12" i="4"/>
  <c r="G31" i="4"/>
  <c r="H35" i="4" s="1"/>
  <c r="J27" i="4"/>
  <c r="I31" i="4"/>
  <c r="M33" i="3" l="1"/>
  <c r="L36" i="3"/>
  <c r="H49" i="3"/>
  <c r="H31" i="3"/>
  <c r="H42" i="3" s="1"/>
  <c r="H28" i="3"/>
  <c r="H50" i="3" s="1"/>
  <c r="I25" i="3"/>
  <c r="E11" i="5"/>
  <c r="I48" i="3"/>
  <c r="C24" i="1" s="1"/>
  <c r="I38" i="3"/>
  <c r="I8" i="3"/>
  <c r="J4" i="3"/>
  <c r="G10" i="4"/>
  <c r="H6" i="4"/>
  <c r="G31" i="3"/>
  <c r="G42" i="3" s="1"/>
  <c r="E33" i="4"/>
  <c r="K34" i="3"/>
  <c r="J37" i="3"/>
  <c r="F40" i="3"/>
  <c r="F42" i="3" s="1"/>
  <c r="AM10" i="3"/>
  <c r="K27" i="4"/>
  <c r="J31" i="4"/>
  <c r="L16" i="3"/>
  <c r="H20" i="4"/>
  <c r="G12" i="4"/>
  <c r="F14" i="4"/>
  <c r="F16" i="4" s="1"/>
  <c r="F33" i="4" s="1"/>
  <c r="I35" i="4"/>
  <c r="I40" i="3"/>
  <c r="K4" i="3" l="1"/>
  <c r="F11" i="5"/>
  <c r="N33" i="3"/>
  <c r="M36" i="3"/>
  <c r="L27" i="4"/>
  <c r="K31" i="4"/>
  <c r="AN10" i="3"/>
  <c r="L47" i="3"/>
  <c r="F23" i="1" s="1"/>
  <c r="M16" i="3"/>
  <c r="G14" i="4"/>
  <c r="G16" i="4" s="1"/>
  <c r="H12" i="4"/>
  <c r="L34" i="3"/>
  <c r="K37" i="3"/>
  <c r="I20" i="4"/>
  <c r="J20" i="3"/>
  <c r="H10" i="4"/>
  <c r="I6" i="4"/>
  <c r="I49" i="3"/>
  <c r="C25" i="1" s="1"/>
  <c r="I28" i="3"/>
  <c r="I50" i="3" s="1"/>
  <c r="C26" i="1" s="1"/>
  <c r="J25" i="3"/>
  <c r="I45" i="3"/>
  <c r="G18" i="4" s="1"/>
  <c r="L4" i="3" l="1"/>
  <c r="H36" i="4"/>
  <c r="G33" i="4"/>
  <c r="M47" i="3"/>
  <c r="G23" i="1" s="1"/>
  <c r="N16" i="3"/>
  <c r="I10" i="4"/>
  <c r="J6" i="4"/>
  <c r="L37" i="3"/>
  <c r="M34" i="3"/>
  <c r="H14" i="4"/>
  <c r="H16" i="4" s="1"/>
  <c r="I12" i="4"/>
  <c r="I31" i="3"/>
  <c r="I42" i="3" s="1"/>
  <c r="N36" i="3"/>
  <c r="O33" i="3"/>
  <c r="C29" i="1"/>
  <c r="G11" i="5"/>
  <c r="J23" i="3"/>
  <c r="AO10" i="3"/>
  <c r="J20" i="4"/>
  <c r="K20" i="3"/>
  <c r="J35" i="4"/>
  <c r="J49" i="3"/>
  <c r="D25" i="1" s="1"/>
  <c r="J28" i="3"/>
  <c r="J31" i="3"/>
  <c r="K25" i="3"/>
  <c r="J45" i="3"/>
  <c r="H18" i="4" s="1"/>
  <c r="M27" i="4"/>
  <c r="L31" i="4"/>
  <c r="K20" i="4" l="1"/>
  <c r="J37" i="4"/>
  <c r="K49" i="3"/>
  <c r="E25" i="1" s="1"/>
  <c r="K28" i="3"/>
  <c r="K31" i="3"/>
  <c r="L25" i="3"/>
  <c r="K45" i="3"/>
  <c r="I18" i="4" s="1"/>
  <c r="AP10" i="3"/>
  <c r="I14" i="4"/>
  <c r="I16" i="4" s="1"/>
  <c r="J12" i="4"/>
  <c r="I36" i="4"/>
  <c r="O36" i="3"/>
  <c r="P33" i="3"/>
  <c r="M37" i="3"/>
  <c r="N34" i="3"/>
  <c r="H22" i="4"/>
  <c r="H23" i="4"/>
  <c r="H38" i="4"/>
  <c r="C11" i="1"/>
  <c r="N47" i="3"/>
  <c r="H23" i="1" s="1"/>
  <c r="O16" i="3"/>
  <c r="H11" i="5"/>
  <c r="M4" i="3"/>
  <c r="K23" i="3"/>
  <c r="M31" i="4"/>
  <c r="N27" i="4"/>
  <c r="K6" i="4"/>
  <c r="J10" i="4"/>
  <c r="N37" i="3" l="1"/>
  <c r="O34" i="3"/>
  <c r="L49" i="3"/>
  <c r="F25" i="1" s="1"/>
  <c r="L28" i="3"/>
  <c r="M25" i="3"/>
  <c r="L45" i="3"/>
  <c r="J18" i="4" s="1"/>
  <c r="K18" i="4" s="1"/>
  <c r="L18" i="4" s="1"/>
  <c r="M18" i="4" s="1"/>
  <c r="N18" i="4" s="1"/>
  <c r="O18" i="4" s="1"/>
  <c r="P18" i="4" s="1"/>
  <c r="Q18" i="4" s="1"/>
  <c r="R18" i="4" s="1"/>
  <c r="S18" i="4" s="1"/>
  <c r="T18" i="4" s="1"/>
  <c r="U18" i="4" s="1"/>
  <c r="V18" i="4" s="1"/>
  <c r="W18" i="4" s="1"/>
  <c r="X18" i="4" s="1"/>
  <c r="Y18" i="4" s="1"/>
  <c r="Z18" i="4" s="1"/>
  <c r="AA18" i="4" s="1"/>
  <c r="AB18" i="4" s="1"/>
  <c r="AC18" i="4" s="1"/>
  <c r="AD18" i="4" s="1"/>
  <c r="AE18" i="4" s="1"/>
  <c r="AF18" i="4" s="1"/>
  <c r="AG18" i="4" s="1"/>
  <c r="AH18" i="4" s="1"/>
  <c r="AI18" i="4" s="1"/>
  <c r="I11" i="5"/>
  <c r="Q33" i="3"/>
  <c r="P36" i="3"/>
  <c r="I23" i="4"/>
  <c r="J12" i="3"/>
  <c r="AQ10" i="3"/>
  <c r="J21" i="4"/>
  <c r="L26" i="3"/>
  <c r="F13" i="5"/>
  <c r="F15" i="5" s="1"/>
  <c r="C16" i="1" s="1"/>
  <c r="C18" i="1" s="1"/>
  <c r="C20" i="1" s="1"/>
  <c r="C33" i="1" s="1"/>
  <c r="C34" i="1" s="1"/>
  <c r="I22" i="4"/>
  <c r="J6" i="3"/>
  <c r="H24" i="4"/>
  <c r="H33" i="4" s="1"/>
  <c r="O27" i="4"/>
  <c r="N31" i="4"/>
  <c r="D11" i="1"/>
  <c r="I38" i="4"/>
  <c r="L20" i="4"/>
  <c r="J14" i="4"/>
  <c r="J16" i="4" s="1"/>
  <c r="K12" i="4"/>
  <c r="N4" i="3"/>
  <c r="L6" i="4"/>
  <c r="K10" i="4"/>
  <c r="O47" i="3"/>
  <c r="I23" i="1" s="1"/>
  <c r="P16" i="3"/>
  <c r="AR10" i="3" l="1"/>
  <c r="K12" i="3"/>
  <c r="P47" i="3"/>
  <c r="J23" i="1" s="1"/>
  <c r="Q16" i="3"/>
  <c r="K14" i="4"/>
  <c r="K16" i="4" s="1"/>
  <c r="L12" i="4"/>
  <c r="O37" i="3"/>
  <c r="P34" i="3"/>
  <c r="J48" i="3"/>
  <c r="D24" i="1" s="1"/>
  <c r="J38" i="3"/>
  <c r="J8" i="3"/>
  <c r="R33" i="3"/>
  <c r="Q36" i="3"/>
  <c r="G13" i="5"/>
  <c r="G15" i="5" s="1"/>
  <c r="D16" i="1" s="1"/>
  <c r="M6" i="4"/>
  <c r="L10" i="4"/>
  <c r="O31" i="4"/>
  <c r="P27" i="4"/>
  <c r="L29" i="3"/>
  <c r="L31" i="3" s="1"/>
  <c r="M26" i="3"/>
  <c r="M45" i="3" s="1"/>
  <c r="M49" i="3"/>
  <c r="G25" i="1" s="1"/>
  <c r="M28" i="3"/>
  <c r="N25" i="3"/>
  <c r="K6" i="3"/>
  <c r="I24" i="4"/>
  <c r="I33" i="4" s="1"/>
  <c r="C36" i="1"/>
  <c r="J14" i="3"/>
  <c r="J39" i="3"/>
  <c r="J36" i="4"/>
  <c r="J23" i="4" s="1"/>
  <c r="J11" i="5"/>
  <c r="O4" i="3"/>
  <c r="M20" i="4"/>
  <c r="I41" i="4"/>
  <c r="H42" i="4"/>
  <c r="K21" i="4"/>
  <c r="L20" i="3"/>
  <c r="L12" i="3" l="1"/>
  <c r="L14" i="4"/>
  <c r="L16" i="4" s="1"/>
  <c r="M12" i="4"/>
  <c r="K39" i="3"/>
  <c r="K14" i="3"/>
  <c r="J22" i="4"/>
  <c r="D18" i="1"/>
  <c r="D20" i="1" s="1"/>
  <c r="J40" i="3"/>
  <c r="J42" i="3" s="1"/>
  <c r="J50" i="3"/>
  <c r="D26" i="1" s="1"/>
  <c r="Q47" i="3"/>
  <c r="K23" i="1" s="1"/>
  <c r="R16" i="3"/>
  <c r="Q27" i="4"/>
  <c r="P31" i="4"/>
  <c r="P4" i="3"/>
  <c r="I42" i="4"/>
  <c r="J41" i="4"/>
  <c r="K8" i="3"/>
  <c r="K48" i="3"/>
  <c r="E24" i="1" s="1"/>
  <c r="K38" i="3"/>
  <c r="AS10" i="3"/>
  <c r="J38" i="4"/>
  <c r="E11" i="1"/>
  <c r="N28" i="3"/>
  <c r="O25" i="3"/>
  <c r="M10" i="4"/>
  <c r="N6" i="4"/>
  <c r="P37" i="3"/>
  <c r="Q34" i="3"/>
  <c r="M29" i="3"/>
  <c r="N26" i="3"/>
  <c r="N49" i="3" s="1"/>
  <c r="H25" i="1" s="1"/>
  <c r="N20" i="4"/>
  <c r="M20" i="3"/>
  <c r="L23" i="3"/>
  <c r="L21" i="4"/>
  <c r="M31" i="3"/>
  <c r="R36" i="3"/>
  <c r="S33" i="3"/>
  <c r="N45" i="3" l="1"/>
  <c r="H13" i="5"/>
  <c r="H15" i="5" s="1"/>
  <c r="E16" i="1" s="1"/>
  <c r="M14" i="4"/>
  <c r="M16" i="4" s="1"/>
  <c r="N12" i="4"/>
  <c r="AT10" i="3"/>
  <c r="R27" i="4"/>
  <c r="Q31" i="4"/>
  <c r="S36" i="3"/>
  <c r="T33" i="3"/>
  <c r="N20" i="3"/>
  <c r="M23" i="3"/>
  <c r="Q37" i="3"/>
  <c r="R34" i="3"/>
  <c r="Q4" i="3"/>
  <c r="R47" i="3"/>
  <c r="L23" i="1" s="1"/>
  <c r="S16" i="3"/>
  <c r="L6" i="3"/>
  <c r="J24" i="4"/>
  <c r="J33" i="4" s="1"/>
  <c r="K36" i="4"/>
  <c r="N10" i="4"/>
  <c r="O6" i="4"/>
  <c r="O20" i="4"/>
  <c r="K40" i="3"/>
  <c r="K42" i="3" s="1"/>
  <c r="K50" i="3"/>
  <c r="E26" i="1" s="1"/>
  <c r="D29" i="1"/>
  <c r="D33" i="1" s="1"/>
  <c r="D34" i="1" s="1"/>
  <c r="L39" i="3"/>
  <c r="L14" i="3"/>
  <c r="M21" i="4"/>
  <c r="O49" i="3"/>
  <c r="I25" i="1" s="1"/>
  <c r="P25" i="3"/>
  <c r="O28" i="3"/>
  <c r="O45" i="3"/>
  <c r="N29" i="3"/>
  <c r="N31" i="3" s="1"/>
  <c r="O26" i="3"/>
  <c r="E29" i="1" l="1"/>
  <c r="S34" i="3"/>
  <c r="R37" i="3"/>
  <c r="K38" i="4"/>
  <c r="F11" i="1"/>
  <c r="K23" i="4"/>
  <c r="O12" i="4"/>
  <c r="N14" i="4"/>
  <c r="N16" i="4" s="1"/>
  <c r="L8" i="3"/>
  <c r="L48" i="3"/>
  <c r="F24" i="1" s="1"/>
  <c r="L38" i="3"/>
  <c r="P26" i="3"/>
  <c r="O29" i="3"/>
  <c r="O31" i="3" s="1"/>
  <c r="N21" i="4"/>
  <c r="K22" i="4"/>
  <c r="R4" i="3"/>
  <c r="S27" i="4"/>
  <c r="R31" i="4"/>
  <c r="E18" i="1"/>
  <c r="E20" i="1" s="1"/>
  <c r="E33" i="1" s="1"/>
  <c r="E34" i="1" s="1"/>
  <c r="P49" i="3"/>
  <c r="J25" i="1" s="1"/>
  <c r="P28" i="3"/>
  <c r="Q25" i="3"/>
  <c r="P45" i="3"/>
  <c r="K41" i="4"/>
  <c r="J42" i="4"/>
  <c r="O20" i="3"/>
  <c r="N23" i="3"/>
  <c r="AU10" i="3"/>
  <c r="O10" i="4"/>
  <c r="P6" i="4"/>
  <c r="D36" i="1"/>
  <c r="S47" i="3"/>
  <c r="M23" i="1" s="1"/>
  <c r="T16" i="3"/>
  <c r="P20" i="4"/>
  <c r="T36" i="3"/>
  <c r="U33" i="3"/>
  <c r="V33" i="3" l="1"/>
  <c r="U36" i="3"/>
  <c r="E36" i="1"/>
  <c r="Q20" i="4"/>
  <c r="T47" i="3"/>
  <c r="N23" i="1" s="1"/>
  <c r="U16" i="3"/>
  <c r="AV10" i="3"/>
  <c r="T27" i="4"/>
  <c r="S31" i="4"/>
  <c r="P20" i="3"/>
  <c r="O23" i="3"/>
  <c r="S4" i="3"/>
  <c r="O21" i="4"/>
  <c r="P10" i="4"/>
  <c r="Q6" i="4"/>
  <c r="Q49" i="3"/>
  <c r="K25" i="1" s="1"/>
  <c r="R25" i="3"/>
  <c r="Q28" i="3"/>
  <c r="O14" i="4"/>
  <c r="O16" i="4" s="1"/>
  <c r="P12" i="4"/>
  <c r="P29" i="3"/>
  <c r="Q26" i="3"/>
  <c r="M12" i="3"/>
  <c r="S37" i="3"/>
  <c r="T34" i="3"/>
  <c r="P31" i="3"/>
  <c r="L40" i="3"/>
  <c r="L42" i="3" s="1"/>
  <c r="L50" i="3"/>
  <c r="F26" i="1" s="1"/>
  <c r="F29" i="1" s="1"/>
  <c r="I13" i="5"/>
  <c r="I15" i="5" s="1"/>
  <c r="F16" i="1" s="1"/>
  <c r="F18" i="1" s="1"/>
  <c r="F20" i="1" s="1"/>
  <c r="M6" i="3"/>
  <c r="L36" i="4"/>
  <c r="L22" i="4" s="1"/>
  <c r="K24" i="4"/>
  <c r="K33" i="4" s="1"/>
  <c r="N6" i="3" l="1"/>
  <c r="M48" i="3"/>
  <c r="G24" i="1" s="1"/>
  <c r="M38" i="3"/>
  <c r="M8" i="3"/>
  <c r="R26" i="3"/>
  <c r="Q29" i="3"/>
  <c r="Q45" i="3"/>
  <c r="Q20" i="3"/>
  <c r="P23" i="3"/>
  <c r="L41" i="4"/>
  <c r="K42" i="4"/>
  <c r="F33" i="1"/>
  <c r="F34" i="1" s="1"/>
  <c r="F36" i="1" s="1"/>
  <c r="Q31" i="3"/>
  <c r="M39" i="3"/>
  <c r="M14" i="3"/>
  <c r="AW10" i="3"/>
  <c r="L38" i="4"/>
  <c r="G11" i="1"/>
  <c r="P21" i="4"/>
  <c r="Q10" i="4"/>
  <c r="R6" i="4"/>
  <c r="R20" i="4"/>
  <c r="L23" i="4"/>
  <c r="T37" i="3"/>
  <c r="U34" i="3"/>
  <c r="P14" i="4"/>
  <c r="P16" i="4" s="1"/>
  <c r="Q12" i="4"/>
  <c r="R49" i="3"/>
  <c r="L25" i="1" s="1"/>
  <c r="R28" i="3"/>
  <c r="S25" i="3"/>
  <c r="R45" i="3"/>
  <c r="T4" i="3"/>
  <c r="U27" i="4"/>
  <c r="T31" i="4"/>
  <c r="U47" i="3"/>
  <c r="O23" i="1" s="1"/>
  <c r="V16" i="3"/>
  <c r="V36" i="3"/>
  <c r="W33" i="3"/>
  <c r="N12" i="3" l="1"/>
  <c r="J13" i="5"/>
  <c r="J15" i="5" s="1"/>
  <c r="G16" i="1" s="1"/>
  <c r="G18" i="1" s="1"/>
  <c r="G20" i="1" s="1"/>
  <c r="W36" i="3"/>
  <c r="X33" i="3"/>
  <c r="M40" i="3"/>
  <c r="M42" i="3" s="1"/>
  <c r="M50" i="3"/>
  <c r="G26" i="1" s="1"/>
  <c r="G29" i="1" s="1"/>
  <c r="S20" i="4"/>
  <c r="S6" i="4"/>
  <c r="R10" i="4"/>
  <c r="AX10" i="3"/>
  <c r="L24" i="4"/>
  <c r="L33" i="4" s="1"/>
  <c r="R20" i="3"/>
  <c r="Q23" i="3"/>
  <c r="M36" i="4"/>
  <c r="V34" i="3"/>
  <c r="U37" i="3"/>
  <c r="N48" i="3"/>
  <c r="H24" i="1" s="1"/>
  <c r="N8" i="3"/>
  <c r="N38" i="3"/>
  <c r="U31" i="4"/>
  <c r="V27" i="4"/>
  <c r="U4" i="3"/>
  <c r="Q14" i="4"/>
  <c r="Q16" i="4" s="1"/>
  <c r="R12" i="4"/>
  <c r="V47" i="3"/>
  <c r="P23" i="1" s="1"/>
  <c r="W16" i="3"/>
  <c r="S49" i="3"/>
  <c r="M25" i="1" s="1"/>
  <c r="S28" i="3"/>
  <c r="T25" i="3"/>
  <c r="Q21" i="4"/>
  <c r="R29" i="3"/>
  <c r="R31" i="3" s="1"/>
  <c r="S26" i="3"/>
  <c r="AY10" i="3" l="1"/>
  <c r="G33" i="1"/>
  <c r="G34" i="1" s="1"/>
  <c r="G36" i="1" s="1"/>
  <c r="V4" i="3"/>
  <c r="L42" i="4"/>
  <c r="M41" i="4"/>
  <c r="M38" i="4"/>
  <c r="H11" i="1"/>
  <c r="M22" i="4"/>
  <c r="V37" i="3"/>
  <c r="W34" i="3"/>
  <c r="W47" i="3"/>
  <c r="Q23" i="1" s="1"/>
  <c r="X16" i="3"/>
  <c r="S29" i="3"/>
  <c r="S31" i="3" s="1"/>
  <c r="T26" i="3"/>
  <c r="R21" i="4"/>
  <c r="W27" i="4"/>
  <c r="V31" i="4"/>
  <c r="Y33" i="3"/>
  <c r="X36" i="3"/>
  <c r="N39" i="3"/>
  <c r="N14" i="3"/>
  <c r="T20" i="4"/>
  <c r="S45" i="3"/>
  <c r="S20" i="3"/>
  <c r="R23" i="3"/>
  <c r="M23" i="4"/>
  <c r="T49" i="3"/>
  <c r="N25" i="1" s="1"/>
  <c r="T28" i="3"/>
  <c r="U25" i="3"/>
  <c r="R14" i="4"/>
  <c r="R16" i="4" s="1"/>
  <c r="S12" i="4"/>
  <c r="N40" i="3"/>
  <c r="N42" i="3" s="1"/>
  <c r="N50" i="3"/>
  <c r="H26" i="1" s="1"/>
  <c r="H29" i="1" s="1"/>
  <c r="T6" i="4"/>
  <c r="S10" i="4"/>
  <c r="S21" i="4" l="1"/>
  <c r="W37" i="3"/>
  <c r="X34" i="3"/>
  <c r="W4" i="3"/>
  <c r="O6" i="3"/>
  <c r="M24" i="4"/>
  <c r="M33" i="4" s="1"/>
  <c r="N36" i="4"/>
  <c r="T29" i="3"/>
  <c r="U26" i="3"/>
  <c r="Z33" i="3"/>
  <c r="Y36" i="3"/>
  <c r="S14" i="4"/>
  <c r="S16" i="4" s="1"/>
  <c r="T12" i="4"/>
  <c r="U20" i="4"/>
  <c r="K13" i="5"/>
  <c r="K15" i="5" s="1"/>
  <c r="H16" i="1" s="1"/>
  <c r="H18" i="1" s="1"/>
  <c r="H20" i="1" s="1"/>
  <c r="H33" i="1" s="1"/>
  <c r="H34" i="1" s="1"/>
  <c r="H36" i="1" s="1"/>
  <c r="X47" i="3"/>
  <c r="R23" i="1" s="1"/>
  <c r="Y16" i="3"/>
  <c r="AZ10" i="3"/>
  <c r="U6" i="4"/>
  <c r="T10" i="4"/>
  <c r="O12" i="3"/>
  <c r="T45" i="3"/>
  <c r="W31" i="4"/>
  <c r="X27" i="4"/>
  <c r="U49" i="3"/>
  <c r="O25" i="1" s="1"/>
  <c r="V25" i="3"/>
  <c r="U28" i="3"/>
  <c r="U45" i="3"/>
  <c r="T20" i="3"/>
  <c r="S23" i="3"/>
  <c r="T31" i="3"/>
  <c r="N38" i="4" l="1"/>
  <c r="I11" i="1"/>
  <c r="N41" i="4"/>
  <c r="M42" i="4"/>
  <c r="O14" i="3"/>
  <c r="O39" i="3"/>
  <c r="X37" i="3"/>
  <c r="Y34" i="3"/>
  <c r="AA33" i="3"/>
  <c r="Z36" i="3"/>
  <c r="O48" i="3"/>
  <c r="I24" i="1" s="1"/>
  <c r="O38" i="3"/>
  <c r="O8" i="3"/>
  <c r="N23" i="4"/>
  <c r="N22" i="4"/>
  <c r="V28" i="3"/>
  <c r="W25" i="3"/>
  <c r="V20" i="4"/>
  <c r="X4" i="3"/>
  <c r="U10" i="4"/>
  <c r="V6" i="4"/>
  <c r="T14" i="4"/>
  <c r="T16" i="4" s="1"/>
  <c r="U12" i="4"/>
  <c r="T21" i="4"/>
  <c r="U20" i="3"/>
  <c r="T23" i="3"/>
  <c r="Y47" i="3"/>
  <c r="S23" i="1" s="1"/>
  <c r="Z16" i="3"/>
  <c r="BA10" i="3"/>
  <c r="U29" i="3"/>
  <c r="U31" i="3" s="1"/>
  <c r="V26" i="3"/>
  <c r="V45" i="3" s="1"/>
  <c r="Y27" i="4"/>
  <c r="X31" i="4"/>
  <c r="P6" i="3" l="1"/>
  <c r="N24" i="4"/>
  <c r="N33" i="4" s="1"/>
  <c r="O36" i="4"/>
  <c r="W20" i="4"/>
  <c r="P12" i="3"/>
  <c r="L13" i="5"/>
  <c r="L15" i="5" s="1"/>
  <c r="I16" i="1" s="1"/>
  <c r="I18" i="1" s="1"/>
  <c r="I20" i="1" s="1"/>
  <c r="V10" i="4"/>
  <c r="W6" i="4"/>
  <c r="AA36" i="3"/>
  <c r="AB33" i="3"/>
  <c r="V20" i="3"/>
  <c r="U23" i="3"/>
  <c r="BB10" i="3"/>
  <c r="W49" i="3"/>
  <c r="Q25" i="1" s="1"/>
  <c r="X25" i="3"/>
  <c r="W28" i="3"/>
  <c r="W45" i="3"/>
  <c r="O40" i="3"/>
  <c r="O42" i="3" s="1"/>
  <c r="O50" i="3"/>
  <c r="I26" i="1" s="1"/>
  <c r="I29" i="1" s="1"/>
  <c r="Y37" i="3"/>
  <c r="Z34" i="3"/>
  <c r="V29" i="3"/>
  <c r="W26" i="3"/>
  <c r="Y4" i="3"/>
  <c r="U21" i="4"/>
  <c r="V31" i="3"/>
  <c r="Z27" i="4"/>
  <c r="Y31" i="4"/>
  <c r="Z47" i="3"/>
  <c r="T23" i="1" s="1"/>
  <c r="AA16" i="3"/>
  <c r="U14" i="4"/>
  <c r="U16" i="4" s="1"/>
  <c r="V12" i="4"/>
  <c r="V49" i="3"/>
  <c r="P25" i="1" s="1"/>
  <c r="V21" i="4" l="1"/>
  <c r="W12" i="4"/>
  <c r="V14" i="4"/>
  <c r="V16" i="4" s="1"/>
  <c r="W10" i="4"/>
  <c r="X6" i="4"/>
  <c r="X28" i="3"/>
  <c r="Y25" i="3"/>
  <c r="N42" i="4"/>
  <c r="O41" i="4"/>
  <c r="O38" i="4"/>
  <c r="J11" i="1"/>
  <c r="AA27" i="4"/>
  <c r="Z31" i="4"/>
  <c r="Z4" i="3"/>
  <c r="W31" i="3"/>
  <c r="W20" i="3"/>
  <c r="V23" i="3"/>
  <c r="I33" i="1"/>
  <c r="I34" i="1" s="1"/>
  <c r="I36" i="1" s="1"/>
  <c r="P48" i="3"/>
  <c r="J24" i="1" s="1"/>
  <c r="P38" i="3"/>
  <c r="P8" i="3"/>
  <c r="O22" i="4"/>
  <c r="O23" i="4"/>
  <c r="AA34" i="3"/>
  <c r="Z37" i="3"/>
  <c r="BC10" i="3"/>
  <c r="AB36" i="3"/>
  <c r="AC33" i="3"/>
  <c r="P39" i="3"/>
  <c r="P14" i="3"/>
  <c r="X26" i="3"/>
  <c r="X45" i="3" s="1"/>
  <c r="W29" i="3"/>
  <c r="AA47" i="3"/>
  <c r="U23" i="1" s="1"/>
  <c r="AB16" i="3"/>
  <c r="X20" i="4"/>
  <c r="AA4" i="3" l="1"/>
  <c r="X10" i="4"/>
  <c r="Y6" i="4"/>
  <c r="AC36" i="3"/>
  <c r="AD33" i="3"/>
  <c r="Y49" i="3"/>
  <c r="S25" i="1" s="1"/>
  <c r="Z25" i="3"/>
  <c r="Y28" i="3"/>
  <c r="W14" i="4"/>
  <c r="W16" i="4" s="1"/>
  <c r="X12" i="4"/>
  <c r="P22" i="4"/>
  <c r="Q6" i="3"/>
  <c r="O24" i="4"/>
  <c r="O33" i="4" s="1"/>
  <c r="P36" i="4"/>
  <c r="P40" i="3"/>
  <c r="P42" i="3" s="1"/>
  <c r="P50" i="3"/>
  <c r="J26" i="1" s="1"/>
  <c r="J29" i="1" s="1"/>
  <c r="Y26" i="3"/>
  <c r="X29" i="3"/>
  <c r="Y20" i="4"/>
  <c r="AA37" i="3"/>
  <c r="AB34" i="3"/>
  <c r="P23" i="4"/>
  <c r="Q12" i="3"/>
  <c r="X20" i="3"/>
  <c r="W23" i="3"/>
  <c r="AB27" i="4"/>
  <c r="AA31" i="4"/>
  <c r="W21" i="4"/>
  <c r="AB47" i="3"/>
  <c r="V23" i="1" s="1"/>
  <c r="AC16" i="3"/>
  <c r="BD10" i="3"/>
  <c r="M13" i="5"/>
  <c r="M15" i="5" s="1"/>
  <c r="J16" i="1" s="1"/>
  <c r="J18" i="1"/>
  <c r="J20" i="1" s="1"/>
  <c r="X49" i="3"/>
  <c r="R25" i="1" s="1"/>
  <c r="X31" i="3" l="1"/>
  <c r="O42" i="4"/>
  <c r="P41" i="4"/>
  <c r="Z28" i="3"/>
  <c r="AA25" i="3"/>
  <c r="AC27" i="4"/>
  <c r="AB31" i="4"/>
  <c r="Z26" i="3"/>
  <c r="Z49" i="3" s="1"/>
  <c r="T25" i="1" s="1"/>
  <c r="Y29" i="3"/>
  <c r="Q22" i="4"/>
  <c r="R6" i="3"/>
  <c r="P24" i="4"/>
  <c r="P33" i="4" s="1"/>
  <c r="Q36" i="4"/>
  <c r="AD36" i="3"/>
  <c r="AE33" i="3"/>
  <c r="X14" i="4"/>
  <c r="X16" i="4" s="1"/>
  <c r="Y12" i="4"/>
  <c r="AB4" i="3"/>
  <c r="Q38" i="3"/>
  <c r="Q48" i="3"/>
  <c r="K24" i="1" s="1"/>
  <c r="Q8" i="3"/>
  <c r="AC47" i="3"/>
  <c r="W23" i="1" s="1"/>
  <c r="AD16" i="3"/>
  <c r="Y20" i="3"/>
  <c r="X23" i="3"/>
  <c r="AB37" i="3"/>
  <c r="AC34" i="3"/>
  <c r="Y45" i="3"/>
  <c r="BE10" i="3"/>
  <c r="J33" i="1"/>
  <c r="J34" i="1" s="1"/>
  <c r="J36" i="1" s="1"/>
  <c r="Q14" i="3"/>
  <c r="Q39" i="3"/>
  <c r="Y31" i="3"/>
  <c r="Y10" i="4"/>
  <c r="Z6" i="4"/>
  <c r="X21" i="4"/>
  <c r="Q23" i="4"/>
  <c r="R12" i="3"/>
  <c r="Z20" i="4"/>
  <c r="P38" i="4"/>
  <c r="K11" i="1"/>
  <c r="AE36" i="3" l="1"/>
  <c r="AF33" i="3"/>
  <c r="Z31" i="3"/>
  <c r="AA49" i="3"/>
  <c r="U25" i="1" s="1"/>
  <c r="AA28" i="3"/>
  <c r="AB25" i="3"/>
  <c r="Z20" i="3"/>
  <c r="Y23" i="3"/>
  <c r="R23" i="4"/>
  <c r="S12" i="3"/>
  <c r="AA20" i="4"/>
  <c r="Z29" i="3"/>
  <c r="AA26" i="3"/>
  <c r="AC37" i="3"/>
  <c r="AD34" i="3"/>
  <c r="Q38" i="4"/>
  <c r="L11" i="1"/>
  <c r="Y21" i="4"/>
  <c r="BF10" i="3"/>
  <c r="AD47" i="3"/>
  <c r="X23" i="1" s="1"/>
  <c r="AE16" i="3"/>
  <c r="Q41" i="4"/>
  <c r="P42" i="4"/>
  <c r="R14" i="3"/>
  <c r="R39" i="3"/>
  <c r="AC4" i="3"/>
  <c r="N13" i="5"/>
  <c r="N15" i="5" s="1"/>
  <c r="K16" i="1" s="1"/>
  <c r="K18" i="1"/>
  <c r="K20" i="1" s="1"/>
  <c r="AA6" i="4"/>
  <c r="Z10" i="4"/>
  <c r="Y14" i="4"/>
  <c r="Y16" i="4" s="1"/>
  <c r="Z12" i="4"/>
  <c r="R8" i="3"/>
  <c r="R38" i="3"/>
  <c r="R48" i="3"/>
  <c r="L24" i="1" s="1"/>
  <c r="AC31" i="4"/>
  <c r="AD27" i="4"/>
  <c r="Q40" i="3"/>
  <c r="Q42" i="3" s="1"/>
  <c r="Q50" i="3"/>
  <c r="K26" i="1" s="1"/>
  <c r="K29" i="1" s="1"/>
  <c r="R22" i="4"/>
  <c r="S6" i="3"/>
  <c r="Q24" i="4"/>
  <c r="Q33" i="4" s="1"/>
  <c r="R36" i="4"/>
  <c r="Z45" i="3"/>
  <c r="T6" i="3" l="1"/>
  <c r="S36" i="4"/>
  <c r="R24" i="4"/>
  <c r="R33" i="4" s="1"/>
  <c r="K33" i="1"/>
  <c r="K34" i="1" s="1"/>
  <c r="K36" i="1" s="1"/>
  <c r="S23" i="4"/>
  <c r="T12" i="3"/>
  <c r="R40" i="3"/>
  <c r="R42" i="3" s="1"/>
  <c r="R50" i="3"/>
  <c r="L26" i="1" s="1"/>
  <c r="L29" i="1" s="1"/>
  <c r="Z21" i="4"/>
  <c r="AD4" i="3"/>
  <c r="AE47" i="3"/>
  <c r="Y23" i="1" s="1"/>
  <c r="AF16" i="3"/>
  <c r="AA20" i="3"/>
  <c r="Z23" i="3"/>
  <c r="Z14" i="4"/>
  <c r="Z16" i="4" s="1"/>
  <c r="AA12" i="4"/>
  <c r="AA29" i="3"/>
  <c r="AA31" i="3" s="1"/>
  <c r="AB26" i="3"/>
  <c r="AF36" i="3"/>
  <c r="AG33" i="3"/>
  <c r="AA45" i="3"/>
  <c r="O13" i="5"/>
  <c r="O15" i="5" s="1"/>
  <c r="L16" i="1" s="1"/>
  <c r="L18" i="1" s="1"/>
  <c r="L20" i="1" s="1"/>
  <c r="AB20" i="4"/>
  <c r="AB49" i="3"/>
  <c r="V25" i="1" s="1"/>
  <c r="AB28" i="3"/>
  <c r="AC25" i="3"/>
  <c r="AB45" i="3"/>
  <c r="AD37" i="3"/>
  <c r="AE34" i="3"/>
  <c r="R38" i="4"/>
  <c r="M11" i="1"/>
  <c r="Q42" i="4"/>
  <c r="R41" i="4"/>
  <c r="AE27" i="4"/>
  <c r="AD31" i="4"/>
  <c r="S48" i="3"/>
  <c r="M24" i="1" s="1"/>
  <c r="S8" i="3"/>
  <c r="S38" i="3"/>
  <c r="AB6" i="4"/>
  <c r="AA10" i="4"/>
  <c r="S39" i="3"/>
  <c r="S14" i="3"/>
  <c r="L33" i="1" l="1"/>
  <c r="L34" i="1" s="1"/>
  <c r="L36" i="1" s="1"/>
  <c r="AC20" i="4"/>
  <c r="U12" i="3"/>
  <c r="P13" i="5"/>
  <c r="P15" i="5" s="1"/>
  <c r="M16" i="1" s="1"/>
  <c r="M18" i="1" s="1"/>
  <c r="M20" i="1" s="1"/>
  <c r="AH33" i="3"/>
  <c r="AG36" i="3"/>
  <c r="AA14" i="4"/>
  <c r="AA16" i="4" s="1"/>
  <c r="AB12" i="4"/>
  <c r="AB20" i="3"/>
  <c r="AA23" i="3"/>
  <c r="S41" i="4"/>
  <c r="R42" i="4"/>
  <c r="AF34" i="3"/>
  <c r="AE37" i="3"/>
  <c r="AE4" i="3"/>
  <c r="AC49" i="3"/>
  <c r="W25" i="1" s="1"/>
  <c r="AD25" i="3"/>
  <c r="AC28" i="3"/>
  <c r="AC45" i="3"/>
  <c r="S38" i="4"/>
  <c r="N11" i="1"/>
  <c r="S40" i="3"/>
  <c r="S42" i="3" s="1"/>
  <c r="S50" i="3"/>
  <c r="M26" i="1" s="1"/>
  <c r="M29" i="1" s="1"/>
  <c r="T14" i="3"/>
  <c r="T39" i="3"/>
  <c r="AA21" i="4"/>
  <c r="T38" i="3"/>
  <c r="T8" i="3"/>
  <c r="T48" i="3"/>
  <c r="N24" i="1" s="1"/>
  <c r="AE31" i="4"/>
  <c r="AF27" i="4"/>
  <c r="AC6" i="4"/>
  <c r="AB10" i="4"/>
  <c r="AB29" i="3"/>
  <c r="AB31" i="3" s="1"/>
  <c r="AC26" i="3"/>
  <c r="AF47" i="3"/>
  <c r="Z23" i="1" s="1"/>
  <c r="AG16" i="3"/>
  <c r="S22" i="4"/>
  <c r="M33" i="1" l="1"/>
  <c r="M34" i="1" s="1"/>
  <c r="M36" i="1" s="1"/>
  <c r="T40" i="3"/>
  <c r="T42" i="3" s="1"/>
  <c r="T50" i="3"/>
  <c r="N26" i="1" s="1"/>
  <c r="N29" i="1" s="1"/>
  <c r="U39" i="3"/>
  <c r="U14" i="3"/>
  <c r="AB21" i="4"/>
  <c r="Q13" i="5"/>
  <c r="Q15" i="5" s="1"/>
  <c r="N16" i="1" s="1"/>
  <c r="N18" i="1" s="1"/>
  <c r="N20" i="1" s="1"/>
  <c r="AC20" i="3"/>
  <c r="AB23" i="3"/>
  <c r="AI33" i="3"/>
  <c r="AH36" i="3"/>
  <c r="AG47" i="3"/>
  <c r="AA23" i="1" s="1"/>
  <c r="AH16" i="3"/>
  <c r="AG27" i="4"/>
  <c r="AF31" i="4"/>
  <c r="AD49" i="3"/>
  <c r="X25" i="1" s="1"/>
  <c r="AD28" i="3"/>
  <c r="AE25" i="3"/>
  <c r="U6" i="3"/>
  <c r="S24" i="4"/>
  <c r="S33" i="4" s="1"/>
  <c r="T36" i="4"/>
  <c r="T22" i="4" s="1"/>
  <c r="AC10" i="4"/>
  <c r="AD6" i="4"/>
  <c r="AB14" i="4"/>
  <c r="AB16" i="4" s="1"/>
  <c r="AC12" i="4"/>
  <c r="AD20" i="4"/>
  <c r="AF37" i="3"/>
  <c r="AG34" i="3"/>
  <c r="AC29" i="3"/>
  <c r="AC31" i="3" s="1"/>
  <c r="AD26" i="3"/>
  <c r="AF4" i="3"/>
  <c r="N33" i="1" l="1"/>
  <c r="N34" i="1" s="1"/>
  <c r="N36" i="1" s="1"/>
  <c r="V6" i="3"/>
  <c r="T24" i="4"/>
  <c r="T33" i="4" s="1"/>
  <c r="AG37" i="3"/>
  <c r="AH34" i="3"/>
  <c r="T41" i="4"/>
  <c r="S42" i="4"/>
  <c r="U38" i="3"/>
  <c r="U40" i="3" s="1"/>
  <c r="U8" i="3"/>
  <c r="U48" i="3"/>
  <c r="O24" i="1" s="1"/>
  <c r="AH27" i="4"/>
  <c r="AG31" i="4"/>
  <c r="AE20" i="4"/>
  <c r="AH47" i="3"/>
  <c r="AB23" i="1" s="1"/>
  <c r="AI16" i="3"/>
  <c r="AJ33" i="3"/>
  <c r="AI36" i="3"/>
  <c r="AC21" i="4"/>
  <c r="T38" i="4"/>
  <c r="O11" i="1"/>
  <c r="T23" i="4"/>
  <c r="U36" i="4" s="1"/>
  <c r="AD29" i="3"/>
  <c r="AD31" i="3" s="1"/>
  <c r="AE26" i="3"/>
  <c r="AC14" i="4"/>
  <c r="AC16" i="4" s="1"/>
  <c r="AD12" i="4"/>
  <c r="AD45" i="3"/>
  <c r="AD10" i="4"/>
  <c r="AE6" i="4"/>
  <c r="AG4" i="3"/>
  <c r="AE49" i="3"/>
  <c r="Y25" i="1" s="1"/>
  <c r="AF25" i="3"/>
  <c r="AE28" i="3"/>
  <c r="AE45" i="3"/>
  <c r="AD20" i="3"/>
  <c r="AC23" i="3"/>
  <c r="U38" i="4" l="1"/>
  <c r="P11" i="1"/>
  <c r="U22" i="4"/>
  <c r="AE12" i="4"/>
  <c r="AD14" i="4"/>
  <c r="AD16" i="4" s="1"/>
  <c r="AI34" i="3"/>
  <c r="AH37" i="3"/>
  <c r="AH4" i="3"/>
  <c r="AF26" i="3"/>
  <c r="AE29" i="3"/>
  <c r="AE31" i="3" s="1"/>
  <c r="T42" i="4"/>
  <c r="U41" i="4"/>
  <c r="AD21" i="4"/>
  <c r="U42" i="3"/>
  <c r="U50" i="3"/>
  <c r="O26" i="1" s="1"/>
  <c r="O29" i="1" s="1"/>
  <c r="AF20" i="4"/>
  <c r="AF49" i="3"/>
  <c r="Z25" i="1" s="1"/>
  <c r="AF28" i="3"/>
  <c r="AG25" i="3"/>
  <c r="AF45" i="3"/>
  <c r="U23" i="4"/>
  <c r="V12" i="3"/>
  <c r="AJ36" i="3"/>
  <c r="AK33" i="3"/>
  <c r="V48" i="3"/>
  <c r="P24" i="1" s="1"/>
  <c r="V38" i="3"/>
  <c r="V8" i="3"/>
  <c r="AE20" i="3"/>
  <c r="AD23" i="3"/>
  <c r="AI27" i="4"/>
  <c r="AI31" i="4" s="1"/>
  <c r="AH31" i="4"/>
  <c r="AE10" i="4"/>
  <c r="AF6" i="4"/>
  <c r="R13" i="5"/>
  <c r="R15" i="5" s="1"/>
  <c r="O16" i="1" s="1"/>
  <c r="O18" i="1"/>
  <c r="O20" i="1" s="1"/>
  <c r="AJ16" i="3"/>
  <c r="AI47" i="3"/>
  <c r="AC23" i="1" s="1"/>
  <c r="AF20" i="3" l="1"/>
  <c r="AE23" i="3"/>
  <c r="AF10" i="4"/>
  <c r="AG6" i="4"/>
  <c r="V40" i="3"/>
  <c r="V42" i="3" s="1"/>
  <c r="V50" i="3"/>
  <c r="P26" i="1" s="1"/>
  <c r="P29" i="1" s="1"/>
  <c r="V39" i="3"/>
  <c r="V14" i="3"/>
  <c r="AG20" i="4"/>
  <c r="O33" i="1"/>
  <c r="O34" i="1" s="1"/>
  <c r="O36" i="1" s="1"/>
  <c r="AE21" i="4"/>
  <c r="W12" i="3"/>
  <c r="AG26" i="3"/>
  <c r="AF29" i="3"/>
  <c r="AF31" i="3" s="1"/>
  <c r="W6" i="3"/>
  <c r="V36" i="4"/>
  <c r="U24" i="4"/>
  <c r="U33" i="4" s="1"/>
  <c r="AI4" i="3"/>
  <c r="S13" i="5"/>
  <c r="S15" i="5" s="1"/>
  <c r="P16" i="1" s="1"/>
  <c r="P18" i="1" s="1"/>
  <c r="P20" i="1" s="1"/>
  <c r="AK36" i="3"/>
  <c r="AL33" i="3"/>
  <c r="AE14" i="4"/>
  <c r="AE16" i="4" s="1"/>
  <c r="AF12" i="4"/>
  <c r="AJ47" i="3"/>
  <c r="AD23" i="1" s="1"/>
  <c r="AK16" i="3"/>
  <c r="AG49" i="3"/>
  <c r="AA25" i="1" s="1"/>
  <c r="AH25" i="3"/>
  <c r="AG28" i="3"/>
  <c r="AG45" i="3"/>
  <c r="AI37" i="3"/>
  <c r="AJ34" i="3"/>
  <c r="P33" i="1" l="1"/>
  <c r="P34" i="1" s="1"/>
  <c r="P36" i="1" s="1"/>
  <c r="AG10" i="4"/>
  <c r="AH6" i="4"/>
  <c r="W48" i="3"/>
  <c r="Q24" i="1" s="1"/>
  <c r="W38" i="3"/>
  <c r="W8" i="3"/>
  <c r="AH20" i="4"/>
  <c r="V38" i="4"/>
  <c r="Q11" i="1"/>
  <c r="AF21" i="4"/>
  <c r="AJ37" i="3"/>
  <c r="AK34" i="3"/>
  <c r="AL36" i="3"/>
  <c r="AM33" i="3"/>
  <c r="V22" i="4"/>
  <c r="AK47" i="3"/>
  <c r="AE23" i="1" s="1"/>
  <c r="AL16" i="3"/>
  <c r="AH26" i="3"/>
  <c r="AG29" i="3"/>
  <c r="AG31" i="3"/>
  <c r="W39" i="3"/>
  <c r="W14" i="3"/>
  <c r="AG20" i="3"/>
  <c r="AF23" i="3"/>
  <c r="V23" i="4"/>
  <c r="AH49" i="3"/>
  <c r="AB25" i="1" s="1"/>
  <c r="AH28" i="3"/>
  <c r="AI25" i="3"/>
  <c r="AH45" i="3"/>
  <c r="AF14" i="4"/>
  <c r="AF16" i="4" s="1"/>
  <c r="AG12" i="4"/>
  <c r="AJ4" i="3"/>
  <c r="V41" i="4"/>
  <c r="U42" i="4"/>
  <c r="AG14" i="4" l="1"/>
  <c r="AG16" i="4" s="1"/>
  <c r="AH12" i="4"/>
  <c r="W23" i="4"/>
  <c r="X12" i="3"/>
  <c r="AM36" i="3"/>
  <c r="AN33" i="3"/>
  <c r="AK4" i="3"/>
  <c r="AH20" i="3"/>
  <c r="AG23" i="3"/>
  <c r="AG21" i="4"/>
  <c r="AH29" i="3"/>
  <c r="AH31" i="3" s="1"/>
  <c r="AI26" i="3"/>
  <c r="T13" i="5"/>
  <c r="T15" i="5" s="1"/>
  <c r="Q16" i="1" s="1"/>
  <c r="Q18" i="1" s="1"/>
  <c r="Q20" i="1" s="1"/>
  <c r="AI6" i="4"/>
  <c r="AI10" i="4" s="1"/>
  <c r="AH10" i="4"/>
  <c r="X6" i="3"/>
  <c r="V24" i="4"/>
  <c r="V33" i="4" s="1"/>
  <c r="W36" i="4"/>
  <c r="W40" i="3"/>
  <c r="W42" i="3" s="1"/>
  <c r="W50" i="3"/>
  <c r="Q26" i="1" s="1"/>
  <c r="Q29" i="1" s="1"/>
  <c r="AI49" i="3"/>
  <c r="AC25" i="1" s="1"/>
  <c r="AI28" i="3"/>
  <c r="AJ25" i="3"/>
  <c r="AI45" i="3"/>
  <c r="AL47" i="3"/>
  <c r="AF23" i="1" s="1"/>
  <c r="AM16" i="3"/>
  <c r="AK37" i="3"/>
  <c r="AL34" i="3"/>
  <c r="AI20" i="4"/>
  <c r="Q33" i="1" l="1"/>
  <c r="Q34" i="1" s="1"/>
  <c r="Q36" i="1" s="1"/>
  <c r="X14" i="3"/>
  <c r="X39" i="3"/>
  <c r="AH21" i="4"/>
  <c r="V42" i="4"/>
  <c r="W41" i="4"/>
  <c r="AI20" i="3"/>
  <c r="AH23" i="3"/>
  <c r="AH14" i="4"/>
  <c r="AH16" i="4" s="1"/>
  <c r="AI12" i="4"/>
  <c r="AI14" i="4" s="1"/>
  <c r="AI16" i="4" s="1"/>
  <c r="AN36" i="3"/>
  <c r="AO33" i="3"/>
  <c r="AJ49" i="3"/>
  <c r="AD25" i="1" s="1"/>
  <c r="AJ28" i="3"/>
  <c r="AK25" i="3"/>
  <c r="X48" i="3"/>
  <c r="R24" i="1" s="1"/>
  <c r="X8" i="3"/>
  <c r="X38" i="3"/>
  <c r="X40" i="3" s="1"/>
  <c r="AM47" i="3"/>
  <c r="AG23" i="1" s="1"/>
  <c r="AN16" i="3"/>
  <c r="Y12" i="3"/>
  <c r="W38" i="4"/>
  <c r="R11" i="1"/>
  <c r="AL37" i="3"/>
  <c r="AM34" i="3"/>
  <c r="W22" i="4"/>
  <c r="AI29" i="3"/>
  <c r="AI31" i="3" s="1"/>
  <c r="AJ26" i="3"/>
  <c r="AL4" i="3"/>
  <c r="AJ29" i="3" l="1"/>
  <c r="AK26" i="3"/>
  <c r="X42" i="3"/>
  <c r="X50" i="3"/>
  <c r="R26" i="1" s="1"/>
  <c r="R29" i="1" s="1"/>
  <c r="AO36" i="3"/>
  <c r="AP33" i="3"/>
  <c r="AJ20" i="3"/>
  <c r="AI23" i="3"/>
  <c r="Y39" i="3"/>
  <c r="Y14" i="3"/>
  <c r="AM4" i="3"/>
  <c r="AJ45" i="3"/>
  <c r="U13" i="5"/>
  <c r="U15" i="5" s="1"/>
  <c r="R16" i="1" s="1"/>
  <c r="R18" i="1"/>
  <c r="R20" i="1" s="1"/>
  <c r="X22" i="4"/>
  <c r="Y6" i="3"/>
  <c r="X36" i="4"/>
  <c r="W24" i="4"/>
  <c r="W33" i="4" s="1"/>
  <c r="AM37" i="3"/>
  <c r="AN34" i="3"/>
  <c r="AN47" i="3"/>
  <c r="AH23" i="1" s="1"/>
  <c r="AO16" i="3"/>
  <c r="AK49" i="3"/>
  <c r="AE25" i="1" s="1"/>
  <c r="AK28" i="3"/>
  <c r="AL25" i="3"/>
  <c r="AK45" i="3"/>
  <c r="AJ31" i="3"/>
  <c r="AI21" i="4"/>
  <c r="R33" i="1" l="1"/>
  <c r="R34" i="1" s="1"/>
  <c r="R36" i="1" s="1"/>
  <c r="Z6" i="3"/>
  <c r="AL49" i="3"/>
  <c r="AF25" i="1" s="1"/>
  <c r="AM25" i="3"/>
  <c r="AL28" i="3"/>
  <c r="AL45" i="3"/>
  <c r="W42" i="4"/>
  <c r="X41" i="4"/>
  <c r="AN4" i="3"/>
  <c r="AK20" i="3"/>
  <c r="AJ23" i="3"/>
  <c r="AK29" i="3"/>
  <c r="AK31" i="3" s="1"/>
  <c r="AL26" i="3"/>
  <c r="AN37" i="3"/>
  <c r="AO34" i="3"/>
  <c r="AO47" i="3"/>
  <c r="AI23" i="1" s="1"/>
  <c r="AP16" i="3"/>
  <c r="X38" i="4"/>
  <c r="S11" i="1"/>
  <c r="X23" i="4"/>
  <c r="Y8" i="3"/>
  <c r="Y48" i="3"/>
  <c r="S24" i="1" s="1"/>
  <c r="Y38" i="3"/>
  <c r="AP36" i="3"/>
  <c r="AQ33" i="3"/>
  <c r="Y40" i="3" l="1"/>
  <c r="Y42" i="3" s="1"/>
  <c r="Y50" i="3"/>
  <c r="S26" i="1" s="1"/>
  <c r="S29" i="1" s="1"/>
  <c r="AL20" i="3"/>
  <c r="AK23" i="3"/>
  <c r="V13" i="5"/>
  <c r="V15" i="5" s="1"/>
  <c r="S16" i="1" s="1"/>
  <c r="S18" i="1" s="1"/>
  <c r="S20" i="1" s="1"/>
  <c r="AO37" i="3"/>
  <c r="AP34" i="3"/>
  <c r="AO4" i="3"/>
  <c r="AM49" i="3"/>
  <c r="AG25" i="1" s="1"/>
  <c r="AN25" i="3"/>
  <c r="AM28" i="3"/>
  <c r="AM45" i="3"/>
  <c r="AP47" i="3"/>
  <c r="AJ23" i="1" s="1"/>
  <c r="AQ16" i="3"/>
  <c r="Z12" i="3"/>
  <c r="AR33" i="3"/>
  <c r="AQ36" i="3"/>
  <c r="AL29" i="3"/>
  <c r="AL31" i="3" s="1"/>
  <c r="AM26" i="3"/>
  <c r="X24" i="4"/>
  <c r="X33" i="4" s="1"/>
  <c r="Y36" i="4"/>
  <c r="Z38" i="3"/>
  <c r="Z48" i="3"/>
  <c r="T24" i="1" s="1"/>
  <c r="Z8" i="3"/>
  <c r="S33" i="1" l="1"/>
  <c r="S34" i="1" s="1"/>
  <c r="S36" i="1" s="1"/>
  <c r="Y38" i="4"/>
  <c r="T11" i="1"/>
  <c r="Y22" i="4"/>
  <c r="AM20" i="3"/>
  <c r="AL23" i="3"/>
  <c r="AS33" i="3"/>
  <c r="AR36" i="3"/>
  <c r="AN49" i="3"/>
  <c r="AH25" i="1" s="1"/>
  <c r="AN28" i="3"/>
  <c r="AO25" i="3"/>
  <c r="Y41" i="4"/>
  <c r="X42" i="4"/>
  <c r="Z14" i="3"/>
  <c r="Z39" i="3"/>
  <c r="AQ34" i="3"/>
  <c r="AP37" i="3"/>
  <c r="Z40" i="3"/>
  <c r="Z42" i="3" s="1"/>
  <c r="Z50" i="3"/>
  <c r="T26" i="1" s="1"/>
  <c r="T29" i="1" s="1"/>
  <c r="AN26" i="3"/>
  <c r="AN45" i="3" s="1"/>
  <c r="AM29" i="3"/>
  <c r="AM31" i="3" s="1"/>
  <c r="Y23" i="4"/>
  <c r="AQ47" i="3"/>
  <c r="AK23" i="1" s="1"/>
  <c r="AR16" i="3"/>
  <c r="AP4" i="3"/>
  <c r="AN20" i="3" l="1"/>
  <c r="AM23" i="3"/>
  <c r="AR47" i="3"/>
  <c r="AL23" i="1" s="1"/>
  <c r="AS16" i="3"/>
  <c r="AA12" i="3"/>
  <c r="AR34" i="3"/>
  <c r="AQ37" i="3"/>
  <c r="AQ4" i="3"/>
  <c r="AA6" i="3"/>
  <c r="Y24" i="4"/>
  <c r="Y33" i="4" s="1"/>
  <c r="Z36" i="4"/>
  <c r="Z22" i="4" s="1"/>
  <c r="AO26" i="3"/>
  <c r="AN29" i="3"/>
  <c r="AN31" i="3" s="1"/>
  <c r="AO49" i="3"/>
  <c r="AI25" i="1" s="1"/>
  <c r="AP25" i="3"/>
  <c r="AO28" i="3"/>
  <c r="AO45" i="3"/>
  <c r="W13" i="5"/>
  <c r="W15" i="5" s="1"/>
  <c r="T16" i="1" s="1"/>
  <c r="T18" i="1"/>
  <c r="T20" i="1" s="1"/>
  <c r="T33" i="1" s="1"/>
  <c r="T34" i="1" s="1"/>
  <c r="T36" i="1" s="1"/>
  <c r="AS36" i="3"/>
  <c r="AT33" i="3"/>
  <c r="AB6" i="3" l="1"/>
  <c r="AS47" i="3"/>
  <c r="AM23" i="1" s="1"/>
  <c r="AT16" i="3"/>
  <c r="AP28" i="3"/>
  <c r="AQ25" i="3"/>
  <c r="AR37" i="3"/>
  <c r="AS34" i="3"/>
  <c r="AO20" i="3"/>
  <c r="AN23" i="3"/>
  <c r="AT36" i="3"/>
  <c r="AU33" i="3"/>
  <c r="Z38" i="4"/>
  <c r="U11" i="1"/>
  <c r="Y42" i="4"/>
  <c r="Z41" i="4"/>
  <c r="AP26" i="3"/>
  <c r="AO29" i="3"/>
  <c r="AO31" i="3" s="1"/>
  <c r="AR4" i="3"/>
  <c r="AA39" i="3"/>
  <c r="AA14" i="3"/>
  <c r="AA48" i="3"/>
  <c r="U24" i="1" s="1"/>
  <c r="AA38" i="3"/>
  <c r="AA8" i="3"/>
  <c r="Z23" i="4"/>
  <c r="AP29" i="3" l="1"/>
  <c r="AP31" i="3" s="1"/>
  <c r="AQ26" i="3"/>
  <c r="AP45" i="3"/>
  <c r="AS37" i="3"/>
  <c r="AT34" i="3"/>
  <c r="AU16" i="3"/>
  <c r="AT47" i="3"/>
  <c r="AN23" i="1" s="1"/>
  <c r="AQ49" i="3"/>
  <c r="AK25" i="1" s="1"/>
  <c r="AQ28" i="3"/>
  <c r="AR25" i="3"/>
  <c r="AA23" i="4"/>
  <c r="AB12" i="3"/>
  <c r="AP20" i="3"/>
  <c r="AO23" i="3"/>
  <c r="Z24" i="4"/>
  <c r="Z33" i="4" s="1"/>
  <c r="AS4" i="3"/>
  <c r="X13" i="5"/>
  <c r="X15" i="5" s="1"/>
  <c r="U16" i="1" s="1"/>
  <c r="U18" i="1"/>
  <c r="U20" i="1" s="1"/>
  <c r="AA36" i="4"/>
  <c r="AA40" i="3"/>
  <c r="AA42" i="3" s="1"/>
  <c r="AA50" i="3"/>
  <c r="U26" i="1" s="1"/>
  <c r="U29" i="1" s="1"/>
  <c r="AP49" i="3"/>
  <c r="AJ25" i="1" s="1"/>
  <c r="AB38" i="3"/>
  <c r="AB48" i="3"/>
  <c r="V24" i="1" s="1"/>
  <c r="AB8" i="3"/>
  <c r="AU36" i="3"/>
  <c r="AV33" i="3"/>
  <c r="U33" i="1" l="1"/>
  <c r="U34" i="1" s="1"/>
  <c r="U36" i="1" s="1"/>
  <c r="AQ20" i="3"/>
  <c r="AP23" i="3"/>
  <c r="AB39" i="3"/>
  <c r="AB40" i="3" s="1"/>
  <c r="AB42" i="3" s="1"/>
  <c r="AB14" i="3"/>
  <c r="AU47" i="3"/>
  <c r="AO23" i="1" s="1"/>
  <c r="AV16" i="3"/>
  <c r="AQ29" i="3"/>
  <c r="AR26" i="3"/>
  <c r="AC12" i="3"/>
  <c r="AQ45" i="3"/>
  <c r="AV36" i="3"/>
  <c r="AW33" i="3"/>
  <c r="AT4" i="3"/>
  <c r="AA38" i="4"/>
  <c r="V11" i="1"/>
  <c r="AA22" i="4"/>
  <c r="AA41" i="4"/>
  <c r="Z42" i="4"/>
  <c r="AR49" i="3"/>
  <c r="AL25" i="1" s="1"/>
  <c r="AR28" i="3"/>
  <c r="AS25" i="3"/>
  <c r="AR45" i="3"/>
  <c r="AB50" i="3"/>
  <c r="V26" i="1" s="1"/>
  <c r="V29" i="1" s="1"/>
  <c r="AQ31" i="3"/>
  <c r="AT37" i="3"/>
  <c r="AU34" i="3"/>
  <c r="AC39" i="3" l="1"/>
  <c r="AC14" i="3"/>
  <c r="AC6" i="3"/>
  <c r="AB36" i="4"/>
  <c r="AA24" i="4"/>
  <c r="AA33" i="4" s="1"/>
  <c r="AW36" i="3"/>
  <c r="AX33" i="3"/>
  <c r="AR29" i="3"/>
  <c r="AR31" i="3" s="1"/>
  <c r="AS26" i="3"/>
  <c r="AR20" i="3"/>
  <c r="AQ23" i="3"/>
  <c r="Y13" i="5"/>
  <c r="Y15" i="5" s="1"/>
  <c r="V16" i="1" s="1"/>
  <c r="V18" i="1"/>
  <c r="V20" i="1" s="1"/>
  <c r="V33" i="1" s="1"/>
  <c r="V34" i="1" s="1"/>
  <c r="V36" i="1" s="1"/>
  <c r="AS49" i="3"/>
  <c r="AM25" i="1" s="1"/>
  <c r="AT25" i="3"/>
  <c r="AS28" i="3"/>
  <c r="AS45" i="3"/>
  <c r="AU37" i="3"/>
  <c r="AV34" i="3"/>
  <c r="AV47" i="3"/>
  <c r="AP23" i="1" s="1"/>
  <c r="AW16" i="3"/>
  <c r="AU4" i="3"/>
  <c r="AB38" i="4" l="1"/>
  <c r="W11" i="1"/>
  <c r="AB23" i="4"/>
  <c r="AT49" i="3"/>
  <c r="AN25" i="1" s="1"/>
  <c r="AU25" i="3"/>
  <c r="AT28" i="3"/>
  <c r="AS29" i="3"/>
  <c r="AT26" i="3"/>
  <c r="AC48" i="3"/>
  <c r="W24" i="1" s="1"/>
  <c r="AC38" i="3"/>
  <c r="AC8" i="3"/>
  <c r="AS20" i="3"/>
  <c r="AR23" i="3"/>
  <c r="AB41" i="4"/>
  <c r="AA42" i="4"/>
  <c r="AW47" i="3"/>
  <c r="AQ23" i="1" s="1"/>
  <c r="AX16" i="3"/>
  <c r="AV4" i="3"/>
  <c r="AS31" i="3"/>
  <c r="AB22" i="4"/>
  <c r="AV37" i="3"/>
  <c r="AW34" i="3"/>
  <c r="AX36" i="3"/>
  <c r="AY33" i="3"/>
  <c r="AU49" i="3" l="1"/>
  <c r="AO25" i="1" s="1"/>
  <c r="AV25" i="3"/>
  <c r="AU28" i="3"/>
  <c r="AU45" i="3"/>
  <c r="AW37" i="3"/>
  <c r="AX34" i="3"/>
  <c r="AX47" i="3"/>
  <c r="AR23" i="1" s="1"/>
  <c r="AY16" i="3"/>
  <c r="AC40" i="3"/>
  <c r="AC42" i="3" s="1"/>
  <c r="AC50" i="3"/>
  <c r="W26" i="1" s="1"/>
  <c r="W29" i="1" s="1"/>
  <c r="AC22" i="4"/>
  <c r="AD6" i="3"/>
  <c r="AC36" i="4"/>
  <c r="AC23" i="4" s="1"/>
  <c r="AB24" i="4"/>
  <c r="AB33" i="4" s="1"/>
  <c r="AT29" i="3"/>
  <c r="AT31" i="3" s="1"/>
  <c r="AU26" i="3"/>
  <c r="AD12" i="3"/>
  <c r="AW4" i="3"/>
  <c r="Z13" i="5"/>
  <c r="Z15" i="5" s="1"/>
  <c r="W16" i="1" s="1"/>
  <c r="W18" i="1"/>
  <c r="W20" i="1" s="1"/>
  <c r="AY36" i="3"/>
  <c r="AZ33" i="3"/>
  <c r="AT45" i="3"/>
  <c r="AT20" i="3"/>
  <c r="AS23" i="3"/>
  <c r="AE12" i="3" l="1"/>
  <c r="W33" i="1"/>
  <c r="W34" i="1" s="1"/>
  <c r="W36" i="1" s="1"/>
  <c r="AZ36" i="3"/>
  <c r="BA33" i="3"/>
  <c r="AD22" i="4"/>
  <c r="AE6" i="3"/>
  <c r="AC24" i="4"/>
  <c r="AC33" i="4" s="1"/>
  <c r="AD36" i="4"/>
  <c r="AU20" i="3"/>
  <c r="AT23" i="3"/>
  <c r="AD39" i="3"/>
  <c r="AD14" i="3"/>
  <c r="AU29" i="3"/>
  <c r="AV26" i="3"/>
  <c r="AY47" i="3"/>
  <c r="AS23" i="1" s="1"/>
  <c r="AZ16" i="3"/>
  <c r="AV49" i="3"/>
  <c r="AP25" i="1" s="1"/>
  <c r="AV28" i="3"/>
  <c r="AW25" i="3"/>
  <c r="AV45" i="3"/>
  <c r="AD48" i="3"/>
  <c r="X24" i="1" s="1"/>
  <c r="AD38" i="3"/>
  <c r="AD8" i="3"/>
  <c r="AY34" i="3"/>
  <c r="AX37" i="3"/>
  <c r="AX4" i="3"/>
  <c r="AB42" i="4"/>
  <c r="AC41" i="4"/>
  <c r="AU31" i="3"/>
  <c r="AC38" i="4"/>
  <c r="X11" i="1"/>
  <c r="AF6" i="3" l="1"/>
  <c r="AY37" i="3"/>
  <c r="AZ34" i="3"/>
  <c r="AY4" i="3"/>
  <c r="AZ47" i="3"/>
  <c r="AT23" i="1" s="1"/>
  <c r="BA16" i="3"/>
  <c r="AD40" i="3"/>
  <c r="AD42" i="3" s="1"/>
  <c r="AD50" i="3"/>
  <c r="X26" i="1" s="1"/>
  <c r="X29" i="1" s="1"/>
  <c r="AV20" i="3"/>
  <c r="AU23" i="3"/>
  <c r="BB33" i="3"/>
  <c r="BA36" i="3"/>
  <c r="AA13" i="5"/>
  <c r="AA15" i="5" s="1"/>
  <c r="X16" i="1" s="1"/>
  <c r="X18" i="1" s="1"/>
  <c r="X20" i="1" s="1"/>
  <c r="AW26" i="3"/>
  <c r="AV29" i="3"/>
  <c r="AV31" i="3" s="1"/>
  <c r="AW49" i="3"/>
  <c r="AQ25" i="1" s="1"/>
  <c r="AX25" i="3"/>
  <c r="AW28" i="3"/>
  <c r="AD38" i="4"/>
  <c r="Y11" i="1"/>
  <c r="AD41" i="4"/>
  <c r="AC42" i="4"/>
  <c r="AE39" i="3"/>
  <c r="AE14" i="3"/>
  <c r="AE48" i="3"/>
  <c r="Y24" i="1" s="1"/>
  <c r="AE38" i="3"/>
  <c r="AE8" i="3"/>
  <c r="AD23" i="4"/>
  <c r="X33" i="1" l="1"/>
  <c r="X34" i="1" s="1"/>
  <c r="X36" i="1" s="1"/>
  <c r="AX28" i="3"/>
  <c r="AY25" i="3"/>
  <c r="AF12" i="3"/>
  <c r="BB36" i="3"/>
  <c r="BC33" i="3"/>
  <c r="AZ37" i="3"/>
  <c r="BA34" i="3"/>
  <c r="BA47" i="3"/>
  <c r="AU23" i="1" s="1"/>
  <c r="BB16" i="3"/>
  <c r="AE40" i="3"/>
  <c r="AE42" i="3" s="1"/>
  <c r="AE50" i="3"/>
  <c r="Y26" i="1" s="1"/>
  <c r="Y29" i="1" s="1"/>
  <c r="AB13" i="5"/>
  <c r="AB15" i="5" s="1"/>
  <c r="Y16" i="1" s="1"/>
  <c r="Y18" i="1" s="1"/>
  <c r="Y20" i="1" s="1"/>
  <c r="AX26" i="3"/>
  <c r="AX49" i="3" s="1"/>
  <c r="AR25" i="1" s="1"/>
  <c r="AW29" i="3"/>
  <c r="AW20" i="3"/>
  <c r="AV23" i="3"/>
  <c r="AZ4" i="3"/>
  <c r="AE36" i="4"/>
  <c r="AE23" i="4" s="1"/>
  <c r="AW45" i="3"/>
  <c r="AD24" i="4"/>
  <c r="AD33" i="4" s="1"/>
  <c r="AW31" i="3"/>
  <c r="AF8" i="3"/>
  <c r="AF38" i="3"/>
  <c r="Y33" i="1" l="1"/>
  <c r="Y34" i="1" s="1"/>
  <c r="Y36" i="1" s="1"/>
  <c r="AG12" i="3"/>
  <c r="AF39" i="3"/>
  <c r="AF40" i="3" s="1"/>
  <c r="AF42" i="3" s="1"/>
  <c r="AF14" i="3"/>
  <c r="BB34" i="3"/>
  <c r="BA37" i="3"/>
  <c r="AX45" i="3"/>
  <c r="AD42" i="4"/>
  <c r="AE41" i="4"/>
  <c r="AX20" i="3"/>
  <c r="AW23" i="3"/>
  <c r="BB47" i="3"/>
  <c r="AV23" i="1" s="1"/>
  <c r="BC16" i="3"/>
  <c r="BC36" i="3"/>
  <c r="BD33" i="3"/>
  <c r="AY49" i="3"/>
  <c r="AS25" i="1" s="1"/>
  <c r="AY28" i="3"/>
  <c r="AZ25" i="3"/>
  <c r="AE38" i="4"/>
  <c r="Z11" i="1"/>
  <c r="AE22" i="4"/>
  <c r="AF50" i="3"/>
  <c r="Z26" i="1" s="1"/>
  <c r="BA4" i="3"/>
  <c r="AX29" i="3"/>
  <c r="AX31" i="3" s="1"/>
  <c r="AY26" i="3"/>
  <c r="AF48" i="3"/>
  <c r="Z24" i="1" s="1"/>
  <c r="AY29" i="3" l="1"/>
  <c r="AZ26" i="3"/>
  <c r="BB37" i="3"/>
  <c r="BC34" i="3"/>
  <c r="AF22" i="4"/>
  <c r="AG6" i="3"/>
  <c r="AF36" i="4"/>
  <c r="AE24" i="4"/>
  <c r="AE33" i="4" s="1"/>
  <c r="AC13" i="5"/>
  <c r="AC15" i="5" s="1"/>
  <c r="Z16" i="1" s="1"/>
  <c r="Z18" i="1"/>
  <c r="Z20" i="1" s="1"/>
  <c r="Z33" i="1" s="1"/>
  <c r="Z34" i="1" s="1"/>
  <c r="Z36" i="1" s="1"/>
  <c r="BB4" i="3"/>
  <c r="BE33" i="3"/>
  <c r="BD36" i="3"/>
  <c r="AY20" i="3"/>
  <c r="AX23" i="3"/>
  <c r="AY45" i="3"/>
  <c r="AZ49" i="3"/>
  <c r="AT25" i="1" s="1"/>
  <c r="AZ28" i="3"/>
  <c r="BA25" i="3"/>
  <c r="AZ45" i="3"/>
  <c r="BC47" i="3"/>
  <c r="AW23" i="1" s="1"/>
  <c r="BD16" i="3"/>
  <c r="Z29" i="1"/>
  <c r="AY31" i="3"/>
  <c r="AG39" i="3"/>
  <c r="AG14" i="3"/>
  <c r="AH6" i="3" l="1"/>
  <c r="AZ20" i="3"/>
  <c r="AY23" i="3"/>
  <c r="BC37" i="3"/>
  <c r="BD34" i="3"/>
  <c r="BA49" i="3"/>
  <c r="AU25" i="1" s="1"/>
  <c r="BA28" i="3"/>
  <c r="BB25" i="3"/>
  <c r="BE36" i="3"/>
  <c r="BF33" i="3"/>
  <c r="AE42" i="4"/>
  <c r="AF41" i="4"/>
  <c r="AF38" i="4"/>
  <c r="AA11" i="1"/>
  <c r="AF23" i="4"/>
  <c r="AF24" i="4" s="1"/>
  <c r="AF33" i="4" s="1"/>
  <c r="AZ29" i="3"/>
  <c r="AZ31" i="3" s="1"/>
  <c r="BA26" i="3"/>
  <c r="BD47" i="3"/>
  <c r="AX23" i="1" s="1"/>
  <c r="BE16" i="3"/>
  <c r="BC4" i="3"/>
  <c r="AG8" i="3"/>
  <c r="AG48" i="3"/>
  <c r="AA24" i="1" s="1"/>
  <c r="AG38" i="3"/>
  <c r="AF42" i="4" l="1"/>
  <c r="AG41" i="4"/>
  <c r="BB49" i="3"/>
  <c r="AV25" i="1" s="1"/>
  <c r="BC25" i="3"/>
  <c r="BB28" i="3"/>
  <c r="BB45" i="3"/>
  <c r="BE47" i="3"/>
  <c r="AY23" i="1" s="1"/>
  <c r="BF16" i="3"/>
  <c r="AG40" i="3"/>
  <c r="AG42" i="3" s="1"/>
  <c r="AG50" i="3"/>
  <c r="AA26" i="1" s="1"/>
  <c r="AA29" i="1" s="1"/>
  <c r="BF36" i="3"/>
  <c r="BD4" i="3"/>
  <c r="BA20" i="3"/>
  <c r="AZ23" i="3"/>
  <c r="BA29" i="3"/>
  <c r="BA31" i="3" s="1"/>
  <c r="BB26" i="3"/>
  <c r="AH12" i="3"/>
  <c r="AG36" i="4"/>
  <c r="AG23" i="4" s="1"/>
  <c r="AD13" i="5"/>
  <c r="AD15" i="5" s="1"/>
  <c r="AA16" i="1" s="1"/>
  <c r="AA18" i="1" s="1"/>
  <c r="AA20" i="1" s="1"/>
  <c r="AH8" i="3"/>
  <c r="AH38" i="3"/>
  <c r="BA45" i="3"/>
  <c r="BD37" i="3"/>
  <c r="BE34" i="3"/>
  <c r="AI12" i="3" l="1"/>
  <c r="BE37" i="3"/>
  <c r="BF34" i="3"/>
  <c r="AA33" i="1"/>
  <c r="AA34" i="1" s="1"/>
  <c r="AA36" i="1" s="1"/>
  <c r="BB20" i="3"/>
  <c r="BA23" i="3"/>
  <c r="AH39" i="3"/>
  <c r="AH40" i="3" s="1"/>
  <c r="AH14" i="3"/>
  <c r="BC49" i="3"/>
  <c r="AW25" i="1" s="1"/>
  <c r="BD25" i="3"/>
  <c r="BC28" i="3"/>
  <c r="BC45" i="3"/>
  <c r="BE4" i="3"/>
  <c r="AG38" i="4"/>
  <c r="AB11" i="1"/>
  <c r="AG22" i="4"/>
  <c r="AH48" i="3"/>
  <c r="AB24" i="1" s="1"/>
  <c r="BB29" i="3"/>
  <c r="BB31" i="3" s="1"/>
  <c r="BC26" i="3"/>
  <c r="BF47" i="3"/>
  <c r="AH42" i="3" l="1"/>
  <c r="AH50" i="3"/>
  <c r="AB26" i="1" s="1"/>
  <c r="AB29" i="1" s="1"/>
  <c r="BF37" i="3"/>
  <c r="AI6" i="3"/>
  <c r="AG24" i="4"/>
  <c r="AG33" i="4" s="1"/>
  <c r="AH36" i="4"/>
  <c r="AI39" i="3"/>
  <c r="AI14" i="3"/>
  <c r="BC20" i="3"/>
  <c r="BB23" i="3"/>
  <c r="BF4" i="3"/>
  <c r="AE13" i="5"/>
  <c r="AE15" i="5" s="1"/>
  <c r="AB16" i="1" s="1"/>
  <c r="AB18" i="1" s="1"/>
  <c r="AB20" i="1" s="1"/>
  <c r="BD49" i="3"/>
  <c r="AX25" i="1" s="1"/>
  <c r="BD28" i="3"/>
  <c r="BE25" i="3"/>
  <c r="BC29" i="3"/>
  <c r="BD26" i="3"/>
  <c r="BC31" i="3"/>
  <c r="AB33" i="1" l="1"/>
  <c r="AB34" i="1" s="1"/>
  <c r="AB36" i="1" s="1"/>
  <c r="AG42" i="4"/>
  <c r="AH41" i="4"/>
  <c r="BE26" i="3"/>
  <c r="BD29" i="3"/>
  <c r="BD31" i="3" s="1"/>
  <c r="BD45" i="3"/>
  <c r="BE49" i="3"/>
  <c r="AY25" i="1" s="1"/>
  <c r="BF25" i="3"/>
  <c r="BE28" i="3"/>
  <c r="BE45" i="3"/>
  <c r="AH38" i="4"/>
  <c r="AC11" i="1"/>
  <c r="AH23" i="4"/>
  <c r="AI48" i="3"/>
  <c r="AC24" i="1" s="1"/>
  <c r="AI38" i="3"/>
  <c r="AI8" i="3"/>
  <c r="BD20" i="3"/>
  <c r="BC23" i="3"/>
  <c r="AH22" i="4"/>
  <c r="AF13" i="5" l="1"/>
  <c r="AF15" i="5" s="1"/>
  <c r="AC16" i="1" s="1"/>
  <c r="AC18" i="1"/>
  <c r="AC20" i="1" s="1"/>
  <c r="BE20" i="3"/>
  <c r="BD23" i="3"/>
  <c r="AI40" i="3"/>
  <c r="AI42" i="3" s="1"/>
  <c r="AI50" i="3"/>
  <c r="AC26" i="1" s="1"/>
  <c r="AC29" i="1" s="1"/>
  <c r="BF26" i="3"/>
  <c r="BF29" i="3" s="1"/>
  <c r="BE29" i="3"/>
  <c r="BE31" i="3" s="1"/>
  <c r="BF49" i="3"/>
  <c r="BF28" i="3"/>
  <c r="BF31" i="3"/>
  <c r="BF45" i="3"/>
  <c r="AI22" i="4"/>
  <c r="AJ6" i="3"/>
  <c r="AI36" i="4"/>
  <c r="AH24" i="4"/>
  <c r="AH33" i="4" s="1"/>
  <c r="AI23" i="4"/>
  <c r="AK12" i="3" s="1"/>
  <c r="AJ12" i="3"/>
  <c r="AJ39" i="3" l="1"/>
  <c r="AJ14" i="3"/>
  <c r="AI41" i="4"/>
  <c r="AH42" i="4"/>
  <c r="BF20" i="3"/>
  <c r="BE23" i="3"/>
  <c r="AI38" i="4"/>
  <c r="AD11" i="1"/>
  <c r="AL12" i="3"/>
  <c r="AK39" i="3"/>
  <c r="AK14" i="3"/>
  <c r="AJ48" i="3"/>
  <c r="AD24" i="1" s="1"/>
  <c r="AJ8" i="3"/>
  <c r="AJ38" i="3"/>
  <c r="AC33" i="1"/>
  <c r="AC34" i="1" s="1"/>
  <c r="AC36" i="1" s="1"/>
  <c r="AK6" i="3"/>
  <c r="AI24" i="4"/>
  <c r="AI33" i="4" s="1"/>
  <c r="AI42" i="4" s="1"/>
  <c r="BF23" i="3" l="1"/>
  <c r="AM12" i="3"/>
  <c r="AL14" i="3"/>
  <c r="AL39" i="3"/>
  <c r="AL6" i="3"/>
  <c r="AK48" i="3"/>
  <c r="AE24" i="1" s="1"/>
  <c r="AK38" i="3"/>
  <c r="AK8" i="3"/>
  <c r="AG13" i="5"/>
  <c r="AG15" i="5" s="1"/>
  <c r="AD16" i="1" s="1"/>
  <c r="AD18" i="1"/>
  <c r="AD20" i="1" s="1"/>
  <c r="AJ40" i="3"/>
  <c r="AJ42" i="3" s="1"/>
  <c r="AJ50" i="3"/>
  <c r="AD26" i="1" s="1"/>
  <c r="AD29" i="1" s="1"/>
  <c r="AD33" i="1" l="1"/>
  <c r="AD34" i="1" s="1"/>
  <c r="AD36" i="1" s="1"/>
  <c r="AK40" i="3"/>
  <c r="AK42" i="3" s="1"/>
  <c r="AK50" i="3"/>
  <c r="AE26" i="1" s="1"/>
  <c r="AE29" i="1" s="1"/>
  <c r="AE33" i="1" s="1"/>
  <c r="AE34" i="1" s="1"/>
  <c r="AE36" i="1" s="1"/>
  <c r="AM6" i="3"/>
  <c r="AL38" i="3"/>
  <c r="AL8" i="3"/>
  <c r="AL48" i="3"/>
  <c r="AF24" i="1" s="1"/>
  <c r="AN12" i="3"/>
  <c r="AM39" i="3"/>
  <c r="AM14" i="3"/>
  <c r="AN6" i="3" l="1"/>
  <c r="AM48" i="3"/>
  <c r="AG24" i="1" s="1"/>
  <c r="AM38" i="3"/>
  <c r="AM8" i="3"/>
  <c r="AL40" i="3"/>
  <c r="AL42" i="3" s="1"/>
  <c r="AL50" i="3"/>
  <c r="AF26" i="1" s="1"/>
  <c r="AF29" i="1" s="1"/>
  <c r="AF33" i="1" s="1"/>
  <c r="AF34" i="1" s="1"/>
  <c r="AF36" i="1" s="1"/>
  <c r="AO12" i="3"/>
  <c r="AN39" i="3"/>
  <c r="AN14" i="3"/>
  <c r="AP12" i="3" l="1"/>
  <c r="AO39" i="3"/>
  <c r="AO14" i="3"/>
  <c r="AM40" i="3"/>
  <c r="AM42" i="3" s="1"/>
  <c r="AM50" i="3"/>
  <c r="AG26" i="1" s="1"/>
  <c r="AG29" i="1" s="1"/>
  <c r="AG33" i="1" s="1"/>
  <c r="AG34" i="1" s="1"/>
  <c r="AG36" i="1" s="1"/>
  <c r="AO6" i="3"/>
  <c r="AN48" i="3"/>
  <c r="AH24" i="1" s="1"/>
  <c r="AN38" i="3"/>
  <c r="AN8" i="3"/>
  <c r="AP6" i="3" l="1"/>
  <c r="AO8" i="3"/>
  <c r="AO48" i="3"/>
  <c r="AI24" i="1" s="1"/>
  <c r="AO38" i="3"/>
  <c r="AN40" i="3"/>
  <c r="AN42" i="3" s="1"/>
  <c r="AN50" i="3"/>
  <c r="AH26" i="1" s="1"/>
  <c r="AH29" i="1" s="1"/>
  <c r="AH33" i="1" s="1"/>
  <c r="AH34" i="1" s="1"/>
  <c r="AH36" i="1" s="1"/>
  <c r="AQ12" i="3"/>
  <c r="AP39" i="3"/>
  <c r="AP14" i="3"/>
  <c r="AO40" i="3" l="1"/>
  <c r="AO42" i="3" s="1"/>
  <c r="AO50" i="3"/>
  <c r="AI26" i="1" s="1"/>
  <c r="AI29" i="1" s="1"/>
  <c r="AI33" i="1" s="1"/>
  <c r="AI34" i="1" s="1"/>
  <c r="AI36" i="1" s="1"/>
  <c r="AR12" i="3"/>
  <c r="AQ14" i="3"/>
  <c r="AQ39" i="3"/>
  <c r="AQ6" i="3"/>
  <c r="AP8" i="3"/>
  <c r="AP38" i="3"/>
  <c r="AP48" i="3"/>
  <c r="AJ24" i="1" s="1"/>
  <c r="AR6" i="3" l="1"/>
  <c r="AQ38" i="3"/>
  <c r="AQ8" i="3"/>
  <c r="AQ48" i="3"/>
  <c r="AK24" i="1" s="1"/>
  <c r="AS12" i="3"/>
  <c r="AR14" i="3"/>
  <c r="AR39" i="3"/>
  <c r="AP40" i="3"/>
  <c r="AP42" i="3" s="1"/>
  <c r="AP50" i="3"/>
  <c r="AJ26" i="1" s="1"/>
  <c r="AJ29" i="1" s="1"/>
  <c r="AJ33" i="1" s="1"/>
  <c r="AJ34" i="1" s="1"/>
  <c r="AJ36" i="1" s="1"/>
  <c r="AT12" i="3" l="1"/>
  <c r="AS39" i="3"/>
  <c r="AS14" i="3"/>
  <c r="AQ40" i="3"/>
  <c r="AQ42" i="3" s="1"/>
  <c r="AQ50" i="3"/>
  <c r="AK26" i="1" s="1"/>
  <c r="AK29" i="1" s="1"/>
  <c r="AK33" i="1" s="1"/>
  <c r="AK34" i="1" s="1"/>
  <c r="AK36" i="1" s="1"/>
  <c r="AS6" i="3"/>
  <c r="AR48" i="3"/>
  <c r="AL24" i="1" s="1"/>
  <c r="AR38" i="3"/>
  <c r="AR8" i="3"/>
  <c r="AT6" i="3" l="1"/>
  <c r="AS48" i="3"/>
  <c r="AM24" i="1" s="1"/>
  <c r="AS38" i="3"/>
  <c r="AS8" i="3"/>
  <c r="AR40" i="3"/>
  <c r="AR42" i="3" s="1"/>
  <c r="AR50" i="3"/>
  <c r="AL26" i="1" s="1"/>
  <c r="AL29" i="1" s="1"/>
  <c r="AL33" i="1" s="1"/>
  <c r="AL34" i="1" s="1"/>
  <c r="AL36" i="1" s="1"/>
  <c r="AU12" i="3"/>
  <c r="AT39" i="3"/>
  <c r="AT14" i="3"/>
  <c r="AS40" i="3" l="1"/>
  <c r="AS42" i="3" s="1"/>
  <c r="AS50" i="3"/>
  <c r="AM26" i="1" s="1"/>
  <c r="AM29" i="1" s="1"/>
  <c r="AM33" i="1" s="1"/>
  <c r="AM34" i="1" s="1"/>
  <c r="AM36" i="1" s="1"/>
  <c r="AV12" i="3"/>
  <c r="AU14" i="3"/>
  <c r="AU39" i="3"/>
  <c r="AU6" i="3"/>
  <c r="AT48" i="3"/>
  <c r="AN24" i="1" s="1"/>
  <c r="AT38" i="3"/>
  <c r="AT8" i="3"/>
  <c r="AV6" i="3" l="1"/>
  <c r="AU38" i="3"/>
  <c r="AU8" i="3"/>
  <c r="AU48" i="3"/>
  <c r="AO24" i="1" s="1"/>
  <c r="AW12" i="3"/>
  <c r="AV14" i="3"/>
  <c r="AV39" i="3"/>
  <c r="AT40" i="3"/>
  <c r="AT42" i="3" s="1"/>
  <c r="AT50" i="3"/>
  <c r="AN26" i="1" s="1"/>
  <c r="AN29" i="1" s="1"/>
  <c r="AN33" i="1" s="1"/>
  <c r="AN34" i="1" s="1"/>
  <c r="AN36" i="1" s="1"/>
  <c r="AX12" i="3" l="1"/>
  <c r="AW39" i="3"/>
  <c r="AW14" i="3"/>
  <c r="AU40" i="3"/>
  <c r="AU42" i="3" s="1"/>
  <c r="AU50" i="3"/>
  <c r="AO26" i="1" s="1"/>
  <c r="AO29" i="1" s="1"/>
  <c r="AO33" i="1" s="1"/>
  <c r="AO34" i="1" s="1"/>
  <c r="AO36" i="1" s="1"/>
  <c r="AW6" i="3"/>
  <c r="AV38" i="3"/>
  <c r="AV48" i="3"/>
  <c r="AP24" i="1" s="1"/>
  <c r="AV8" i="3"/>
  <c r="AX6" i="3" l="1"/>
  <c r="AW38" i="3"/>
  <c r="AW48" i="3"/>
  <c r="AQ24" i="1" s="1"/>
  <c r="AW8" i="3"/>
  <c r="AV40" i="3"/>
  <c r="AV42" i="3" s="1"/>
  <c r="AV50" i="3"/>
  <c r="AP26" i="1" s="1"/>
  <c r="AP29" i="1" s="1"/>
  <c r="AP33" i="1" s="1"/>
  <c r="AP34" i="1" s="1"/>
  <c r="AP36" i="1" s="1"/>
  <c r="AY12" i="3"/>
  <c r="AX39" i="3"/>
  <c r="AX14" i="3"/>
  <c r="AZ12" i="3" l="1"/>
  <c r="AY14" i="3"/>
  <c r="AY39" i="3"/>
  <c r="AW40" i="3"/>
  <c r="AW42" i="3" s="1"/>
  <c r="AW50" i="3"/>
  <c r="AQ26" i="1" s="1"/>
  <c r="AQ29" i="1" s="1"/>
  <c r="AQ33" i="1" s="1"/>
  <c r="AQ34" i="1" s="1"/>
  <c r="AQ36" i="1" s="1"/>
  <c r="AY6" i="3"/>
  <c r="AX48" i="3"/>
  <c r="AR24" i="1" s="1"/>
  <c r="AX38" i="3"/>
  <c r="AX8" i="3"/>
  <c r="AZ6" i="3" l="1"/>
  <c r="AY8" i="3"/>
  <c r="AY48" i="3"/>
  <c r="AS24" i="1" s="1"/>
  <c r="AY38" i="3"/>
  <c r="BA12" i="3"/>
  <c r="AZ39" i="3"/>
  <c r="AZ14" i="3"/>
  <c r="AX40" i="3"/>
  <c r="AX42" i="3" s="1"/>
  <c r="AX50" i="3"/>
  <c r="AR26" i="1" s="1"/>
  <c r="AR29" i="1" s="1"/>
  <c r="AR33" i="1" s="1"/>
  <c r="AR34" i="1" s="1"/>
  <c r="AR36" i="1" s="1"/>
  <c r="BB12" i="3" l="1"/>
  <c r="BA39" i="3"/>
  <c r="BA14" i="3"/>
  <c r="BA6" i="3"/>
  <c r="AZ48" i="3"/>
  <c r="AT24" i="1" s="1"/>
  <c r="AZ38" i="3"/>
  <c r="AZ8" i="3"/>
  <c r="AY40" i="3"/>
  <c r="AY42" i="3" s="1"/>
  <c r="AY50" i="3"/>
  <c r="AS26" i="1" s="1"/>
  <c r="AS29" i="1" s="1"/>
  <c r="AS33" i="1" s="1"/>
  <c r="AS34" i="1" s="1"/>
  <c r="AS36" i="1" s="1"/>
  <c r="AZ40" i="3" l="1"/>
  <c r="AZ42" i="3" s="1"/>
  <c r="AZ50" i="3"/>
  <c r="AT26" i="1" s="1"/>
  <c r="AT29" i="1" s="1"/>
  <c r="AT33" i="1" s="1"/>
  <c r="AT34" i="1" s="1"/>
  <c r="AT36" i="1" s="1"/>
  <c r="BB6" i="3"/>
  <c r="BA48" i="3"/>
  <c r="AU24" i="1" s="1"/>
  <c r="BA38" i="3"/>
  <c r="BA8" i="3"/>
  <c r="BC12" i="3"/>
  <c r="BB14" i="3"/>
  <c r="BB39" i="3"/>
  <c r="BA40" i="3" l="1"/>
  <c r="BA42" i="3" s="1"/>
  <c r="BA50" i="3"/>
  <c r="AU26" i="1" s="1"/>
  <c r="AU29" i="1" s="1"/>
  <c r="AU33" i="1" s="1"/>
  <c r="AU34" i="1" s="1"/>
  <c r="AU36" i="1" s="1"/>
  <c r="BC6" i="3"/>
  <c r="BB48" i="3"/>
  <c r="AV24" i="1" s="1"/>
  <c r="BB38" i="3"/>
  <c r="BB40" i="3" s="1"/>
  <c r="BB8" i="3"/>
  <c r="BD12" i="3"/>
  <c r="BC14" i="3"/>
  <c r="BC39" i="3"/>
  <c r="BD6" i="3" l="1"/>
  <c r="BC48" i="3"/>
  <c r="AW24" i="1" s="1"/>
  <c r="BC38" i="3"/>
  <c r="BC8" i="3"/>
  <c r="BB42" i="3"/>
  <c r="BB50" i="3"/>
  <c r="AV26" i="1" s="1"/>
  <c r="AV29" i="1" s="1"/>
  <c r="AV33" i="1" s="1"/>
  <c r="AV34" i="1" s="1"/>
  <c r="AV36" i="1" s="1"/>
  <c r="BE12" i="3"/>
  <c r="BD14" i="3"/>
  <c r="BD39" i="3"/>
  <c r="BC40" i="3" l="1"/>
  <c r="BC42" i="3" s="1"/>
  <c r="BC50" i="3"/>
  <c r="AW26" i="1" s="1"/>
  <c r="AW29" i="1" s="1"/>
  <c r="AW33" i="1" s="1"/>
  <c r="AW34" i="1" s="1"/>
  <c r="AW36" i="1" s="1"/>
  <c r="BE6" i="3"/>
  <c r="BD38" i="3"/>
  <c r="BD48" i="3"/>
  <c r="AX24" i="1" s="1"/>
  <c r="BD8" i="3"/>
  <c r="BF12" i="3"/>
  <c r="BE39" i="3"/>
  <c r="BE14" i="3"/>
  <c r="BD40" i="3" l="1"/>
  <c r="BD42" i="3" s="1"/>
  <c r="BD50" i="3"/>
  <c r="AX26" i="1" s="1"/>
  <c r="AX29" i="1" s="1"/>
  <c r="AX33" i="1" s="1"/>
  <c r="AX34" i="1" s="1"/>
  <c r="AX36" i="1" s="1"/>
  <c r="BF6" i="3"/>
  <c r="BE38" i="3"/>
  <c r="BE8" i="3"/>
  <c r="BE48" i="3"/>
  <c r="AY24" i="1" s="1"/>
  <c r="BF39" i="3"/>
  <c r="BF14" i="3"/>
  <c r="BE40" i="3" l="1"/>
  <c r="BE42" i="3" s="1"/>
  <c r="BE50" i="3"/>
  <c r="AY26" i="1" s="1"/>
  <c r="AY29" i="1" s="1"/>
  <c r="AY33" i="1" s="1"/>
  <c r="AY34" i="1" s="1"/>
  <c r="AY36" i="1" s="1"/>
  <c r="BF38" i="3"/>
  <c r="BF48" i="3"/>
  <c r="BF8" i="3"/>
  <c r="BF40" i="3" l="1"/>
  <c r="BF42" i="3" s="1"/>
  <c r="BF50" i="3"/>
</calcChain>
</file>

<file path=xl/sharedStrings.xml><?xml version="1.0" encoding="utf-8"?>
<sst xmlns="http://schemas.openxmlformats.org/spreadsheetml/2006/main" count="160" uniqueCount="110">
  <si>
    <t>Exh. SEF-19 Colstrip Tracker</t>
  </si>
  <si>
    <t>"Revenue Requirement Summary" Tab</t>
  </si>
  <si>
    <t>OTHER POWER SUPPLY EXPENSES</t>
  </si>
  <si>
    <t>TRANSMISSION EXPENSE</t>
  </si>
  <si>
    <t>DISTRIBUTION EXPENSE</t>
  </si>
  <si>
    <t>CUSTOMER ACCTS EXPENSES</t>
  </si>
  <si>
    <t>CUSTOMER SERVICE EXPENSES</t>
  </si>
  <si>
    <t>CONSERVATION AMORTIZATION</t>
  </si>
  <si>
    <t>ADMIN &amp; GENERAL EXPENSE</t>
  </si>
  <si>
    <t>DEPRECIATION</t>
  </si>
  <si>
    <t>AMORTIZATION</t>
  </si>
  <si>
    <t>AMORTIZ OF PROPERTY GAIN/LOSS</t>
  </si>
  <si>
    <t>OTHER OPERATING EXPENSES</t>
  </si>
  <si>
    <t>TAXES OTHER THAN INCOME TAXES</t>
  </si>
  <si>
    <t>INCOME TAXES</t>
  </si>
  <si>
    <t>DEFERRED INCOME TAXES</t>
  </si>
  <si>
    <t>TOTAL OPERATING REV. DEDUCT.</t>
  </si>
  <si>
    <t>NET OPERATING INCOME</t>
  </si>
  <si>
    <t>RATE BASE:</t>
  </si>
  <si>
    <t>GROSS UTILITY PLANT IN SERVICE</t>
  </si>
  <si>
    <t>ACCUM DEPR AND AMORT</t>
  </si>
  <si>
    <t xml:space="preserve">  DEFERRED DEBITS AND CREDITS</t>
  </si>
  <si>
    <t xml:space="preserve">  DEFERRED TAXES</t>
  </si>
  <si>
    <t xml:space="preserve">  ALLOWANCE FOR WORKING CAPITAL</t>
  </si>
  <si>
    <t xml:space="preserve">  OTHER</t>
  </si>
  <si>
    <t>TOTAL RATE BASE</t>
  </si>
  <si>
    <t>REQUESTED RATE OF RETURN</t>
  </si>
  <si>
    <t>CONVERSION FACTOR</t>
  </si>
  <si>
    <t>SURPLUS / (DEFICIENCY)</t>
  </si>
  <si>
    <t>REVENUE REQUIREMENT OR (SURPLUS)</t>
  </si>
  <si>
    <t>NET REVENUE CHANGE BY RATE YEAR</t>
  </si>
  <si>
    <t>Total</t>
  </si>
  <si>
    <t>Exh. SEF-19 Ratebase Calculation</t>
  </si>
  <si>
    <t>"Rate Base (EOP)" Tab</t>
  </si>
  <si>
    <t>Row</t>
  </si>
  <si>
    <t>Account Name</t>
  </si>
  <si>
    <t>GL</t>
  </si>
  <si>
    <t>Category</t>
  </si>
  <si>
    <t>108-TGrant RCW 80.84</t>
  </si>
  <si>
    <t>Colstrip 1&amp;2 D&amp;R Spend</t>
  </si>
  <si>
    <t>Tracker Recovery 1&amp;2</t>
  </si>
  <si>
    <t>New account</t>
  </si>
  <si>
    <t>Total 1&amp;2 D&amp;R</t>
  </si>
  <si>
    <t>3&amp;4 Recovered D&amp;R</t>
  </si>
  <si>
    <t>Colstrip 3&amp;4 D&amp;R Spend</t>
  </si>
  <si>
    <t>Tracker Recovery 3&amp;4</t>
  </si>
  <si>
    <t>Total 3&amp;4 D&amp;R</t>
  </si>
  <si>
    <t>Gross Plant</t>
  </si>
  <si>
    <t>PP Detail</t>
  </si>
  <si>
    <t>Recovered Plant (A/D)</t>
  </si>
  <si>
    <t>Gross Plant (New Adds)</t>
  </si>
  <si>
    <t>Recovered Plant (A/D New Adds)</t>
  </si>
  <si>
    <t>Tracker Recovery (Plant)</t>
  </si>
  <si>
    <t>DFIT (including EDIT)</t>
  </si>
  <si>
    <t>PT Detail</t>
  </si>
  <si>
    <t>DFIT (New Adds)</t>
  </si>
  <si>
    <t>Total Plant</t>
  </si>
  <si>
    <t>Colstrip 1&amp;2 Regulatory Asset</t>
  </si>
  <si>
    <t>Colstrip 3&amp;4 Regulatory Asset</t>
  </si>
  <si>
    <t>DFIT on 1&amp;2 Regulatory Asset</t>
  </si>
  <si>
    <t>DFIT on 3&amp;4 Regulatory Asset</t>
  </si>
  <si>
    <t>Total Regulatory Assets</t>
  </si>
  <si>
    <t>Monteized PTCs</t>
  </si>
  <si>
    <t>PTC Accrued Interest</t>
  </si>
  <si>
    <t>Montana Transition Fund</t>
  </si>
  <si>
    <t>DFIT Monetized PTCs</t>
  </si>
  <si>
    <t>DFIT Monetized PTC Interest Accrual</t>
  </si>
  <si>
    <t>DFIT on Units 1&amp;2 PTC Application</t>
  </si>
  <si>
    <t>DFIT on Units 3&amp;4 PTC Application</t>
  </si>
  <si>
    <t>Total PTCs</t>
  </si>
  <si>
    <t>Net Ratebase</t>
  </si>
  <si>
    <t>Net PTC Subtotal before D&amp;R Offset</t>
  </si>
  <si>
    <t>"Unrecovered Costs" Tab</t>
  </si>
  <si>
    <t>Estimated D&amp;R Costs and Recovery:</t>
  </si>
  <si>
    <t>3&amp;4</t>
  </si>
  <si>
    <t>Estimated Remediation and Cost of Removal</t>
  </si>
  <si>
    <t>Recovered Remediation</t>
  </si>
  <si>
    <t>Recovered Accretion Expense</t>
  </si>
  <si>
    <t>Recovered Decom</t>
  </si>
  <si>
    <t>1&amp;2</t>
  </si>
  <si>
    <t>Estimated Remediation &amp; Cost of Removal</t>
  </si>
  <si>
    <t>Total D&amp;R Costs</t>
  </si>
  <si>
    <t>PTCs:</t>
  </si>
  <si>
    <t>PTCs Reserved for D&amp;R</t>
  </si>
  <si>
    <t>Tracker Recovery:</t>
  </si>
  <si>
    <t>Plant Collected</t>
  </si>
  <si>
    <t>Plant Collected (PTCs)</t>
  </si>
  <si>
    <t>1&amp;2 D&amp;R Collected</t>
  </si>
  <si>
    <t>3&amp;4 D&amp;R Collected</t>
  </si>
  <si>
    <t>Estimated Plant and A/D:</t>
  </si>
  <si>
    <t>Total Amont to Recover</t>
  </si>
  <si>
    <t>Annual Depreciation (Plant)</t>
  </si>
  <si>
    <t>Annual Recovery (D&amp;R)</t>
  </si>
  <si>
    <t>PTC Offsets</t>
  </si>
  <si>
    <t>Total Recovery</t>
  </si>
  <si>
    <t>Rate Change</t>
  </si>
  <si>
    <t>Revenue Requirement Change</t>
  </si>
  <si>
    <t>Years Remaining D&amp;R</t>
  </si>
  <si>
    <t>Years Remaining Plant</t>
  </si>
  <si>
    <t>DFIT Balances</t>
  </si>
  <si>
    <t>Existing Asset (ADIT)</t>
  </si>
  <si>
    <t>Existing Asset (EDIT)</t>
  </si>
  <si>
    <t>Forecasted Additions (ADIT)</t>
  </si>
  <si>
    <t>DFIT Reversal</t>
  </si>
  <si>
    <t>EDIT</t>
  </si>
  <si>
    <t>Flow-Through Items</t>
  </si>
  <si>
    <t>Treasury Grant Amortization</t>
  </si>
  <si>
    <t>FIT on Tracker Items</t>
  </si>
  <si>
    <t>Total FIT</t>
  </si>
  <si>
    <t>"Income Taxes" Tab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</si>
</sst>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&quot;$&quot;* #,##0_);[Red]_(&quot;$&quot;* \(#,##0\);_(&quot;$&quot;* &quot;-&quot;_);_(@_)"/>
  </numFmts>
  <fonts count="6" x14ac:knownFonts="1"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sz val="9"/>
      <color rgb="FFFF0000"/>
      <name val="Times New Roman"/>
      <family val="1"/>
    </font>
    <font>
      <sz val="9"/>
      <color theme="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lightDown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quotePrefix="1" applyNumberFormat="1" applyFont="1" applyFill="1" applyAlignment="1">
      <alignment horizontal="left"/>
    </xf>
    <xf numFmtId="42" fontId="2" fillId="0" borderId="0" xfId="0" applyNumberFormat="1" applyFont="1" applyFill="1"/>
    <xf numFmtId="0" fontId="2" fillId="0" borderId="0" xfId="0" applyNumberFormat="1" applyFont="1" applyFill="1" applyAlignment="1">
      <alignment horizontal="left"/>
    </xf>
    <xf numFmtId="41" fontId="2" fillId="0" borderId="0" xfId="0" applyNumberFormat="1" applyFont="1" applyFill="1" applyAlignment="1" applyProtection="1">
      <protection locked="0"/>
    </xf>
    <xf numFmtId="164" fontId="2" fillId="0" borderId="0" xfId="0" applyNumberFormat="1" applyFont="1" applyFill="1" applyAlignment="1" applyProtection="1">
      <protection locked="0"/>
    </xf>
    <xf numFmtId="164" fontId="2" fillId="0" borderId="0" xfId="0" applyNumberFormat="1" applyFont="1"/>
    <xf numFmtId="0" fontId="2" fillId="0" borderId="0" xfId="0" applyNumberFormat="1" applyFont="1" applyFill="1" applyAlignment="1"/>
    <xf numFmtId="165" fontId="2" fillId="0" borderId="1" xfId="0" applyNumberFormat="1" applyFont="1" applyFill="1" applyBorder="1"/>
    <xf numFmtId="0" fontId="2" fillId="0" borderId="1" xfId="0" applyFont="1" applyFill="1" applyBorder="1"/>
    <xf numFmtId="42" fontId="2" fillId="0" borderId="2" xfId="0" applyNumberFormat="1" applyFont="1" applyFill="1" applyBorder="1" applyAlignment="1" applyProtection="1">
      <protection locked="0"/>
    </xf>
    <xf numFmtId="166" fontId="2" fillId="0" borderId="0" xfId="0" applyNumberFormat="1" applyFont="1" applyFill="1" applyAlignment="1" applyProtection="1">
      <alignment horizontal="left"/>
    </xf>
    <xf numFmtId="41" fontId="2" fillId="0" borderId="0" xfId="0" applyNumberFormat="1" applyFont="1" applyFill="1"/>
    <xf numFmtId="42" fontId="2" fillId="0" borderId="3" xfId="0" applyNumberFormat="1" applyFont="1" applyFill="1" applyBorder="1"/>
    <xf numFmtId="10" fontId="2" fillId="0" borderId="4" xfId="0" applyNumberFormat="1" applyFont="1" applyFill="1" applyBorder="1"/>
    <xf numFmtId="10" fontId="2" fillId="0" borderId="1" xfId="0" applyNumberFormat="1" applyFont="1" applyFill="1" applyBorder="1"/>
    <xf numFmtId="10" fontId="2" fillId="0" borderId="5" xfId="0" applyNumberFormat="1" applyFont="1" applyFill="1" applyBorder="1"/>
    <xf numFmtId="0" fontId="2" fillId="0" borderId="6" xfId="0" applyFont="1" applyFill="1" applyBorder="1"/>
    <xf numFmtId="0" fontId="2" fillId="0" borderId="0" xfId="0" applyFont="1" applyFill="1" applyBorder="1"/>
    <xf numFmtId="0" fontId="2" fillId="0" borderId="7" xfId="0" applyFont="1" applyFill="1" applyBorder="1"/>
    <xf numFmtId="41" fontId="2" fillId="0" borderId="6" xfId="0" applyNumberFormat="1" applyFont="1" applyFill="1" applyBorder="1" applyAlignment="1" applyProtection="1">
      <protection locked="0"/>
    </xf>
    <xf numFmtId="41" fontId="2" fillId="0" borderId="0" xfId="0" applyNumberFormat="1" applyFont="1" applyFill="1" applyBorder="1" applyAlignment="1" applyProtection="1">
      <protection locked="0"/>
    </xf>
    <xf numFmtId="41" fontId="2" fillId="0" borderId="7" xfId="0" applyNumberFormat="1" applyFont="1" applyFill="1" applyBorder="1" applyAlignment="1" applyProtection="1">
      <protection locked="0"/>
    </xf>
    <xf numFmtId="41" fontId="2" fillId="0" borderId="8" xfId="0" applyNumberFormat="1" applyFont="1" applyFill="1" applyBorder="1" applyAlignment="1" applyProtection="1">
      <protection locked="0"/>
    </xf>
    <xf numFmtId="41" fontId="2" fillId="0" borderId="9" xfId="0" applyNumberFormat="1" applyFont="1" applyFill="1" applyBorder="1" applyAlignment="1" applyProtection="1">
      <protection locked="0"/>
    </xf>
    <xf numFmtId="41" fontId="2" fillId="0" borderId="10" xfId="0" applyNumberFormat="1" applyFont="1" applyFill="1" applyBorder="1" applyAlignment="1" applyProtection="1">
      <protection locked="0"/>
    </xf>
    <xf numFmtId="0" fontId="2" fillId="0" borderId="0" xfId="0" applyFont="1" applyFill="1"/>
    <xf numFmtId="165" fontId="2" fillId="0" borderId="2" xfId="0" applyNumberFormat="1" applyFont="1" applyFill="1" applyBorder="1"/>
    <xf numFmtId="10" fontId="2" fillId="0" borderId="0" xfId="0" applyNumberFormat="1" applyFont="1"/>
    <xf numFmtId="43" fontId="2" fillId="0" borderId="0" xfId="0" applyNumberFormat="1" applyFont="1"/>
    <xf numFmtId="164" fontId="2" fillId="0" borderId="0" xfId="0" applyNumberFormat="1" applyFont="1" applyFill="1"/>
    <xf numFmtId="0" fontId="2" fillId="0" borderId="9" xfId="0" applyFont="1" applyBorder="1"/>
    <xf numFmtId="0" fontId="1" fillId="0" borderId="9" xfId="0" applyFont="1" applyBorder="1"/>
    <xf numFmtId="14" fontId="1" fillId="0" borderId="9" xfId="0" applyNumberFormat="1" applyFont="1" applyBorder="1"/>
    <xf numFmtId="0" fontId="2" fillId="0" borderId="0" xfId="0" applyFont="1" applyAlignment="1">
      <alignment horizontal="right"/>
    </xf>
    <xf numFmtId="164" fontId="2" fillId="0" borderId="0" xfId="0" applyNumberFormat="1" applyFont="1" applyBorder="1"/>
    <xf numFmtId="164" fontId="2" fillId="0" borderId="1" xfId="0" applyNumberFormat="1" applyFont="1" applyFill="1" applyBorder="1"/>
    <xf numFmtId="164" fontId="1" fillId="0" borderId="0" xfId="0" applyNumberFormat="1" applyFont="1"/>
    <xf numFmtId="164" fontId="1" fillId="0" borderId="0" xfId="0" applyNumberFormat="1" applyFont="1" applyFill="1"/>
    <xf numFmtId="164" fontId="2" fillId="0" borderId="0" xfId="0" applyNumberFormat="1" applyFont="1" applyFill="1" applyBorder="1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1" fillId="0" borderId="0" xfId="0" applyFont="1" applyAlignment="1">
      <alignment horizontal="right"/>
    </xf>
    <xf numFmtId="164" fontId="2" fillId="0" borderId="1" xfId="0" applyNumberFormat="1" applyFont="1" applyBorder="1"/>
    <xf numFmtId="0" fontId="2" fillId="0" borderId="0" xfId="0" applyNumberFormat="1" applyFont="1" applyFill="1" applyBorder="1" applyAlignment="1"/>
    <xf numFmtId="43" fontId="2" fillId="0" borderId="0" xfId="0" applyNumberFormat="1" applyFont="1" applyBorder="1"/>
    <xf numFmtId="41" fontId="2" fillId="0" borderId="0" xfId="0" applyNumberFormat="1" applyFont="1"/>
    <xf numFmtId="164" fontId="1" fillId="0" borderId="3" xfId="0" applyNumberFormat="1" applyFont="1" applyBorder="1"/>
    <xf numFmtId="0" fontId="1" fillId="0" borderId="12" xfId="0" applyFont="1" applyBorder="1"/>
    <xf numFmtId="0" fontId="2" fillId="0" borderId="11" xfId="0" applyFont="1" applyBorder="1"/>
    <xf numFmtId="0" fontId="2" fillId="0" borderId="11" xfId="0" applyNumberFormat="1" applyFont="1" applyFill="1" applyBorder="1" applyAlignment="1"/>
    <xf numFmtId="164" fontId="1" fillId="0" borderId="12" xfId="0" applyNumberFormat="1" applyFont="1" applyBorder="1"/>
    <xf numFmtId="166" fontId="2" fillId="0" borderId="4" xfId="0" applyNumberFormat="1" applyFont="1" applyFill="1" applyBorder="1" applyAlignment="1" applyProtection="1">
      <alignment horizontal="left"/>
    </xf>
    <xf numFmtId="164" fontId="2" fillId="0" borderId="5" xfId="0" applyNumberFormat="1" applyFont="1" applyBorder="1"/>
    <xf numFmtId="166" fontId="2" fillId="0" borderId="6" xfId="0" applyNumberFormat="1" applyFont="1" applyFill="1" applyBorder="1" applyAlignment="1" applyProtection="1">
      <alignment horizontal="left"/>
    </xf>
    <xf numFmtId="164" fontId="2" fillId="0" borderId="7" xfId="0" applyNumberFormat="1" applyFont="1" applyBorder="1"/>
    <xf numFmtId="0" fontId="2" fillId="0" borderId="6" xfId="0" applyNumberFormat="1" applyFont="1" applyFill="1" applyBorder="1" applyAlignment="1"/>
    <xf numFmtId="0" fontId="2" fillId="0" borderId="8" xfId="0" applyNumberFormat="1" applyFont="1" applyFill="1" applyBorder="1" applyAlignment="1"/>
    <xf numFmtId="164" fontId="2" fillId="0" borderId="9" xfId="0" applyNumberFormat="1" applyFont="1" applyBorder="1"/>
    <xf numFmtId="164" fontId="2" fillId="0" borderId="10" xfId="0" applyNumberFormat="1" applyFont="1" applyBorder="1"/>
    <xf numFmtId="14" fontId="1" fillId="0" borderId="0" xfId="0" applyNumberFormat="1" applyFont="1"/>
    <xf numFmtId="164" fontId="3" fillId="0" borderId="0" xfId="0" applyNumberFormat="1" applyFont="1" applyFill="1"/>
    <xf numFmtId="164" fontId="3" fillId="0" borderId="0" xfId="0" applyNumberFormat="1" applyFont="1" applyFill="1" applyBorder="1"/>
    <xf numFmtId="164" fontId="2" fillId="0" borderId="9" xfId="0" applyNumberFormat="1" applyFont="1" applyFill="1" applyBorder="1"/>
    <xf numFmtId="164" fontId="1" fillId="0" borderId="0" xfId="0" applyNumberFormat="1" applyFont="1" applyBorder="1"/>
    <xf numFmtId="0" fontId="1" fillId="0" borderId="4" xfId="0" applyFont="1" applyBorder="1"/>
    <xf numFmtId="0" fontId="1" fillId="0" borderId="6" xfId="0" applyFont="1" applyBorder="1"/>
    <xf numFmtId="0" fontId="1" fillId="0" borderId="8" xfId="0" applyFont="1" applyBorder="1"/>
    <xf numFmtId="0" fontId="1" fillId="0" borderId="0" xfId="0" applyFont="1" applyBorder="1"/>
    <xf numFmtId="164" fontId="4" fillId="0" borderId="0" xfId="0" applyNumberFormat="1" applyFont="1" applyFill="1"/>
    <xf numFmtId="164" fontId="5" fillId="0" borderId="0" xfId="0" applyNumberFormat="1" applyFont="1" applyFill="1"/>
    <xf numFmtId="0" fontId="5" fillId="0" borderId="0" xfId="0" applyFont="1" applyFill="1"/>
    <xf numFmtId="0" fontId="2" fillId="2" borderId="0" xfId="0" applyFont="1" applyFill="1"/>
    <xf numFmtId="37" fontId="2" fillId="0" borderId="0" xfId="0" applyNumberFormat="1" applyFont="1"/>
    <xf numFmtId="164" fontId="2" fillId="0" borderId="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1"/>
  <sheetViews>
    <sheetView tabSelected="1" zoomScaleNormal="100" workbookViewId="0">
      <pane xSplit="3" ySplit="3" topLeftCell="D4" activePane="bottomRight" state="frozen"/>
      <selection activeCell="G31" sqref="G31"/>
      <selection pane="topRight" activeCell="G31" sqref="G31"/>
      <selection pane="bottomLeft" activeCell="G31" sqref="G31"/>
      <selection pane="bottomRight" activeCell="G31" sqref="G31"/>
    </sheetView>
  </sheetViews>
  <sheetFormatPr defaultColWidth="9.140625" defaultRowHeight="12" x14ac:dyDescent="0.2"/>
  <cols>
    <col min="1" max="2" width="4" style="2" customWidth="1"/>
    <col min="3" max="3" width="30.85546875" style="2" customWidth="1"/>
    <col min="4" max="4" width="12.5703125" style="2" bestFit="1" customWidth="1"/>
    <col min="5" max="5" width="12.5703125" style="2" customWidth="1"/>
    <col min="6" max="8" width="12.5703125" style="2" bestFit="1" customWidth="1"/>
    <col min="9" max="35" width="12.7109375" style="2" bestFit="1" customWidth="1"/>
    <col min="36" max="16384" width="9.140625" style="2"/>
  </cols>
  <sheetData>
    <row r="1" spans="1:35" x14ac:dyDescent="0.2">
      <c r="A1" s="1" t="s">
        <v>0</v>
      </c>
      <c r="B1" s="1"/>
    </row>
    <row r="2" spans="1:35" x14ac:dyDescent="0.2">
      <c r="A2" s="1" t="s">
        <v>72</v>
      </c>
      <c r="G2" s="9"/>
    </row>
    <row r="3" spans="1:35" x14ac:dyDescent="0.2">
      <c r="B3" s="1" t="s">
        <v>34</v>
      </c>
      <c r="C3" s="1" t="s">
        <v>37</v>
      </c>
      <c r="D3" s="64">
        <v>44377</v>
      </c>
      <c r="E3" s="64">
        <v>44469</v>
      </c>
      <c r="F3" s="64">
        <v>44561</v>
      </c>
      <c r="G3" s="64">
        <v>44926</v>
      </c>
      <c r="H3" s="64">
        <v>45291</v>
      </c>
      <c r="I3" s="64">
        <v>45657</v>
      </c>
      <c r="J3" s="64">
        <v>46022</v>
      </c>
      <c r="K3" s="64">
        <v>46387</v>
      </c>
      <c r="L3" s="64">
        <v>46752</v>
      </c>
      <c r="M3" s="64">
        <v>47118</v>
      </c>
      <c r="N3" s="64">
        <v>47483</v>
      </c>
      <c r="O3" s="64">
        <v>47848</v>
      </c>
      <c r="P3" s="64">
        <v>48213</v>
      </c>
      <c r="Q3" s="64">
        <v>48579</v>
      </c>
      <c r="R3" s="64">
        <v>48944</v>
      </c>
      <c r="S3" s="64">
        <v>49309</v>
      </c>
      <c r="T3" s="64">
        <v>49674</v>
      </c>
      <c r="U3" s="64">
        <v>50040</v>
      </c>
      <c r="V3" s="64">
        <v>50405</v>
      </c>
      <c r="W3" s="64">
        <v>50770</v>
      </c>
      <c r="X3" s="64">
        <v>51135</v>
      </c>
      <c r="Y3" s="64">
        <v>51501</v>
      </c>
      <c r="Z3" s="64">
        <v>51866</v>
      </c>
      <c r="AA3" s="64">
        <v>52231</v>
      </c>
      <c r="AB3" s="64">
        <v>52596</v>
      </c>
      <c r="AC3" s="64">
        <v>52962</v>
      </c>
      <c r="AD3" s="64">
        <v>53327</v>
      </c>
      <c r="AE3" s="64">
        <v>53692</v>
      </c>
      <c r="AF3" s="64">
        <v>54057</v>
      </c>
      <c r="AG3" s="64">
        <v>54423</v>
      </c>
      <c r="AH3" s="64">
        <v>54788</v>
      </c>
      <c r="AI3" s="64">
        <v>55153</v>
      </c>
    </row>
    <row r="4" spans="1:35" x14ac:dyDescent="0.2">
      <c r="B4" s="2">
        <v>1</v>
      </c>
      <c r="C4" s="1" t="s">
        <v>73</v>
      </c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</row>
    <row r="5" spans="1:35" x14ac:dyDescent="0.2">
      <c r="A5" s="1"/>
      <c r="B5" s="2">
        <f>B4+1</f>
        <v>2</v>
      </c>
      <c r="C5" s="1" t="s">
        <v>74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</row>
    <row r="6" spans="1:35" x14ac:dyDescent="0.2">
      <c r="A6" s="29"/>
      <c r="B6" s="29">
        <f>B5+1</f>
        <v>3</v>
      </c>
      <c r="C6" s="2" t="s">
        <v>75</v>
      </c>
      <c r="D6" s="33">
        <v>95949834.171694309</v>
      </c>
      <c r="E6" s="33">
        <f>D6</f>
        <v>95949834.171694309</v>
      </c>
      <c r="F6" s="33">
        <f>E6</f>
        <v>95949834.171694309</v>
      </c>
      <c r="G6" s="9">
        <f t="shared" ref="G6" si="0">F6</f>
        <v>95949834.171694309</v>
      </c>
      <c r="H6" s="65">
        <f>G6</f>
        <v>95949834.171694309</v>
      </c>
      <c r="I6" s="65">
        <f t="shared" ref="I6:AI8" si="1">H6</f>
        <v>95949834.171694309</v>
      </c>
      <c r="J6" s="65">
        <f t="shared" si="1"/>
        <v>95949834.171694309</v>
      </c>
      <c r="K6" s="65">
        <f t="shared" si="1"/>
        <v>95949834.171694309</v>
      </c>
      <c r="L6" s="65">
        <f t="shared" si="1"/>
        <v>95949834.171694309</v>
      </c>
      <c r="M6" s="65">
        <f t="shared" si="1"/>
        <v>95949834.171694309</v>
      </c>
      <c r="N6" s="65">
        <f t="shared" si="1"/>
        <v>95949834.171694309</v>
      </c>
      <c r="O6" s="65">
        <f t="shared" si="1"/>
        <v>95949834.171694309</v>
      </c>
      <c r="P6" s="65">
        <f t="shared" si="1"/>
        <v>95949834.171694309</v>
      </c>
      <c r="Q6" s="65">
        <f t="shared" si="1"/>
        <v>95949834.171694309</v>
      </c>
      <c r="R6" s="65">
        <f t="shared" si="1"/>
        <v>95949834.171694309</v>
      </c>
      <c r="S6" s="65">
        <f t="shared" si="1"/>
        <v>95949834.171694309</v>
      </c>
      <c r="T6" s="65">
        <f t="shared" si="1"/>
        <v>95949834.171694309</v>
      </c>
      <c r="U6" s="65">
        <f t="shared" si="1"/>
        <v>95949834.171694309</v>
      </c>
      <c r="V6" s="65">
        <f t="shared" si="1"/>
        <v>95949834.171694309</v>
      </c>
      <c r="W6" s="65">
        <f t="shared" si="1"/>
        <v>95949834.171694309</v>
      </c>
      <c r="X6" s="65">
        <f t="shared" si="1"/>
        <v>95949834.171694309</v>
      </c>
      <c r="Y6" s="65">
        <f t="shared" si="1"/>
        <v>95949834.171694309</v>
      </c>
      <c r="Z6" s="65">
        <f t="shared" si="1"/>
        <v>95949834.171694309</v>
      </c>
      <c r="AA6" s="65">
        <f t="shared" si="1"/>
        <v>95949834.171694309</v>
      </c>
      <c r="AB6" s="65">
        <f t="shared" si="1"/>
        <v>95949834.171694309</v>
      </c>
      <c r="AC6" s="65">
        <f t="shared" si="1"/>
        <v>95949834.171694309</v>
      </c>
      <c r="AD6" s="65">
        <f t="shared" si="1"/>
        <v>95949834.171694309</v>
      </c>
      <c r="AE6" s="65">
        <f t="shared" si="1"/>
        <v>95949834.171694309</v>
      </c>
      <c r="AF6" s="65">
        <f t="shared" si="1"/>
        <v>95949834.171694309</v>
      </c>
      <c r="AG6" s="65">
        <f t="shared" si="1"/>
        <v>95949834.171694309</v>
      </c>
      <c r="AH6" s="65">
        <f t="shared" si="1"/>
        <v>95949834.171694309</v>
      </c>
      <c r="AI6" s="65">
        <f t="shared" si="1"/>
        <v>95949834.171694309</v>
      </c>
    </row>
    <row r="7" spans="1:35" x14ac:dyDescent="0.2">
      <c r="A7" s="29"/>
      <c r="B7" s="29">
        <f t="shared" ref="B7:B44" si="2">B6+1</f>
        <v>4</v>
      </c>
      <c r="C7" s="2" t="s">
        <v>76</v>
      </c>
      <c r="D7" s="33">
        <v>-19218186.510000002</v>
      </c>
      <c r="E7" s="33">
        <v>-20769796.890000001</v>
      </c>
      <c r="F7" s="33">
        <v>-22321407.27</v>
      </c>
      <c r="G7" s="33">
        <v>-28527848.789999999</v>
      </c>
      <c r="H7" s="65">
        <f>G7</f>
        <v>-28527848.789999999</v>
      </c>
      <c r="I7" s="65">
        <f t="shared" si="1"/>
        <v>-28527848.789999999</v>
      </c>
      <c r="J7" s="65">
        <f t="shared" si="1"/>
        <v>-28527848.789999999</v>
      </c>
      <c r="K7" s="65">
        <f t="shared" si="1"/>
        <v>-28527848.789999999</v>
      </c>
      <c r="L7" s="65">
        <f t="shared" si="1"/>
        <v>-28527848.789999999</v>
      </c>
      <c r="M7" s="65">
        <f t="shared" si="1"/>
        <v>-28527848.789999999</v>
      </c>
      <c r="N7" s="65">
        <f t="shared" si="1"/>
        <v>-28527848.789999999</v>
      </c>
      <c r="O7" s="65">
        <f t="shared" si="1"/>
        <v>-28527848.789999999</v>
      </c>
      <c r="P7" s="65">
        <f t="shared" si="1"/>
        <v>-28527848.789999999</v>
      </c>
      <c r="Q7" s="65">
        <f t="shared" si="1"/>
        <v>-28527848.789999999</v>
      </c>
      <c r="R7" s="65">
        <f t="shared" si="1"/>
        <v>-28527848.789999999</v>
      </c>
      <c r="S7" s="65">
        <f t="shared" si="1"/>
        <v>-28527848.789999999</v>
      </c>
      <c r="T7" s="65">
        <f t="shared" si="1"/>
        <v>-28527848.789999999</v>
      </c>
      <c r="U7" s="65">
        <f t="shared" si="1"/>
        <v>-28527848.789999999</v>
      </c>
      <c r="V7" s="65">
        <f t="shared" si="1"/>
        <v>-28527848.789999999</v>
      </c>
      <c r="W7" s="65">
        <f t="shared" si="1"/>
        <v>-28527848.789999999</v>
      </c>
      <c r="X7" s="65">
        <f t="shared" si="1"/>
        <v>-28527848.789999999</v>
      </c>
      <c r="Y7" s="65">
        <f t="shared" si="1"/>
        <v>-28527848.789999999</v>
      </c>
      <c r="Z7" s="65">
        <f t="shared" si="1"/>
        <v>-28527848.789999999</v>
      </c>
      <c r="AA7" s="65">
        <f t="shared" si="1"/>
        <v>-28527848.789999999</v>
      </c>
      <c r="AB7" s="65">
        <f t="shared" si="1"/>
        <v>-28527848.789999999</v>
      </c>
      <c r="AC7" s="65">
        <f t="shared" si="1"/>
        <v>-28527848.789999999</v>
      </c>
      <c r="AD7" s="65">
        <f t="shared" si="1"/>
        <v>-28527848.789999999</v>
      </c>
      <c r="AE7" s="65">
        <f t="shared" si="1"/>
        <v>-28527848.789999999</v>
      </c>
      <c r="AF7" s="65">
        <f t="shared" si="1"/>
        <v>-28527848.789999999</v>
      </c>
      <c r="AG7" s="65">
        <f t="shared" si="1"/>
        <v>-28527848.789999999</v>
      </c>
      <c r="AH7" s="65">
        <f t="shared" si="1"/>
        <v>-28527848.789999999</v>
      </c>
      <c r="AI7" s="65">
        <f t="shared" si="1"/>
        <v>-28527848.789999999</v>
      </c>
    </row>
    <row r="8" spans="1:35" x14ac:dyDescent="0.2">
      <c r="A8" s="29"/>
      <c r="B8" s="29">
        <f t="shared" si="2"/>
        <v>5</v>
      </c>
      <c r="C8" s="2" t="s">
        <v>77</v>
      </c>
      <c r="D8" s="33">
        <v>-6935553.0300000003</v>
      </c>
      <c r="E8" s="33">
        <v>-7220444.6974999998</v>
      </c>
      <c r="F8" s="9">
        <v>-7505336.3650000002</v>
      </c>
      <c r="G8" s="9">
        <v>-8644903.0350000001</v>
      </c>
      <c r="H8" s="65">
        <f>G8</f>
        <v>-8644903.0350000001</v>
      </c>
      <c r="I8" s="65">
        <f t="shared" si="1"/>
        <v>-8644903.0350000001</v>
      </c>
      <c r="J8" s="65">
        <f t="shared" si="1"/>
        <v>-8644903.0350000001</v>
      </c>
      <c r="K8" s="65">
        <f t="shared" si="1"/>
        <v>-8644903.0350000001</v>
      </c>
      <c r="L8" s="65">
        <f t="shared" si="1"/>
        <v>-8644903.0350000001</v>
      </c>
      <c r="M8" s="65">
        <f t="shared" si="1"/>
        <v>-8644903.0350000001</v>
      </c>
      <c r="N8" s="65">
        <f t="shared" si="1"/>
        <v>-8644903.0350000001</v>
      </c>
      <c r="O8" s="65">
        <f t="shared" si="1"/>
        <v>-8644903.0350000001</v>
      </c>
      <c r="P8" s="65">
        <f t="shared" si="1"/>
        <v>-8644903.0350000001</v>
      </c>
      <c r="Q8" s="65">
        <f t="shared" si="1"/>
        <v>-8644903.0350000001</v>
      </c>
      <c r="R8" s="65">
        <f t="shared" si="1"/>
        <v>-8644903.0350000001</v>
      </c>
      <c r="S8" s="65">
        <f t="shared" si="1"/>
        <v>-8644903.0350000001</v>
      </c>
      <c r="T8" s="65">
        <f t="shared" si="1"/>
        <v>-8644903.0350000001</v>
      </c>
      <c r="U8" s="65">
        <f t="shared" si="1"/>
        <v>-8644903.0350000001</v>
      </c>
      <c r="V8" s="65">
        <f t="shared" si="1"/>
        <v>-8644903.0350000001</v>
      </c>
      <c r="W8" s="65">
        <f t="shared" si="1"/>
        <v>-8644903.0350000001</v>
      </c>
      <c r="X8" s="65">
        <f t="shared" si="1"/>
        <v>-8644903.0350000001</v>
      </c>
      <c r="Y8" s="65">
        <f t="shared" si="1"/>
        <v>-8644903.0350000001</v>
      </c>
      <c r="Z8" s="65">
        <f t="shared" si="1"/>
        <v>-8644903.0350000001</v>
      </c>
      <c r="AA8" s="65">
        <f t="shared" si="1"/>
        <v>-8644903.0350000001</v>
      </c>
      <c r="AB8" s="65">
        <f t="shared" si="1"/>
        <v>-8644903.0350000001</v>
      </c>
      <c r="AC8" s="65">
        <f t="shared" si="1"/>
        <v>-8644903.0350000001</v>
      </c>
      <c r="AD8" s="65">
        <f t="shared" si="1"/>
        <v>-8644903.0350000001</v>
      </c>
      <c r="AE8" s="65">
        <f t="shared" si="1"/>
        <v>-8644903.0350000001</v>
      </c>
      <c r="AF8" s="65">
        <f t="shared" si="1"/>
        <v>-8644903.0350000001</v>
      </c>
      <c r="AG8" s="65">
        <f t="shared" si="1"/>
        <v>-8644903.0350000001</v>
      </c>
      <c r="AH8" s="65">
        <f t="shared" si="1"/>
        <v>-8644903.0350000001</v>
      </c>
      <c r="AI8" s="65">
        <f t="shared" si="1"/>
        <v>-8644903.0350000001</v>
      </c>
    </row>
    <row r="9" spans="1:35" x14ac:dyDescent="0.2">
      <c r="A9" s="29"/>
      <c r="B9" s="29">
        <f t="shared" si="2"/>
        <v>6</v>
      </c>
      <c r="C9" s="2" t="s">
        <v>78</v>
      </c>
      <c r="D9" s="42">
        <v>7205876.8318511266</v>
      </c>
      <c r="E9" s="42">
        <v>7735903.5815728763</v>
      </c>
      <c r="F9" s="42">
        <v>8265930.331294626</v>
      </c>
      <c r="G9" s="42">
        <v>10386037.330181625</v>
      </c>
      <c r="H9" s="66">
        <f t="shared" ref="H9:AI9" si="3">G9</f>
        <v>10386037.330181625</v>
      </c>
      <c r="I9" s="66">
        <f t="shared" si="3"/>
        <v>10386037.330181625</v>
      </c>
      <c r="J9" s="66">
        <f t="shared" si="3"/>
        <v>10386037.330181625</v>
      </c>
      <c r="K9" s="66">
        <f t="shared" si="3"/>
        <v>10386037.330181625</v>
      </c>
      <c r="L9" s="66">
        <f t="shared" si="3"/>
        <v>10386037.330181625</v>
      </c>
      <c r="M9" s="66">
        <f t="shared" si="3"/>
        <v>10386037.330181625</v>
      </c>
      <c r="N9" s="66">
        <f t="shared" si="3"/>
        <v>10386037.330181625</v>
      </c>
      <c r="O9" s="66">
        <f t="shared" si="3"/>
        <v>10386037.330181625</v>
      </c>
      <c r="P9" s="66">
        <f t="shared" si="3"/>
        <v>10386037.330181625</v>
      </c>
      <c r="Q9" s="66">
        <f t="shared" si="3"/>
        <v>10386037.330181625</v>
      </c>
      <c r="R9" s="66">
        <f t="shared" si="3"/>
        <v>10386037.330181625</v>
      </c>
      <c r="S9" s="66">
        <f t="shared" si="3"/>
        <v>10386037.330181625</v>
      </c>
      <c r="T9" s="66">
        <f t="shared" si="3"/>
        <v>10386037.330181625</v>
      </c>
      <c r="U9" s="66">
        <f t="shared" si="3"/>
        <v>10386037.330181625</v>
      </c>
      <c r="V9" s="66">
        <f t="shared" si="3"/>
        <v>10386037.330181625</v>
      </c>
      <c r="W9" s="66">
        <f t="shared" si="3"/>
        <v>10386037.330181625</v>
      </c>
      <c r="X9" s="66">
        <f t="shared" si="3"/>
        <v>10386037.330181625</v>
      </c>
      <c r="Y9" s="66">
        <f t="shared" si="3"/>
        <v>10386037.330181625</v>
      </c>
      <c r="Z9" s="66">
        <f t="shared" si="3"/>
        <v>10386037.330181625</v>
      </c>
      <c r="AA9" s="66">
        <f t="shared" si="3"/>
        <v>10386037.330181625</v>
      </c>
      <c r="AB9" s="66">
        <f t="shared" si="3"/>
        <v>10386037.330181625</v>
      </c>
      <c r="AC9" s="66">
        <f t="shared" si="3"/>
        <v>10386037.330181625</v>
      </c>
      <c r="AD9" s="66">
        <f t="shared" si="3"/>
        <v>10386037.330181625</v>
      </c>
      <c r="AE9" s="66">
        <f t="shared" si="3"/>
        <v>10386037.330181625</v>
      </c>
      <c r="AF9" s="66">
        <f t="shared" si="3"/>
        <v>10386037.330181625</v>
      </c>
      <c r="AG9" s="66">
        <f t="shared" si="3"/>
        <v>10386037.330181625</v>
      </c>
      <c r="AH9" s="66">
        <f t="shared" si="3"/>
        <v>10386037.330181625</v>
      </c>
      <c r="AI9" s="66">
        <f t="shared" si="3"/>
        <v>10386037.330181625</v>
      </c>
    </row>
    <row r="10" spans="1:35" x14ac:dyDescent="0.2">
      <c r="A10" s="29"/>
      <c r="B10" s="29">
        <f t="shared" si="2"/>
        <v>7</v>
      </c>
      <c r="D10" s="39">
        <f t="shared" ref="D10:AI10" si="4">SUM(D6:D9)</f>
        <v>77001971.463545427</v>
      </c>
      <c r="E10" s="39">
        <f t="shared" si="4"/>
        <v>75695496.165767178</v>
      </c>
      <c r="F10" s="39">
        <f t="shared" si="4"/>
        <v>74389020.867988944</v>
      </c>
      <c r="G10" s="39">
        <f t="shared" si="4"/>
        <v>69163119.676875949</v>
      </c>
      <c r="H10" s="39">
        <f t="shared" si="4"/>
        <v>69163119.676875949</v>
      </c>
      <c r="I10" s="39">
        <f t="shared" si="4"/>
        <v>69163119.676875949</v>
      </c>
      <c r="J10" s="39">
        <f t="shared" si="4"/>
        <v>69163119.676875949</v>
      </c>
      <c r="K10" s="39">
        <f t="shared" si="4"/>
        <v>69163119.676875949</v>
      </c>
      <c r="L10" s="39">
        <f t="shared" si="4"/>
        <v>69163119.676875949</v>
      </c>
      <c r="M10" s="39">
        <f t="shared" si="4"/>
        <v>69163119.676875949</v>
      </c>
      <c r="N10" s="39">
        <f t="shared" si="4"/>
        <v>69163119.676875949</v>
      </c>
      <c r="O10" s="39">
        <f t="shared" si="4"/>
        <v>69163119.676875949</v>
      </c>
      <c r="P10" s="39">
        <f t="shared" si="4"/>
        <v>69163119.676875949</v>
      </c>
      <c r="Q10" s="39">
        <f t="shared" si="4"/>
        <v>69163119.676875949</v>
      </c>
      <c r="R10" s="39">
        <f t="shared" si="4"/>
        <v>69163119.676875949</v>
      </c>
      <c r="S10" s="39">
        <f t="shared" si="4"/>
        <v>69163119.676875949</v>
      </c>
      <c r="T10" s="39">
        <f t="shared" si="4"/>
        <v>69163119.676875949</v>
      </c>
      <c r="U10" s="39">
        <f t="shared" si="4"/>
        <v>69163119.676875949</v>
      </c>
      <c r="V10" s="39">
        <f t="shared" si="4"/>
        <v>69163119.676875949</v>
      </c>
      <c r="W10" s="39">
        <f t="shared" si="4"/>
        <v>69163119.676875949</v>
      </c>
      <c r="X10" s="39">
        <f t="shared" si="4"/>
        <v>69163119.676875949</v>
      </c>
      <c r="Y10" s="39">
        <f t="shared" si="4"/>
        <v>69163119.676875949</v>
      </c>
      <c r="Z10" s="39">
        <f t="shared" si="4"/>
        <v>69163119.676875949</v>
      </c>
      <c r="AA10" s="39">
        <f t="shared" si="4"/>
        <v>69163119.676875949</v>
      </c>
      <c r="AB10" s="39">
        <f t="shared" si="4"/>
        <v>69163119.676875949</v>
      </c>
      <c r="AC10" s="39">
        <f t="shared" si="4"/>
        <v>69163119.676875949</v>
      </c>
      <c r="AD10" s="39">
        <f t="shared" si="4"/>
        <v>69163119.676875949</v>
      </c>
      <c r="AE10" s="39">
        <f t="shared" si="4"/>
        <v>69163119.676875949</v>
      </c>
      <c r="AF10" s="39">
        <f t="shared" si="4"/>
        <v>69163119.676875949</v>
      </c>
      <c r="AG10" s="39">
        <f t="shared" si="4"/>
        <v>69163119.676875949</v>
      </c>
      <c r="AH10" s="39">
        <f t="shared" si="4"/>
        <v>69163119.676875949</v>
      </c>
      <c r="AI10" s="39">
        <f t="shared" si="4"/>
        <v>69163119.676875949</v>
      </c>
    </row>
    <row r="11" spans="1:35" x14ac:dyDescent="0.2">
      <c r="A11" s="29"/>
      <c r="B11" s="29">
        <f t="shared" si="2"/>
        <v>8</v>
      </c>
      <c r="C11" s="1" t="s">
        <v>79</v>
      </c>
      <c r="D11" s="42"/>
      <c r="E11" s="42"/>
      <c r="F11" s="38"/>
      <c r="G11" s="38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</row>
    <row r="12" spans="1:35" x14ac:dyDescent="0.2">
      <c r="A12" s="29"/>
      <c r="B12" s="29">
        <f t="shared" si="2"/>
        <v>9</v>
      </c>
      <c r="C12" s="2" t="s">
        <v>80</v>
      </c>
      <c r="D12" s="42">
        <v>180213246.51451573</v>
      </c>
      <c r="E12" s="33">
        <f>D12</f>
        <v>180213246.51451573</v>
      </c>
      <c r="F12" s="33">
        <f>E12</f>
        <v>180213246.51451573</v>
      </c>
      <c r="G12" s="38">
        <f t="shared" ref="G12:V13" si="5">F12</f>
        <v>180213246.51451573</v>
      </c>
      <c r="H12" s="38">
        <f t="shared" si="5"/>
        <v>180213246.51451573</v>
      </c>
      <c r="I12" s="38">
        <f t="shared" si="5"/>
        <v>180213246.51451573</v>
      </c>
      <c r="J12" s="38">
        <f t="shared" si="5"/>
        <v>180213246.51451573</v>
      </c>
      <c r="K12" s="38">
        <f t="shared" si="5"/>
        <v>180213246.51451573</v>
      </c>
      <c r="L12" s="38">
        <f t="shared" si="5"/>
        <v>180213246.51451573</v>
      </c>
      <c r="M12" s="38">
        <f t="shared" si="5"/>
        <v>180213246.51451573</v>
      </c>
      <c r="N12" s="38">
        <f t="shared" si="5"/>
        <v>180213246.51451573</v>
      </c>
      <c r="O12" s="38">
        <f t="shared" si="5"/>
        <v>180213246.51451573</v>
      </c>
      <c r="P12" s="38">
        <f t="shared" si="5"/>
        <v>180213246.51451573</v>
      </c>
      <c r="Q12" s="38">
        <f t="shared" si="5"/>
        <v>180213246.51451573</v>
      </c>
      <c r="R12" s="38">
        <f t="shared" si="5"/>
        <v>180213246.51451573</v>
      </c>
      <c r="S12" s="38">
        <f t="shared" si="5"/>
        <v>180213246.51451573</v>
      </c>
      <c r="T12" s="38">
        <f t="shared" si="5"/>
        <v>180213246.51451573</v>
      </c>
      <c r="U12" s="38">
        <f t="shared" si="5"/>
        <v>180213246.51451573</v>
      </c>
      <c r="V12" s="38">
        <f t="shared" si="5"/>
        <v>180213246.51451573</v>
      </c>
      <c r="W12" s="38">
        <f t="shared" ref="W12:AI13" si="6">V12</f>
        <v>180213246.51451573</v>
      </c>
      <c r="X12" s="38">
        <f t="shared" si="6"/>
        <v>180213246.51451573</v>
      </c>
      <c r="Y12" s="38">
        <f t="shared" si="6"/>
        <v>180213246.51451573</v>
      </c>
      <c r="Z12" s="38">
        <f t="shared" si="6"/>
        <v>180213246.51451573</v>
      </c>
      <c r="AA12" s="38">
        <f t="shared" si="6"/>
        <v>180213246.51451573</v>
      </c>
      <c r="AB12" s="38">
        <f t="shared" si="6"/>
        <v>180213246.51451573</v>
      </c>
      <c r="AC12" s="38">
        <f t="shared" si="6"/>
        <v>180213246.51451573</v>
      </c>
      <c r="AD12" s="38">
        <f t="shared" si="6"/>
        <v>180213246.51451573</v>
      </c>
      <c r="AE12" s="38">
        <f t="shared" si="6"/>
        <v>180213246.51451573</v>
      </c>
      <c r="AF12" s="38">
        <f t="shared" si="6"/>
        <v>180213246.51451573</v>
      </c>
      <c r="AG12" s="38">
        <f t="shared" si="6"/>
        <v>180213246.51451573</v>
      </c>
      <c r="AH12" s="38">
        <f t="shared" si="6"/>
        <v>180213246.51451573</v>
      </c>
      <c r="AI12" s="38">
        <f t="shared" si="6"/>
        <v>180213246.51451573</v>
      </c>
    </row>
    <row r="13" spans="1:35" x14ac:dyDescent="0.2">
      <c r="A13" s="29"/>
      <c r="B13" s="29">
        <f t="shared" si="2"/>
        <v>10</v>
      </c>
      <c r="C13" s="2" t="s">
        <v>76</v>
      </c>
      <c r="D13" s="67">
        <v>-95934500</v>
      </c>
      <c r="E13" s="67">
        <f>D13</f>
        <v>-95934500</v>
      </c>
      <c r="F13" s="67">
        <f>E13</f>
        <v>-95934500</v>
      </c>
      <c r="G13" s="62">
        <f t="shared" si="5"/>
        <v>-95934500</v>
      </c>
      <c r="H13" s="62">
        <f t="shared" si="5"/>
        <v>-95934500</v>
      </c>
      <c r="I13" s="62">
        <f t="shared" si="5"/>
        <v>-95934500</v>
      </c>
      <c r="J13" s="62">
        <f t="shared" si="5"/>
        <v>-95934500</v>
      </c>
      <c r="K13" s="62">
        <f t="shared" si="5"/>
        <v>-95934500</v>
      </c>
      <c r="L13" s="62">
        <f t="shared" si="5"/>
        <v>-95934500</v>
      </c>
      <c r="M13" s="62">
        <f t="shared" si="5"/>
        <v>-95934500</v>
      </c>
      <c r="N13" s="62">
        <f t="shared" si="5"/>
        <v>-95934500</v>
      </c>
      <c r="O13" s="62">
        <f t="shared" si="5"/>
        <v>-95934500</v>
      </c>
      <c r="P13" s="62">
        <f t="shared" si="5"/>
        <v>-95934500</v>
      </c>
      <c r="Q13" s="62">
        <f t="shared" si="5"/>
        <v>-95934500</v>
      </c>
      <c r="R13" s="62">
        <f t="shared" si="5"/>
        <v>-95934500</v>
      </c>
      <c r="S13" s="62">
        <f t="shared" si="5"/>
        <v>-95934500</v>
      </c>
      <c r="T13" s="62">
        <f t="shared" si="5"/>
        <v>-95934500</v>
      </c>
      <c r="U13" s="62">
        <f t="shared" si="5"/>
        <v>-95934500</v>
      </c>
      <c r="V13" s="62">
        <f t="shared" si="5"/>
        <v>-95934500</v>
      </c>
      <c r="W13" s="62">
        <f t="shared" si="6"/>
        <v>-95934500</v>
      </c>
      <c r="X13" s="62">
        <f t="shared" si="6"/>
        <v>-95934500</v>
      </c>
      <c r="Y13" s="62">
        <f t="shared" si="6"/>
        <v>-95934500</v>
      </c>
      <c r="Z13" s="62">
        <f t="shared" si="6"/>
        <v>-95934500</v>
      </c>
      <c r="AA13" s="62">
        <f t="shared" si="6"/>
        <v>-95934500</v>
      </c>
      <c r="AB13" s="62">
        <f t="shared" si="6"/>
        <v>-95934500</v>
      </c>
      <c r="AC13" s="62">
        <f t="shared" si="6"/>
        <v>-95934500</v>
      </c>
      <c r="AD13" s="62">
        <f t="shared" si="6"/>
        <v>-95934500</v>
      </c>
      <c r="AE13" s="62">
        <f t="shared" si="6"/>
        <v>-95934500</v>
      </c>
      <c r="AF13" s="62">
        <f t="shared" si="6"/>
        <v>-95934500</v>
      </c>
      <c r="AG13" s="62">
        <f t="shared" si="6"/>
        <v>-95934500</v>
      </c>
      <c r="AH13" s="62">
        <f t="shared" si="6"/>
        <v>-95934500</v>
      </c>
      <c r="AI13" s="62">
        <f t="shared" si="6"/>
        <v>-95934500</v>
      </c>
    </row>
    <row r="14" spans="1:35" x14ac:dyDescent="0.2">
      <c r="A14" s="29"/>
      <c r="B14" s="29">
        <f t="shared" si="2"/>
        <v>11</v>
      </c>
      <c r="D14" s="42">
        <f>SUM(D12:D13)</f>
        <v>84278746.514515728</v>
      </c>
      <c r="E14" s="42">
        <f t="shared" ref="E14:AI14" si="7">SUM(E12:E13)</f>
        <v>84278746.514515728</v>
      </c>
      <c r="F14" s="42">
        <f t="shared" si="7"/>
        <v>84278746.514515728</v>
      </c>
      <c r="G14" s="42">
        <f t="shared" si="7"/>
        <v>84278746.514515728</v>
      </c>
      <c r="H14" s="42">
        <f t="shared" si="7"/>
        <v>84278746.514515728</v>
      </c>
      <c r="I14" s="42">
        <f t="shared" si="7"/>
        <v>84278746.514515728</v>
      </c>
      <c r="J14" s="42">
        <f t="shared" si="7"/>
        <v>84278746.514515728</v>
      </c>
      <c r="K14" s="42">
        <f t="shared" si="7"/>
        <v>84278746.514515728</v>
      </c>
      <c r="L14" s="42">
        <f t="shared" si="7"/>
        <v>84278746.514515728</v>
      </c>
      <c r="M14" s="42">
        <f t="shared" si="7"/>
        <v>84278746.514515728</v>
      </c>
      <c r="N14" s="42">
        <f t="shared" si="7"/>
        <v>84278746.514515728</v>
      </c>
      <c r="O14" s="42">
        <f t="shared" si="7"/>
        <v>84278746.514515728</v>
      </c>
      <c r="P14" s="42">
        <f t="shared" si="7"/>
        <v>84278746.514515728</v>
      </c>
      <c r="Q14" s="42">
        <f t="shared" si="7"/>
        <v>84278746.514515728</v>
      </c>
      <c r="R14" s="42">
        <f t="shared" si="7"/>
        <v>84278746.514515728</v>
      </c>
      <c r="S14" s="42">
        <f t="shared" si="7"/>
        <v>84278746.514515728</v>
      </c>
      <c r="T14" s="42">
        <f t="shared" si="7"/>
        <v>84278746.514515728</v>
      </c>
      <c r="U14" s="42">
        <f t="shared" si="7"/>
        <v>84278746.514515728</v>
      </c>
      <c r="V14" s="42">
        <f t="shared" si="7"/>
        <v>84278746.514515728</v>
      </c>
      <c r="W14" s="42">
        <f t="shared" si="7"/>
        <v>84278746.514515728</v>
      </c>
      <c r="X14" s="42">
        <f t="shared" si="7"/>
        <v>84278746.514515728</v>
      </c>
      <c r="Y14" s="42">
        <f t="shared" si="7"/>
        <v>84278746.514515728</v>
      </c>
      <c r="Z14" s="42">
        <f t="shared" si="7"/>
        <v>84278746.514515728</v>
      </c>
      <c r="AA14" s="42">
        <f t="shared" si="7"/>
        <v>84278746.514515728</v>
      </c>
      <c r="AB14" s="42">
        <f t="shared" si="7"/>
        <v>84278746.514515728</v>
      </c>
      <c r="AC14" s="42">
        <f t="shared" si="7"/>
        <v>84278746.514515728</v>
      </c>
      <c r="AD14" s="42">
        <f t="shared" si="7"/>
        <v>84278746.514515728</v>
      </c>
      <c r="AE14" s="42">
        <f t="shared" si="7"/>
        <v>84278746.514515728</v>
      </c>
      <c r="AF14" s="42">
        <f t="shared" si="7"/>
        <v>84278746.514515728</v>
      </c>
      <c r="AG14" s="42">
        <f t="shared" si="7"/>
        <v>84278746.514515728</v>
      </c>
      <c r="AH14" s="42">
        <f t="shared" si="7"/>
        <v>84278746.514515728</v>
      </c>
      <c r="AI14" s="42">
        <f t="shared" si="7"/>
        <v>84278746.514515728</v>
      </c>
    </row>
    <row r="15" spans="1:35" x14ac:dyDescent="0.2">
      <c r="A15" s="29"/>
      <c r="B15" s="29">
        <f t="shared" si="2"/>
        <v>12</v>
      </c>
      <c r="D15" s="42"/>
      <c r="E15" s="42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</row>
    <row r="16" spans="1:35" x14ac:dyDescent="0.2">
      <c r="A16" s="29"/>
      <c r="B16" s="29">
        <f t="shared" si="2"/>
        <v>13</v>
      </c>
      <c r="C16" s="1" t="s">
        <v>81</v>
      </c>
      <c r="D16" s="42">
        <f>D14+D10</f>
        <v>161280717.97806114</v>
      </c>
      <c r="E16" s="42">
        <f t="shared" ref="E16:AI16" si="8">E14+E10</f>
        <v>159974242.68028289</v>
      </c>
      <c r="F16" s="42">
        <f t="shared" si="8"/>
        <v>158667767.38250467</v>
      </c>
      <c r="G16" s="42">
        <f t="shared" si="8"/>
        <v>153441866.19139168</v>
      </c>
      <c r="H16" s="42">
        <f t="shared" si="8"/>
        <v>153441866.19139168</v>
      </c>
      <c r="I16" s="42">
        <f t="shared" si="8"/>
        <v>153441866.19139168</v>
      </c>
      <c r="J16" s="42">
        <f t="shared" si="8"/>
        <v>153441866.19139168</v>
      </c>
      <c r="K16" s="42">
        <f t="shared" si="8"/>
        <v>153441866.19139168</v>
      </c>
      <c r="L16" s="42">
        <f t="shared" si="8"/>
        <v>153441866.19139168</v>
      </c>
      <c r="M16" s="42">
        <f t="shared" si="8"/>
        <v>153441866.19139168</v>
      </c>
      <c r="N16" s="42">
        <f t="shared" si="8"/>
        <v>153441866.19139168</v>
      </c>
      <c r="O16" s="42">
        <f t="shared" si="8"/>
        <v>153441866.19139168</v>
      </c>
      <c r="P16" s="42">
        <f t="shared" si="8"/>
        <v>153441866.19139168</v>
      </c>
      <c r="Q16" s="42">
        <f t="shared" si="8"/>
        <v>153441866.19139168</v>
      </c>
      <c r="R16" s="42">
        <f t="shared" si="8"/>
        <v>153441866.19139168</v>
      </c>
      <c r="S16" s="42">
        <f t="shared" si="8"/>
        <v>153441866.19139168</v>
      </c>
      <c r="T16" s="42">
        <f t="shared" si="8"/>
        <v>153441866.19139168</v>
      </c>
      <c r="U16" s="42">
        <f t="shared" si="8"/>
        <v>153441866.19139168</v>
      </c>
      <c r="V16" s="42">
        <f t="shared" si="8"/>
        <v>153441866.19139168</v>
      </c>
      <c r="W16" s="42">
        <f t="shared" si="8"/>
        <v>153441866.19139168</v>
      </c>
      <c r="X16" s="42">
        <f t="shared" si="8"/>
        <v>153441866.19139168</v>
      </c>
      <c r="Y16" s="42">
        <f t="shared" si="8"/>
        <v>153441866.19139168</v>
      </c>
      <c r="Z16" s="42">
        <f t="shared" si="8"/>
        <v>153441866.19139168</v>
      </c>
      <c r="AA16" s="42">
        <f t="shared" si="8"/>
        <v>153441866.19139168</v>
      </c>
      <c r="AB16" s="42">
        <f t="shared" si="8"/>
        <v>153441866.19139168</v>
      </c>
      <c r="AC16" s="42">
        <f t="shared" si="8"/>
        <v>153441866.19139168</v>
      </c>
      <c r="AD16" s="42">
        <f t="shared" si="8"/>
        <v>153441866.19139168</v>
      </c>
      <c r="AE16" s="42">
        <f t="shared" si="8"/>
        <v>153441866.19139168</v>
      </c>
      <c r="AF16" s="42">
        <f t="shared" si="8"/>
        <v>153441866.19139168</v>
      </c>
      <c r="AG16" s="42">
        <f t="shared" si="8"/>
        <v>153441866.19139168</v>
      </c>
      <c r="AH16" s="42">
        <f t="shared" si="8"/>
        <v>153441866.19139168</v>
      </c>
      <c r="AI16" s="42">
        <f t="shared" si="8"/>
        <v>153441866.19139168</v>
      </c>
    </row>
    <row r="17" spans="1:35" x14ac:dyDescent="0.2">
      <c r="B17" s="29">
        <f t="shared" si="2"/>
        <v>14</v>
      </c>
      <c r="C17" s="43" t="s">
        <v>82</v>
      </c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</row>
    <row r="18" spans="1:35" x14ac:dyDescent="0.2">
      <c r="A18" s="29"/>
      <c r="B18" s="29">
        <f t="shared" si="2"/>
        <v>15</v>
      </c>
      <c r="C18" s="2" t="s">
        <v>83</v>
      </c>
      <c r="D18" s="42">
        <f>'Rate Base (EOP)'!F45</f>
        <v>110972218.59999999</v>
      </c>
      <c r="E18" s="42">
        <f>'Rate Base (EOP)'!G45</f>
        <v>-92050236.190000027</v>
      </c>
      <c r="F18" s="42">
        <f>'Rate Base (EOP)'!H45</f>
        <v>-92714284.336900026</v>
      </c>
      <c r="G18" s="42">
        <f>'Rate Base (EOP)'!I45</f>
        <v>-141597936.34882334</v>
      </c>
      <c r="H18" s="42">
        <f>'Rate Base (EOP)'!J45</f>
        <v>-141597936.34882334</v>
      </c>
      <c r="I18" s="42">
        <f>'Rate Base (EOP)'!K45</f>
        <v>-141597936.34882334</v>
      </c>
      <c r="J18" s="42">
        <f>'Rate Base (EOP)'!L45</f>
        <v>-127786367.53687523</v>
      </c>
      <c r="K18" s="42">
        <f>J18</f>
        <v>-127786367.53687523</v>
      </c>
      <c r="L18" s="42">
        <f t="shared" ref="L18:AI18" si="9">K18</f>
        <v>-127786367.53687523</v>
      </c>
      <c r="M18" s="42">
        <f t="shared" si="9"/>
        <v>-127786367.53687523</v>
      </c>
      <c r="N18" s="42">
        <f t="shared" si="9"/>
        <v>-127786367.53687523</v>
      </c>
      <c r="O18" s="42">
        <f t="shared" si="9"/>
        <v>-127786367.53687523</v>
      </c>
      <c r="P18" s="42">
        <f t="shared" si="9"/>
        <v>-127786367.53687523</v>
      </c>
      <c r="Q18" s="42">
        <f t="shared" si="9"/>
        <v>-127786367.53687523</v>
      </c>
      <c r="R18" s="42">
        <f t="shared" si="9"/>
        <v>-127786367.53687523</v>
      </c>
      <c r="S18" s="42">
        <f t="shared" si="9"/>
        <v>-127786367.53687523</v>
      </c>
      <c r="T18" s="42">
        <f t="shared" si="9"/>
        <v>-127786367.53687523</v>
      </c>
      <c r="U18" s="42">
        <f t="shared" si="9"/>
        <v>-127786367.53687523</v>
      </c>
      <c r="V18" s="42">
        <f t="shared" si="9"/>
        <v>-127786367.53687523</v>
      </c>
      <c r="W18" s="42">
        <f t="shared" si="9"/>
        <v>-127786367.53687523</v>
      </c>
      <c r="X18" s="42">
        <f t="shared" si="9"/>
        <v>-127786367.53687523</v>
      </c>
      <c r="Y18" s="42">
        <f t="shared" si="9"/>
        <v>-127786367.53687523</v>
      </c>
      <c r="Z18" s="42">
        <f t="shared" si="9"/>
        <v>-127786367.53687523</v>
      </c>
      <c r="AA18" s="42">
        <f t="shared" si="9"/>
        <v>-127786367.53687523</v>
      </c>
      <c r="AB18" s="42">
        <f t="shared" si="9"/>
        <v>-127786367.53687523</v>
      </c>
      <c r="AC18" s="42">
        <f t="shared" si="9"/>
        <v>-127786367.53687523</v>
      </c>
      <c r="AD18" s="42">
        <f t="shared" si="9"/>
        <v>-127786367.53687523</v>
      </c>
      <c r="AE18" s="42">
        <f t="shared" si="9"/>
        <v>-127786367.53687523</v>
      </c>
      <c r="AF18" s="42">
        <f t="shared" si="9"/>
        <v>-127786367.53687523</v>
      </c>
      <c r="AG18" s="42">
        <f t="shared" si="9"/>
        <v>-127786367.53687523</v>
      </c>
      <c r="AH18" s="42">
        <f t="shared" si="9"/>
        <v>-127786367.53687523</v>
      </c>
      <c r="AI18" s="42">
        <f t="shared" si="9"/>
        <v>-127786367.53687523</v>
      </c>
    </row>
    <row r="19" spans="1:35" x14ac:dyDescent="0.2">
      <c r="B19" s="29">
        <f t="shared" si="2"/>
        <v>16</v>
      </c>
      <c r="C19" s="43" t="s">
        <v>84</v>
      </c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</row>
    <row r="20" spans="1:35" x14ac:dyDescent="0.2">
      <c r="A20" s="29"/>
      <c r="B20" s="29">
        <f t="shared" si="2"/>
        <v>17</v>
      </c>
      <c r="C20" s="2" t="s">
        <v>85</v>
      </c>
      <c r="D20" s="68">
        <v>0</v>
      </c>
      <c r="E20" s="68">
        <v>0</v>
      </c>
      <c r="F20" s="68">
        <v>0</v>
      </c>
      <c r="G20" s="68">
        <v>0</v>
      </c>
      <c r="H20" s="38">
        <f>-H35</f>
        <v>-35269572.719230868</v>
      </c>
      <c r="I20" s="38">
        <f t="shared" ref="I20:AI20" si="10">H20-I35</f>
        <v>-72581993.735532075</v>
      </c>
      <c r="J20" s="38">
        <f t="shared" si="10"/>
        <v>-128804439.79666121</v>
      </c>
      <c r="K20" s="38">
        <f t="shared" si="10"/>
        <v>-128804439.79666121</v>
      </c>
      <c r="L20" s="38">
        <f t="shared" si="10"/>
        <v>-128804439.79666121</v>
      </c>
      <c r="M20" s="38">
        <f t="shared" si="10"/>
        <v>-128804439.79666121</v>
      </c>
      <c r="N20" s="38">
        <f t="shared" si="10"/>
        <v>-128804439.79666121</v>
      </c>
      <c r="O20" s="38">
        <f t="shared" si="10"/>
        <v>-128804439.79666121</v>
      </c>
      <c r="P20" s="38">
        <f t="shared" si="10"/>
        <v>-128804439.79666121</v>
      </c>
      <c r="Q20" s="38">
        <f t="shared" si="10"/>
        <v>-128804439.79666121</v>
      </c>
      <c r="R20" s="38">
        <f t="shared" si="10"/>
        <v>-128804439.79666121</v>
      </c>
      <c r="S20" s="38">
        <f t="shared" si="10"/>
        <v>-128804439.79666121</v>
      </c>
      <c r="T20" s="38">
        <f t="shared" si="10"/>
        <v>-128804439.79666121</v>
      </c>
      <c r="U20" s="38">
        <f t="shared" si="10"/>
        <v>-128804439.79666121</v>
      </c>
      <c r="V20" s="38">
        <f t="shared" si="10"/>
        <v>-128804439.79666121</v>
      </c>
      <c r="W20" s="38">
        <f t="shared" si="10"/>
        <v>-128804439.79666121</v>
      </c>
      <c r="X20" s="38">
        <f t="shared" si="10"/>
        <v>-128804439.79666121</v>
      </c>
      <c r="Y20" s="38">
        <f t="shared" si="10"/>
        <v>-128804439.79666121</v>
      </c>
      <c r="Z20" s="38">
        <f t="shared" si="10"/>
        <v>-128804439.79666121</v>
      </c>
      <c r="AA20" s="38">
        <f t="shared" si="10"/>
        <v>-128804439.79666121</v>
      </c>
      <c r="AB20" s="38">
        <f t="shared" si="10"/>
        <v>-128804439.79666121</v>
      </c>
      <c r="AC20" s="38">
        <f t="shared" si="10"/>
        <v>-128804439.79666121</v>
      </c>
      <c r="AD20" s="38">
        <f t="shared" si="10"/>
        <v>-128804439.79666121</v>
      </c>
      <c r="AE20" s="38">
        <f t="shared" si="10"/>
        <v>-128804439.79666121</v>
      </c>
      <c r="AF20" s="38">
        <f t="shared" si="10"/>
        <v>-128804439.79666121</v>
      </c>
      <c r="AG20" s="38">
        <f t="shared" si="10"/>
        <v>-128804439.79666121</v>
      </c>
      <c r="AH20" s="38">
        <f t="shared" si="10"/>
        <v>-128804439.79666121</v>
      </c>
      <c r="AI20" s="38">
        <f t="shared" si="10"/>
        <v>-128804439.79666121</v>
      </c>
    </row>
    <row r="21" spans="1:35" x14ac:dyDescent="0.2">
      <c r="A21" s="29"/>
      <c r="B21" s="29">
        <f t="shared" si="2"/>
        <v>18</v>
      </c>
      <c r="C21" s="2" t="s">
        <v>86</v>
      </c>
      <c r="D21" s="68">
        <v>0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38">
        <f>-J37</f>
        <v>-13811568.811948106</v>
      </c>
      <c r="K21" s="38">
        <f>J21</f>
        <v>-13811568.811948106</v>
      </c>
      <c r="L21" s="38">
        <f t="shared" ref="L21:AI21" si="11">K21</f>
        <v>-13811568.811948106</v>
      </c>
      <c r="M21" s="38">
        <f t="shared" si="11"/>
        <v>-13811568.811948106</v>
      </c>
      <c r="N21" s="38">
        <f t="shared" si="11"/>
        <v>-13811568.811948106</v>
      </c>
      <c r="O21" s="38">
        <f t="shared" si="11"/>
        <v>-13811568.811948106</v>
      </c>
      <c r="P21" s="38">
        <f t="shared" si="11"/>
        <v>-13811568.811948106</v>
      </c>
      <c r="Q21" s="38">
        <f t="shared" si="11"/>
        <v>-13811568.811948106</v>
      </c>
      <c r="R21" s="38">
        <f t="shared" si="11"/>
        <v>-13811568.811948106</v>
      </c>
      <c r="S21" s="38">
        <f t="shared" si="11"/>
        <v>-13811568.811948106</v>
      </c>
      <c r="T21" s="38">
        <f t="shared" si="11"/>
        <v>-13811568.811948106</v>
      </c>
      <c r="U21" s="38">
        <f t="shared" si="11"/>
        <v>-13811568.811948106</v>
      </c>
      <c r="V21" s="38">
        <f t="shared" si="11"/>
        <v>-13811568.811948106</v>
      </c>
      <c r="W21" s="38">
        <f t="shared" si="11"/>
        <v>-13811568.811948106</v>
      </c>
      <c r="X21" s="38">
        <f t="shared" si="11"/>
        <v>-13811568.811948106</v>
      </c>
      <c r="Y21" s="38">
        <f t="shared" si="11"/>
        <v>-13811568.811948106</v>
      </c>
      <c r="Z21" s="38">
        <f t="shared" si="11"/>
        <v>-13811568.811948106</v>
      </c>
      <c r="AA21" s="38">
        <f t="shared" si="11"/>
        <v>-13811568.811948106</v>
      </c>
      <c r="AB21" s="38">
        <f t="shared" si="11"/>
        <v>-13811568.811948106</v>
      </c>
      <c r="AC21" s="38">
        <f t="shared" si="11"/>
        <v>-13811568.811948106</v>
      </c>
      <c r="AD21" s="38">
        <f t="shared" si="11"/>
        <v>-13811568.811948106</v>
      </c>
      <c r="AE21" s="38">
        <f t="shared" si="11"/>
        <v>-13811568.811948106</v>
      </c>
      <c r="AF21" s="38">
        <f t="shared" si="11"/>
        <v>-13811568.811948106</v>
      </c>
      <c r="AG21" s="38">
        <f t="shared" si="11"/>
        <v>-13811568.811948106</v>
      </c>
      <c r="AH21" s="38">
        <f t="shared" si="11"/>
        <v>-13811568.811948106</v>
      </c>
      <c r="AI21" s="38">
        <f t="shared" si="11"/>
        <v>-13811568.811948106</v>
      </c>
    </row>
    <row r="22" spans="1:35" x14ac:dyDescent="0.2">
      <c r="A22" s="29"/>
      <c r="B22" s="29">
        <f>B21+1</f>
        <v>19</v>
      </c>
      <c r="C22" s="2" t="s">
        <v>87</v>
      </c>
      <c r="D22" s="68">
        <v>0</v>
      </c>
      <c r="E22" s="68">
        <v>0</v>
      </c>
      <c r="F22" s="68">
        <v>0</v>
      </c>
      <c r="G22" s="68">
        <v>0</v>
      </c>
      <c r="H22" s="38">
        <f>-H$36*(H14/(H$6+H$14))</f>
        <v>-197802.69294235919</v>
      </c>
      <c r="I22" s="38">
        <f t="shared" ref="I22:AI22" si="12">H22+(-I$36*(I14/(I$6+I$14)))</f>
        <v>-395605.38588471839</v>
      </c>
      <c r="J22" s="38">
        <f t="shared" si="12"/>
        <v>-593408.07882707752</v>
      </c>
      <c r="K22" s="38">
        <f t="shared" si="12"/>
        <v>-1049554.1937590055</v>
      </c>
      <c r="L22" s="38">
        <f t="shared" si="12"/>
        <v>-1505700.3086909335</v>
      </c>
      <c r="M22" s="38">
        <f t="shared" si="12"/>
        <v>-1961846.4236228615</v>
      </c>
      <c r="N22" s="38">
        <f t="shared" si="12"/>
        <v>-2417992.5385547895</v>
      </c>
      <c r="O22" s="38">
        <f t="shared" si="12"/>
        <v>-2874138.6534867175</v>
      </c>
      <c r="P22" s="38">
        <f t="shared" si="12"/>
        <v>-3330284.7684186455</v>
      </c>
      <c r="Q22" s="38">
        <f t="shared" si="12"/>
        <v>-3786430.8833505735</v>
      </c>
      <c r="R22" s="38">
        <f t="shared" si="12"/>
        <v>-4242576.9982825015</v>
      </c>
      <c r="S22" s="38">
        <f t="shared" si="12"/>
        <v>-4698723.1132144295</v>
      </c>
      <c r="T22" s="38">
        <f t="shared" si="12"/>
        <v>-5154869.2281463575</v>
      </c>
      <c r="U22" s="38">
        <f t="shared" si="12"/>
        <v>-5611015.3430782855</v>
      </c>
      <c r="V22" s="38">
        <f t="shared" si="12"/>
        <v>-6067161.4580102134</v>
      </c>
      <c r="W22" s="38">
        <f t="shared" si="12"/>
        <v>-6523307.5729421414</v>
      </c>
      <c r="X22" s="38">
        <f t="shared" si="12"/>
        <v>-6979453.6878740694</v>
      </c>
      <c r="Y22" s="38">
        <f t="shared" si="12"/>
        <v>-7435599.8028059974</v>
      </c>
      <c r="Z22" s="38">
        <f t="shared" si="12"/>
        <v>-7891745.9177379254</v>
      </c>
      <c r="AA22" s="38">
        <f t="shared" si="12"/>
        <v>-8347892.0326698534</v>
      </c>
      <c r="AB22" s="38">
        <f t="shared" si="12"/>
        <v>-8804038.1476017814</v>
      </c>
      <c r="AC22" s="38">
        <f t="shared" si="12"/>
        <v>-9260184.2625337094</v>
      </c>
      <c r="AD22" s="38">
        <f t="shared" si="12"/>
        <v>-9716330.3774656374</v>
      </c>
      <c r="AE22" s="38">
        <f t="shared" si="12"/>
        <v>-10172476.492397565</v>
      </c>
      <c r="AF22" s="38">
        <f t="shared" si="12"/>
        <v>-10628622.607329493</v>
      </c>
      <c r="AG22" s="38">
        <f t="shared" si="12"/>
        <v>-11084768.722261421</v>
      </c>
      <c r="AH22" s="38">
        <f t="shared" si="12"/>
        <v>-11540914.837193349</v>
      </c>
      <c r="AI22" s="38">
        <f t="shared" si="12"/>
        <v>-11997060.952125277</v>
      </c>
    </row>
    <row r="23" spans="1:35" x14ac:dyDescent="0.2">
      <c r="A23" s="29"/>
      <c r="B23" s="29">
        <f t="shared" si="2"/>
        <v>20</v>
      </c>
      <c r="C23" s="2" t="s">
        <v>88</v>
      </c>
      <c r="D23" s="68">
        <v>0</v>
      </c>
      <c r="E23" s="68">
        <v>0</v>
      </c>
      <c r="F23" s="68">
        <v>0</v>
      </c>
      <c r="G23" s="68">
        <v>0</v>
      </c>
      <c r="H23" s="38">
        <f>-H$36*(H$6/(H$6+H$14))</f>
        <v>-225194.80143508143</v>
      </c>
      <c r="I23" s="38">
        <f t="shared" ref="I23:AI23" si="13">H23+(-I$36*(I$6/(I$6+I$14)))</f>
        <v>-450389.60287016287</v>
      </c>
      <c r="J23" s="38">
        <f t="shared" si="13"/>
        <v>-675584.40430524433</v>
      </c>
      <c r="K23" s="38">
        <f t="shared" si="13"/>
        <v>-1194898.536228681</v>
      </c>
      <c r="L23" s="38">
        <f t="shared" si="13"/>
        <v>-1714212.6681521176</v>
      </c>
      <c r="M23" s="38">
        <f t="shared" si="13"/>
        <v>-2233526.8000755543</v>
      </c>
      <c r="N23" s="38">
        <f t="shared" si="13"/>
        <v>-2752840.9319989909</v>
      </c>
      <c r="O23" s="38">
        <f t="shared" si="13"/>
        <v>-3272155.0639224276</v>
      </c>
      <c r="P23" s="38">
        <f t="shared" si="13"/>
        <v>-3791469.1958458642</v>
      </c>
      <c r="Q23" s="38">
        <f t="shared" si="13"/>
        <v>-4310783.3277693009</v>
      </c>
      <c r="R23" s="38">
        <f t="shared" si="13"/>
        <v>-4830097.459692738</v>
      </c>
      <c r="S23" s="38">
        <f t="shared" si="13"/>
        <v>-5349411.5916161751</v>
      </c>
      <c r="T23" s="38">
        <f t="shared" si="13"/>
        <v>-5868725.7235396123</v>
      </c>
      <c r="U23" s="38">
        <f t="shared" si="13"/>
        <v>-6388039.8554630494</v>
      </c>
      <c r="V23" s="38">
        <f t="shared" si="13"/>
        <v>-6907353.9873864865</v>
      </c>
      <c r="W23" s="38">
        <f t="shared" si="13"/>
        <v>-7426668.1193099236</v>
      </c>
      <c r="X23" s="38">
        <f t="shared" si="13"/>
        <v>-7945982.2512333607</v>
      </c>
      <c r="Y23" s="38">
        <f t="shared" si="13"/>
        <v>-8465296.3831567969</v>
      </c>
      <c r="Z23" s="38">
        <f t="shared" si="13"/>
        <v>-8984610.515080234</v>
      </c>
      <c r="AA23" s="38">
        <f t="shared" si="13"/>
        <v>-9503924.6470036712</v>
      </c>
      <c r="AB23" s="38">
        <f t="shared" si="13"/>
        <v>-10023238.778927108</v>
      </c>
      <c r="AC23" s="38">
        <f t="shared" si="13"/>
        <v>-10542552.910850545</v>
      </c>
      <c r="AD23" s="38">
        <f t="shared" si="13"/>
        <v>-11061867.042773983</v>
      </c>
      <c r="AE23" s="38">
        <f t="shared" si="13"/>
        <v>-11581181.17469742</v>
      </c>
      <c r="AF23" s="38">
        <f t="shared" si="13"/>
        <v>-12100495.306620857</v>
      </c>
      <c r="AG23" s="38">
        <f t="shared" si="13"/>
        <v>-12619809.438544294</v>
      </c>
      <c r="AH23" s="38">
        <f t="shared" si="13"/>
        <v>-13139123.570467729</v>
      </c>
      <c r="AI23" s="38">
        <f t="shared" si="13"/>
        <v>-13658437.702391164</v>
      </c>
    </row>
    <row r="24" spans="1:35" x14ac:dyDescent="0.2">
      <c r="A24" s="29"/>
      <c r="B24" s="29">
        <f t="shared" si="2"/>
        <v>21</v>
      </c>
      <c r="D24" s="47">
        <f t="shared" ref="D24:AI24" si="14">SUM(D20:D23)</f>
        <v>0</v>
      </c>
      <c r="E24" s="47">
        <f t="shared" si="14"/>
        <v>0</v>
      </c>
      <c r="F24" s="47">
        <f t="shared" si="14"/>
        <v>0</v>
      </c>
      <c r="G24" s="47">
        <f t="shared" si="14"/>
        <v>0</v>
      </c>
      <c r="H24" s="47">
        <f t="shared" si="14"/>
        <v>-35692570.21360831</v>
      </c>
      <c r="I24" s="47">
        <f t="shared" si="14"/>
        <v>-73427988.724286959</v>
      </c>
      <c r="J24" s="47">
        <f t="shared" si="14"/>
        <v>-143885001.09174165</v>
      </c>
      <c r="K24" s="47">
        <f t="shared" si="14"/>
        <v>-144860461.338597</v>
      </c>
      <c r="L24" s="47">
        <f t="shared" si="14"/>
        <v>-145835921.58545238</v>
      </c>
      <c r="M24" s="47">
        <f t="shared" si="14"/>
        <v>-146811381.83230773</v>
      </c>
      <c r="N24" s="47">
        <f t="shared" si="14"/>
        <v>-147786842.0791631</v>
      </c>
      <c r="O24" s="47">
        <f t="shared" si="14"/>
        <v>-148762302.32601848</v>
      </c>
      <c r="P24" s="47">
        <f t="shared" si="14"/>
        <v>-149737762.57287383</v>
      </c>
      <c r="Q24" s="47">
        <f t="shared" si="14"/>
        <v>-150713222.81972921</v>
      </c>
      <c r="R24" s="47">
        <f t="shared" si="14"/>
        <v>-151688683.06658456</v>
      </c>
      <c r="S24" s="47">
        <f t="shared" si="14"/>
        <v>-152664143.31343994</v>
      </c>
      <c r="T24" s="47">
        <f t="shared" si="14"/>
        <v>-153639603.56029528</v>
      </c>
      <c r="U24" s="47">
        <f t="shared" si="14"/>
        <v>-154615063.80715066</v>
      </c>
      <c r="V24" s="47">
        <f t="shared" si="14"/>
        <v>-155590524.05400604</v>
      </c>
      <c r="W24" s="47">
        <f t="shared" si="14"/>
        <v>-156565984.30086139</v>
      </c>
      <c r="X24" s="47">
        <f t="shared" si="14"/>
        <v>-157541444.54771677</v>
      </c>
      <c r="Y24" s="47">
        <f t="shared" si="14"/>
        <v>-158516904.79457211</v>
      </c>
      <c r="Z24" s="47">
        <f t="shared" si="14"/>
        <v>-159492365.04142749</v>
      </c>
      <c r="AA24" s="47">
        <f t="shared" si="14"/>
        <v>-160467825.28828284</v>
      </c>
      <c r="AB24" s="47">
        <f t="shared" si="14"/>
        <v>-161443285.53513822</v>
      </c>
      <c r="AC24" s="47">
        <f t="shared" si="14"/>
        <v>-162418745.7819936</v>
      </c>
      <c r="AD24" s="47">
        <f t="shared" si="14"/>
        <v>-163394206.02884895</v>
      </c>
      <c r="AE24" s="47">
        <f t="shared" si="14"/>
        <v>-164369666.27570432</v>
      </c>
      <c r="AF24" s="47">
        <f t="shared" si="14"/>
        <v>-165345126.52255967</v>
      </c>
      <c r="AG24" s="47">
        <f t="shared" si="14"/>
        <v>-166320586.76941505</v>
      </c>
      <c r="AH24" s="47">
        <f t="shared" si="14"/>
        <v>-167296047.0162704</v>
      </c>
      <c r="AI24" s="47">
        <f t="shared" si="14"/>
        <v>-168271507.26312578</v>
      </c>
    </row>
    <row r="25" spans="1:35" x14ac:dyDescent="0.2">
      <c r="A25" s="29"/>
      <c r="B25" s="29">
        <f t="shared" si="2"/>
        <v>22</v>
      </c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</row>
    <row r="26" spans="1:35" x14ac:dyDescent="0.2">
      <c r="B26" s="29">
        <f t="shared" si="2"/>
        <v>23</v>
      </c>
      <c r="C26" s="43" t="s">
        <v>89</v>
      </c>
      <c r="H26" s="29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</row>
    <row r="27" spans="1:35" x14ac:dyDescent="0.2">
      <c r="A27" s="29"/>
      <c r="B27" s="29">
        <f t="shared" si="2"/>
        <v>24</v>
      </c>
      <c r="C27" s="2" t="s">
        <v>47</v>
      </c>
      <c r="D27" s="33">
        <v>543208901.90999997</v>
      </c>
      <c r="E27" s="33">
        <f>D27</f>
        <v>543208901.90999997</v>
      </c>
      <c r="F27" s="9">
        <f>E27</f>
        <v>543208901.90999997</v>
      </c>
      <c r="G27" s="9">
        <f>F27</f>
        <v>543208901.90999997</v>
      </c>
      <c r="H27" s="65">
        <f t="shared" ref="H27:W30" si="15">G27</f>
        <v>543208901.90999997</v>
      </c>
      <c r="I27" s="65">
        <f t="shared" si="15"/>
        <v>543208901.90999997</v>
      </c>
      <c r="J27" s="65">
        <f t="shared" si="15"/>
        <v>543208901.90999997</v>
      </c>
      <c r="K27" s="65">
        <f t="shared" si="15"/>
        <v>543208901.90999997</v>
      </c>
      <c r="L27" s="65">
        <f t="shared" si="15"/>
        <v>543208901.90999997</v>
      </c>
      <c r="M27" s="65">
        <f t="shared" si="15"/>
        <v>543208901.90999997</v>
      </c>
      <c r="N27" s="65">
        <f>M27</f>
        <v>543208901.90999997</v>
      </c>
      <c r="O27" s="65">
        <f>N27</f>
        <v>543208901.90999997</v>
      </c>
      <c r="P27" s="65">
        <f>O27</f>
        <v>543208901.90999997</v>
      </c>
      <c r="Q27" s="65">
        <f>P27</f>
        <v>543208901.90999997</v>
      </c>
      <c r="R27" s="65">
        <f t="shared" ref="R27:AG30" si="16">Q27</f>
        <v>543208901.90999997</v>
      </c>
      <c r="S27" s="65">
        <f t="shared" si="16"/>
        <v>543208901.90999997</v>
      </c>
      <c r="T27" s="65">
        <f t="shared" si="16"/>
        <v>543208901.90999997</v>
      </c>
      <c r="U27" s="65">
        <f t="shared" si="16"/>
        <v>543208901.90999997</v>
      </c>
      <c r="V27" s="65">
        <f t="shared" si="16"/>
        <v>543208901.90999997</v>
      </c>
      <c r="W27" s="65">
        <f t="shared" si="16"/>
        <v>543208901.90999997</v>
      </c>
      <c r="X27" s="65">
        <f t="shared" si="16"/>
        <v>543208901.90999997</v>
      </c>
      <c r="Y27" s="65">
        <f t="shared" si="16"/>
        <v>543208901.90999997</v>
      </c>
      <c r="Z27" s="65">
        <f t="shared" si="16"/>
        <v>543208901.90999997</v>
      </c>
      <c r="AA27" s="65">
        <f t="shared" si="16"/>
        <v>543208901.90999997</v>
      </c>
      <c r="AB27" s="65">
        <f t="shared" si="16"/>
        <v>543208901.90999997</v>
      </c>
      <c r="AC27" s="65">
        <f t="shared" si="16"/>
        <v>543208901.90999997</v>
      </c>
      <c r="AD27" s="65">
        <f t="shared" si="16"/>
        <v>543208901.90999997</v>
      </c>
      <c r="AE27" s="65">
        <f t="shared" si="16"/>
        <v>543208901.90999997</v>
      </c>
      <c r="AF27" s="65">
        <f t="shared" si="16"/>
        <v>543208901.90999997</v>
      </c>
      <c r="AG27" s="65">
        <f t="shared" si="16"/>
        <v>543208901.90999997</v>
      </c>
      <c r="AH27" s="65">
        <f t="shared" ref="AH27:AI30" si="17">AG27</f>
        <v>543208901.90999997</v>
      </c>
      <c r="AI27" s="65">
        <f t="shared" si="17"/>
        <v>543208901.90999997</v>
      </c>
    </row>
    <row r="28" spans="1:35" x14ac:dyDescent="0.2">
      <c r="A28" s="29"/>
      <c r="B28" s="29">
        <f>B27+1</f>
        <v>25</v>
      </c>
      <c r="C28" s="2" t="s">
        <v>49</v>
      </c>
      <c r="D28" s="42">
        <v>-393530448.31597865</v>
      </c>
      <c r="E28" s="33">
        <v>-402413411.52252764</v>
      </c>
      <c r="F28" s="42">
        <v>-411296374.72907662</v>
      </c>
      <c r="G28" s="42">
        <v>-446828227.55527264</v>
      </c>
      <c r="H28" s="66">
        <f t="shared" si="15"/>
        <v>-446828227.55527264</v>
      </c>
      <c r="I28" s="66">
        <f t="shared" si="15"/>
        <v>-446828227.55527264</v>
      </c>
      <c r="J28" s="66">
        <f t="shared" si="15"/>
        <v>-446828227.55527264</v>
      </c>
      <c r="K28" s="66">
        <f t="shared" si="15"/>
        <v>-446828227.55527264</v>
      </c>
      <c r="L28" s="66">
        <f t="shared" si="15"/>
        <v>-446828227.55527264</v>
      </c>
      <c r="M28" s="66">
        <f t="shared" si="15"/>
        <v>-446828227.55527264</v>
      </c>
      <c r="N28" s="66">
        <f t="shared" si="15"/>
        <v>-446828227.55527264</v>
      </c>
      <c r="O28" s="66">
        <f t="shared" si="15"/>
        <v>-446828227.55527264</v>
      </c>
      <c r="P28" s="66">
        <f t="shared" si="15"/>
        <v>-446828227.55527264</v>
      </c>
      <c r="Q28" s="66">
        <f t="shared" si="15"/>
        <v>-446828227.55527264</v>
      </c>
      <c r="R28" s="66">
        <f t="shared" si="16"/>
        <v>-446828227.55527264</v>
      </c>
      <c r="S28" s="66">
        <f t="shared" si="16"/>
        <v>-446828227.55527264</v>
      </c>
      <c r="T28" s="66">
        <f t="shared" si="16"/>
        <v>-446828227.55527264</v>
      </c>
      <c r="U28" s="66">
        <f t="shared" si="16"/>
        <v>-446828227.55527264</v>
      </c>
      <c r="V28" s="66">
        <f t="shared" si="16"/>
        <v>-446828227.55527264</v>
      </c>
      <c r="W28" s="66">
        <f t="shared" si="16"/>
        <v>-446828227.55527264</v>
      </c>
      <c r="X28" s="66">
        <f t="shared" si="16"/>
        <v>-446828227.55527264</v>
      </c>
      <c r="Y28" s="66">
        <f t="shared" si="16"/>
        <v>-446828227.55527264</v>
      </c>
      <c r="Z28" s="66">
        <f t="shared" si="16"/>
        <v>-446828227.55527264</v>
      </c>
      <c r="AA28" s="66">
        <f t="shared" si="16"/>
        <v>-446828227.55527264</v>
      </c>
      <c r="AB28" s="66">
        <f t="shared" si="16"/>
        <v>-446828227.55527264</v>
      </c>
      <c r="AC28" s="66">
        <f t="shared" si="16"/>
        <v>-446828227.55527264</v>
      </c>
      <c r="AD28" s="66">
        <f t="shared" si="16"/>
        <v>-446828227.55527264</v>
      </c>
      <c r="AE28" s="66">
        <f t="shared" si="16"/>
        <v>-446828227.55527264</v>
      </c>
      <c r="AF28" s="66">
        <f t="shared" si="16"/>
        <v>-446828227.55527264</v>
      </c>
      <c r="AG28" s="66">
        <f t="shared" si="16"/>
        <v>-446828227.55527264</v>
      </c>
      <c r="AH28" s="66">
        <f t="shared" si="17"/>
        <v>-446828227.55527264</v>
      </c>
      <c r="AI28" s="66">
        <f t="shared" si="17"/>
        <v>-446828227.55527264</v>
      </c>
    </row>
    <row r="29" spans="1:35" x14ac:dyDescent="0.2">
      <c r="A29" s="29"/>
      <c r="B29" s="29">
        <f>B28+1</f>
        <v>26</v>
      </c>
      <c r="C29" s="2" t="s">
        <v>50</v>
      </c>
      <c r="D29" s="42">
        <v>0</v>
      </c>
      <c r="E29" s="42">
        <v>0</v>
      </c>
      <c r="F29" s="42">
        <v>7301988.8099999996</v>
      </c>
      <c r="G29" s="42">
        <v>10293719.730000002</v>
      </c>
      <c r="H29" s="42">
        <v>14379416.324140698</v>
      </c>
      <c r="I29" s="42">
        <v>33289441.36896861</v>
      </c>
      <c r="J29" s="42">
        <v>47101010.180916734</v>
      </c>
      <c r="K29" s="66">
        <f>J29</f>
        <v>47101010.180916734</v>
      </c>
      <c r="L29" s="66">
        <f t="shared" si="15"/>
        <v>47101010.180916734</v>
      </c>
      <c r="M29" s="66">
        <f t="shared" si="15"/>
        <v>47101010.180916734</v>
      </c>
      <c r="N29" s="66">
        <f t="shared" si="15"/>
        <v>47101010.180916734</v>
      </c>
      <c r="O29" s="66">
        <f t="shared" si="15"/>
        <v>47101010.180916734</v>
      </c>
      <c r="P29" s="66">
        <f t="shared" si="15"/>
        <v>47101010.180916734</v>
      </c>
      <c r="Q29" s="66">
        <f t="shared" si="15"/>
        <v>47101010.180916734</v>
      </c>
      <c r="R29" s="66">
        <f t="shared" si="15"/>
        <v>47101010.180916734</v>
      </c>
      <c r="S29" s="66">
        <f t="shared" si="15"/>
        <v>47101010.180916734</v>
      </c>
      <c r="T29" s="66">
        <f t="shared" si="15"/>
        <v>47101010.180916734</v>
      </c>
      <c r="U29" s="66">
        <f t="shared" si="15"/>
        <v>47101010.180916734</v>
      </c>
      <c r="V29" s="66">
        <f t="shared" si="15"/>
        <v>47101010.180916734</v>
      </c>
      <c r="W29" s="66">
        <f t="shared" si="15"/>
        <v>47101010.180916734</v>
      </c>
      <c r="X29" s="66">
        <f t="shared" si="16"/>
        <v>47101010.180916734</v>
      </c>
      <c r="Y29" s="66">
        <f t="shared" si="16"/>
        <v>47101010.180916734</v>
      </c>
      <c r="Z29" s="66">
        <f t="shared" si="16"/>
        <v>47101010.180916734</v>
      </c>
      <c r="AA29" s="66">
        <f t="shared" si="16"/>
        <v>47101010.180916734</v>
      </c>
      <c r="AB29" s="66">
        <f t="shared" si="16"/>
        <v>47101010.180916734</v>
      </c>
      <c r="AC29" s="66">
        <f t="shared" si="16"/>
        <v>47101010.180916734</v>
      </c>
      <c r="AD29" s="66">
        <f t="shared" si="16"/>
        <v>47101010.180916734</v>
      </c>
      <c r="AE29" s="66">
        <f t="shared" si="16"/>
        <v>47101010.180916734</v>
      </c>
      <c r="AF29" s="66">
        <f t="shared" si="16"/>
        <v>47101010.180916734</v>
      </c>
      <c r="AG29" s="66">
        <f t="shared" si="16"/>
        <v>47101010.180916734</v>
      </c>
      <c r="AH29" s="66">
        <f t="shared" si="17"/>
        <v>47101010.180916734</v>
      </c>
      <c r="AI29" s="66">
        <f t="shared" si="17"/>
        <v>47101010.180916734</v>
      </c>
    </row>
    <row r="30" spans="1:35" x14ac:dyDescent="0.2">
      <c r="A30" s="29"/>
      <c r="B30" s="29">
        <f>B29+1</f>
        <v>27</v>
      </c>
      <c r="C30" s="2" t="s">
        <v>51</v>
      </c>
      <c r="D30" s="42">
        <v>0</v>
      </c>
      <c r="E30" s="42">
        <v>0</v>
      </c>
      <c r="F30" s="66">
        <v>-163728.92011872289</v>
      </c>
      <c r="G30" s="66">
        <v>-865675.92703472287</v>
      </c>
      <c r="H30" s="66">
        <f>G30</f>
        <v>-865675.92703472287</v>
      </c>
      <c r="I30" s="66">
        <f>H30</f>
        <v>-865675.92703472287</v>
      </c>
      <c r="J30" s="66">
        <f>I30</f>
        <v>-865675.92703472287</v>
      </c>
      <c r="K30" s="66">
        <f>J30</f>
        <v>-865675.92703472287</v>
      </c>
      <c r="L30" s="66">
        <f t="shared" si="15"/>
        <v>-865675.92703472287</v>
      </c>
      <c r="M30" s="66">
        <f t="shared" si="15"/>
        <v>-865675.92703472287</v>
      </c>
      <c r="N30" s="66">
        <f t="shared" si="15"/>
        <v>-865675.92703472287</v>
      </c>
      <c r="O30" s="66">
        <f t="shared" si="15"/>
        <v>-865675.92703472287</v>
      </c>
      <c r="P30" s="66">
        <f t="shared" si="15"/>
        <v>-865675.92703472287</v>
      </c>
      <c r="Q30" s="66">
        <f t="shared" si="15"/>
        <v>-865675.92703472287</v>
      </c>
      <c r="R30" s="66">
        <f t="shared" si="15"/>
        <v>-865675.92703472287</v>
      </c>
      <c r="S30" s="66">
        <f t="shared" si="15"/>
        <v>-865675.92703472287</v>
      </c>
      <c r="T30" s="66">
        <f t="shared" si="15"/>
        <v>-865675.92703472287</v>
      </c>
      <c r="U30" s="66">
        <f t="shared" si="15"/>
        <v>-865675.92703472287</v>
      </c>
      <c r="V30" s="66">
        <f t="shared" si="15"/>
        <v>-865675.92703472287</v>
      </c>
      <c r="W30" s="66">
        <f t="shared" si="15"/>
        <v>-865675.92703472287</v>
      </c>
      <c r="X30" s="66">
        <f t="shared" si="16"/>
        <v>-865675.92703472287</v>
      </c>
      <c r="Y30" s="66">
        <f t="shared" si="16"/>
        <v>-865675.92703472287</v>
      </c>
      <c r="Z30" s="66">
        <f t="shared" si="16"/>
        <v>-865675.92703472287</v>
      </c>
      <c r="AA30" s="66">
        <f t="shared" si="16"/>
        <v>-865675.92703472287</v>
      </c>
      <c r="AB30" s="66">
        <f t="shared" si="16"/>
        <v>-865675.92703472287</v>
      </c>
      <c r="AC30" s="66">
        <f t="shared" si="16"/>
        <v>-865675.92703472287</v>
      </c>
      <c r="AD30" s="66">
        <f t="shared" si="16"/>
        <v>-865675.92703472287</v>
      </c>
      <c r="AE30" s="66">
        <f t="shared" si="16"/>
        <v>-865675.92703472287</v>
      </c>
      <c r="AF30" s="66">
        <f t="shared" si="16"/>
        <v>-865675.92703472287</v>
      </c>
      <c r="AG30" s="66">
        <f t="shared" si="16"/>
        <v>-865675.92703472287</v>
      </c>
      <c r="AH30" s="66">
        <f t="shared" si="17"/>
        <v>-865675.92703472287</v>
      </c>
      <c r="AI30" s="66">
        <f t="shared" si="17"/>
        <v>-865675.92703472287</v>
      </c>
    </row>
    <row r="31" spans="1:35" x14ac:dyDescent="0.2">
      <c r="A31" s="29"/>
      <c r="B31" s="29">
        <f>B30+1</f>
        <v>28</v>
      </c>
      <c r="D31" s="39">
        <f t="shared" ref="D31:AI31" si="18">SUM(D27:D30)</f>
        <v>149678453.59402132</v>
      </c>
      <c r="E31" s="39">
        <f t="shared" si="18"/>
        <v>140795490.38747233</v>
      </c>
      <c r="F31" s="39">
        <f t="shared" si="18"/>
        <v>139050787.07080463</v>
      </c>
      <c r="G31" s="39">
        <f t="shared" si="18"/>
        <v>105808718.15769261</v>
      </c>
      <c r="H31" s="39">
        <f t="shared" si="18"/>
        <v>109894414.7518333</v>
      </c>
      <c r="I31" s="39">
        <f t="shared" si="18"/>
        <v>128804439.79666121</v>
      </c>
      <c r="J31" s="39">
        <f t="shared" si="18"/>
        <v>142616008.60860932</v>
      </c>
      <c r="K31" s="39">
        <f t="shared" si="18"/>
        <v>142616008.60860932</v>
      </c>
      <c r="L31" s="39">
        <f t="shared" si="18"/>
        <v>142616008.60860932</v>
      </c>
      <c r="M31" s="39">
        <f t="shared" si="18"/>
        <v>142616008.60860932</v>
      </c>
      <c r="N31" s="39">
        <f t="shared" si="18"/>
        <v>142616008.60860932</v>
      </c>
      <c r="O31" s="39">
        <f t="shared" si="18"/>
        <v>142616008.60860932</v>
      </c>
      <c r="P31" s="39">
        <f t="shared" si="18"/>
        <v>142616008.60860932</v>
      </c>
      <c r="Q31" s="39">
        <f t="shared" si="18"/>
        <v>142616008.60860932</v>
      </c>
      <c r="R31" s="39">
        <f t="shared" si="18"/>
        <v>142616008.60860932</v>
      </c>
      <c r="S31" s="39">
        <f t="shared" si="18"/>
        <v>142616008.60860932</v>
      </c>
      <c r="T31" s="39">
        <f t="shared" si="18"/>
        <v>142616008.60860932</v>
      </c>
      <c r="U31" s="39">
        <f t="shared" si="18"/>
        <v>142616008.60860932</v>
      </c>
      <c r="V31" s="39">
        <f t="shared" si="18"/>
        <v>142616008.60860932</v>
      </c>
      <c r="W31" s="39">
        <f t="shared" si="18"/>
        <v>142616008.60860932</v>
      </c>
      <c r="X31" s="39">
        <f t="shared" si="18"/>
        <v>142616008.60860932</v>
      </c>
      <c r="Y31" s="39">
        <f t="shared" si="18"/>
        <v>142616008.60860932</v>
      </c>
      <c r="Z31" s="39">
        <f t="shared" si="18"/>
        <v>142616008.60860932</v>
      </c>
      <c r="AA31" s="39">
        <f t="shared" si="18"/>
        <v>142616008.60860932</v>
      </c>
      <c r="AB31" s="39">
        <f t="shared" si="18"/>
        <v>142616008.60860932</v>
      </c>
      <c r="AC31" s="39">
        <f t="shared" si="18"/>
        <v>142616008.60860932</v>
      </c>
      <c r="AD31" s="39">
        <f t="shared" si="18"/>
        <v>142616008.60860932</v>
      </c>
      <c r="AE31" s="39">
        <f t="shared" si="18"/>
        <v>142616008.60860932</v>
      </c>
      <c r="AF31" s="39">
        <f t="shared" si="18"/>
        <v>142616008.60860932</v>
      </c>
      <c r="AG31" s="39">
        <f t="shared" si="18"/>
        <v>142616008.60860932</v>
      </c>
      <c r="AH31" s="39">
        <f t="shared" si="18"/>
        <v>142616008.60860932</v>
      </c>
      <c r="AI31" s="39">
        <f t="shared" si="18"/>
        <v>142616008.60860932</v>
      </c>
    </row>
    <row r="32" spans="1:35" x14ac:dyDescent="0.2">
      <c r="A32" s="29"/>
      <c r="B32" s="29">
        <f t="shared" si="2"/>
        <v>29</v>
      </c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</row>
    <row r="33" spans="2:35" ht="12.75" thickBot="1" x14ac:dyDescent="0.25">
      <c r="B33" s="29">
        <f t="shared" si="2"/>
        <v>30</v>
      </c>
      <c r="C33" s="1" t="s">
        <v>90</v>
      </c>
      <c r="D33" s="51">
        <f t="shared" ref="D33:AI33" si="19">D16+D31+D18+D24</f>
        <v>421931390.17208242</v>
      </c>
      <c r="E33" s="51">
        <f t="shared" si="19"/>
        <v>208719496.87775519</v>
      </c>
      <c r="F33" s="51">
        <f t="shared" si="19"/>
        <v>205004270.11640927</v>
      </c>
      <c r="G33" s="51">
        <f t="shared" si="19"/>
        <v>117652648.00026095</v>
      </c>
      <c r="H33" s="51">
        <f t="shared" si="19"/>
        <v>86045774.380793318</v>
      </c>
      <c r="I33" s="51">
        <f t="shared" si="19"/>
        <v>67220380.914942607</v>
      </c>
      <c r="J33" s="51">
        <f t="shared" si="19"/>
        <v>24386506.171384126</v>
      </c>
      <c r="K33" s="51">
        <f t="shared" si="19"/>
        <v>23411045.924528778</v>
      </c>
      <c r="L33" s="51">
        <f t="shared" si="19"/>
        <v>22435585.677673399</v>
      </c>
      <c r="M33" s="51">
        <f t="shared" si="19"/>
        <v>21460125.430818051</v>
      </c>
      <c r="N33" s="51">
        <f t="shared" si="19"/>
        <v>20484665.183962673</v>
      </c>
      <c r="O33" s="51">
        <f t="shared" si="19"/>
        <v>19509204.937107295</v>
      </c>
      <c r="P33" s="51">
        <f t="shared" si="19"/>
        <v>18533744.690251946</v>
      </c>
      <c r="Q33" s="51">
        <f t="shared" si="19"/>
        <v>17558284.443396568</v>
      </c>
      <c r="R33" s="51">
        <f t="shared" si="19"/>
        <v>16582824.19654122</v>
      </c>
      <c r="S33" s="51">
        <f t="shared" si="19"/>
        <v>15607363.949685842</v>
      </c>
      <c r="T33" s="51">
        <f t="shared" si="19"/>
        <v>14631903.702830493</v>
      </c>
      <c r="U33" s="51">
        <f t="shared" si="19"/>
        <v>13656443.455975115</v>
      </c>
      <c r="V33" s="51">
        <f t="shared" si="19"/>
        <v>12680983.209119737</v>
      </c>
      <c r="W33" s="51">
        <f t="shared" si="19"/>
        <v>11705522.962264389</v>
      </c>
      <c r="X33" s="51">
        <f t="shared" si="19"/>
        <v>10730062.715409011</v>
      </c>
      <c r="Y33" s="51">
        <f t="shared" si="19"/>
        <v>9754602.4685536623</v>
      </c>
      <c r="Z33" s="51">
        <f t="shared" si="19"/>
        <v>8779142.2216982841</v>
      </c>
      <c r="AA33" s="51">
        <f t="shared" si="19"/>
        <v>7803681.9748429358</v>
      </c>
      <c r="AB33" s="51">
        <f t="shared" si="19"/>
        <v>6828221.7279875576</v>
      </c>
      <c r="AC33" s="51">
        <f t="shared" si="19"/>
        <v>5852761.4811321795</v>
      </c>
      <c r="AD33" s="51">
        <f t="shared" si="19"/>
        <v>4877301.2342768312</v>
      </c>
      <c r="AE33" s="51">
        <f t="shared" si="19"/>
        <v>3901840.987421453</v>
      </c>
      <c r="AF33" s="51">
        <f t="shared" si="19"/>
        <v>2926380.7405661047</v>
      </c>
      <c r="AG33" s="51">
        <f t="shared" si="19"/>
        <v>1950920.4937107265</v>
      </c>
      <c r="AH33" s="51">
        <f t="shared" si="19"/>
        <v>975460.24685537815</v>
      </c>
      <c r="AI33" s="51">
        <f t="shared" si="19"/>
        <v>0</v>
      </c>
    </row>
    <row r="34" spans="2:35" ht="12.75" thickTop="1" x14ac:dyDescent="0.2">
      <c r="B34" s="29">
        <f t="shared" si="2"/>
        <v>31</v>
      </c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</row>
    <row r="35" spans="2:35" x14ac:dyDescent="0.2">
      <c r="B35" s="29">
        <f t="shared" si="2"/>
        <v>32</v>
      </c>
      <c r="C35" s="69" t="s">
        <v>91</v>
      </c>
      <c r="D35" s="47"/>
      <c r="E35" s="47"/>
      <c r="F35" s="47"/>
      <c r="G35" s="47"/>
      <c r="H35" s="47">
        <f>(G31/H44)</f>
        <v>35269572.719230868</v>
      </c>
      <c r="I35" s="47">
        <f>((H31+H20)/I44)</f>
        <v>37312421.016301215</v>
      </c>
      <c r="J35" s="47">
        <f>((I31+I20)/J44)</f>
        <v>56222446.061129138</v>
      </c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</row>
    <row r="36" spans="2:35" x14ac:dyDescent="0.2">
      <c r="B36" s="29">
        <f t="shared" si="2"/>
        <v>33</v>
      </c>
      <c r="C36" s="70" t="s">
        <v>92</v>
      </c>
      <c r="D36" s="38"/>
      <c r="E36" s="38"/>
      <c r="F36" s="38"/>
      <c r="G36" s="38"/>
      <c r="H36" s="38">
        <f t="shared" ref="H36:AI36" si="20">(G16+G18+SUM(G22:G23))/H43</f>
        <v>422997.49437744066</v>
      </c>
      <c r="I36" s="38">
        <f t="shared" si="20"/>
        <v>422997.49437744066</v>
      </c>
      <c r="J36" s="38">
        <f t="shared" si="20"/>
        <v>422997.49437744066</v>
      </c>
      <c r="K36" s="38">
        <f t="shared" si="20"/>
        <v>975460.24685536488</v>
      </c>
      <c r="L36" s="38">
        <f t="shared" si="20"/>
        <v>975460.24685536476</v>
      </c>
      <c r="M36" s="38">
        <f t="shared" si="20"/>
        <v>975460.24685536488</v>
      </c>
      <c r="N36" s="38">
        <f t="shared" si="20"/>
        <v>975460.246855365</v>
      </c>
      <c r="O36" s="38">
        <f t="shared" si="20"/>
        <v>975460.246855365</v>
      </c>
      <c r="P36" s="38">
        <f t="shared" si="20"/>
        <v>975460.24685536488</v>
      </c>
      <c r="Q36" s="38">
        <f t="shared" si="20"/>
        <v>975460.24685536476</v>
      </c>
      <c r="R36" s="38">
        <f t="shared" si="20"/>
        <v>975460.24685536488</v>
      </c>
      <c r="S36" s="38">
        <f t="shared" si="20"/>
        <v>975460.246855365</v>
      </c>
      <c r="T36" s="38">
        <f t="shared" si="20"/>
        <v>975460.24685536488</v>
      </c>
      <c r="U36" s="38">
        <f t="shared" si="20"/>
        <v>975460.246855365</v>
      </c>
      <c r="V36" s="38">
        <f t="shared" si="20"/>
        <v>975460.24685536488</v>
      </c>
      <c r="W36" s="38">
        <f t="shared" si="20"/>
        <v>975460.246855365</v>
      </c>
      <c r="X36" s="38">
        <f t="shared" si="20"/>
        <v>975460.24685536476</v>
      </c>
      <c r="Y36" s="38">
        <f t="shared" si="20"/>
        <v>975460.246855365</v>
      </c>
      <c r="Z36" s="38">
        <f t="shared" si="20"/>
        <v>975460.24685536488</v>
      </c>
      <c r="AA36" s="38">
        <f t="shared" si="20"/>
        <v>975460.24685536488</v>
      </c>
      <c r="AB36" s="38">
        <f t="shared" si="20"/>
        <v>975460.24685536511</v>
      </c>
      <c r="AC36" s="38">
        <f t="shared" si="20"/>
        <v>975460.24685536488</v>
      </c>
      <c r="AD36" s="38">
        <f t="shared" si="20"/>
        <v>975460.24685536453</v>
      </c>
      <c r="AE36" s="38">
        <f t="shared" si="20"/>
        <v>975460.24685536476</v>
      </c>
      <c r="AF36" s="38">
        <f t="shared" si="20"/>
        <v>975460.24685536511</v>
      </c>
      <c r="AG36" s="38">
        <f t="shared" si="20"/>
        <v>975460.24685536453</v>
      </c>
      <c r="AH36" s="38">
        <f t="shared" si="20"/>
        <v>975460.24685536325</v>
      </c>
      <c r="AI36" s="38">
        <f t="shared" si="20"/>
        <v>975460.24685536325</v>
      </c>
    </row>
    <row r="37" spans="2:35" x14ac:dyDescent="0.2">
      <c r="B37" s="29">
        <f t="shared" si="2"/>
        <v>34</v>
      </c>
      <c r="C37" s="70" t="s">
        <v>93</v>
      </c>
      <c r="D37" s="38"/>
      <c r="E37" s="38"/>
      <c r="F37" s="38"/>
      <c r="G37" s="38"/>
      <c r="H37" s="38"/>
      <c r="I37" s="38"/>
      <c r="J37" s="38">
        <f>J31+J20</f>
        <v>13811568.811948106</v>
      </c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</row>
    <row r="38" spans="2:35" x14ac:dyDescent="0.2">
      <c r="B38" s="29">
        <f t="shared" si="2"/>
        <v>35</v>
      </c>
      <c r="C38" s="71" t="s">
        <v>94</v>
      </c>
      <c r="D38" s="62"/>
      <c r="E38" s="62"/>
      <c r="F38" s="62"/>
      <c r="G38" s="62"/>
      <c r="H38" s="62">
        <f>H35+H36+H37</f>
        <v>35692570.21360831</v>
      </c>
      <c r="I38" s="62">
        <f t="shared" ref="I38:AI38" si="21">I35+I36+I37</f>
        <v>37735418.510678656</v>
      </c>
      <c r="J38" s="62">
        <f t="shared" si="21"/>
        <v>70457012.367454678</v>
      </c>
      <c r="K38" s="62">
        <f t="shared" si="21"/>
        <v>975460.24685536488</v>
      </c>
      <c r="L38" s="62">
        <f t="shared" si="21"/>
        <v>975460.24685536476</v>
      </c>
      <c r="M38" s="62">
        <f t="shared" si="21"/>
        <v>975460.24685536488</v>
      </c>
      <c r="N38" s="62">
        <f t="shared" si="21"/>
        <v>975460.246855365</v>
      </c>
      <c r="O38" s="62">
        <f t="shared" si="21"/>
        <v>975460.246855365</v>
      </c>
      <c r="P38" s="62">
        <f t="shared" si="21"/>
        <v>975460.24685536488</v>
      </c>
      <c r="Q38" s="62">
        <f t="shared" si="21"/>
        <v>975460.24685536476</v>
      </c>
      <c r="R38" s="62">
        <f t="shared" si="21"/>
        <v>975460.24685536488</v>
      </c>
      <c r="S38" s="62">
        <f t="shared" si="21"/>
        <v>975460.246855365</v>
      </c>
      <c r="T38" s="62">
        <f t="shared" si="21"/>
        <v>975460.24685536488</v>
      </c>
      <c r="U38" s="62">
        <f t="shared" si="21"/>
        <v>975460.246855365</v>
      </c>
      <c r="V38" s="62">
        <f t="shared" si="21"/>
        <v>975460.24685536488</v>
      </c>
      <c r="W38" s="62">
        <f t="shared" si="21"/>
        <v>975460.246855365</v>
      </c>
      <c r="X38" s="62">
        <f t="shared" si="21"/>
        <v>975460.24685536476</v>
      </c>
      <c r="Y38" s="62">
        <f t="shared" si="21"/>
        <v>975460.246855365</v>
      </c>
      <c r="Z38" s="62">
        <f t="shared" si="21"/>
        <v>975460.24685536488</v>
      </c>
      <c r="AA38" s="62">
        <f t="shared" si="21"/>
        <v>975460.24685536488</v>
      </c>
      <c r="AB38" s="62">
        <f t="shared" si="21"/>
        <v>975460.24685536511</v>
      </c>
      <c r="AC38" s="62">
        <f t="shared" si="21"/>
        <v>975460.24685536488</v>
      </c>
      <c r="AD38" s="62">
        <f t="shared" si="21"/>
        <v>975460.24685536453</v>
      </c>
      <c r="AE38" s="62">
        <f t="shared" si="21"/>
        <v>975460.24685536476</v>
      </c>
      <c r="AF38" s="62">
        <f t="shared" si="21"/>
        <v>975460.24685536511</v>
      </c>
      <c r="AG38" s="62">
        <f t="shared" si="21"/>
        <v>975460.24685536453</v>
      </c>
      <c r="AH38" s="62">
        <f t="shared" si="21"/>
        <v>975460.24685536325</v>
      </c>
      <c r="AI38" s="62">
        <f t="shared" si="21"/>
        <v>975460.24685536325</v>
      </c>
    </row>
    <row r="39" spans="2:35" x14ac:dyDescent="0.2">
      <c r="B39" s="29">
        <f t="shared" si="2"/>
        <v>36</v>
      </c>
      <c r="C39" s="72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</row>
    <row r="40" spans="2:35" x14ac:dyDescent="0.2">
      <c r="B40" s="29">
        <f t="shared" si="2"/>
        <v>37</v>
      </c>
      <c r="C40" s="72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</row>
    <row r="41" spans="2:35" x14ac:dyDescent="0.2">
      <c r="B41" s="29">
        <f t="shared" si="2"/>
        <v>38</v>
      </c>
      <c r="C41" s="2" t="s">
        <v>95</v>
      </c>
      <c r="F41" s="73"/>
      <c r="G41" s="73"/>
      <c r="H41" s="65"/>
      <c r="I41" s="65">
        <f t="shared" ref="I41:AI41" si="22">H33-G33+H38</f>
        <v>4085696.5941406786</v>
      </c>
      <c r="J41" s="65">
        <f t="shared" si="22"/>
        <v>18910025.044827946</v>
      </c>
      <c r="K41" s="65">
        <f t="shared" si="22"/>
        <v>27623137.623896196</v>
      </c>
      <c r="L41" s="65">
        <f t="shared" si="22"/>
        <v>1.6530975699424744E-8</v>
      </c>
      <c r="M41" s="65">
        <f t="shared" si="22"/>
        <v>-1.3387762010097504E-8</v>
      </c>
      <c r="N41" s="65">
        <f t="shared" si="22"/>
        <v>1.6530975699424744E-8</v>
      </c>
      <c r="O41" s="65">
        <f t="shared" si="22"/>
        <v>-1.3154931366443634E-8</v>
      </c>
      <c r="P41" s="65">
        <f t="shared" si="22"/>
        <v>-1.3154931366443634E-8</v>
      </c>
      <c r="Q41" s="65">
        <f t="shared" si="22"/>
        <v>1.6530975699424744E-8</v>
      </c>
      <c r="R41" s="65">
        <f t="shared" si="22"/>
        <v>-1.3387762010097504E-8</v>
      </c>
      <c r="S41" s="65">
        <f t="shared" si="22"/>
        <v>1.6530975699424744E-8</v>
      </c>
      <c r="T41" s="65">
        <f t="shared" si="22"/>
        <v>-1.3154931366443634E-8</v>
      </c>
      <c r="U41" s="65">
        <f t="shared" si="22"/>
        <v>1.6530975699424744E-8</v>
      </c>
      <c r="V41" s="65">
        <f t="shared" si="22"/>
        <v>-1.3154931366443634E-8</v>
      </c>
      <c r="W41" s="65">
        <f t="shared" si="22"/>
        <v>-1.3271346688270569E-8</v>
      </c>
      <c r="X41" s="65">
        <f t="shared" si="22"/>
        <v>1.6647391021251678E-8</v>
      </c>
      <c r="Y41" s="65">
        <f t="shared" si="22"/>
        <v>-1.3387762010097504E-8</v>
      </c>
      <c r="Z41" s="65">
        <f t="shared" si="22"/>
        <v>1.6647391021251678E-8</v>
      </c>
      <c r="AA41" s="65">
        <f t="shared" si="22"/>
        <v>-1.3271346688270569E-8</v>
      </c>
      <c r="AB41" s="65">
        <f t="shared" si="22"/>
        <v>1.6530975699424744E-8</v>
      </c>
      <c r="AC41" s="65">
        <f t="shared" si="22"/>
        <v>-1.3038516044616699E-8</v>
      </c>
      <c r="AD41" s="65">
        <f t="shared" si="22"/>
        <v>-1.3271346688270569E-8</v>
      </c>
      <c r="AE41" s="65">
        <f t="shared" si="22"/>
        <v>1.6181729733943939E-8</v>
      </c>
      <c r="AF41" s="65">
        <f t="shared" si="22"/>
        <v>-1.3387762010097504E-8</v>
      </c>
      <c r="AG41" s="65">
        <f t="shared" si="22"/>
        <v>1.6763806343078613E-8</v>
      </c>
      <c r="AH41" s="65">
        <f t="shared" si="22"/>
        <v>-1.3620592653751373E-8</v>
      </c>
      <c r="AI41" s="65">
        <f t="shared" si="22"/>
        <v>1.4901161193847656E-8</v>
      </c>
    </row>
    <row r="42" spans="2:35" x14ac:dyDescent="0.2">
      <c r="B42" s="29">
        <f t="shared" si="2"/>
        <v>39</v>
      </c>
      <c r="C42" s="2" t="s">
        <v>96</v>
      </c>
      <c r="F42" s="73"/>
      <c r="G42" s="73"/>
      <c r="H42" s="65">
        <f t="shared" ref="H42:AI42" si="23">-(H33-G33+G38)</f>
        <v>31606873.619467631</v>
      </c>
      <c r="I42" s="65">
        <f t="shared" si="23"/>
        <v>-16867176.747757599</v>
      </c>
      <c r="J42" s="65">
        <f t="shared" si="23"/>
        <v>5098456.2328798249</v>
      </c>
      <c r="K42" s="65">
        <f t="shared" si="23"/>
        <v>-69481552.120599329</v>
      </c>
      <c r="L42" s="65">
        <f t="shared" si="23"/>
        <v>1.3271346688270569E-8</v>
      </c>
      <c r="M42" s="65">
        <f t="shared" si="23"/>
        <v>-1.6414560377597809E-8</v>
      </c>
      <c r="N42" s="65">
        <f t="shared" si="23"/>
        <v>1.3271346688270569E-8</v>
      </c>
      <c r="O42" s="65">
        <f t="shared" si="23"/>
        <v>1.3154931366443634E-8</v>
      </c>
      <c r="P42" s="65">
        <f t="shared" si="23"/>
        <v>-1.6647391021251678E-8</v>
      </c>
      <c r="Q42" s="65">
        <f t="shared" si="23"/>
        <v>1.3271346688270569E-8</v>
      </c>
      <c r="R42" s="65">
        <f t="shared" si="23"/>
        <v>-1.6414560377597809E-8</v>
      </c>
      <c r="S42" s="65">
        <f t="shared" si="23"/>
        <v>1.3271346688270569E-8</v>
      </c>
      <c r="T42" s="65">
        <f t="shared" si="23"/>
        <v>-1.6647391021251678E-8</v>
      </c>
      <c r="U42" s="65">
        <f t="shared" si="23"/>
        <v>1.3271346688270569E-8</v>
      </c>
      <c r="V42" s="65">
        <f t="shared" si="23"/>
        <v>1.3154931366443634E-8</v>
      </c>
      <c r="W42" s="65">
        <f t="shared" si="23"/>
        <v>-1.6530975699424744E-8</v>
      </c>
      <c r="X42" s="65">
        <f t="shared" si="23"/>
        <v>1.3154931366443634E-8</v>
      </c>
      <c r="Y42" s="65">
        <f t="shared" si="23"/>
        <v>-1.6414560377597809E-8</v>
      </c>
      <c r="Z42" s="65">
        <f t="shared" si="23"/>
        <v>1.3154931366443634E-8</v>
      </c>
      <c r="AA42" s="65">
        <f t="shared" si="23"/>
        <v>-1.6530975699424744E-8</v>
      </c>
      <c r="AB42" s="65">
        <f t="shared" si="23"/>
        <v>1.3271346688270569E-8</v>
      </c>
      <c r="AC42" s="65">
        <f t="shared" si="23"/>
        <v>1.3038516044616699E-8</v>
      </c>
      <c r="AD42" s="65">
        <f t="shared" si="23"/>
        <v>-1.6530975699424744E-8</v>
      </c>
      <c r="AE42" s="65">
        <f t="shared" si="23"/>
        <v>1.3620592653751373E-8</v>
      </c>
      <c r="AF42" s="65">
        <f t="shared" si="23"/>
        <v>-1.6414560377597809E-8</v>
      </c>
      <c r="AG42" s="65">
        <f t="shared" si="23"/>
        <v>1.3038516044616699E-8</v>
      </c>
      <c r="AH42" s="65">
        <f t="shared" si="23"/>
        <v>-1.6181729733943939E-8</v>
      </c>
      <c r="AI42" s="65">
        <f t="shared" si="23"/>
        <v>1.4901161193847656E-8</v>
      </c>
    </row>
    <row r="43" spans="2:35" x14ac:dyDescent="0.2">
      <c r="B43" s="29">
        <f t="shared" si="2"/>
        <v>40</v>
      </c>
      <c r="C43" s="2" t="s">
        <v>97</v>
      </c>
      <c r="D43" s="29"/>
      <c r="E43" s="29"/>
      <c r="F43" s="73"/>
      <c r="G43" s="73"/>
      <c r="H43" s="73">
        <v>28</v>
      </c>
      <c r="I43" s="73">
        <f>H43-1</f>
        <v>27</v>
      </c>
      <c r="J43" s="73">
        <f t="shared" ref="J43:AI43" si="24">I43-1</f>
        <v>26</v>
      </c>
      <c r="K43" s="73">
        <f t="shared" si="24"/>
        <v>25</v>
      </c>
      <c r="L43" s="73">
        <f t="shared" si="24"/>
        <v>24</v>
      </c>
      <c r="M43" s="73">
        <f t="shared" si="24"/>
        <v>23</v>
      </c>
      <c r="N43" s="73">
        <f t="shared" si="24"/>
        <v>22</v>
      </c>
      <c r="O43" s="73">
        <f t="shared" si="24"/>
        <v>21</v>
      </c>
      <c r="P43" s="73">
        <f t="shared" si="24"/>
        <v>20</v>
      </c>
      <c r="Q43" s="73">
        <f t="shared" si="24"/>
        <v>19</v>
      </c>
      <c r="R43" s="73">
        <f t="shared" si="24"/>
        <v>18</v>
      </c>
      <c r="S43" s="73">
        <f t="shared" si="24"/>
        <v>17</v>
      </c>
      <c r="T43" s="73">
        <f t="shared" si="24"/>
        <v>16</v>
      </c>
      <c r="U43" s="73">
        <f t="shared" si="24"/>
        <v>15</v>
      </c>
      <c r="V43" s="73">
        <f t="shared" si="24"/>
        <v>14</v>
      </c>
      <c r="W43" s="73">
        <f t="shared" si="24"/>
        <v>13</v>
      </c>
      <c r="X43" s="73">
        <f t="shared" si="24"/>
        <v>12</v>
      </c>
      <c r="Y43" s="73">
        <f t="shared" si="24"/>
        <v>11</v>
      </c>
      <c r="Z43" s="73">
        <f t="shared" si="24"/>
        <v>10</v>
      </c>
      <c r="AA43" s="73">
        <f t="shared" si="24"/>
        <v>9</v>
      </c>
      <c r="AB43" s="73">
        <f t="shared" si="24"/>
        <v>8</v>
      </c>
      <c r="AC43" s="73">
        <f t="shared" si="24"/>
        <v>7</v>
      </c>
      <c r="AD43" s="73">
        <f t="shared" si="24"/>
        <v>6</v>
      </c>
      <c r="AE43" s="73">
        <f t="shared" si="24"/>
        <v>5</v>
      </c>
      <c r="AF43" s="73">
        <f t="shared" si="24"/>
        <v>4</v>
      </c>
      <c r="AG43" s="73">
        <f t="shared" si="24"/>
        <v>3</v>
      </c>
      <c r="AH43" s="73">
        <f t="shared" si="24"/>
        <v>2</v>
      </c>
      <c r="AI43" s="73">
        <f t="shared" si="24"/>
        <v>1</v>
      </c>
    </row>
    <row r="44" spans="2:35" x14ac:dyDescent="0.2">
      <c r="B44" s="29">
        <f t="shared" si="2"/>
        <v>41</v>
      </c>
      <c r="C44" s="29" t="s">
        <v>98</v>
      </c>
      <c r="D44" s="29"/>
      <c r="E44" s="29"/>
      <c r="F44" s="73"/>
      <c r="G44" s="73"/>
      <c r="H44" s="73">
        <v>3</v>
      </c>
      <c r="I44" s="73">
        <v>2</v>
      </c>
      <c r="J44" s="73">
        <v>1</v>
      </c>
      <c r="K44" s="73"/>
      <c r="L44" s="73"/>
      <c r="M44" s="73"/>
      <c r="N44" s="73"/>
      <c r="O44" s="73"/>
      <c r="P44" s="73"/>
      <c r="Q44" s="73"/>
    </row>
    <row r="45" spans="2:35" x14ac:dyDescent="0.2">
      <c r="C45" s="29"/>
      <c r="D45" s="29"/>
      <c r="E45" s="29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</row>
    <row r="46" spans="2:35" x14ac:dyDescent="0.2">
      <c r="C46" s="29"/>
      <c r="D46" s="29"/>
      <c r="E46" s="29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</row>
    <row r="47" spans="2:35" x14ac:dyDescent="0.2">
      <c r="C47" s="29"/>
      <c r="D47" s="29"/>
      <c r="E47" s="29"/>
      <c r="F47" s="33"/>
      <c r="G47" s="33"/>
    </row>
    <row r="48" spans="2:35" x14ac:dyDescent="0.2">
      <c r="C48" s="29"/>
      <c r="D48" s="29"/>
      <c r="E48" s="29"/>
      <c r="F48" s="33"/>
      <c r="G48" s="33"/>
      <c r="H48" s="74"/>
      <c r="I48" s="75"/>
      <c r="J48" s="75"/>
      <c r="K48" s="74"/>
      <c r="L48" s="74"/>
      <c r="M48" s="74"/>
      <c r="N48" s="74"/>
      <c r="O48" s="74"/>
      <c r="P48" s="74"/>
      <c r="Q48" s="74"/>
    </row>
    <row r="49" spans="3:8" x14ac:dyDescent="0.2">
      <c r="C49" s="29"/>
      <c r="F49" s="9"/>
      <c r="G49" s="9"/>
      <c r="H49" s="9"/>
    </row>
    <row r="50" spans="3:8" x14ac:dyDescent="0.2">
      <c r="C50" s="29"/>
      <c r="F50" s="9"/>
      <c r="G50" s="9"/>
      <c r="H50" s="9"/>
    </row>
    <row r="51" spans="3:8" x14ac:dyDescent="0.2">
      <c r="C51" s="29"/>
      <c r="F51" s="9"/>
      <c r="G51" s="9"/>
      <c r="H51" s="9"/>
    </row>
  </sheetData>
  <pageMargins left="0.2" right="0.2" top="0.5" bottom="0.5" header="0.3" footer="0.3"/>
  <pageSetup fitToWidth="0" orientation="landscape" r:id="rId1"/>
  <headerFooter>
    <oddFooter>&amp;RExh. SEF-19 "&amp;A" Tab
page &amp;P of 32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22"/>
  <sheetViews>
    <sheetView workbookViewId="0">
      <selection activeCell="G31" sqref="G31"/>
    </sheetView>
  </sheetViews>
  <sheetFormatPr defaultColWidth="9.140625" defaultRowHeight="12" outlineLevelCol="1" x14ac:dyDescent="0.2"/>
  <cols>
    <col min="1" max="1" width="3.42578125" style="2" customWidth="1"/>
    <col min="2" max="2" width="23.140625" style="2" bestFit="1" customWidth="1"/>
    <col min="3" max="5" width="14" style="2" customWidth="1" outlineLevel="1"/>
    <col min="6" max="6" width="14.42578125" style="2" bestFit="1" customWidth="1"/>
    <col min="7" max="7" width="14.140625" style="2" bestFit="1" customWidth="1"/>
    <col min="8" max="8" width="12.42578125" style="2" bestFit="1" customWidth="1"/>
    <col min="9" max="9" width="11.28515625" style="2" bestFit="1" customWidth="1"/>
    <col min="10" max="10" width="11.7109375" style="2" bestFit="1" customWidth="1"/>
    <col min="11" max="54" width="11.28515625" style="2" bestFit="1" customWidth="1"/>
    <col min="55" max="16384" width="9.140625" style="2"/>
  </cols>
  <sheetData>
    <row r="1" spans="1:54" x14ac:dyDescent="0.2">
      <c r="A1" s="1" t="s">
        <v>0</v>
      </c>
    </row>
    <row r="2" spans="1:54" x14ac:dyDescent="0.2">
      <c r="A2" s="1" t="s">
        <v>109</v>
      </c>
      <c r="F2" s="9"/>
      <c r="G2" s="9"/>
      <c r="H2" s="9"/>
    </row>
    <row r="3" spans="1:54" x14ac:dyDescent="0.2">
      <c r="A3" s="2">
        <f>ROW()</f>
        <v>3</v>
      </c>
      <c r="B3" s="1" t="s">
        <v>99</v>
      </c>
      <c r="C3" s="64">
        <v>44377</v>
      </c>
      <c r="D3" s="64">
        <v>44561</v>
      </c>
      <c r="E3" s="64">
        <v>44926</v>
      </c>
      <c r="F3" s="64">
        <v>45291</v>
      </c>
      <c r="G3" s="64">
        <v>45657</v>
      </c>
      <c r="H3" s="64">
        <v>46022</v>
      </c>
      <c r="I3" s="64">
        <v>46387</v>
      </c>
      <c r="J3" s="64">
        <v>46752</v>
      </c>
      <c r="K3" s="64">
        <v>47118</v>
      </c>
      <c r="L3" s="64">
        <v>47483</v>
      </c>
      <c r="M3" s="64">
        <v>47848</v>
      </c>
      <c r="N3" s="64">
        <v>48213</v>
      </c>
      <c r="O3" s="64">
        <v>48579</v>
      </c>
      <c r="P3" s="64">
        <v>48944</v>
      </c>
      <c r="Q3" s="64">
        <v>49309</v>
      </c>
      <c r="R3" s="64">
        <v>49674</v>
      </c>
      <c r="S3" s="64">
        <v>50040</v>
      </c>
      <c r="T3" s="64">
        <v>50405</v>
      </c>
      <c r="U3" s="64">
        <v>50770</v>
      </c>
      <c r="V3" s="64">
        <v>51135</v>
      </c>
      <c r="W3" s="64">
        <v>51501</v>
      </c>
      <c r="X3" s="64">
        <v>51866</v>
      </c>
      <c r="Y3" s="64">
        <v>52231</v>
      </c>
      <c r="Z3" s="64">
        <v>52596</v>
      </c>
      <c r="AA3" s="64">
        <v>52962</v>
      </c>
      <c r="AB3" s="64">
        <v>53327</v>
      </c>
      <c r="AC3" s="64">
        <v>53692</v>
      </c>
      <c r="AD3" s="64">
        <v>54057</v>
      </c>
      <c r="AE3" s="64">
        <v>54423</v>
      </c>
      <c r="AF3" s="64">
        <v>54788</v>
      </c>
      <c r="AG3" s="64">
        <v>55153</v>
      </c>
      <c r="AH3" s="64">
        <v>55518</v>
      </c>
      <c r="AI3" s="64">
        <v>55884</v>
      </c>
      <c r="AJ3" s="64">
        <v>56249</v>
      </c>
      <c r="AK3" s="64">
        <v>56614</v>
      </c>
      <c r="AL3" s="64">
        <v>56979</v>
      </c>
      <c r="AM3" s="64">
        <v>57345</v>
      </c>
      <c r="AN3" s="64">
        <v>57710</v>
      </c>
      <c r="AO3" s="64">
        <v>58075</v>
      </c>
      <c r="AP3" s="64">
        <v>58440</v>
      </c>
      <c r="AQ3" s="64">
        <v>58806</v>
      </c>
      <c r="AR3" s="64">
        <v>59171</v>
      </c>
      <c r="AS3" s="64">
        <v>59536</v>
      </c>
      <c r="AT3" s="64">
        <v>59901</v>
      </c>
      <c r="AU3" s="64">
        <v>60267</v>
      </c>
      <c r="AV3" s="64">
        <v>60632</v>
      </c>
      <c r="AW3" s="64">
        <v>60997</v>
      </c>
      <c r="AX3" s="64">
        <v>61362</v>
      </c>
      <c r="AY3" s="64">
        <v>61728</v>
      </c>
      <c r="AZ3" s="64">
        <v>62093</v>
      </c>
      <c r="BA3" s="64">
        <v>62458</v>
      </c>
      <c r="BB3" s="64">
        <v>62823</v>
      </c>
    </row>
    <row r="4" spans="1:54" x14ac:dyDescent="0.2">
      <c r="A4" s="2">
        <f>ROW()</f>
        <v>4</v>
      </c>
      <c r="B4" s="2" t="s">
        <v>100</v>
      </c>
      <c r="C4" s="9"/>
      <c r="D4" s="9">
        <v>-21588376.41</v>
      </c>
      <c r="E4" s="9">
        <v>-14032945</v>
      </c>
      <c r="F4" s="9">
        <v>-7904205.5300000003</v>
      </c>
      <c r="G4" s="9">
        <v>-1571818.54</v>
      </c>
      <c r="H4" s="9">
        <v>4120601.71</v>
      </c>
      <c r="I4" s="9">
        <v>3631719.0426951908</v>
      </c>
      <c r="J4" s="9">
        <v>3171618.3174665333</v>
      </c>
      <c r="K4" s="9">
        <v>2750210.0085363607</v>
      </c>
      <c r="L4" s="9">
        <v>2353677.6446209224</v>
      </c>
      <c r="M4" s="9">
        <v>1984927.1133363328</v>
      </c>
      <c r="N4" s="9">
        <v>1642569.0231374511</v>
      </c>
      <c r="O4" s="9">
        <v>1327586.0133078243</v>
      </c>
      <c r="P4" s="9">
        <v>1056180.2947839918</v>
      </c>
      <c r="Q4" s="9">
        <v>823243.70614402276</v>
      </c>
      <c r="R4" s="9">
        <v>602209.41194205196</v>
      </c>
      <c r="S4" s="9">
        <v>412444.27457465907</v>
      </c>
      <c r="T4" s="9">
        <v>263457.54253389209</v>
      </c>
      <c r="U4" s="9">
        <v>159591.83772880884</v>
      </c>
      <c r="V4" s="9">
        <v>87424.653007682704</v>
      </c>
      <c r="W4" s="9">
        <v>28930.493245663725</v>
      </c>
      <c r="X4" s="9">
        <v>5054.8711991099481</v>
      </c>
      <c r="Y4" s="9">
        <v>5003.2022452753208</v>
      </c>
      <c r="Z4" s="9">
        <v>4951.8486557746828</v>
      </c>
      <c r="AA4" s="9">
        <v>4900.9480056530638</v>
      </c>
      <c r="AB4" s="9">
        <v>4859.1061431118233</v>
      </c>
      <c r="AC4" s="9">
        <v>1.1214069672860205E-9</v>
      </c>
      <c r="AD4" s="32">
        <v>0</v>
      </c>
      <c r="AE4" s="32">
        <v>0</v>
      </c>
      <c r="AF4" s="32">
        <v>0</v>
      </c>
      <c r="AG4" s="32">
        <v>0</v>
      </c>
      <c r="AH4" s="32">
        <v>0</v>
      </c>
      <c r="AI4" s="32">
        <v>0</v>
      </c>
      <c r="AJ4" s="32">
        <v>0</v>
      </c>
      <c r="AK4" s="32">
        <v>0</v>
      </c>
      <c r="AL4" s="32">
        <v>0</v>
      </c>
      <c r="AM4" s="32">
        <v>0</v>
      </c>
      <c r="AN4" s="32">
        <v>0</v>
      </c>
      <c r="AO4" s="32">
        <v>0</v>
      </c>
      <c r="AP4" s="32">
        <v>0</v>
      </c>
      <c r="AQ4" s="32">
        <v>0</v>
      </c>
      <c r="AR4" s="32">
        <v>0</v>
      </c>
      <c r="AS4" s="32">
        <v>0</v>
      </c>
      <c r="AT4" s="32">
        <v>0</v>
      </c>
      <c r="AU4" s="32">
        <v>0</v>
      </c>
      <c r="AV4" s="32">
        <v>0</v>
      </c>
      <c r="AW4" s="32">
        <v>0</v>
      </c>
      <c r="AX4" s="32">
        <v>0</v>
      </c>
      <c r="AY4" s="32">
        <v>0</v>
      </c>
      <c r="AZ4" s="32">
        <v>0</v>
      </c>
      <c r="BA4" s="32">
        <v>0</v>
      </c>
      <c r="BB4" s="32">
        <v>0</v>
      </c>
    </row>
    <row r="5" spans="1:54" x14ac:dyDescent="0.2">
      <c r="A5" s="2">
        <f>ROW()</f>
        <v>5</v>
      </c>
      <c r="B5" s="2" t="s">
        <v>101</v>
      </c>
      <c r="C5" s="9"/>
      <c r="D5" s="9">
        <v>-10468324.59</v>
      </c>
      <c r="E5" s="9">
        <v>-7061099</v>
      </c>
      <c r="F5" s="9">
        <v>-4011142.4699999997</v>
      </c>
      <c r="G5" s="9">
        <v>-1678848.46</v>
      </c>
      <c r="H5" s="9">
        <v>30600.290000000037</v>
      </c>
      <c r="I5" s="32">
        <v>0</v>
      </c>
      <c r="J5" s="32">
        <v>0</v>
      </c>
      <c r="K5" s="32">
        <v>0</v>
      </c>
      <c r="L5" s="32">
        <v>0</v>
      </c>
      <c r="M5" s="32">
        <v>0</v>
      </c>
      <c r="N5" s="32">
        <v>0</v>
      </c>
      <c r="O5" s="32">
        <v>0</v>
      </c>
      <c r="P5" s="32">
        <v>0</v>
      </c>
      <c r="Q5" s="32">
        <v>0</v>
      </c>
      <c r="R5" s="32">
        <v>0</v>
      </c>
      <c r="S5" s="32">
        <v>0</v>
      </c>
      <c r="T5" s="32">
        <v>0</v>
      </c>
      <c r="U5" s="32">
        <v>0</v>
      </c>
      <c r="V5" s="32">
        <v>0</v>
      </c>
      <c r="W5" s="32">
        <v>0</v>
      </c>
      <c r="X5" s="32">
        <v>0</v>
      </c>
      <c r="Y5" s="32">
        <v>0</v>
      </c>
      <c r="Z5" s="32">
        <v>0</v>
      </c>
      <c r="AA5" s="32">
        <v>0</v>
      </c>
      <c r="AB5" s="32">
        <v>0</v>
      </c>
      <c r="AC5" s="32">
        <v>0</v>
      </c>
      <c r="AD5" s="32">
        <v>0</v>
      </c>
      <c r="AE5" s="32">
        <v>0</v>
      </c>
      <c r="AF5" s="32">
        <v>0</v>
      </c>
      <c r="AG5" s="32">
        <v>0</v>
      </c>
      <c r="AH5" s="32">
        <v>0</v>
      </c>
      <c r="AI5" s="32">
        <v>0</v>
      </c>
      <c r="AJ5" s="32">
        <v>0</v>
      </c>
      <c r="AK5" s="32">
        <v>0</v>
      </c>
      <c r="AL5" s="32">
        <v>0</v>
      </c>
      <c r="AM5" s="32">
        <v>0</v>
      </c>
      <c r="AN5" s="32">
        <v>0</v>
      </c>
      <c r="AO5" s="32">
        <v>0</v>
      </c>
      <c r="AP5" s="32">
        <v>0</v>
      </c>
      <c r="AQ5" s="32">
        <v>0</v>
      </c>
      <c r="AR5" s="32">
        <v>0</v>
      </c>
      <c r="AS5" s="32">
        <v>0</v>
      </c>
      <c r="AT5" s="32">
        <v>0</v>
      </c>
      <c r="AU5" s="32">
        <v>0</v>
      </c>
      <c r="AV5" s="32">
        <v>0</v>
      </c>
      <c r="AW5" s="32">
        <v>0</v>
      </c>
      <c r="AX5" s="32">
        <v>0</v>
      </c>
      <c r="AY5" s="32">
        <v>0</v>
      </c>
      <c r="AZ5" s="32">
        <v>0</v>
      </c>
      <c r="BA5" s="32">
        <v>0</v>
      </c>
      <c r="BB5" s="32">
        <v>0</v>
      </c>
    </row>
    <row r="6" spans="1:54" x14ac:dyDescent="0.2">
      <c r="A6" s="2">
        <f>ROW()</f>
        <v>6</v>
      </c>
      <c r="B6" s="2" t="s">
        <v>102</v>
      </c>
      <c r="C6" s="76"/>
      <c r="D6" s="9">
        <v>20076.957118108177</v>
      </c>
      <c r="E6" s="9">
        <v>173.02299650520055</v>
      </c>
      <c r="F6" s="9">
        <v>-619670.98569310387</v>
      </c>
      <c r="G6" s="9">
        <v>-1985822.8046865554</v>
      </c>
      <c r="H6" s="9">
        <v>-6653002.3257458126</v>
      </c>
      <c r="I6" s="9">
        <v>-8042610.2841829816</v>
      </c>
      <c r="J6" s="9">
        <v>-7472897.3757736236</v>
      </c>
      <c r="K6" s="9">
        <v>-6944443.067866737</v>
      </c>
      <c r="L6" s="9">
        <v>-6450208.8568691304</v>
      </c>
      <c r="M6" s="9">
        <v>-5985240.4243019084</v>
      </c>
      <c r="N6" s="9">
        <v>-5544778.5378382728</v>
      </c>
      <c r="O6" s="9">
        <v>-5116328.6106347218</v>
      </c>
      <c r="P6" s="9">
        <v>-4689505.0924726417</v>
      </c>
      <c r="Q6" s="9">
        <v>-4262687.9649546472</v>
      </c>
      <c r="R6" s="9">
        <v>-3835864.4467925662</v>
      </c>
      <c r="S6" s="9">
        <v>-3409047.3192745708</v>
      </c>
      <c r="T6" s="9">
        <v>-2982223.8011124907</v>
      </c>
      <c r="U6" s="9">
        <v>-2555406.6735944953</v>
      </c>
      <c r="V6" s="9">
        <v>-2128583.1554324143</v>
      </c>
      <c r="W6" s="9">
        <v>-1701766.0279144202</v>
      </c>
      <c r="X6" s="9">
        <v>-1306514.4152967001</v>
      </c>
      <c r="Y6" s="9">
        <v>-955762.4161180238</v>
      </c>
      <c r="Z6" s="9">
        <v>-635613.34072151466</v>
      </c>
      <c r="AA6" s="9">
        <v>-414881.91984370857</v>
      </c>
      <c r="AB6" s="9">
        <v>-335603.41587070201</v>
      </c>
      <c r="AC6" s="9">
        <v>-316042.55285630346</v>
      </c>
      <c r="AD6" s="9">
        <v>-296481.68984190491</v>
      </c>
      <c r="AE6" s="9">
        <v>-276920.82682750636</v>
      </c>
      <c r="AF6" s="9">
        <v>-257359.96381310781</v>
      </c>
      <c r="AG6" s="9">
        <v>-237799.1007987092</v>
      </c>
      <c r="AH6" s="9">
        <v>-218238.23778431065</v>
      </c>
      <c r="AI6" s="9">
        <v>-198677.3747699121</v>
      </c>
      <c r="AJ6" s="9">
        <v>-179116.51175551358</v>
      </c>
      <c r="AK6" s="9">
        <v>-159555.648741115</v>
      </c>
      <c r="AL6" s="9">
        <v>-139994.78572671645</v>
      </c>
      <c r="AM6" s="9">
        <v>-120433.9227123179</v>
      </c>
      <c r="AN6" s="9">
        <v>-100873.05969791935</v>
      </c>
      <c r="AO6" s="9">
        <v>-81312.196683520786</v>
      </c>
      <c r="AP6" s="9">
        <v>-61751.333669122221</v>
      </c>
      <c r="AQ6" s="9">
        <v>-43577.798012433661</v>
      </c>
      <c r="AR6" s="9">
        <v>-27617.830129827049</v>
      </c>
      <c r="AS6" s="9">
        <v>-13108.162010474938</v>
      </c>
      <c r="AT6" s="9">
        <v>-3111.7873843165416</v>
      </c>
      <c r="AU6" s="9">
        <v>0</v>
      </c>
      <c r="AV6" s="9">
        <v>0</v>
      </c>
      <c r="AW6" s="9">
        <v>0</v>
      </c>
      <c r="AX6" s="9">
        <v>0</v>
      </c>
      <c r="AY6" s="9">
        <v>0</v>
      </c>
      <c r="AZ6" s="9">
        <v>0</v>
      </c>
      <c r="BA6" s="9">
        <v>0</v>
      </c>
      <c r="BB6" s="9">
        <v>0</v>
      </c>
    </row>
    <row r="7" spans="1:54" x14ac:dyDescent="0.2">
      <c r="A7" s="2">
        <f>ROW()</f>
        <v>7</v>
      </c>
      <c r="B7" s="1" t="s">
        <v>31</v>
      </c>
      <c r="C7" s="47">
        <f>SUM(C4:C6)</f>
        <v>0</v>
      </c>
      <c r="D7" s="47">
        <f t="shared" ref="D7:BB7" si="0">SUM(D4:D6)</f>
        <v>-32036624.042881891</v>
      </c>
      <c r="E7" s="47">
        <f t="shared" si="0"/>
        <v>-21093870.977003496</v>
      </c>
      <c r="F7" s="47">
        <f t="shared" si="0"/>
        <v>-12535018.985693105</v>
      </c>
      <c r="G7" s="47">
        <f t="shared" si="0"/>
        <v>-5236489.8046865556</v>
      </c>
      <c r="H7" s="47">
        <f t="shared" si="0"/>
        <v>-2501800.3257458126</v>
      </c>
      <c r="I7" s="47">
        <f t="shared" si="0"/>
        <v>-4410891.2414877908</v>
      </c>
      <c r="J7" s="47">
        <f t="shared" si="0"/>
        <v>-4301279.0583070908</v>
      </c>
      <c r="K7" s="47">
        <f t="shared" si="0"/>
        <v>-4194233.0593303763</v>
      </c>
      <c r="L7" s="47">
        <f t="shared" si="0"/>
        <v>-4096531.212248208</v>
      </c>
      <c r="M7" s="47">
        <f t="shared" si="0"/>
        <v>-4000313.3109655753</v>
      </c>
      <c r="N7" s="47">
        <f t="shared" si="0"/>
        <v>-3902209.5147008216</v>
      </c>
      <c r="O7" s="47">
        <f t="shared" si="0"/>
        <v>-3788742.5973268976</v>
      </c>
      <c r="P7" s="47">
        <f t="shared" si="0"/>
        <v>-3633324.79768865</v>
      </c>
      <c r="Q7" s="47">
        <f t="shared" si="0"/>
        <v>-3439444.2588106245</v>
      </c>
      <c r="R7" s="47">
        <f t="shared" si="0"/>
        <v>-3233655.0348505145</v>
      </c>
      <c r="S7" s="47">
        <f t="shared" si="0"/>
        <v>-2996603.044699912</v>
      </c>
      <c r="T7" s="47">
        <f t="shared" si="0"/>
        <v>-2718766.2585785985</v>
      </c>
      <c r="U7" s="47">
        <f t="shared" si="0"/>
        <v>-2395814.8358656866</v>
      </c>
      <c r="V7" s="47">
        <f t="shared" si="0"/>
        <v>-2041158.5024247316</v>
      </c>
      <c r="W7" s="47">
        <f t="shared" si="0"/>
        <v>-1672835.5346687564</v>
      </c>
      <c r="X7" s="47">
        <f t="shared" si="0"/>
        <v>-1301459.54409759</v>
      </c>
      <c r="Y7" s="47">
        <f t="shared" si="0"/>
        <v>-950759.21387274843</v>
      </c>
      <c r="Z7" s="47">
        <f t="shared" si="0"/>
        <v>-630661.49206573993</v>
      </c>
      <c r="AA7" s="47">
        <f t="shared" si="0"/>
        <v>-409980.97183805553</v>
      </c>
      <c r="AB7" s="47">
        <f t="shared" si="0"/>
        <v>-330744.30972759018</v>
      </c>
      <c r="AC7" s="47">
        <f t="shared" si="0"/>
        <v>-316042.55285630235</v>
      </c>
      <c r="AD7" s="47">
        <f t="shared" si="0"/>
        <v>-296481.68984190491</v>
      </c>
      <c r="AE7" s="47">
        <f t="shared" si="0"/>
        <v>-276920.82682750636</v>
      </c>
      <c r="AF7" s="47">
        <f t="shared" si="0"/>
        <v>-257359.96381310781</v>
      </c>
      <c r="AG7" s="47">
        <f t="shared" si="0"/>
        <v>-237799.1007987092</v>
      </c>
      <c r="AH7" s="47">
        <f t="shared" si="0"/>
        <v>-218238.23778431065</v>
      </c>
      <c r="AI7" s="47">
        <f t="shared" si="0"/>
        <v>-198677.3747699121</v>
      </c>
      <c r="AJ7" s="47">
        <f t="shared" si="0"/>
        <v>-179116.51175551358</v>
      </c>
      <c r="AK7" s="47">
        <f t="shared" si="0"/>
        <v>-159555.648741115</v>
      </c>
      <c r="AL7" s="47">
        <f t="shared" si="0"/>
        <v>-139994.78572671645</v>
      </c>
      <c r="AM7" s="47">
        <f t="shared" si="0"/>
        <v>-120433.9227123179</v>
      </c>
      <c r="AN7" s="47">
        <f t="shared" si="0"/>
        <v>-100873.05969791935</v>
      </c>
      <c r="AO7" s="47">
        <f t="shared" si="0"/>
        <v>-81312.196683520786</v>
      </c>
      <c r="AP7" s="47">
        <f t="shared" si="0"/>
        <v>-61751.333669122221</v>
      </c>
      <c r="AQ7" s="47">
        <f t="shared" si="0"/>
        <v>-43577.798012433661</v>
      </c>
      <c r="AR7" s="47">
        <f t="shared" si="0"/>
        <v>-27617.830129827049</v>
      </c>
      <c r="AS7" s="47">
        <f t="shared" si="0"/>
        <v>-13108.162010474938</v>
      </c>
      <c r="AT7" s="47">
        <f t="shared" si="0"/>
        <v>-3111.7873843165416</v>
      </c>
      <c r="AU7" s="47">
        <f t="shared" si="0"/>
        <v>0</v>
      </c>
      <c r="AV7" s="47">
        <f t="shared" si="0"/>
        <v>0</v>
      </c>
      <c r="AW7" s="47">
        <f t="shared" si="0"/>
        <v>0</v>
      </c>
      <c r="AX7" s="47">
        <f t="shared" si="0"/>
        <v>0</v>
      </c>
      <c r="AY7" s="47">
        <f t="shared" si="0"/>
        <v>0</v>
      </c>
      <c r="AZ7" s="47">
        <f t="shared" si="0"/>
        <v>0</v>
      </c>
      <c r="BA7" s="47">
        <f t="shared" si="0"/>
        <v>0</v>
      </c>
      <c r="BB7" s="47">
        <f t="shared" si="0"/>
        <v>0</v>
      </c>
    </row>
    <row r="8" spans="1:54" x14ac:dyDescent="0.2">
      <c r="A8" s="2">
        <f>ROW()</f>
        <v>8</v>
      </c>
      <c r="B8" s="1" t="s">
        <v>103</v>
      </c>
    </row>
    <row r="9" spans="1:54" x14ac:dyDescent="0.2">
      <c r="A9" s="2">
        <f>ROW()</f>
        <v>9</v>
      </c>
      <c r="B9" s="2" t="s">
        <v>104</v>
      </c>
      <c r="C9" s="76"/>
      <c r="D9" s="9">
        <v>-3800920.21</v>
      </c>
      <c r="E9" s="9">
        <v>-3407225.59</v>
      </c>
      <c r="F9" s="9">
        <v>-3049956.5300000003</v>
      </c>
      <c r="G9" s="9">
        <v>-2332294.0099999998</v>
      </c>
      <c r="H9" s="9">
        <v>-1709448.75</v>
      </c>
      <c r="I9" s="32">
        <v>0</v>
      </c>
      <c r="J9" s="32">
        <v>0</v>
      </c>
      <c r="K9" s="32">
        <v>0</v>
      </c>
      <c r="L9" s="32">
        <v>0</v>
      </c>
      <c r="M9" s="32">
        <v>0</v>
      </c>
      <c r="N9" s="32">
        <v>0</v>
      </c>
      <c r="O9" s="32">
        <v>0</v>
      </c>
      <c r="P9" s="32">
        <v>0</v>
      </c>
      <c r="Q9" s="32">
        <v>0</v>
      </c>
      <c r="R9" s="32">
        <v>0</v>
      </c>
      <c r="S9" s="32">
        <v>0</v>
      </c>
      <c r="T9" s="32">
        <v>0</v>
      </c>
      <c r="U9" s="32">
        <v>0</v>
      </c>
      <c r="V9" s="32">
        <v>0</v>
      </c>
      <c r="W9" s="32">
        <v>0</v>
      </c>
      <c r="X9" s="32">
        <v>0</v>
      </c>
      <c r="Y9" s="32">
        <v>0</v>
      </c>
      <c r="Z9" s="32">
        <v>0</v>
      </c>
      <c r="AA9" s="32">
        <v>0</v>
      </c>
      <c r="AB9" s="32">
        <v>0</v>
      </c>
      <c r="AC9" s="32">
        <v>0</v>
      </c>
      <c r="AD9" s="32">
        <v>0</v>
      </c>
      <c r="AE9" s="32">
        <v>0</v>
      </c>
      <c r="AF9" s="32">
        <v>0</v>
      </c>
      <c r="AG9" s="32">
        <v>0</v>
      </c>
      <c r="AH9" s="32">
        <v>0</v>
      </c>
      <c r="AI9" s="32">
        <v>0</v>
      </c>
      <c r="AJ9" s="32">
        <v>0</v>
      </c>
      <c r="AK9" s="32">
        <v>0</v>
      </c>
      <c r="AL9" s="32">
        <v>0</v>
      </c>
      <c r="AM9" s="32">
        <v>0</v>
      </c>
      <c r="AN9" s="32">
        <v>0</v>
      </c>
      <c r="AO9" s="32">
        <v>0</v>
      </c>
      <c r="AP9" s="32">
        <v>0</v>
      </c>
      <c r="AQ9" s="32">
        <v>0</v>
      </c>
      <c r="AR9" s="32">
        <v>0</v>
      </c>
      <c r="AS9" s="32">
        <v>0</v>
      </c>
      <c r="AT9" s="32">
        <v>0</v>
      </c>
      <c r="AU9" s="32">
        <v>0</v>
      </c>
      <c r="AV9" s="32">
        <v>0</v>
      </c>
      <c r="AW9" s="32">
        <v>0</v>
      </c>
      <c r="AX9" s="32">
        <v>0</v>
      </c>
      <c r="AY9" s="32">
        <v>0</v>
      </c>
      <c r="AZ9" s="32">
        <v>0</v>
      </c>
      <c r="BA9" s="32">
        <v>0</v>
      </c>
      <c r="BB9" s="32">
        <v>0</v>
      </c>
    </row>
    <row r="10" spans="1:54" x14ac:dyDescent="0.2">
      <c r="A10" s="2">
        <f>ROW()</f>
        <v>10</v>
      </c>
      <c r="B10" s="2" t="s">
        <v>105</v>
      </c>
      <c r="C10" s="76"/>
      <c r="D10" s="77">
        <v>671748</v>
      </c>
      <c r="E10" s="77">
        <v>15669.779999999999</v>
      </c>
      <c r="F10" s="77">
        <v>-8738.31</v>
      </c>
      <c r="G10" s="77">
        <v>-13436.64</v>
      </c>
      <c r="H10" s="77">
        <v>-8030.82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32">
        <v>0</v>
      </c>
      <c r="P10" s="32">
        <v>0</v>
      </c>
      <c r="Q10" s="32">
        <v>0</v>
      </c>
      <c r="R10" s="32">
        <v>0</v>
      </c>
      <c r="S10" s="32">
        <v>0</v>
      </c>
      <c r="T10" s="32">
        <v>0</v>
      </c>
      <c r="U10" s="32">
        <v>0</v>
      </c>
      <c r="V10" s="32">
        <v>0</v>
      </c>
      <c r="W10" s="32">
        <v>0</v>
      </c>
      <c r="X10" s="32">
        <v>0</v>
      </c>
      <c r="Y10" s="32">
        <v>0</v>
      </c>
      <c r="Z10" s="32">
        <v>0</v>
      </c>
      <c r="AA10" s="32">
        <v>0</v>
      </c>
      <c r="AB10" s="32">
        <v>0</v>
      </c>
      <c r="AC10" s="32">
        <v>0</v>
      </c>
      <c r="AD10" s="32">
        <v>0</v>
      </c>
      <c r="AE10" s="32">
        <v>0</v>
      </c>
      <c r="AF10" s="32">
        <v>0</v>
      </c>
      <c r="AG10" s="32">
        <v>0</v>
      </c>
      <c r="AH10" s="32">
        <v>0</v>
      </c>
      <c r="AI10" s="32">
        <v>0</v>
      </c>
      <c r="AJ10" s="32">
        <v>0</v>
      </c>
      <c r="AK10" s="32">
        <v>0</v>
      </c>
      <c r="AL10" s="32">
        <v>0</v>
      </c>
      <c r="AM10" s="32">
        <v>0</v>
      </c>
      <c r="AN10" s="32">
        <v>0</v>
      </c>
      <c r="AO10" s="32">
        <v>0</v>
      </c>
      <c r="AP10" s="32">
        <v>0</v>
      </c>
      <c r="AQ10" s="32">
        <v>0</v>
      </c>
      <c r="AR10" s="32">
        <v>0</v>
      </c>
      <c r="AS10" s="32">
        <v>0</v>
      </c>
      <c r="AT10" s="32">
        <v>0</v>
      </c>
      <c r="AU10" s="32">
        <v>0</v>
      </c>
      <c r="AV10" s="32">
        <v>0</v>
      </c>
      <c r="AW10" s="32">
        <v>0</v>
      </c>
      <c r="AX10" s="32">
        <v>0</v>
      </c>
      <c r="AY10" s="32">
        <v>0</v>
      </c>
      <c r="AZ10" s="32">
        <v>0</v>
      </c>
      <c r="BA10" s="32">
        <v>0</v>
      </c>
      <c r="BB10" s="32">
        <v>0</v>
      </c>
    </row>
    <row r="11" spans="1:54" x14ac:dyDescent="0.2">
      <c r="A11" s="2">
        <f>ROW()</f>
        <v>11</v>
      </c>
      <c r="B11" s="2" t="s">
        <v>106</v>
      </c>
      <c r="C11" s="76"/>
      <c r="D11" s="77">
        <f>-('Rate Base (EOP)'!H5-'Rate Base (EOP)'!F5)*0.21</f>
        <v>-974670.73199999903</v>
      </c>
      <c r="E11" s="77">
        <f>-('Rate Base (EOP)'!I5-'Rate Base (EOP)'!H5)*0.21</f>
        <v>-666899.1</v>
      </c>
      <c r="F11" s="77">
        <f>-('Rate Base (EOP)'!J5-'Rate Base (EOP)'!I5)*0.21</f>
        <v>-1343697.5999999985</v>
      </c>
      <c r="G11" s="77">
        <f>-('Rate Base (EOP)'!K5-'Rate Base (EOP)'!J5)*0.21</f>
        <v>-904108.79999999842</v>
      </c>
      <c r="H11" s="77">
        <f>-('Rate Base (EOP)'!L5-'Rate Base (EOP)'!K5)*0.21</f>
        <v>-3283156.8</v>
      </c>
      <c r="I11" s="77">
        <f>-('Rate Base (EOP)'!M5-'Rate Base (EOP)'!L5)*0.21</f>
        <v>-3265516.8</v>
      </c>
      <c r="J11" s="9">
        <f>-(-'Rate Base (EOP)'!N4-'Rate Base (EOP)'!M5)*0.21</f>
        <v>-2381435.6370000038</v>
      </c>
      <c r="K11" s="32">
        <v>0</v>
      </c>
      <c r="L11" s="32">
        <v>0</v>
      </c>
      <c r="M11" s="32">
        <v>0</v>
      </c>
      <c r="N11" s="32">
        <v>0</v>
      </c>
      <c r="O11" s="32">
        <v>0</v>
      </c>
      <c r="P11" s="32">
        <v>0</v>
      </c>
      <c r="Q11" s="32">
        <v>0</v>
      </c>
      <c r="R11" s="32">
        <v>0</v>
      </c>
      <c r="S11" s="32">
        <v>0</v>
      </c>
      <c r="T11" s="32">
        <v>0</v>
      </c>
      <c r="U11" s="32">
        <v>0</v>
      </c>
      <c r="V11" s="32">
        <v>0</v>
      </c>
      <c r="W11" s="32">
        <v>0</v>
      </c>
      <c r="X11" s="32">
        <v>0</v>
      </c>
      <c r="Y11" s="32">
        <v>0</v>
      </c>
      <c r="Z11" s="32">
        <v>0</v>
      </c>
      <c r="AA11" s="32">
        <v>0</v>
      </c>
      <c r="AB11" s="32">
        <v>0</v>
      </c>
      <c r="AC11" s="32">
        <v>0</v>
      </c>
      <c r="AD11" s="32">
        <v>0</v>
      </c>
      <c r="AE11" s="32">
        <v>0</v>
      </c>
      <c r="AF11" s="32">
        <v>0</v>
      </c>
      <c r="AG11" s="32">
        <v>0</v>
      </c>
      <c r="AH11" s="32">
        <v>0</v>
      </c>
      <c r="AI11" s="32">
        <v>0</v>
      </c>
      <c r="AJ11" s="32">
        <v>0</v>
      </c>
      <c r="AK11" s="32">
        <v>0</v>
      </c>
      <c r="AL11" s="32">
        <v>0</v>
      </c>
      <c r="AM11" s="32">
        <v>0</v>
      </c>
      <c r="AN11" s="32">
        <v>0</v>
      </c>
      <c r="AO11" s="32">
        <v>0</v>
      </c>
      <c r="AP11" s="32">
        <v>0</v>
      </c>
      <c r="AQ11" s="32">
        <v>0</v>
      </c>
      <c r="AR11" s="32">
        <v>0</v>
      </c>
      <c r="AS11" s="32">
        <v>0</v>
      </c>
      <c r="AT11" s="32">
        <v>0</v>
      </c>
      <c r="AU11" s="32">
        <v>0</v>
      </c>
      <c r="AV11" s="32">
        <v>0</v>
      </c>
      <c r="AW11" s="32">
        <v>0</v>
      </c>
      <c r="AX11" s="32">
        <v>0</v>
      </c>
      <c r="AY11" s="32">
        <v>0</v>
      </c>
      <c r="AZ11" s="32">
        <v>0</v>
      </c>
      <c r="BA11" s="32">
        <v>0</v>
      </c>
      <c r="BB11" s="32">
        <v>0</v>
      </c>
    </row>
    <row r="12" spans="1:54" x14ac:dyDescent="0.2">
      <c r="A12" s="2">
        <f>ROW()</f>
        <v>12</v>
      </c>
    </row>
    <row r="13" spans="1:54" x14ac:dyDescent="0.2">
      <c r="A13" s="2">
        <f>ROW()</f>
        <v>13</v>
      </c>
      <c r="B13" s="2" t="s">
        <v>107</v>
      </c>
      <c r="F13" s="62">
        <f>-('Revenue Requirement Summary'!C4+'Revenue Requirement Summary'!C10+'Revenue Requirement Summary'!C11+'Revenue Requirement Summary'!C15)*0.21</f>
        <v>-13523317.300907744</v>
      </c>
      <c r="G13" s="62">
        <f>-('Revenue Requirement Summary'!D4+'Revenue Requirement Summary'!D10+'Revenue Requirement Summary'!D11+'Revenue Requirement Summary'!D15)*0.21</f>
        <v>-14343757.431467516</v>
      </c>
      <c r="H13" s="62">
        <f>-('Revenue Requirement Summary'!E4+'Revenue Requirement Summary'!E10+'Revenue Requirement Summary'!E11+'Revenue Requirement Summary'!E15)*0.21</f>
        <v>-19417651.68080638</v>
      </c>
      <c r="I13" s="62">
        <f>-('Revenue Requirement Summary'!F4+'Revenue Requirement Summary'!F11)*0.21</f>
        <v>-204846.6518396266</v>
      </c>
      <c r="J13" s="62">
        <f>-('Revenue Requirement Summary'!G4+'Revenue Requirement Summary'!G11)*0.21</f>
        <v>-204846.6518396266</v>
      </c>
      <c r="K13" s="62">
        <f>-('Revenue Requirement Summary'!H4+'Revenue Requirement Summary'!H11)*0.21</f>
        <v>-204846.6518396266</v>
      </c>
      <c r="L13" s="62">
        <f>-('Revenue Requirement Summary'!I4+'Revenue Requirement Summary'!I11)*0.21</f>
        <v>-204846.65183962663</v>
      </c>
      <c r="M13" s="62">
        <f>-('Revenue Requirement Summary'!J4+'Revenue Requirement Summary'!J11)*0.21</f>
        <v>-204846.65183962663</v>
      </c>
      <c r="N13" s="62">
        <f>-('Revenue Requirement Summary'!K4+'Revenue Requirement Summary'!K11)*0.21</f>
        <v>-204846.6518396266</v>
      </c>
      <c r="O13" s="62">
        <f>-('Revenue Requirement Summary'!L4+'Revenue Requirement Summary'!L11)*0.21</f>
        <v>-204846.6518396266</v>
      </c>
      <c r="P13" s="62">
        <f>-('Revenue Requirement Summary'!M4+'Revenue Requirement Summary'!M11)*0.21</f>
        <v>-204846.6518396266</v>
      </c>
      <c r="Q13" s="62">
        <f>-('Revenue Requirement Summary'!N4+'Revenue Requirement Summary'!N11)*0.21</f>
        <v>-204846.65183962663</v>
      </c>
      <c r="R13" s="62">
        <f>-('Revenue Requirement Summary'!O4+'Revenue Requirement Summary'!O11)*0.21</f>
        <v>-204846.6518396266</v>
      </c>
      <c r="S13" s="62">
        <f>-('Revenue Requirement Summary'!P4+'Revenue Requirement Summary'!P11)*0.21</f>
        <v>-204846.65183962663</v>
      </c>
      <c r="T13" s="62">
        <f>-('Revenue Requirement Summary'!Q4+'Revenue Requirement Summary'!Q11)*0.21</f>
        <v>-204846.6518396266</v>
      </c>
      <c r="U13" s="62">
        <f>-('Revenue Requirement Summary'!R4+'Revenue Requirement Summary'!R11)*0.21</f>
        <v>-204846.65183962663</v>
      </c>
      <c r="V13" s="62">
        <f>-('Revenue Requirement Summary'!S4+'Revenue Requirement Summary'!S11)*0.21</f>
        <v>-204846.6518396266</v>
      </c>
      <c r="W13" s="62">
        <f>-('Revenue Requirement Summary'!T4+'Revenue Requirement Summary'!T11)*0.21</f>
        <v>-204846.65183962663</v>
      </c>
      <c r="X13" s="62">
        <f>-('Revenue Requirement Summary'!U4+'Revenue Requirement Summary'!U11)*0.21</f>
        <v>-204846.6518396266</v>
      </c>
      <c r="Y13" s="62">
        <f>-('Revenue Requirement Summary'!V4+'Revenue Requirement Summary'!V11)*0.21</f>
        <v>-204846.6518396266</v>
      </c>
      <c r="Z13" s="62">
        <f>-('Revenue Requirement Summary'!W4+'Revenue Requirement Summary'!W11)*0.21</f>
        <v>-204846.65183962666</v>
      </c>
      <c r="AA13" s="62">
        <f>-('Revenue Requirement Summary'!X4+'Revenue Requirement Summary'!X11)*0.21</f>
        <v>-204846.6518396266</v>
      </c>
      <c r="AB13" s="62">
        <f>-('Revenue Requirement Summary'!Y4+'Revenue Requirement Summary'!Y11)*0.21</f>
        <v>-204846.65183962655</v>
      </c>
      <c r="AC13" s="62">
        <f>-('Revenue Requirement Summary'!Z4+'Revenue Requirement Summary'!Z11)*0.21</f>
        <v>-204846.6518396266</v>
      </c>
      <c r="AD13" s="62">
        <f>-('Revenue Requirement Summary'!AA4+'Revenue Requirement Summary'!AA11)*0.21</f>
        <v>-204846.65183962666</v>
      </c>
      <c r="AE13" s="62">
        <f>-('Revenue Requirement Summary'!AB4+'Revenue Requirement Summary'!AB11)*0.21</f>
        <v>-204846.65183962655</v>
      </c>
      <c r="AF13" s="62">
        <f>-('Revenue Requirement Summary'!AC4+'Revenue Requirement Summary'!AC11)*0.21</f>
        <v>-204846.65183962628</v>
      </c>
      <c r="AG13" s="62">
        <f>-('Revenue Requirement Summary'!AD4+'Revenue Requirement Summary'!AD11)*0.21</f>
        <v>-204846.65183962628</v>
      </c>
      <c r="AH13" s="62">
        <f>-('Revenue Requirement Summary'!AE4+'Revenue Requirement Summary'!AE11)*0.21</f>
        <v>0</v>
      </c>
      <c r="AI13" s="62">
        <f>-('Revenue Requirement Summary'!AF4+'Revenue Requirement Summary'!AF11)*0.21</f>
        <v>0</v>
      </c>
      <c r="AJ13" s="62">
        <f>-('Revenue Requirement Summary'!AG4+'Revenue Requirement Summary'!AG11)*0.21</f>
        <v>0</v>
      </c>
      <c r="AK13" s="62">
        <f>-('Revenue Requirement Summary'!AH4+'Revenue Requirement Summary'!AH11)*0.21</f>
        <v>0</v>
      </c>
      <c r="AL13" s="62">
        <f>-('Revenue Requirement Summary'!AI4+'Revenue Requirement Summary'!AI11)*0.21</f>
        <v>0</v>
      </c>
      <c r="AM13" s="62">
        <f>-('Revenue Requirement Summary'!AJ4+'Revenue Requirement Summary'!AJ11)*0.21</f>
        <v>0</v>
      </c>
      <c r="AN13" s="62">
        <f>-('Revenue Requirement Summary'!AK4+'Revenue Requirement Summary'!AK11)*0.21</f>
        <v>0</v>
      </c>
      <c r="AO13" s="62">
        <f>-('Revenue Requirement Summary'!AL4+'Revenue Requirement Summary'!AL11)*0.21</f>
        <v>0</v>
      </c>
      <c r="AP13" s="62">
        <f>-('Revenue Requirement Summary'!AM4+'Revenue Requirement Summary'!AM11)*0.21</f>
        <v>0</v>
      </c>
      <c r="AQ13" s="62">
        <f>-('Revenue Requirement Summary'!AN4+'Revenue Requirement Summary'!AN11)*0.21</f>
        <v>0</v>
      </c>
      <c r="AR13" s="62">
        <f>-('Revenue Requirement Summary'!AO4+'Revenue Requirement Summary'!AO11)*0.21</f>
        <v>0</v>
      </c>
      <c r="AS13" s="62">
        <f>-('Revenue Requirement Summary'!AP4+'Revenue Requirement Summary'!AP11)*0.21</f>
        <v>0</v>
      </c>
      <c r="AT13" s="62">
        <f>-('Revenue Requirement Summary'!AQ4+'Revenue Requirement Summary'!AQ11)*0.21</f>
        <v>0</v>
      </c>
      <c r="AU13" s="62">
        <f>-('Revenue Requirement Summary'!AR4+'Revenue Requirement Summary'!AR11)*0.21</f>
        <v>0</v>
      </c>
      <c r="AV13" s="62">
        <f>-('Revenue Requirement Summary'!AS4+'Revenue Requirement Summary'!AS11)*0.21</f>
        <v>0</v>
      </c>
      <c r="AW13" s="62">
        <f>-('Revenue Requirement Summary'!AT4+'Revenue Requirement Summary'!AT11)*0.21</f>
        <v>0</v>
      </c>
      <c r="AX13" s="62">
        <f>-('Revenue Requirement Summary'!AU4+'Revenue Requirement Summary'!AU11)*0.21</f>
        <v>0</v>
      </c>
      <c r="AY13" s="62">
        <f>-('Revenue Requirement Summary'!AV4+'Revenue Requirement Summary'!AV11)*0.21</f>
        <v>0</v>
      </c>
      <c r="AZ13" s="62">
        <f>-('Revenue Requirement Summary'!AW4+'Revenue Requirement Summary'!AW11)*0.21</f>
        <v>0</v>
      </c>
      <c r="BA13" s="62">
        <f>-('Revenue Requirement Summary'!AX4+'Revenue Requirement Summary'!AX11)*0.21</f>
        <v>0</v>
      </c>
      <c r="BB13" s="62">
        <f>-('Revenue Requirement Summary'!AY4+'Revenue Requirement Summary'!AY11)*0.21</f>
        <v>0</v>
      </c>
    </row>
    <row r="14" spans="1:54" x14ac:dyDescent="0.2">
      <c r="A14" s="2">
        <f>ROW()</f>
        <v>14</v>
      </c>
    </row>
    <row r="15" spans="1:54" ht="12.75" thickBot="1" x14ac:dyDescent="0.25">
      <c r="A15" s="2">
        <f>ROW()</f>
        <v>15</v>
      </c>
      <c r="B15" s="2" t="s">
        <v>108</v>
      </c>
      <c r="F15" s="78">
        <f>SUM(F9:F11)+F13</f>
        <v>-17925709.740907744</v>
      </c>
      <c r="G15" s="78">
        <f t="shared" ref="G15:BB15" si="1">SUM(G9:G11)+G13</f>
        <v>-17593596.881467514</v>
      </c>
      <c r="H15" s="78">
        <f t="shared" si="1"/>
        <v>-24418288.050806381</v>
      </c>
      <c r="I15" s="78">
        <f t="shared" si="1"/>
        <v>-3470363.4518396263</v>
      </c>
      <c r="J15" s="78">
        <f t="shared" si="1"/>
        <v>-2586282.2888396303</v>
      </c>
      <c r="K15" s="78">
        <f t="shared" si="1"/>
        <v>-204846.6518396266</v>
      </c>
      <c r="L15" s="78">
        <f t="shared" si="1"/>
        <v>-204846.65183962663</v>
      </c>
      <c r="M15" s="78">
        <f t="shared" si="1"/>
        <v>-204846.65183962663</v>
      </c>
      <c r="N15" s="78">
        <f t="shared" si="1"/>
        <v>-204846.6518396266</v>
      </c>
      <c r="O15" s="78">
        <f t="shared" si="1"/>
        <v>-204846.6518396266</v>
      </c>
      <c r="P15" s="78">
        <f t="shared" si="1"/>
        <v>-204846.6518396266</v>
      </c>
      <c r="Q15" s="78">
        <f t="shared" si="1"/>
        <v>-204846.65183962663</v>
      </c>
      <c r="R15" s="78">
        <f t="shared" si="1"/>
        <v>-204846.6518396266</v>
      </c>
      <c r="S15" s="78">
        <f t="shared" si="1"/>
        <v>-204846.65183962663</v>
      </c>
      <c r="T15" s="78">
        <f t="shared" si="1"/>
        <v>-204846.6518396266</v>
      </c>
      <c r="U15" s="78">
        <f t="shared" si="1"/>
        <v>-204846.65183962663</v>
      </c>
      <c r="V15" s="78">
        <f t="shared" si="1"/>
        <v>-204846.6518396266</v>
      </c>
      <c r="W15" s="78">
        <f t="shared" si="1"/>
        <v>-204846.65183962663</v>
      </c>
      <c r="X15" s="78">
        <f t="shared" si="1"/>
        <v>-204846.6518396266</v>
      </c>
      <c r="Y15" s="78">
        <f t="shared" si="1"/>
        <v>-204846.6518396266</v>
      </c>
      <c r="Z15" s="78">
        <f t="shared" si="1"/>
        <v>-204846.65183962666</v>
      </c>
      <c r="AA15" s="78">
        <f t="shared" si="1"/>
        <v>-204846.6518396266</v>
      </c>
      <c r="AB15" s="78">
        <f t="shared" si="1"/>
        <v>-204846.65183962655</v>
      </c>
      <c r="AC15" s="78">
        <f t="shared" si="1"/>
        <v>-204846.6518396266</v>
      </c>
      <c r="AD15" s="78">
        <f t="shared" si="1"/>
        <v>-204846.65183962666</v>
      </c>
      <c r="AE15" s="78">
        <f t="shared" si="1"/>
        <v>-204846.65183962655</v>
      </c>
      <c r="AF15" s="78">
        <f t="shared" si="1"/>
        <v>-204846.65183962628</v>
      </c>
      <c r="AG15" s="78">
        <f t="shared" si="1"/>
        <v>-204846.65183962628</v>
      </c>
      <c r="AH15" s="78">
        <f t="shared" si="1"/>
        <v>0</v>
      </c>
      <c r="AI15" s="78">
        <f t="shared" si="1"/>
        <v>0</v>
      </c>
      <c r="AJ15" s="78">
        <f t="shared" si="1"/>
        <v>0</v>
      </c>
      <c r="AK15" s="78">
        <f t="shared" si="1"/>
        <v>0</v>
      </c>
      <c r="AL15" s="78">
        <f t="shared" si="1"/>
        <v>0</v>
      </c>
      <c r="AM15" s="78">
        <f t="shared" si="1"/>
        <v>0</v>
      </c>
      <c r="AN15" s="78">
        <f t="shared" si="1"/>
        <v>0</v>
      </c>
      <c r="AO15" s="78">
        <f t="shared" si="1"/>
        <v>0</v>
      </c>
      <c r="AP15" s="78">
        <f t="shared" si="1"/>
        <v>0</v>
      </c>
      <c r="AQ15" s="78">
        <f t="shared" si="1"/>
        <v>0</v>
      </c>
      <c r="AR15" s="78">
        <f t="shared" si="1"/>
        <v>0</v>
      </c>
      <c r="AS15" s="78">
        <f t="shared" si="1"/>
        <v>0</v>
      </c>
      <c r="AT15" s="78">
        <f t="shared" si="1"/>
        <v>0</v>
      </c>
      <c r="AU15" s="78">
        <f t="shared" si="1"/>
        <v>0</v>
      </c>
      <c r="AV15" s="78">
        <f t="shared" si="1"/>
        <v>0</v>
      </c>
      <c r="AW15" s="78">
        <f t="shared" si="1"/>
        <v>0</v>
      </c>
      <c r="AX15" s="78">
        <f t="shared" si="1"/>
        <v>0</v>
      </c>
      <c r="AY15" s="78">
        <f t="shared" si="1"/>
        <v>0</v>
      </c>
      <c r="AZ15" s="78">
        <f t="shared" si="1"/>
        <v>0</v>
      </c>
      <c r="BA15" s="78">
        <f t="shared" si="1"/>
        <v>0</v>
      </c>
      <c r="BB15" s="78">
        <f t="shared" si="1"/>
        <v>0</v>
      </c>
    </row>
    <row r="16" spans="1:54" ht="12.75" thickTop="1" x14ac:dyDescent="0.2"/>
    <row r="17" spans="6:8" x14ac:dyDescent="0.2">
      <c r="F17" s="9"/>
      <c r="G17" s="9"/>
      <c r="H17" s="9"/>
    </row>
    <row r="20" spans="6:8" x14ac:dyDescent="0.2">
      <c r="F20" s="9"/>
      <c r="G20" s="9"/>
      <c r="H20" s="9"/>
    </row>
    <row r="21" spans="6:8" x14ac:dyDescent="0.2">
      <c r="F21" s="32"/>
      <c r="G21" s="32"/>
      <c r="H21" s="32"/>
    </row>
    <row r="22" spans="6:8" x14ac:dyDescent="0.2">
      <c r="G22" s="32"/>
      <c r="H22" s="32"/>
    </row>
  </sheetData>
  <pageMargins left="0.2" right="0.2" top="0.5" bottom="0.5" header="0.3" footer="0.3"/>
  <pageSetup firstPageNumber="6" fitToWidth="0" orientation="landscape" useFirstPageNumber="1" r:id="rId1"/>
  <headerFooter>
    <oddFooter>&amp;RExh. SEF-19 "&amp;A" Tab
page &amp;P of 32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69"/>
  <sheetViews>
    <sheetView zoomScaleNormal="100" workbookViewId="0">
      <pane xSplit="5" ySplit="3" topLeftCell="AY33" activePane="bottomRight" state="frozen"/>
      <selection activeCell="G31" sqref="G31"/>
      <selection pane="topRight" activeCell="G31" sqref="G31"/>
      <selection pane="bottomLeft" activeCell="G31" sqref="G31"/>
      <selection pane="bottomRight" activeCell="G31" sqref="G31"/>
    </sheetView>
  </sheetViews>
  <sheetFormatPr defaultColWidth="9.140625" defaultRowHeight="12" outlineLevelRow="2" outlineLevelCol="1" x14ac:dyDescent="0.2"/>
  <cols>
    <col min="1" max="2" width="4.5703125" style="2" customWidth="1"/>
    <col min="3" max="3" width="30.7109375" style="2" bestFit="1" customWidth="1"/>
    <col min="4" max="4" width="11" style="2" bestFit="1" customWidth="1"/>
    <col min="5" max="5" width="30.42578125" style="2" customWidth="1"/>
    <col min="6" max="6" width="14.28515625" style="2" bestFit="1" customWidth="1"/>
    <col min="7" max="7" width="14.140625" style="2" customWidth="1"/>
    <col min="8" max="12" width="13.5703125" style="2" bestFit="1" customWidth="1"/>
    <col min="13" max="58" width="12.5703125" style="2" customWidth="1" outlineLevel="1"/>
    <col min="59" max="59" width="10.7109375" style="2" bestFit="1" customWidth="1"/>
    <col min="60" max="16384" width="9.140625" style="2"/>
  </cols>
  <sheetData>
    <row r="1" spans="1:60" x14ac:dyDescent="0.2">
      <c r="A1" s="1" t="s">
        <v>32</v>
      </c>
      <c r="B1" s="1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</row>
    <row r="2" spans="1:60" x14ac:dyDescent="0.2">
      <c r="A2" s="1" t="s">
        <v>33</v>
      </c>
      <c r="B2" s="1"/>
      <c r="H2" s="9"/>
      <c r="I2" s="9"/>
      <c r="J2" s="33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</row>
    <row r="3" spans="1:60" x14ac:dyDescent="0.2">
      <c r="B3" s="34" t="s">
        <v>34</v>
      </c>
      <c r="C3" s="34" t="s">
        <v>35</v>
      </c>
      <c r="D3" s="35" t="s">
        <v>36</v>
      </c>
      <c r="E3" s="35" t="s">
        <v>37</v>
      </c>
      <c r="F3" s="36">
        <v>44377</v>
      </c>
      <c r="G3" s="36">
        <v>44469</v>
      </c>
      <c r="H3" s="36">
        <v>44561</v>
      </c>
      <c r="I3" s="36">
        <v>44926</v>
      </c>
      <c r="J3" s="36">
        <v>45291</v>
      </c>
      <c r="K3" s="36">
        <v>45657</v>
      </c>
      <c r="L3" s="36">
        <v>46022</v>
      </c>
      <c r="M3" s="36">
        <v>46387</v>
      </c>
      <c r="N3" s="36">
        <v>46752</v>
      </c>
      <c r="O3" s="36">
        <v>47118</v>
      </c>
      <c r="P3" s="36">
        <v>47483</v>
      </c>
      <c r="Q3" s="36">
        <v>47848</v>
      </c>
      <c r="R3" s="36">
        <v>48213</v>
      </c>
      <c r="S3" s="36">
        <v>48579</v>
      </c>
      <c r="T3" s="36">
        <v>48944</v>
      </c>
      <c r="U3" s="36">
        <v>49309</v>
      </c>
      <c r="V3" s="36">
        <v>49674</v>
      </c>
      <c r="W3" s="36">
        <v>50040</v>
      </c>
      <c r="X3" s="36">
        <v>50405</v>
      </c>
      <c r="Y3" s="36">
        <v>50770</v>
      </c>
      <c r="Z3" s="36">
        <v>51135</v>
      </c>
      <c r="AA3" s="36">
        <v>51501</v>
      </c>
      <c r="AB3" s="36">
        <v>51866</v>
      </c>
      <c r="AC3" s="36">
        <v>52231</v>
      </c>
      <c r="AD3" s="36">
        <v>52596</v>
      </c>
      <c r="AE3" s="36">
        <v>52962</v>
      </c>
      <c r="AF3" s="36">
        <v>53327</v>
      </c>
      <c r="AG3" s="36">
        <v>53692</v>
      </c>
      <c r="AH3" s="36">
        <v>54057</v>
      </c>
      <c r="AI3" s="36">
        <v>54423</v>
      </c>
      <c r="AJ3" s="36">
        <v>54788</v>
      </c>
      <c r="AK3" s="36">
        <v>55153</v>
      </c>
      <c r="AL3" s="36">
        <v>55518</v>
      </c>
      <c r="AM3" s="36">
        <v>55884</v>
      </c>
      <c r="AN3" s="36">
        <v>56249</v>
      </c>
      <c r="AO3" s="36">
        <v>56614</v>
      </c>
      <c r="AP3" s="36">
        <v>56979</v>
      </c>
      <c r="AQ3" s="36">
        <v>57345</v>
      </c>
      <c r="AR3" s="36">
        <v>57710</v>
      </c>
      <c r="AS3" s="36">
        <v>58075</v>
      </c>
      <c r="AT3" s="36">
        <v>58440</v>
      </c>
      <c r="AU3" s="36">
        <v>58806</v>
      </c>
      <c r="AV3" s="36">
        <v>59171</v>
      </c>
      <c r="AW3" s="36">
        <v>59536</v>
      </c>
      <c r="AX3" s="36">
        <v>59901</v>
      </c>
      <c r="AY3" s="36">
        <v>60267</v>
      </c>
      <c r="AZ3" s="36">
        <v>60632</v>
      </c>
      <c r="BA3" s="36">
        <v>60997</v>
      </c>
      <c r="BB3" s="36">
        <v>61362</v>
      </c>
      <c r="BC3" s="36">
        <v>61728</v>
      </c>
      <c r="BD3" s="36">
        <v>62093</v>
      </c>
      <c r="BE3" s="36">
        <v>62458</v>
      </c>
      <c r="BF3" s="36">
        <v>62823</v>
      </c>
    </row>
    <row r="4" spans="1:60" x14ac:dyDescent="0.2">
      <c r="B4" s="2">
        <v>1</v>
      </c>
      <c r="C4" s="2" t="s">
        <v>38</v>
      </c>
      <c r="D4" s="37">
        <v>10800611</v>
      </c>
      <c r="E4" s="14" t="s">
        <v>20</v>
      </c>
      <c r="F4" s="33">
        <v>-95934500</v>
      </c>
      <c r="G4" s="33">
        <f>F4</f>
        <v>-95934500</v>
      </c>
      <c r="H4" s="33">
        <f>G4</f>
        <v>-95934500</v>
      </c>
      <c r="I4" s="33">
        <f t="shared" ref="I4:BF4" si="0">H4</f>
        <v>-95934500</v>
      </c>
      <c r="J4" s="33">
        <f t="shared" si="0"/>
        <v>-95934500</v>
      </c>
      <c r="K4" s="33">
        <f t="shared" si="0"/>
        <v>-95934500</v>
      </c>
      <c r="L4" s="33">
        <f t="shared" si="0"/>
        <v>-95934500</v>
      </c>
      <c r="M4" s="33">
        <f t="shared" si="0"/>
        <v>-95934500</v>
      </c>
      <c r="N4" s="33">
        <f t="shared" si="0"/>
        <v>-95934500</v>
      </c>
      <c r="O4" s="33">
        <f t="shared" si="0"/>
        <v>-95934500</v>
      </c>
      <c r="P4" s="33">
        <f t="shared" si="0"/>
        <v>-95934500</v>
      </c>
      <c r="Q4" s="33">
        <f t="shared" si="0"/>
        <v>-95934500</v>
      </c>
      <c r="R4" s="33">
        <f t="shared" si="0"/>
        <v>-95934500</v>
      </c>
      <c r="S4" s="33">
        <f t="shared" si="0"/>
        <v>-95934500</v>
      </c>
      <c r="T4" s="33">
        <f t="shared" si="0"/>
        <v>-95934500</v>
      </c>
      <c r="U4" s="33">
        <f t="shared" si="0"/>
        <v>-95934500</v>
      </c>
      <c r="V4" s="33">
        <f t="shared" si="0"/>
        <v>-95934500</v>
      </c>
      <c r="W4" s="33">
        <f t="shared" si="0"/>
        <v>-95934500</v>
      </c>
      <c r="X4" s="33">
        <f t="shared" si="0"/>
        <v>-95934500</v>
      </c>
      <c r="Y4" s="33">
        <f t="shared" si="0"/>
        <v>-95934500</v>
      </c>
      <c r="Z4" s="33">
        <f t="shared" si="0"/>
        <v>-95934500</v>
      </c>
      <c r="AA4" s="33">
        <f t="shared" si="0"/>
        <v>-95934500</v>
      </c>
      <c r="AB4" s="33">
        <f t="shared" si="0"/>
        <v>-95934500</v>
      </c>
      <c r="AC4" s="33">
        <f t="shared" si="0"/>
        <v>-95934500</v>
      </c>
      <c r="AD4" s="33">
        <f t="shared" si="0"/>
        <v>-95934500</v>
      </c>
      <c r="AE4" s="33">
        <f t="shared" si="0"/>
        <v>-95934500</v>
      </c>
      <c r="AF4" s="33">
        <f t="shared" si="0"/>
        <v>-95934500</v>
      </c>
      <c r="AG4" s="33">
        <f t="shared" si="0"/>
        <v>-95934500</v>
      </c>
      <c r="AH4" s="33">
        <f t="shared" si="0"/>
        <v>-95934500</v>
      </c>
      <c r="AI4" s="33">
        <f t="shared" si="0"/>
        <v>-95934500</v>
      </c>
      <c r="AJ4" s="33">
        <f t="shared" si="0"/>
        <v>-95934500</v>
      </c>
      <c r="AK4" s="33">
        <f t="shared" si="0"/>
        <v>-95934500</v>
      </c>
      <c r="AL4" s="33">
        <f t="shared" si="0"/>
        <v>-95934500</v>
      </c>
      <c r="AM4" s="33">
        <f t="shared" si="0"/>
        <v>-95934500</v>
      </c>
      <c r="AN4" s="33">
        <f t="shared" si="0"/>
        <v>-95934500</v>
      </c>
      <c r="AO4" s="33">
        <f t="shared" si="0"/>
        <v>-95934500</v>
      </c>
      <c r="AP4" s="33">
        <f t="shared" si="0"/>
        <v>-95934500</v>
      </c>
      <c r="AQ4" s="33">
        <f t="shared" si="0"/>
        <v>-95934500</v>
      </c>
      <c r="AR4" s="33">
        <f t="shared" si="0"/>
        <v>-95934500</v>
      </c>
      <c r="AS4" s="33">
        <f t="shared" si="0"/>
        <v>-95934500</v>
      </c>
      <c r="AT4" s="33">
        <f t="shared" si="0"/>
        <v>-95934500</v>
      </c>
      <c r="AU4" s="33">
        <f t="shared" si="0"/>
        <v>-95934500</v>
      </c>
      <c r="AV4" s="33">
        <f t="shared" si="0"/>
        <v>-95934500</v>
      </c>
      <c r="AW4" s="33">
        <f t="shared" si="0"/>
        <v>-95934500</v>
      </c>
      <c r="AX4" s="33">
        <f t="shared" si="0"/>
        <v>-95934500</v>
      </c>
      <c r="AY4" s="33">
        <f t="shared" si="0"/>
        <v>-95934500</v>
      </c>
      <c r="AZ4" s="33">
        <f t="shared" si="0"/>
        <v>-95934500</v>
      </c>
      <c r="BA4" s="33">
        <f t="shared" si="0"/>
        <v>-95934500</v>
      </c>
      <c r="BB4" s="33">
        <f t="shared" si="0"/>
        <v>-95934500</v>
      </c>
      <c r="BC4" s="33">
        <f t="shared" si="0"/>
        <v>-95934500</v>
      </c>
      <c r="BD4" s="33">
        <f t="shared" si="0"/>
        <v>-95934500</v>
      </c>
      <c r="BE4" s="33">
        <f t="shared" si="0"/>
        <v>-95934500</v>
      </c>
      <c r="BF4" s="33">
        <f t="shared" si="0"/>
        <v>-95934500</v>
      </c>
    </row>
    <row r="5" spans="1:60" x14ac:dyDescent="0.2">
      <c r="B5" s="2">
        <f>B4+1</f>
        <v>2</v>
      </c>
      <c r="C5" s="2" t="s">
        <v>39</v>
      </c>
      <c r="D5" s="37">
        <v>18239501</v>
      </c>
      <c r="E5" s="14" t="s">
        <v>20</v>
      </c>
      <c r="F5" s="33">
        <v>34889331.100000001</v>
      </c>
      <c r="G5" s="33">
        <v>37473796.210000001</v>
      </c>
      <c r="H5" s="33">
        <v>39530620.299999997</v>
      </c>
      <c r="I5" s="33">
        <v>42706330.299999997</v>
      </c>
      <c r="J5" s="33">
        <v>49104890.29999999</v>
      </c>
      <c r="K5" s="33">
        <v>53410170.299999982</v>
      </c>
      <c r="L5" s="33">
        <v>69044250.299999982</v>
      </c>
      <c r="M5" s="33">
        <v>84594330.299999982</v>
      </c>
      <c r="N5" s="33">
        <v>101675256.36881417</v>
      </c>
      <c r="O5" s="33">
        <v>127874611.25813688</v>
      </c>
      <c r="P5" s="33">
        <v>137139137.72148487</v>
      </c>
      <c r="Q5" s="33">
        <v>147453907.02321726</v>
      </c>
      <c r="R5" s="33">
        <v>151857178.09673861</v>
      </c>
      <c r="S5" s="33">
        <v>152952545.20352569</v>
      </c>
      <c r="T5" s="33">
        <v>154075296.48798245</v>
      </c>
      <c r="U5" s="33">
        <v>155226116.55455062</v>
      </c>
      <c r="V5" s="33">
        <v>156405707.12278301</v>
      </c>
      <c r="W5" s="33">
        <v>157614787.45522121</v>
      </c>
      <c r="X5" s="33">
        <v>158854094.79597035</v>
      </c>
      <c r="Y5" s="33">
        <v>160124384.82023823</v>
      </c>
      <c r="Z5" s="33">
        <v>161426432.0951128</v>
      </c>
      <c r="AA5" s="33">
        <v>162983103.18465596</v>
      </c>
      <c r="AB5" s="33">
        <v>164351066.60282105</v>
      </c>
      <c r="AC5" s="33">
        <v>165753229.10644028</v>
      </c>
      <c r="AD5" s="33">
        <v>167190445.67264998</v>
      </c>
      <c r="AE5" s="33">
        <v>168663592.65301493</v>
      </c>
      <c r="AF5" s="33">
        <v>170173568.30788898</v>
      </c>
      <c r="AG5" s="33">
        <v>171721293.35413492</v>
      </c>
      <c r="AH5" s="33">
        <v>173307711.52653697</v>
      </c>
      <c r="AI5" s="33">
        <v>175956993.85036215</v>
      </c>
      <c r="AJ5" s="33">
        <v>177154918.0888173</v>
      </c>
      <c r="AK5" s="33">
        <v>177813490.14098713</v>
      </c>
      <c r="AL5" s="33">
        <v>178205354.87128517</v>
      </c>
      <c r="AM5" s="33">
        <v>178607016.21984065</v>
      </c>
      <c r="AN5" s="33">
        <v>179046110.19623601</v>
      </c>
      <c r="AO5" s="33">
        <v>179199712.05479878</v>
      </c>
      <c r="AP5" s="33">
        <v>179334000.73849815</v>
      </c>
      <c r="AQ5" s="33">
        <v>179471646.63929</v>
      </c>
      <c r="AR5" s="33">
        <v>179612733.68760166</v>
      </c>
      <c r="AS5" s="33">
        <v>179757347.91212109</v>
      </c>
      <c r="AT5" s="33">
        <v>179905577.49225351</v>
      </c>
      <c r="AU5" s="33">
        <v>180057512.81188923</v>
      </c>
      <c r="AV5" s="33">
        <v>180213246.51451585</v>
      </c>
      <c r="AW5" s="33">
        <v>180213246.51451585</v>
      </c>
      <c r="AX5" s="33">
        <v>180213246.51451585</v>
      </c>
      <c r="AY5" s="33">
        <v>180213246.51451585</v>
      </c>
      <c r="AZ5" s="33">
        <v>180213246.51451585</v>
      </c>
      <c r="BA5" s="33">
        <v>180213246.51451585</v>
      </c>
      <c r="BB5" s="33">
        <v>180213246.51451585</v>
      </c>
      <c r="BC5" s="33">
        <v>180213246.51451585</v>
      </c>
      <c r="BD5" s="33">
        <v>180213246.51451585</v>
      </c>
      <c r="BE5" s="33">
        <v>180213246.51451585</v>
      </c>
      <c r="BF5" s="33">
        <v>180213246.51451585</v>
      </c>
    </row>
    <row r="6" spans="1:60" x14ac:dyDescent="0.2">
      <c r="B6" s="2">
        <f>B5+1</f>
        <v>3</v>
      </c>
      <c r="C6" s="2" t="s">
        <v>40</v>
      </c>
      <c r="D6" s="37" t="s">
        <v>41</v>
      </c>
      <c r="E6" s="14" t="s">
        <v>20</v>
      </c>
      <c r="F6" s="38">
        <f>'Unrecovered Costs'!D22</f>
        <v>0</v>
      </c>
      <c r="G6" s="38">
        <v>0</v>
      </c>
      <c r="H6" s="38">
        <f>'Unrecovered Costs'!F22</f>
        <v>0</v>
      </c>
      <c r="I6" s="38">
        <f>'Unrecovered Costs'!G22</f>
        <v>0</v>
      </c>
      <c r="J6" s="38">
        <f>'Unrecovered Costs'!H22</f>
        <v>-197802.69294235919</v>
      </c>
      <c r="K6" s="38">
        <f>'Unrecovered Costs'!I22</f>
        <v>-395605.38588471839</v>
      </c>
      <c r="L6" s="38">
        <f>'Unrecovered Costs'!J22</f>
        <v>-593408.07882707752</v>
      </c>
      <c r="M6" s="38">
        <f>'Unrecovered Costs'!K22</f>
        <v>-1049554.1937590055</v>
      </c>
      <c r="N6" s="38">
        <f>'Unrecovered Costs'!L22</f>
        <v>-1505700.3086909335</v>
      </c>
      <c r="O6" s="38">
        <f>'Unrecovered Costs'!M22</f>
        <v>-1961846.4236228615</v>
      </c>
      <c r="P6" s="38">
        <f>'Unrecovered Costs'!N22</f>
        <v>-2417992.5385547895</v>
      </c>
      <c r="Q6" s="38">
        <f>'Unrecovered Costs'!O22</f>
        <v>-2874138.6534867175</v>
      </c>
      <c r="R6" s="38">
        <f>'Unrecovered Costs'!P22</f>
        <v>-3330284.7684186455</v>
      </c>
      <c r="S6" s="38">
        <f>'Unrecovered Costs'!Q22</f>
        <v>-3786430.8833505735</v>
      </c>
      <c r="T6" s="38">
        <f>'Unrecovered Costs'!R22</f>
        <v>-4242576.9982825015</v>
      </c>
      <c r="U6" s="38">
        <f>'Unrecovered Costs'!S22</f>
        <v>-4698723.1132144295</v>
      </c>
      <c r="V6" s="38">
        <f>'Unrecovered Costs'!T22</f>
        <v>-5154869.2281463575</v>
      </c>
      <c r="W6" s="38">
        <f>'Unrecovered Costs'!U22</f>
        <v>-5611015.3430782855</v>
      </c>
      <c r="X6" s="38">
        <f>'Unrecovered Costs'!V22</f>
        <v>-6067161.4580102134</v>
      </c>
      <c r="Y6" s="38">
        <f>'Unrecovered Costs'!W22</f>
        <v>-6523307.5729421414</v>
      </c>
      <c r="Z6" s="38">
        <f>'Unrecovered Costs'!X22</f>
        <v>-6979453.6878740694</v>
      </c>
      <c r="AA6" s="38">
        <f>'Unrecovered Costs'!Y22</f>
        <v>-7435599.8028059974</v>
      </c>
      <c r="AB6" s="38">
        <f>'Unrecovered Costs'!Z22</f>
        <v>-7891745.9177379254</v>
      </c>
      <c r="AC6" s="38">
        <f>'Unrecovered Costs'!AA22</f>
        <v>-8347892.0326698534</v>
      </c>
      <c r="AD6" s="38">
        <f>'Unrecovered Costs'!AB22</f>
        <v>-8804038.1476017814</v>
      </c>
      <c r="AE6" s="38">
        <f>'Unrecovered Costs'!AC22</f>
        <v>-9260184.2625337094</v>
      </c>
      <c r="AF6" s="38">
        <f>'Unrecovered Costs'!AD22</f>
        <v>-9716330.3774656374</v>
      </c>
      <c r="AG6" s="38">
        <f>'Unrecovered Costs'!AE22</f>
        <v>-10172476.492397565</v>
      </c>
      <c r="AH6" s="38">
        <f>'Unrecovered Costs'!AF22</f>
        <v>-10628622.607329493</v>
      </c>
      <c r="AI6" s="38">
        <f>'Unrecovered Costs'!AG22</f>
        <v>-11084768.722261421</v>
      </c>
      <c r="AJ6" s="38">
        <f>'Unrecovered Costs'!AH22</f>
        <v>-11540914.837193349</v>
      </c>
      <c r="AK6" s="38">
        <f>'Unrecovered Costs'!AI22</f>
        <v>-11997060.952125277</v>
      </c>
      <c r="AL6" s="38">
        <f>AK6</f>
        <v>-11997060.952125277</v>
      </c>
      <c r="AM6" s="38">
        <f t="shared" ref="AM6:BF6" si="1">AL6</f>
        <v>-11997060.952125277</v>
      </c>
      <c r="AN6" s="38">
        <f t="shared" si="1"/>
        <v>-11997060.952125277</v>
      </c>
      <c r="AO6" s="38">
        <f t="shared" si="1"/>
        <v>-11997060.952125277</v>
      </c>
      <c r="AP6" s="38">
        <f t="shared" si="1"/>
        <v>-11997060.952125277</v>
      </c>
      <c r="AQ6" s="38">
        <f t="shared" si="1"/>
        <v>-11997060.952125277</v>
      </c>
      <c r="AR6" s="38">
        <f t="shared" si="1"/>
        <v>-11997060.952125277</v>
      </c>
      <c r="AS6" s="38">
        <f t="shared" si="1"/>
        <v>-11997060.952125277</v>
      </c>
      <c r="AT6" s="38">
        <f t="shared" si="1"/>
        <v>-11997060.952125277</v>
      </c>
      <c r="AU6" s="38">
        <f t="shared" si="1"/>
        <v>-11997060.952125277</v>
      </c>
      <c r="AV6" s="38">
        <f t="shared" si="1"/>
        <v>-11997060.952125277</v>
      </c>
      <c r="AW6" s="38">
        <f t="shared" si="1"/>
        <v>-11997060.952125277</v>
      </c>
      <c r="AX6" s="38">
        <f t="shared" si="1"/>
        <v>-11997060.952125277</v>
      </c>
      <c r="AY6" s="38">
        <f t="shared" si="1"/>
        <v>-11997060.952125277</v>
      </c>
      <c r="AZ6" s="38">
        <f t="shared" si="1"/>
        <v>-11997060.952125277</v>
      </c>
      <c r="BA6" s="38">
        <f t="shared" si="1"/>
        <v>-11997060.952125277</v>
      </c>
      <c r="BB6" s="38">
        <f t="shared" si="1"/>
        <v>-11997060.952125277</v>
      </c>
      <c r="BC6" s="38">
        <f t="shared" si="1"/>
        <v>-11997060.952125277</v>
      </c>
      <c r="BD6" s="38">
        <f t="shared" si="1"/>
        <v>-11997060.952125277</v>
      </c>
      <c r="BE6" s="38">
        <f t="shared" si="1"/>
        <v>-11997060.952125277</v>
      </c>
      <c r="BF6" s="38">
        <f t="shared" si="1"/>
        <v>-11997060.952125277</v>
      </c>
    </row>
    <row r="7" spans="1:60" hidden="1" outlineLevel="1" x14ac:dyDescent="0.2">
      <c r="B7" s="2">
        <f>B6+1</f>
        <v>4</v>
      </c>
    </row>
    <row r="8" spans="1:60" collapsed="1" x14ac:dyDescent="0.2">
      <c r="B8" s="2">
        <f>B7+1</f>
        <v>5</v>
      </c>
      <c r="C8" s="1" t="s">
        <v>42</v>
      </c>
      <c r="D8" s="37"/>
      <c r="E8" s="1"/>
      <c r="F8" s="39">
        <f>SUM(F4:F6)</f>
        <v>-61045168.899999999</v>
      </c>
      <c r="G8" s="39">
        <f t="shared" ref="G8:BF8" si="2">SUM(G4:G6)</f>
        <v>-58460703.789999999</v>
      </c>
      <c r="H8" s="39">
        <f t="shared" si="2"/>
        <v>-56403879.700000003</v>
      </c>
      <c r="I8" s="39">
        <f t="shared" si="2"/>
        <v>-53228169.700000003</v>
      </c>
      <c r="J8" s="39">
        <f t="shared" si="2"/>
        <v>-47027412.392942369</v>
      </c>
      <c r="K8" s="39">
        <f t="shared" si="2"/>
        <v>-42919935.085884735</v>
      </c>
      <c r="L8" s="39">
        <f t="shared" si="2"/>
        <v>-27483657.778827094</v>
      </c>
      <c r="M8" s="39">
        <f t="shared" si="2"/>
        <v>-12389723.893759023</v>
      </c>
      <c r="N8" s="39">
        <f t="shared" si="2"/>
        <v>4235056.0601232368</v>
      </c>
      <c r="O8" s="39">
        <f t="shared" si="2"/>
        <v>29978264.834514022</v>
      </c>
      <c r="P8" s="39">
        <f t="shared" si="2"/>
        <v>38786645.182930082</v>
      </c>
      <c r="Q8" s="39">
        <f t="shared" si="2"/>
        <v>48645268.369730547</v>
      </c>
      <c r="R8" s="39">
        <f t="shared" si="2"/>
        <v>52592393.328319959</v>
      </c>
      <c r="S8" s="39">
        <f t="shared" si="2"/>
        <v>53231614.320175119</v>
      </c>
      <c r="T8" s="39">
        <f t="shared" si="2"/>
        <v>53898219.489699952</v>
      </c>
      <c r="U8" s="39">
        <f t="shared" si="2"/>
        <v>54592893.441336185</v>
      </c>
      <c r="V8" s="39">
        <f t="shared" si="2"/>
        <v>55316337.894636646</v>
      </c>
      <c r="W8" s="39">
        <f t="shared" si="2"/>
        <v>56069272.11214292</v>
      </c>
      <c r="X8" s="39">
        <f t="shared" si="2"/>
        <v>56852433.337960139</v>
      </c>
      <c r="Y8" s="39">
        <f t="shared" si="2"/>
        <v>57666577.247296095</v>
      </c>
      <c r="Z8" s="39">
        <f t="shared" si="2"/>
        <v>58512478.407238729</v>
      </c>
      <c r="AA8" s="39">
        <f t="shared" si="2"/>
        <v>59613003.381849967</v>
      </c>
      <c r="AB8" s="39">
        <f t="shared" si="2"/>
        <v>60524820.685083129</v>
      </c>
      <c r="AC8" s="39">
        <f t="shared" si="2"/>
        <v>61470837.073770419</v>
      </c>
      <c r="AD8" s="39">
        <f t="shared" si="2"/>
        <v>62451907.525048196</v>
      </c>
      <c r="AE8" s="39">
        <f t="shared" si="2"/>
        <v>63468908.390481219</v>
      </c>
      <c r="AF8" s="39">
        <f t="shared" si="2"/>
        <v>64522737.930423349</v>
      </c>
      <c r="AG8" s="39">
        <f t="shared" si="2"/>
        <v>65614316.861737356</v>
      </c>
      <c r="AH8" s="39">
        <f t="shared" si="2"/>
        <v>66744588.919207476</v>
      </c>
      <c r="AI8" s="39">
        <f t="shared" si="2"/>
        <v>68937725.128100723</v>
      </c>
      <c r="AJ8" s="39">
        <f t="shared" si="2"/>
        <v>69679503.251623943</v>
      </c>
      <c r="AK8" s="39">
        <f t="shared" si="2"/>
        <v>69881929.188861847</v>
      </c>
      <c r="AL8" s="39">
        <f t="shared" si="2"/>
        <v>70273793.919159889</v>
      </c>
      <c r="AM8" s="39">
        <f t="shared" si="2"/>
        <v>70675455.267715365</v>
      </c>
      <c r="AN8" s="39">
        <f t="shared" si="2"/>
        <v>71114549.244110733</v>
      </c>
      <c r="AO8" s="39">
        <f t="shared" si="2"/>
        <v>71268151.102673501</v>
      </c>
      <c r="AP8" s="39">
        <f t="shared" si="2"/>
        <v>71402439.78637287</v>
      </c>
      <c r="AQ8" s="39">
        <f t="shared" si="2"/>
        <v>71540085.687164724</v>
      </c>
      <c r="AR8" s="39">
        <f t="shared" si="2"/>
        <v>71681172.735476375</v>
      </c>
      <c r="AS8" s="39">
        <f t="shared" si="2"/>
        <v>71825786.959995806</v>
      </c>
      <c r="AT8" s="39">
        <f t="shared" si="2"/>
        <v>71974016.540128231</v>
      </c>
      <c r="AU8" s="39">
        <f t="shared" si="2"/>
        <v>72125951.85976395</v>
      </c>
      <c r="AV8" s="39">
        <f t="shared" si="2"/>
        <v>72281685.562390566</v>
      </c>
      <c r="AW8" s="39">
        <f t="shared" si="2"/>
        <v>72281685.562390566</v>
      </c>
      <c r="AX8" s="39">
        <f t="shared" si="2"/>
        <v>72281685.562390566</v>
      </c>
      <c r="AY8" s="39">
        <f t="shared" si="2"/>
        <v>72281685.562390566</v>
      </c>
      <c r="AZ8" s="39">
        <f t="shared" si="2"/>
        <v>72281685.562390566</v>
      </c>
      <c r="BA8" s="39">
        <f t="shared" si="2"/>
        <v>72281685.562390566</v>
      </c>
      <c r="BB8" s="39">
        <f t="shared" si="2"/>
        <v>72281685.562390566</v>
      </c>
      <c r="BC8" s="39">
        <f t="shared" si="2"/>
        <v>72281685.562390566</v>
      </c>
      <c r="BD8" s="39">
        <f t="shared" si="2"/>
        <v>72281685.562390566</v>
      </c>
      <c r="BE8" s="39">
        <f t="shared" si="2"/>
        <v>72281685.562390566</v>
      </c>
      <c r="BF8" s="39">
        <f t="shared" si="2"/>
        <v>72281685.562390566</v>
      </c>
    </row>
    <row r="9" spans="1:60" x14ac:dyDescent="0.2">
      <c r="B9" s="2">
        <f t="shared" ref="B9:B52" si="3">B8+1</f>
        <v>6</v>
      </c>
      <c r="D9" s="37"/>
      <c r="E9" s="1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1"/>
    </row>
    <row r="10" spans="1:60" s="29" customFormat="1" x14ac:dyDescent="0.2">
      <c r="B10" s="2">
        <f t="shared" si="3"/>
        <v>7</v>
      </c>
      <c r="C10" s="2" t="s">
        <v>43</v>
      </c>
      <c r="D10" s="37" t="s">
        <v>41</v>
      </c>
      <c r="E10" s="14" t="s">
        <v>20</v>
      </c>
      <c r="F10" s="38">
        <f>'Unrecovered Costs'!D7+'Unrecovered Costs'!D8+'Unrecovered Costs'!D9</f>
        <v>-18947862.708148874</v>
      </c>
      <c r="G10" s="38">
        <f>'Unrecovered Costs'!E7+'Unrecovered Costs'!E8+'Unrecovered Costs'!E9</f>
        <v>-20254338.005927123</v>
      </c>
      <c r="H10" s="38">
        <f>'Unrecovered Costs'!F7+'Unrecovered Costs'!F8+'Unrecovered Costs'!F9</f>
        <v>-21560813.303705372</v>
      </c>
      <c r="I10" s="38">
        <f>'Unrecovered Costs'!G7+'Unrecovered Costs'!G8+'Unrecovered Costs'!G9</f>
        <v>-26786714.494818378</v>
      </c>
      <c r="J10" s="38">
        <f>'Unrecovered Costs'!H7+'Unrecovered Costs'!H8+'Unrecovered Costs'!H9</f>
        <v>-26786714.494818378</v>
      </c>
      <c r="K10" s="38">
        <f>'Unrecovered Costs'!I7+'Unrecovered Costs'!I8+'Unrecovered Costs'!I9</f>
        <v>-26786714.494818378</v>
      </c>
      <c r="L10" s="38">
        <f>'Unrecovered Costs'!J7+'Unrecovered Costs'!J8+'Unrecovered Costs'!J9</f>
        <v>-26786714.494818378</v>
      </c>
      <c r="M10" s="38">
        <f>'Unrecovered Costs'!K7+'Unrecovered Costs'!K8+'Unrecovered Costs'!K9</f>
        <v>-26786714.494818378</v>
      </c>
      <c r="N10" s="38">
        <f>'Unrecovered Costs'!L7+'Unrecovered Costs'!L8+'Unrecovered Costs'!L9</f>
        <v>-26786714.494818378</v>
      </c>
      <c r="O10" s="38">
        <f>'Unrecovered Costs'!M7+'Unrecovered Costs'!M8+'Unrecovered Costs'!M9</f>
        <v>-26786714.494818378</v>
      </c>
      <c r="P10" s="38">
        <f>'Unrecovered Costs'!N7+'Unrecovered Costs'!N8+'Unrecovered Costs'!N9</f>
        <v>-26786714.494818378</v>
      </c>
      <c r="Q10" s="38">
        <f>'Unrecovered Costs'!O7+'Unrecovered Costs'!O8+'Unrecovered Costs'!O9</f>
        <v>-26786714.494818378</v>
      </c>
      <c r="R10" s="38">
        <f>'Unrecovered Costs'!P7+'Unrecovered Costs'!P8+'Unrecovered Costs'!P9</f>
        <v>-26786714.494818378</v>
      </c>
      <c r="S10" s="38">
        <f>'Unrecovered Costs'!Q7+'Unrecovered Costs'!Q8+'Unrecovered Costs'!Q9</f>
        <v>-26786714.494818378</v>
      </c>
      <c r="T10" s="38">
        <f>'Unrecovered Costs'!R7+'Unrecovered Costs'!R8+'Unrecovered Costs'!R9</f>
        <v>-26786714.494818378</v>
      </c>
      <c r="U10" s="38">
        <f>'Unrecovered Costs'!S7+'Unrecovered Costs'!S8+'Unrecovered Costs'!S9</f>
        <v>-26786714.494818378</v>
      </c>
      <c r="V10" s="38">
        <f>'Unrecovered Costs'!T7+'Unrecovered Costs'!T8+'Unrecovered Costs'!T9</f>
        <v>-26786714.494818378</v>
      </c>
      <c r="W10" s="38">
        <f>'Unrecovered Costs'!U7+'Unrecovered Costs'!U8+'Unrecovered Costs'!U9</f>
        <v>-26786714.494818378</v>
      </c>
      <c r="X10" s="38">
        <f>'Unrecovered Costs'!V7+'Unrecovered Costs'!V8+'Unrecovered Costs'!V9</f>
        <v>-26786714.494818378</v>
      </c>
      <c r="Y10" s="38">
        <f>'Unrecovered Costs'!W7+'Unrecovered Costs'!W8+'Unrecovered Costs'!W9</f>
        <v>-26786714.494818378</v>
      </c>
      <c r="Z10" s="38">
        <f>'Unrecovered Costs'!X7+'Unrecovered Costs'!X8+'Unrecovered Costs'!X9</f>
        <v>-26786714.494818378</v>
      </c>
      <c r="AA10" s="38">
        <f>'Unrecovered Costs'!Y7+'Unrecovered Costs'!Y8+'Unrecovered Costs'!Y9</f>
        <v>-26786714.494818378</v>
      </c>
      <c r="AB10" s="38">
        <f>'Unrecovered Costs'!Z7+'Unrecovered Costs'!Z8+'Unrecovered Costs'!Z9</f>
        <v>-26786714.494818378</v>
      </c>
      <c r="AC10" s="38">
        <f>'Unrecovered Costs'!AA7+'Unrecovered Costs'!AA8+'Unrecovered Costs'!AA9</f>
        <v>-26786714.494818378</v>
      </c>
      <c r="AD10" s="38">
        <f>'Unrecovered Costs'!AB7+'Unrecovered Costs'!AB8+'Unrecovered Costs'!AB9</f>
        <v>-26786714.494818378</v>
      </c>
      <c r="AE10" s="38">
        <f>'Unrecovered Costs'!AC7+'Unrecovered Costs'!AC8+'Unrecovered Costs'!AC9</f>
        <v>-26786714.494818378</v>
      </c>
      <c r="AF10" s="38">
        <f>'Unrecovered Costs'!AD7+'Unrecovered Costs'!AD8+'Unrecovered Costs'!AD9</f>
        <v>-26786714.494818378</v>
      </c>
      <c r="AG10" s="38">
        <f>'Unrecovered Costs'!AE7+'Unrecovered Costs'!AE8+'Unrecovered Costs'!AE9</f>
        <v>-26786714.494818378</v>
      </c>
      <c r="AH10" s="38">
        <f>'Unrecovered Costs'!AF7+'Unrecovered Costs'!AF8+'Unrecovered Costs'!AF9</f>
        <v>-26786714.494818378</v>
      </c>
      <c r="AI10" s="38">
        <f>'Unrecovered Costs'!AG7+'Unrecovered Costs'!AG8+'Unrecovered Costs'!AG9</f>
        <v>-26786714.494818378</v>
      </c>
      <c r="AJ10" s="38">
        <f>'Unrecovered Costs'!AH7+'Unrecovered Costs'!AH8+'Unrecovered Costs'!AH9</f>
        <v>-26786714.494818378</v>
      </c>
      <c r="AK10" s="38">
        <f>'Unrecovered Costs'!AI7+'Unrecovered Costs'!AI8+'Unrecovered Costs'!AI9</f>
        <v>-26786714.494818378</v>
      </c>
      <c r="AL10" s="38">
        <f>AK10</f>
        <v>-26786714.494818378</v>
      </c>
      <c r="AM10" s="38">
        <f t="shared" ref="AM10:BF10" si="4">AL10</f>
        <v>-26786714.494818378</v>
      </c>
      <c r="AN10" s="38">
        <f t="shared" si="4"/>
        <v>-26786714.494818378</v>
      </c>
      <c r="AO10" s="38">
        <f t="shared" si="4"/>
        <v>-26786714.494818378</v>
      </c>
      <c r="AP10" s="38">
        <f t="shared" si="4"/>
        <v>-26786714.494818378</v>
      </c>
      <c r="AQ10" s="38">
        <f t="shared" si="4"/>
        <v>-26786714.494818378</v>
      </c>
      <c r="AR10" s="38">
        <f t="shared" si="4"/>
        <v>-26786714.494818378</v>
      </c>
      <c r="AS10" s="38">
        <f t="shared" si="4"/>
        <v>-26786714.494818378</v>
      </c>
      <c r="AT10" s="38">
        <f t="shared" si="4"/>
        <v>-26786714.494818378</v>
      </c>
      <c r="AU10" s="38">
        <f t="shared" si="4"/>
        <v>-26786714.494818378</v>
      </c>
      <c r="AV10" s="38">
        <f t="shared" si="4"/>
        <v>-26786714.494818378</v>
      </c>
      <c r="AW10" s="38">
        <f t="shared" si="4"/>
        <v>-26786714.494818378</v>
      </c>
      <c r="AX10" s="38">
        <f t="shared" si="4"/>
        <v>-26786714.494818378</v>
      </c>
      <c r="AY10" s="38">
        <f t="shared" si="4"/>
        <v>-26786714.494818378</v>
      </c>
      <c r="AZ10" s="38">
        <f t="shared" si="4"/>
        <v>-26786714.494818378</v>
      </c>
      <c r="BA10" s="38">
        <f t="shared" si="4"/>
        <v>-26786714.494818378</v>
      </c>
      <c r="BB10" s="38">
        <f t="shared" si="4"/>
        <v>-26786714.494818378</v>
      </c>
      <c r="BC10" s="38">
        <f t="shared" si="4"/>
        <v>-26786714.494818378</v>
      </c>
      <c r="BD10" s="38">
        <f t="shared" si="4"/>
        <v>-26786714.494818378</v>
      </c>
      <c r="BE10" s="38">
        <f t="shared" si="4"/>
        <v>-26786714.494818378</v>
      </c>
      <c r="BF10" s="38">
        <f t="shared" si="4"/>
        <v>-26786714.494818378</v>
      </c>
    </row>
    <row r="11" spans="1:60" s="29" customFormat="1" x14ac:dyDescent="0.2">
      <c r="B11" s="2">
        <f t="shared" si="3"/>
        <v>8</v>
      </c>
      <c r="C11" s="2" t="s">
        <v>44</v>
      </c>
      <c r="D11" s="37">
        <v>18239511</v>
      </c>
      <c r="E11" s="14" t="s">
        <v>20</v>
      </c>
      <c r="F11" s="33">
        <v>20095322.890000001</v>
      </c>
      <c r="G11" s="33">
        <v>21528810.050000001</v>
      </c>
      <c r="H11" s="42">
        <v>22927460.894375</v>
      </c>
      <c r="I11" s="42">
        <v>26895710.894375</v>
      </c>
      <c r="J11" s="42">
        <v>29571390.894374996</v>
      </c>
      <c r="K11" s="42">
        <v>32987390.894375</v>
      </c>
      <c r="L11" s="42">
        <v>38102429.894374996</v>
      </c>
      <c r="M11" s="42">
        <v>41667389.894374996</v>
      </c>
      <c r="N11" s="42">
        <v>41667389.894374996</v>
      </c>
      <c r="O11" s="42">
        <v>45089543.212310098</v>
      </c>
      <c r="P11" s="42">
        <v>45720964.115003116</v>
      </c>
      <c r="Q11" s="42">
        <v>46368170.540263459</v>
      </c>
      <c r="R11" s="42">
        <v>47031557.126155309</v>
      </c>
      <c r="S11" s="42">
        <v>47711528.376694456</v>
      </c>
      <c r="T11" s="42">
        <v>48408498.90849708</v>
      </c>
      <c r="U11" s="42">
        <v>49122893.703594774</v>
      </c>
      <c r="V11" s="42">
        <v>49855148.368569903</v>
      </c>
      <c r="W11" s="42">
        <v>50605709.400169417</v>
      </c>
      <c r="X11" s="42">
        <v>51375034.457558915</v>
      </c>
      <c r="Y11" s="42">
        <v>52163592.641383149</v>
      </c>
      <c r="Z11" s="42">
        <v>52971864.779802993</v>
      </c>
      <c r="AA11" s="42">
        <v>73040425.35615094</v>
      </c>
      <c r="AB11" s="42">
        <v>78005463.090342909</v>
      </c>
      <c r="AC11" s="42">
        <v>79561876.181485429</v>
      </c>
      <c r="AD11" s="42">
        <v>81157199.599906519</v>
      </c>
      <c r="AE11" s="42">
        <v>82792406.103788137</v>
      </c>
      <c r="AF11" s="42">
        <v>84468492.770266786</v>
      </c>
      <c r="AG11" s="42">
        <v>86186481.603407413</v>
      </c>
      <c r="AH11" s="42">
        <v>87947420.157376543</v>
      </c>
      <c r="AI11" s="42">
        <v>91786971.566719383</v>
      </c>
      <c r="AJ11" s="42">
        <v>93054405.800703764</v>
      </c>
      <c r="AK11" s="42">
        <v>94085086.795449346</v>
      </c>
      <c r="AL11" s="42">
        <v>94388455.975503147</v>
      </c>
      <c r="AM11" s="42">
        <v>94677272.646618366</v>
      </c>
      <c r="AN11" s="42">
        <v>94951273.656113043</v>
      </c>
      <c r="AO11" s="42">
        <v>95062220.998561636</v>
      </c>
      <c r="AP11" s="42">
        <v>95175942.024571449</v>
      </c>
      <c r="AQ11" s="42">
        <v>95245818.121850014</v>
      </c>
      <c r="AR11" s="42">
        <v>95317441.121560544</v>
      </c>
      <c r="AS11" s="42">
        <v>95390854.696263835</v>
      </c>
      <c r="AT11" s="42">
        <v>95427774.324041694</v>
      </c>
      <c r="AU11" s="42">
        <v>95465616.942514002</v>
      </c>
      <c r="AV11" s="42">
        <v>95504405.626448125</v>
      </c>
      <c r="AW11" s="42">
        <v>95544164.027480587</v>
      </c>
      <c r="AX11" s="42">
        <v>95584916.388538867</v>
      </c>
      <c r="AY11" s="42">
        <v>95626687.558623612</v>
      </c>
      <c r="AZ11" s="42">
        <v>95669503.007960469</v>
      </c>
      <c r="BA11" s="42">
        <v>95713388.843530744</v>
      </c>
      <c r="BB11" s="42">
        <v>95758371.824990273</v>
      </c>
      <c r="BC11" s="42">
        <v>95804479.380986303</v>
      </c>
      <c r="BD11" s="42">
        <v>95851739.625882223</v>
      </c>
      <c r="BE11" s="42">
        <v>95900181.376900539</v>
      </c>
      <c r="BF11" s="42">
        <v>95949834.171694323</v>
      </c>
    </row>
    <row r="12" spans="1:60" s="29" customFormat="1" x14ac:dyDescent="0.2">
      <c r="B12" s="2">
        <f t="shared" si="3"/>
        <v>9</v>
      </c>
      <c r="C12" s="2" t="s">
        <v>45</v>
      </c>
      <c r="D12" s="37" t="s">
        <v>41</v>
      </c>
      <c r="E12" s="14" t="s">
        <v>20</v>
      </c>
      <c r="F12" s="38">
        <f>'Unrecovered Costs'!D23</f>
        <v>0</v>
      </c>
      <c r="G12" s="38">
        <f>'Unrecovered Costs'!E23</f>
        <v>0</v>
      </c>
      <c r="H12" s="38">
        <f>'Unrecovered Costs'!F23</f>
        <v>0</v>
      </c>
      <c r="I12" s="38">
        <f>'Unrecovered Costs'!G23</f>
        <v>0</v>
      </c>
      <c r="J12" s="38">
        <f>'Unrecovered Costs'!H23</f>
        <v>-225194.80143508143</v>
      </c>
      <c r="K12" s="38">
        <f>'Unrecovered Costs'!I23</f>
        <v>-450389.60287016287</v>
      </c>
      <c r="L12" s="38">
        <f>'Unrecovered Costs'!J23</f>
        <v>-675584.40430524433</v>
      </c>
      <c r="M12" s="38">
        <f>'Unrecovered Costs'!K23</f>
        <v>-1194898.536228681</v>
      </c>
      <c r="N12" s="38">
        <f>'Unrecovered Costs'!L23</f>
        <v>-1714212.6681521176</v>
      </c>
      <c r="O12" s="38">
        <f>'Unrecovered Costs'!M23</f>
        <v>-2233526.8000755543</v>
      </c>
      <c r="P12" s="38">
        <f>'Unrecovered Costs'!N23</f>
        <v>-2752840.9319989909</v>
      </c>
      <c r="Q12" s="38">
        <f>'Unrecovered Costs'!O23</f>
        <v>-3272155.0639224276</v>
      </c>
      <c r="R12" s="38">
        <f>'Unrecovered Costs'!P23</f>
        <v>-3791469.1958458642</v>
      </c>
      <c r="S12" s="38">
        <f>'Unrecovered Costs'!Q23</f>
        <v>-4310783.3277693009</v>
      </c>
      <c r="T12" s="38">
        <f>'Unrecovered Costs'!R23</f>
        <v>-4830097.459692738</v>
      </c>
      <c r="U12" s="38">
        <f>'Unrecovered Costs'!S23</f>
        <v>-5349411.5916161751</v>
      </c>
      <c r="V12" s="38">
        <f>'Unrecovered Costs'!T23</f>
        <v>-5868725.7235396123</v>
      </c>
      <c r="W12" s="38">
        <f>'Unrecovered Costs'!U23</f>
        <v>-6388039.8554630494</v>
      </c>
      <c r="X12" s="38">
        <f>'Unrecovered Costs'!V23</f>
        <v>-6907353.9873864865</v>
      </c>
      <c r="Y12" s="38">
        <f>'Unrecovered Costs'!W23</f>
        <v>-7426668.1193099236</v>
      </c>
      <c r="Z12" s="38">
        <f>'Unrecovered Costs'!X23</f>
        <v>-7945982.2512333607</v>
      </c>
      <c r="AA12" s="38">
        <f>'Unrecovered Costs'!Y23</f>
        <v>-8465296.3831567969</v>
      </c>
      <c r="AB12" s="38">
        <f>'Unrecovered Costs'!Z23</f>
        <v>-8984610.515080234</v>
      </c>
      <c r="AC12" s="38">
        <f>'Unrecovered Costs'!AA23</f>
        <v>-9503924.6470036712</v>
      </c>
      <c r="AD12" s="38">
        <f>'Unrecovered Costs'!AB23</f>
        <v>-10023238.778927108</v>
      </c>
      <c r="AE12" s="38">
        <f>'Unrecovered Costs'!AC23</f>
        <v>-10542552.910850545</v>
      </c>
      <c r="AF12" s="38">
        <f>'Unrecovered Costs'!AD23</f>
        <v>-11061867.042773983</v>
      </c>
      <c r="AG12" s="38">
        <f>'Unrecovered Costs'!AE23</f>
        <v>-11581181.17469742</v>
      </c>
      <c r="AH12" s="38">
        <f>'Unrecovered Costs'!AF23</f>
        <v>-12100495.306620857</v>
      </c>
      <c r="AI12" s="38">
        <f>'Unrecovered Costs'!AG23</f>
        <v>-12619809.438544294</v>
      </c>
      <c r="AJ12" s="38">
        <f>'Unrecovered Costs'!AH23</f>
        <v>-13139123.570467729</v>
      </c>
      <c r="AK12" s="38">
        <f>'Unrecovered Costs'!AI23</f>
        <v>-13658437.702391164</v>
      </c>
      <c r="AL12" s="38">
        <f>AK12</f>
        <v>-13658437.702391164</v>
      </c>
      <c r="AM12" s="38">
        <f t="shared" ref="AM12:BF12" si="5">AL12</f>
        <v>-13658437.702391164</v>
      </c>
      <c r="AN12" s="38">
        <f t="shared" si="5"/>
        <v>-13658437.702391164</v>
      </c>
      <c r="AO12" s="38">
        <f t="shared" si="5"/>
        <v>-13658437.702391164</v>
      </c>
      <c r="AP12" s="38">
        <f t="shared" si="5"/>
        <v>-13658437.702391164</v>
      </c>
      <c r="AQ12" s="38">
        <f t="shared" si="5"/>
        <v>-13658437.702391164</v>
      </c>
      <c r="AR12" s="38">
        <f t="shared" si="5"/>
        <v>-13658437.702391164</v>
      </c>
      <c r="AS12" s="38">
        <f t="shared" si="5"/>
        <v>-13658437.702391164</v>
      </c>
      <c r="AT12" s="38">
        <f t="shared" si="5"/>
        <v>-13658437.702391164</v>
      </c>
      <c r="AU12" s="38">
        <f t="shared" si="5"/>
        <v>-13658437.702391164</v>
      </c>
      <c r="AV12" s="38">
        <f t="shared" si="5"/>
        <v>-13658437.702391164</v>
      </c>
      <c r="AW12" s="38">
        <f t="shared" si="5"/>
        <v>-13658437.702391164</v>
      </c>
      <c r="AX12" s="38">
        <f t="shared" si="5"/>
        <v>-13658437.702391164</v>
      </c>
      <c r="AY12" s="38">
        <f t="shared" si="5"/>
        <v>-13658437.702391164</v>
      </c>
      <c r="AZ12" s="38">
        <f t="shared" si="5"/>
        <v>-13658437.702391164</v>
      </c>
      <c r="BA12" s="38">
        <f t="shared" si="5"/>
        <v>-13658437.702391164</v>
      </c>
      <c r="BB12" s="38">
        <f t="shared" si="5"/>
        <v>-13658437.702391164</v>
      </c>
      <c r="BC12" s="38">
        <f t="shared" si="5"/>
        <v>-13658437.702391164</v>
      </c>
      <c r="BD12" s="38">
        <f t="shared" si="5"/>
        <v>-13658437.702391164</v>
      </c>
      <c r="BE12" s="38">
        <f t="shared" si="5"/>
        <v>-13658437.702391164</v>
      </c>
      <c r="BF12" s="38">
        <f t="shared" si="5"/>
        <v>-13658437.702391164</v>
      </c>
    </row>
    <row r="13" spans="1:60" s="29" customFormat="1" hidden="1" outlineLevel="1" x14ac:dyDescent="0.2">
      <c r="B13" s="2">
        <f t="shared" si="3"/>
        <v>10</v>
      </c>
    </row>
    <row r="14" spans="1:60" s="29" customFormat="1" collapsed="1" x14ac:dyDescent="0.2">
      <c r="B14" s="2">
        <f t="shared" si="3"/>
        <v>11</v>
      </c>
      <c r="C14" s="43" t="s">
        <v>46</v>
      </c>
      <c r="D14" s="44"/>
      <c r="E14" s="14"/>
      <c r="F14" s="39">
        <f t="shared" ref="F14:M14" si="6">SUM(F10:F12)</f>
        <v>1147460.1818511263</v>
      </c>
      <c r="G14" s="39">
        <f t="shared" si="6"/>
        <v>1274472.0440728776</v>
      </c>
      <c r="H14" s="39">
        <f t="shared" si="6"/>
        <v>1366647.5906696282</v>
      </c>
      <c r="I14" s="39">
        <f t="shared" si="6"/>
        <v>108996.39955662191</v>
      </c>
      <c r="J14" s="39">
        <f t="shared" si="6"/>
        <v>2559481.5981215369</v>
      </c>
      <c r="K14" s="39">
        <f t="shared" si="6"/>
        <v>5750286.7966864593</v>
      </c>
      <c r="L14" s="39">
        <f t="shared" si="6"/>
        <v>10640130.995251374</v>
      </c>
      <c r="M14" s="39">
        <f t="shared" si="6"/>
        <v>13685776.863327937</v>
      </c>
      <c r="N14" s="39">
        <f>SUM(N10:N12)</f>
        <v>13166462.7314045</v>
      </c>
      <c r="O14" s="39">
        <f t="shared" ref="O14:BF14" si="7">SUM(O10:O12)</f>
        <v>16069301.917416167</v>
      </c>
      <c r="P14" s="39">
        <f t="shared" si="7"/>
        <v>16181408.688185748</v>
      </c>
      <c r="Q14" s="39">
        <f t="shared" si="7"/>
        <v>16309300.981522653</v>
      </c>
      <c r="R14" s="39">
        <f t="shared" si="7"/>
        <v>16453373.435491066</v>
      </c>
      <c r="S14" s="39">
        <f t="shared" si="7"/>
        <v>16614030.554106776</v>
      </c>
      <c r="T14" s="39">
        <f t="shared" si="7"/>
        <v>16791686.953985963</v>
      </c>
      <c r="U14" s="39">
        <f t="shared" si="7"/>
        <v>16986767.61716022</v>
      </c>
      <c r="V14" s="39">
        <f t="shared" si="7"/>
        <v>17199708.150211912</v>
      </c>
      <c r="W14" s="39">
        <f t="shared" si="7"/>
        <v>17430955.049887989</v>
      </c>
      <c r="X14" s="39">
        <f t="shared" si="7"/>
        <v>17680965.975354049</v>
      </c>
      <c r="Y14" s="39">
        <f t="shared" si="7"/>
        <v>17950210.027254846</v>
      </c>
      <c r="Z14" s="39">
        <f t="shared" si="7"/>
        <v>18239168.033751253</v>
      </c>
      <c r="AA14" s="39">
        <f t="shared" si="7"/>
        <v>37788414.478175767</v>
      </c>
      <c r="AB14" s="39">
        <f t="shared" si="7"/>
        <v>42234138.080444299</v>
      </c>
      <c r="AC14" s="39">
        <f t="shared" si="7"/>
        <v>43271237.039663382</v>
      </c>
      <c r="AD14" s="39">
        <f t="shared" si="7"/>
        <v>44347246.326161034</v>
      </c>
      <c r="AE14" s="39">
        <f t="shared" si="7"/>
        <v>45463138.698119216</v>
      </c>
      <c r="AF14" s="39">
        <f t="shared" si="7"/>
        <v>46619911.232674427</v>
      </c>
      <c r="AG14" s="39">
        <f t="shared" si="7"/>
        <v>47818585.933891617</v>
      </c>
      <c r="AH14" s="39">
        <f t="shared" si="7"/>
        <v>49060210.35593731</v>
      </c>
      <c r="AI14" s="39">
        <f t="shared" si="7"/>
        <v>52380447.633356713</v>
      </c>
      <c r="AJ14" s="39">
        <f t="shared" si="7"/>
        <v>53128567.735417664</v>
      </c>
      <c r="AK14" s="39">
        <f t="shared" si="7"/>
        <v>53639934.598239809</v>
      </c>
      <c r="AL14" s="39">
        <f t="shared" si="7"/>
        <v>53943303.77829361</v>
      </c>
      <c r="AM14" s="39">
        <f t="shared" si="7"/>
        <v>54232120.449408829</v>
      </c>
      <c r="AN14" s="39">
        <f t="shared" si="7"/>
        <v>54506121.458903506</v>
      </c>
      <c r="AO14" s="39">
        <f t="shared" si="7"/>
        <v>54617068.801352099</v>
      </c>
      <c r="AP14" s="39">
        <f t="shared" si="7"/>
        <v>54730789.827361912</v>
      </c>
      <c r="AQ14" s="39">
        <f t="shared" si="7"/>
        <v>54800665.924640477</v>
      </c>
      <c r="AR14" s="39">
        <f t="shared" si="7"/>
        <v>54872288.924351007</v>
      </c>
      <c r="AS14" s="39">
        <f t="shared" si="7"/>
        <v>54945702.499054298</v>
      </c>
      <c r="AT14" s="39">
        <f t="shared" si="7"/>
        <v>54982622.126832157</v>
      </c>
      <c r="AU14" s="39">
        <f t="shared" si="7"/>
        <v>55020464.745304465</v>
      </c>
      <c r="AV14" s="39">
        <f t="shared" si="7"/>
        <v>55059253.429238588</v>
      </c>
      <c r="AW14" s="39">
        <f t="shared" si="7"/>
        <v>55099011.83027105</v>
      </c>
      <c r="AX14" s="39">
        <f t="shared" si="7"/>
        <v>55139764.19132933</v>
      </c>
      <c r="AY14" s="39">
        <f t="shared" si="7"/>
        <v>55181535.361414075</v>
      </c>
      <c r="AZ14" s="39">
        <f t="shared" si="7"/>
        <v>55224350.810750932</v>
      </c>
      <c r="BA14" s="39">
        <f t="shared" si="7"/>
        <v>55268236.646321207</v>
      </c>
      <c r="BB14" s="39">
        <f t="shared" si="7"/>
        <v>55313219.627780735</v>
      </c>
      <c r="BC14" s="39">
        <f t="shared" si="7"/>
        <v>55359327.183776766</v>
      </c>
      <c r="BD14" s="39">
        <f t="shared" si="7"/>
        <v>55406587.428672686</v>
      </c>
      <c r="BE14" s="39">
        <f t="shared" si="7"/>
        <v>55455029.179691002</v>
      </c>
      <c r="BF14" s="39">
        <f t="shared" si="7"/>
        <v>55504681.974484786</v>
      </c>
      <c r="BG14" s="33"/>
      <c r="BH14" s="33"/>
    </row>
    <row r="15" spans="1:60" s="29" customFormat="1" x14ac:dyDescent="0.2">
      <c r="B15" s="2">
        <f t="shared" si="3"/>
        <v>12</v>
      </c>
      <c r="D15" s="45"/>
      <c r="E15" s="14"/>
      <c r="F15" s="33"/>
      <c r="G15" s="33"/>
      <c r="H15" s="33"/>
      <c r="I15" s="33"/>
      <c r="J15" s="33"/>
      <c r="K15" s="33"/>
      <c r="L15" s="33"/>
    </row>
    <row r="16" spans="1:60" x14ac:dyDescent="0.2">
      <c r="B16" s="2">
        <f t="shared" si="3"/>
        <v>13</v>
      </c>
      <c r="C16" s="2" t="s">
        <v>47</v>
      </c>
      <c r="D16" s="37" t="s">
        <v>48</v>
      </c>
      <c r="E16" s="14" t="s">
        <v>19</v>
      </c>
      <c r="F16" s="38">
        <f>'Unrecovered Costs'!D27</f>
        <v>543208901.90999997</v>
      </c>
      <c r="G16" s="38">
        <f>'Unrecovered Costs'!E27</f>
        <v>543208901.90999997</v>
      </c>
      <c r="H16" s="38">
        <f>'Unrecovered Costs'!F27</f>
        <v>543208901.90999997</v>
      </c>
      <c r="I16" s="38">
        <f>'Unrecovered Costs'!G27</f>
        <v>543208901.90999997</v>
      </c>
      <c r="J16" s="38">
        <f>'Unrecovered Costs'!H27</f>
        <v>543208901.90999997</v>
      </c>
      <c r="K16" s="38">
        <f>'Unrecovered Costs'!I27</f>
        <v>543208901.90999997</v>
      </c>
      <c r="L16" s="38">
        <f>'Unrecovered Costs'!J27</f>
        <v>543208901.90999997</v>
      </c>
      <c r="M16" s="33">
        <f t="shared" ref="M16:AB20" si="8">L16</f>
        <v>543208901.90999997</v>
      </c>
      <c r="N16" s="33">
        <f t="shared" si="8"/>
        <v>543208901.90999997</v>
      </c>
      <c r="O16" s="33">
        <f t="shared" si="8"/>
        <v>543208901.90999997</v>
      </c>
      <c r="P16" s="33">
        <f t="shared" si="8"/>
        <v>543208901.90999997</v>
      </c>
      <c r="Q16" s="33">
        <f t="shared" si="8"/>
        <v>543208901.90999997</v>
      </c>
      <c r="R16" s="33">
        <f t="shared" si="8"/>
        <v>543208901.90999997</v>
      </c>
      <c r="S16" s="33">
        <f t="shared" si="8"/>
        <v>543208901.90999997</v>
      </c>
      <c r="T16" s="33">
        <f t="shared" si="8"/>
        <v>543208901.90999997</v>
      </c>
      <c r="U16" s="33">
        <f t="shared" si="8"/>
        <v>543208901.90999997</v>
      </c>
      <c r="V16" s="33">
        <f t="shared" si="8"/>
        <v>543208901.90999997</v>
      </c>
      <c r="W16" s="33">
        <f t="shared" si="8"/>
        <v>543208901.90999997</v>
      </c>
      <c r="X16" s="33">
        <f t="shared" si="8"/>
        <v>543208901.90999997</v>
      </c>
      <c r="Y16" s="33">
        <f t="shared" si="8"/>
        <v>543208901.90999997</v>
      </c>
      <c r="Z16" s="33">
        <f t="shared" si="8"/>
        <v>543208901.90999997</v>
      </c>
      <c r="AA16" s="33">
        <f t="shared" si="8"/>
        <v>543208901.90999997</v>
      </c>
      <c r="AB16" s="33">
        <f t="shared" si="8"/>
        <v>543208901.90999997</v>
      </c>
      <c r="AC16" s="33">
        <f t="shared" ref="AC16:AR20" si="9">AB16</f>
        <v>543208901.90999997</v>
      </c>
      <c r="AD16" s="33">
        <f t="shared" si="9"/>
        <v>543208901.90999997</v>
      </c>
      <c r="AE16" s="33">
        <f t="shared" si="9"/>
        <v>543208901.90999997</v>
      </c>
      <c r="AF16" s="33">
        <f t="shared" si="9"/>
        <v>543208901.90999997</v>
      </c>
      <c r="AG16" s="33">
        <f t="shared" si="9"/>
        <v>543208901.90999997</v>
      </c>
      <c r="AH16" s="33">
        <f t="shared" si="9"/>
        <v>543208901.90999997</v>
      </c>
      <c r="AI16" s="33">
        <f t="shared" si="9"/>
        <v>543208901.90999997</v>
      </c>
      <c r="AJ16" s="33">
        <f t="shared" si="9"/>
        <v>543208901.90999997</v>
      </c>
      <c r="AK16" s="33">
        <f t="shared" si="9"/>
        <v>543208901.90999997</v>
      </c>
      <c r="AL16" s="33">
        <f t="shared" si="9"/>
        <v>543208901.90999997</v>
      </c>
      <c r="AM16" s="33">
        <f t="shared" si="9"/>
        <v>543208901.90999997</v>
      </c>
      <c r="AN16" s="33">
        <f t="shared" si="9"/>
        <v>543208901.90999997</v>
      </c>
      <c r="AO16" s="33">
        <f t="shared" si="9"/>
        <v>543208901.90999997</v>
      </c>
      <c r="AP16" s="33">
        <f t="shared" si="9"/>
        <v>543208901.90999997</v>
      </c>
      <c r="AQ16" s="33">
        <f t="shared" si="9"/>
        <v>543208901.90999997</v>
      </c>
      <c r="AR16" s="33">
        <f t="shared" si="9"/>
        <v>543208901.90999997</v>
      </c>
      <c r="AS16" s="33">
        <f t="shared" ref="AS16:BF20" si="10">AR16</f>
        <v>543208901.90999997</v>
      </c>
      <c r="AT16" s="33">
        <f t="shared" si="10"/>
        <v>543208901.90999997</v>
      </c>
      <c r="AU16" s="33">
        <f t="shared" si="10"/>
        <v>543208901.90999997</v>
      </c>
      <c r="AV16" s="33">
        <f t="shared" si="10"/>
        <v>543208901.90999997</v>
      </c>
      <c r="AW16" s="33">
        <f t="shared" si="10"/>
        <v>543208901.90999997</v>
      </c>
      <c r="AX16" s="33">
        <f t="shared" si="10"/>
        <v>543208901.90999997</v>
      </c>
      <c r="AY16" s="33">
        <f t="shared" si="10"/>
        <v>543208901.90999997</v>
      </c>
      <c r="AZ16" s="33">
        <f t="shared" si="10"/>
        <v>543208901.90999997</v>
      </c>
      <c r="BA16" s="33">
        <f t="shared" si="10"/>
        <v>543208901.90999997</v>
      </c>
      <c r="BB16" s="33">
        <f t="shared" si="10"/>
        <v>543208901.90999997</v>
      </c>
      <c r="BC16" s="33">
        <f t="shared" si="10"/>
        <v>543208901.90999997</v>
      </c>
      <c r="BD16" s="33">
        <f t="shared" si="10"/>
        <v>543208901.90999997</v>
      </c>
      <c r="BE16" s="33">
        <f t="shared" si="10"/>
        <v>543208901.90999997</v>
      </c>
      <c r="BF16" s="33">
        <f t="shared" si="10"/>
        <v>543208901.90999997</v>
      </c>
    </row>
    <row r="17" spans="2:58" x14ac:dyDescent="0.2">
      <c r="B17" s="2">
        <f t="shared" si="3"/>
        <v>14</v>
      </c>
      <c r="C17" s="2" t="s">
        <v>49</v>
      </c>
      <c r="D17" s="37" t="s">
        <v>48</v>
      </c>
      <c r="E17" s="14" t="s">
        <v>20</v>
      </c>
      <c r="F17" s="38">
        <f>'Unrecovered Costs'!D28</f>
        <v>-393530448.31597865</v>
      </c>
      <c r="G17" s="38">
        <f>'Unrecovered Costs'!E28</f>
        <v>-402413411.52252764</v>
      </c>
      <c r="H17" s="38">
        <f>'Unrecovered Costs'!F28</f>
        <v>-411296374.72907662</v>
      </c>
      <c r="I17" s="38">
        <f>'Unrecovered Costs'!G28</f>
        <v>-446828227.55527264</v>
      </c>
      <c r="J17" s="38">
        <f>'Unrecovered Costs'!H28</f>
        <v>-446828227.55527264</v>
      </c>
      <c r="K17" s="38">
        <f>'Unrecovered Costs'!I28</f>
        <v>-446828227.55527264</v>
      </c>
      <c r="L17" s="38">
        <f>'Unrecovered Costs'!J28</f>
        <v>-446828227.55527264</v>
      </c>
      <c r="M17" s="33">
        <f t="shared" si="8"/>
        <v>-446828227.55527264</v>
      </c>
      <c r="N17" s="33">
        <f t="shared" si="8"/>
        <v>-446828227.55527264</v>
      </c>
      <c r="O17" s="33">
        <f t="shared" si="8"/>
        <v>-446828227.55527264</v>
      </c>
      <c r="P17" s="33">
        <f t="shared" si="8"/>
        <v>-446828227.55527264</v>
      </c>
      <c r="Q17" s="33">
        <f t="shared" si="8"/>
        <v>-446828227.55527264</v>
      </c>
      <c r="R17" s="33">
        <f t="shared" si="8"/>
        <v>-446828227.55527264</v>
      </c>
      <c r="S17" s="33">
        <f t="shared" si="8"/>
        <v>-446828227.55527264</v>
      </c>
      <c r="T17" s="33">
        <f t="shared" si="8"/>
        <v>-446828227.55527264</v>
      </c>
      <c r="U17" s="33">
        <f t="shared" si="8"/>
        <v>-446828227.55527264</v>
      </c>
      <c r="V17" s="33">
        <f t="shared" si="8"/>
        <v>-446828227.55527264</v>
      </c>
      <c r="W17" s="33">
        <f t="shared" si="8"/>
        <v>-446828227.55527264</v>
      </c>
      <c r="X17" s="33">
        <f t="shared" si="8"/>
        <v>-446828227.55527264</v>
      </c>
      <c r="Y17" s="33">
        <f t="shared" si="8"/>
        <v>-446828227.55527264</v>
      </c>
      <c r="Z17" s="33">
        <f t="shared" si="8"/>
        <v>-446828227.55527264</v>
      </c>
      <c r="AA17" s="33">
        <f t="shared" si="8"/>
        <v>-446828227.55527264</v>
      </c>
      <c r="AB17" s="33">
        <f t="shared" si="8"/>
        <v>-446828227.55527264</v>
      </c>
      <c r="AC17" s="33">
        <f t="shared" si="9"/>
        <v>-446828227.55527264</v>
      </c>
      <c r="AD17" s="33">
        <f t="shared" si="9"/>
        <v>-446828227.55527264</v>
      </c>
      <c r="AE17" s="33">
        <f t="shared" si="9"/>
        <v>-446828227.55527264</v>
      </c>
      <c r="AF17" s="33">
        <f t="shared" si="9"/>
        <v>-446828227.55527264</v>
      </c>
      <c r="AG17" s="33">
        <f t="shared" si="9"/>
        <v>-446828227.55527264</v>
      </c>
      <c r="AH17" s="33">
        <f t="shared" si="9"/>
        <v>-446828227.55527264</v>
      </c>
      <c r="AI17" s="33">
        <f t="shared" si="9"/>
        <v>-446828227.55527264</v>
      </c>
      <c r="AJ17" s="33">
        <f t="shared" si="9"/>
        <v>-446828227.55527264</v>
      </c>
      <c r="AK17" s="33">
        <f t="shared" si="9"/>
        <v>-446828227.55527264</v>
      </c>
      <c r="AL17" s="33">
        <f t="shared" si="9"/>
        <v>-446828227.55527264</v>
      </c>
      <c r="AM17" s="33">
        <f t="shared" si="9"/>
        <v>-446828227.55527264</v>
      </c>
      <c r="AN17" s="33">
        <f t="shared" si="9"/>
        <v>-446828227.55527264</v>
      </c>
      <c r="AO17" s="33">
        <f t="shared" si="9"/>
        <v>-446828227.55527264</v>
      </c>
      <c r="AP17" s="33">
        <f t="shared" si="9"/>
        <v>-446828227.55527264</v>
      </c>
      <c r="AQ17" s="33">
        <f t="shared" si="9"/>
        <v>-446828227.55527264</v>
      </c>
      <c r="AR17" s="33">
        <f t="shared" si="9"/>
        <v>-446828227.55527264</v>
      </c>
      <c r="AS17" s="33">
        <f t="shared" si="10"/>
        <v>-446828227.55527264</v>
      </c>
      <c r="AT17" s="33">
        <f t="shared" si="10"/>
        <v>-446828227.55527264</v>
      </c>
      <c r="AU17" s="33">
        <f t="shared" si="10"/>
        <v>-446828227.55527264</v>
      </c>
      <c r="AV17" s="33">
        <f t="shared" si="10"/>
        <v>-446828227.55527264</v>
      </c>
      <c r="AW17" s="33">
        <f t="shared" si="10"/>
        <v>-446828227.55527264</v>
      </c>
      <c r="AX17" s="33">
        <f t="shared" si="10"/>
        <v>-446828227.55527264</v>
      </c>
      <c r="AY17" s="33">
        <f t="shared" si="10"/>
        <v>-446828227.55527264</v>
      </c>
      <c r="AZ17" s="33">
        <f t="shared" si="10"/>
        <v>-446828227.55527264</v>
      </c>
      <c r="BA17" s="33">
        <f t="shared" si="10"/>
        <v>-446828227.55527264</v>
      </c>
      <c r="BB17" s="33">
        <f t="shared" si="10"/>
        <v>-446828227.55527264</v>
      </c>
      <c r="BC17" s="33">
        <f t="shared" si="10"/>
        <v>-446828227.55527264</v>
      </c>
      <c r="BD17" s="33">
        <f t="shared" si="10"/>
        <v>-446828227.55527264</v>
      </c>
      <c r="BE17" s="33">
        <f t="shared" si="10"/>
        <v>-446828227.55527264</v>
      </c>
      <c r="BF17" s="33">
        <f t="shared" si="10"/>
        <v>-446828227.55527264</v>
      </c>
    </row>
    <row r="18" spans="2:58" x14ac:dyDescent="0.2">
      <c r="B18" s="2">
        <f t="shared" si="3"/>
        <v>15</v>
      </c>
      <c r="C18" s="2" t="s">
        <v>50</v>
      </c>
      <c r="D18" s="37" t="s">
        <v>48</v>
      </c>
      <c r="E18" s="14" t="s">
        <v>19</v>
      </c>
      <c r="F18" s="38">
        <f>+'Unrecovered Costs'!D29</f>
        <v>0</v>
      </c>
      <c r="G18" s="38">
        <f>+'Unrecovered Costs'!E29</f>
        <v>0</v>
      </c>
      <c r="H18" s="38">
        <f>+'Unrecovered Costs'!F29</f>
        <v>7301988.8099999996</v>
      </c>
      <c r="I18" s="38">
        <f>+'Unrecovered Costs'!G29</f>
        <v>10293719.730000002</v>
      </c>
      <c r="J18" s="38">
        <f>+'Unrecovered Costs'!H29</f>
        <v>14379416.324140698</v>
      </c>
      <c r="K18" s="38">
        <f>+'Unrecovered Costs'!I29</f>
        <v>33289441.36896861</v>
      </c>
      <c r="L18" s="38">
        <f>+'Unrecovered Costs'!J29</f>
        <v>47101010.180916734</v>
      </c>
      <c r="M18" s="33">
        <f t="shared" si="8"/>
        <v>47101010.180916734</v>
      </c>
      <c r="N18" s="33">
        <f t="shared" si="8"/>
        <v>47101010.180916734</v>
      </c>
      <c r="O18" s="33">
        <f t="shared" si="8"/>
        <v>47101010.180916734</v>
      </c>
      <c r="P18" s="33">
        <f t="shared" si="8"/>
        <v>47101010.180916734</v>
      </c>
      <c r="Q18" s="33">
        <f t="shared" si="8"/>
        <v>47101010.180916734</v>
      </c>
      <c r="R18" s="33">
        <f t="shared" si="8"/>
        <v>47101010.180916734</v>
      </c>
      <c r="S18" s="33">
        <f t="shared" si="8"/>
        <v>47101010.180916734</v>
      </c>
      <c r="T18" s="33">
        <f t="shared" si="8"/>
        <v>47101010.180916734</v>
      </c>
      <c r="U18" s="33">
        <f t="shared" si="8"/>
        <v>47101010.180916734</v>
      </c>
      <c r="V18" s="33">
        <f t="shared" si="8"/>
        <v>47101010.180916734</v>
      </c>
      <c r="W18" s="33">
        <f t="shared" si="8"/>
        <v>47101010.180916734</v>
      </c>
      <c r="X18" s="33">
        <f t="shared" si="8"/>
        <v>47101010.180916734</v>
      </c>
      <c r="Y18" s="33">
        <f t="shared" si="8"/>
        <v>47101010.180916734</v>
      </c>
      <c r="Z18" s="33">
        <f t="shared" si="8"/>
        <v>47101010.180916734</v>
      </c>
      <c r="AA18" s="33">
        <f t="shared" si="8"/>
        <v>47101010.180916734</v>
      </c>
      <c r="AB18" s="33">
        <f t="shared" si="8"/>
        <v>47101010.180916734</v>
      </c>
      <c r="AC18" s="33">
        <f t="shared" si="9"/>
        <v>47101010.180916734</v>
      </c>
      <c r="AD18" s="33">
        <f t="shared" si="9"/>
        <v>47101010.180916734</v>
      </c>
      <c r="AE18" s="33">
        <f t="shared" si="9"/>
        <v>47101010.180916734</v>
      </c>
      <c r="AF18" s="33">
        <f t="shared" si="9"/>
        <v>47101010.180916734</v>
      </c>
      <c r="AG18" s="33">
        <f t="shared" si="9"/>
        <v>47101010.180916734</v>
      </c>
      <c r="AH18" s="33">
        <f t="shared" si="9"/>
        <v>47101010.180916734</v>
      </c>
      <c r="AI18" s="33">
        <f t="shared" si="9"/>
        <v>47101010.180916734</v>
      </c>
      <c r="AJ18" s="33">
        <f t="shared" si="9"/>
        <v>47101010.180916734</v>
      </c>
      <c r="AK18" s="33">
        <f t="shared" si="9"/>
        <v>47101010.180916734</v>
      </c>
      <c r="AL18" s="33">
        <f t="shared" si="9"/>
        <v>47101010.180916734</v>
      </c>
      <c r="AM18" s="33">
        <f t="shared" si="9"/>
        <v>47101010.180916734</v>
      </c>
      <c r="AN18" s="33">
        <f t="shared" si="9"/>
        <v>47101010.180916734</v>
      </c>
      <c r="AO18" s="33">
        <f t="shared" si="9"/>
        <v>47101010.180916734</v>
      </c>
      <c r="AP18" s="33">
        <f t="shared" si="9"/>
        <v>47101010.180916734</v>
      </c>
      <c r="AQ18" s="33">
        <f t="shared" si="9"/>
        <v>47101010.180916734</v>
      </c>
      <c r="AR18" s="33">
        <f t="shared" si="9"/>
        <v>47101010.180916734</v>
      </c>
      <c r="AS18" s="33">
        <f t="shared" si="10"/>
        <v>47101010.180916734</v>
      </c>
      <c r="AT18" s="33">
        <f t="shared" si="10"/>
        <v>47101010.180916734</v>
      </c>
      <c r="AU18" s="33">
        <f t="shared" si="10"/>
        <v>47101010.180916734</v>
      </c>
      <c r="AV18" s="33">
        <f t="shared" si="10"/>
        <v>47101010.180916734</v>
      </c>
      <c r="AW18" s="33">
        <f t="shared" si="10"/>
        <v>47101010.180916734</v>
      </c>
      <c r="AX18" s="33">
        <f t="shared" si="10"/>
        <v>47101010.180916734</v>
      </c>
      <c r="AY18" s="33">
        <f t="shared" si="10"/>
        <v>47101010.180916734</v>
      </c>
      <c r="AZ18" s="33">
        <f t="shared" si="10"/>
        <v>47101010.180916734</v>
      </c>
      <c r="BA18" s="33">
        <f t="shared" si="10"/>
        <v>47101010.180916734</v>
      </c>
      <c r="BB18" s="33">
        <f t="shared" si="10"/>
        <v>47101010.180916734</v>
      </c>
      <c r="BC18" s="33">
        <f t="shared" si="10"/>
        <v>47101010.180916734</v>
      </c>
      <c r="BD18" s="33">
        <f t="shared" si="10"/>
        <v>47101010.180916734</v>
      </c>
      <c r="BE18" s="33">
        <f t="shared" si="10"/>
        <v>47101010.180916734</v>
      </c>
      <c r="BF18" s="33">
        <f t="shared" si="10"/>
        <v>47101010.180916734</v>
      </c>
    </row>
    <row r="19" spans="2:58" x14ac:dyDescent="0.2">
      <c r="B19" s="2">
        <f t="shared" si="3"/>
        <v>16</v>
      </c>
      <c r="C19" s="2" t="s">
        <v>51</v>
      </c>
      <c r="D19" s="37" t="s">
        <v>48</v>
      </c>
      <c r="E19" s="14" t="s">
        <v>20</v>
      </c>
      <c r="F19" s="38">
        <f>+'Unrecovered Costs'!D30</f>
        <v>0</v>
      </c>
      <c r="G19" s="38">
        <f>+'Unrecovered Costs'!E30</f>
        <v>0</v>
      </c>
      <c r="H19" s="38">
        <f>+'Unrecovered Costs'!F30</f>
        <v>-163728.92011872289</v>
      </c>
      <c r="I19" s="38">
        <f>+'Unrecovered Costs'!G30</f>
        <v>-865675.92703472287</v>
      </c>
      <c r="J19" s="38">
        <f>+'Unrecovered Costs'!H30</f>
        <v>-865675.92703472287</v>
      </c>
      <c r="K19" s="38">
        <f>+'Unrecovered Costs'!I30</f>
        <v>-865675.92703472287</v>
      </c>
      <c r="L19" s="38">
        <f>+'Unrecovered Costs'!J30</f>
        <v>-865675.92703472287</v>
      </c>
      <c r="M19" s="33">
        <f t="shared" si="8"/>
        <v>-865675.92703472287</v>
      </c>
      <c r="N19" s="33">
        <f t="shared" si="8"/>
        <v>-865675.92703472287</v>
      </c>
      <c r="O19" s="33">
        <f t="shared" si="8"/>
        <v>-865675.92703472287</v>
      </c>
      <c r="P19" s="33">
        <f t="shared" si="8"/>
        <v>-865675.92703472287</v>
      </c>
      <c r="Q19" s="33">
        <f t="shared" si="8"/>
        <v>-865675.92703472287</v>
      </c>
      <c r="R19" s="33">
        <f t="shared" si="8"/>
        <v>-865675.92703472287</v>
      </c>
      <c r="S19" s="33">
        <f t="shared" si="8"/>
        <v>-865675.92703472287</v>
      </c>
      <c r="T19" s="33">
        <f t="shared" si="8"/>
        <v>-865675.92703472287</v>
      </c>
      <c r="U19" s="33">
        <f t="shared" si="8"/>
        <v>-865675.92703472287</v>
      </c>
      <c r="V19" s="33">
        <f t="shared" si="8"/>
        <v>-865675.92703472287</v>
      </c>
      <c r="W19" s="33">
        <f t="shared" si="8"/>
        <v>-865675.92703472287</v>
      </c>
      <c r="X19" s="33">
        <f t="shared" si="8"/>
        <v>-865675.92703472287</v>
      </c>
      <c r="Y19" s="33">
        <f t="shared" si="8"/>
        <v>-865675.92703472287</v>
      </c>
      <c r="Z19" s="33">
        <f t="shared" si="8"/>
        <v>-865675.92703472287</v>
      </c>
      <c r="AA19" s="33">
        <f t="shared" si="8"/>
        <v>-865675.92703472287</v>
      </c>
      <c r="AB19" s="33">
        <f t="shared" si="8"/>
        <v>-865675.92703472287</v>
      </c>
      <c r="AC19" s="33">
        <f t="shared" si="9"/>
        <v>-865675.92703472287</v>
      </c>
      <c r="AD19" s="33">
        <f t="shared" si="9"/>
        <v>-865675.92703472287</v>
      </c>
      <c r="AE19" s="33">
        <f t="shared" si="9"/>
        <v>-865675.92703472287</v>
      </c>
      <c r="AF19" s="33">
        <f t="shared" si="9"/>
        <v>-865675.92703472287</v>
      </c>
      <c r="AG19" s="33">
        <f t="shared" si="9"/>
        <v>-865675.92703472287</v>
      </c>
      <c r="AH19" s="33">
        <f t="shared" si="9"/>
        <v>-865675.92703472287</v>
      </c>
      <c r="AI19" s="33">
        <f t="shared" si="9"/>
        <v>-865675.92703472287</v>
      </c>
      <c r="AJ19" s="33">
        <f t="shared" si="9"/>
        <v>-865675.92703472287</v>
      </c>
      <c r="AK19" s="33">
        <f t="shared" si="9"/>
        <v>-865675.92703472287</v>
      </c>
      <c r="AL19" s="33">
        <f t="shared" si="9"/>
        <v>-865675.92703472287</v>
      </c>
      <c r="AM19" s="33">
        <f t="shared" si="9"/>
        <v>-865675.92703472287</v>
      </c>
      <c r="AN19" s="33">
        <f t="shared" si="9"/>
        <v>-865675.92703472287</v>
      </c>
      <c r="AO19" s="33">
        <f t="shared" si="9"/>
        <v>-865675.92703472287</v>
      </c>
      <c r="AP19" s="33">
        <f t="shared" si="9"/>
        <v>-865675.92703472287</v>
      </c>
      <c r="AQ19" s="33">
        <f t="shared" si="9"/>
        <v>-865675.92703472287</v>
      </c>
      <c r="AR19" s="33">
        <f t="shared" si="9"/>
        <v>-865675.92703472287</v>
      </c>
      <c r="AS19" s="33">
        <f t="shared" si="10"/>
        <v>-865675.92703472287</v>
      </c>
      <c r="AT19" s="33">
        <f t="shared" si="10"/>
        <v>-865675.92703472287</v>
      </c>
      <c r="AU19" s="33">
        <f t="shared" si="10"/>
        <v>-865675.92703472287</v>
      </c>
      <c r="AV19" s="33">
        <f t="shared" si="10"/>
        <v>-865675.92703472287</v>
      </c>
      <c r="AW19" s="33">
        <f t="shared" si="10"/>
        <v>-865675.92703472287</v>
      </c>
      <c r="AX19" s="33">
        <f t="shared" si="10"/>
        <v>-865675.92703472287</v>
      </c>
      <c r="AY19" s="33">
        <f t="shared" si="10"/>
        <v>-865675.92703472287</v>
      </c>
      <c r="AZ19" s="33">
        <f t="shared" si="10"/>
        <v>-865675.92703472287</v>
      </c>
      <c r="BA19" s="33">
        <f t="shared" si="10"/>
        <v>-865675.92703472287</v>
      </c>
      <c r="BB19" s="33">
        <f t="shared" si="10"/>
        <v>-865675.92703472287</v>
      </c>
      <c r="BC19" s="33">
        <f t="shared" si="10"/>
        <v>-865675.92703472287</v>
      </c>
      <c r="BD19" s="33">
        <f t="shared" si="10"/>
        <v>-865675.92703472287</v>
      </c>
      <c r="BE19" s="33">
        <f t="shared" si="10"/>
        <v>-865675.92703472287</v>
      </c>
      <c r="BF19" s="33">
        <f t="shared" si="10"/>
        <v>-865675.92703472287</v>
      </c>
    </row>
    <row r="20" spans="2:58" x14ac:dyDescent="0.2">
      <c r="B20" s="2">
        <f t="shared" si="3"/>
        <v>17</v>
      </c>
      <c r="C20" s="2" t="s">
        <v>52</v>
      </c>
      <c r="D20" s="37" t="s">
        <v>41</v>
      </c>
      <c r="E20" s="14" t="s">
        <v>20</v>
      </c>
      <c r="F20" s="38">
        <f>+'Unrecovered Costs'!D20</f>
        <v>0</v>
      </c>
      <c r="G20" s="38">
        <f>+'Unrecovered Costs'!E20</f>
        <v>0</v>
      </c>
      <c r="H20" s="38">
        <f>+'Unrecovered Costs'!F20</f>
        <v>0</v>
      </c>
      <c r="I20" s="38">
        <f>+'Unrecovered Costs'!G20</f>
        <v>0</v>
      </c>
      <c r="J20" s="38">
        <f>+'Unrecovered Costs'!H20</f>
        <v>-35269572.719230868</v>
      </c>
      <c r="K20" s="38">
        <f>+'Unrecovered Costs'!I20</f>
        <v>-72581993.735532075</v>
      </c>
      <c r="L20" s="38">
        <f>+'Unrecovered Costs'!J20+'Unrecovered Costs'!J21</f>
        <v>-142616008.60860932</v>
      </c>
      <c r="M20" s="33">
        <f t="shared" si="8"/>
        <v>-142616008.60860932</v>
      </c>
      <c r="N20" s="33">
        <f t="shared" si="8"/>
        <v>-142616008.60860932</v>
      </c>
      <c r="O20" s="33">
        <f t="shared" si="8"/>
        <v>-142616008.60860932</v>
      </c>
      <c r="P20" s="33">
        <f t="shared" si="8"/>
        <v>-142616008.60860932</v>
      </c>
      <c r="Q20" s="33">
        <f t="shared" si="8"/>
        <v>-142616008.60860932</v>
      </c>
      <c r="R20" s="33">
        <f t="shared" si="8"/>
        <v>-142616008.60860932</v>
      </c>
      <c r="S20" s="33">
        <f t="shared" si="8"/>
        <v>-142616008.60860932</v>
      </c>
      <c r="T20" s="33">
        <f t="shared" si="8"/>
        <v>-142616008.60860932</v>
      </c>
      <c r="U20" s="33">
        <f t="shared" si="8"/>
        <v>-142616008.60860932</v>
      </c>
      <c r="V20" s="33">
        <f t="shared" si="8"/>
        <v>-142616008.60860932</v>
      </c>
      <c r="W20" s="33">
        <f t="shared" si="8"/>
        <v>-142616008.60860932</v>
      </c>
      <c r="X20" s="33">
        <f t="shared" si="8"/>
        <v>-142616008.60860932</v>
      </c>
      <c r="Y20" s="33">
        <f t="shared" si="8"/>
        <v>-142616008.60860932</v>
      </c>
      <c r="Z20" s="33">
        <f t="shared" si="8"/>
        <v>-142616008.60860932</v>
      </c>
      <c r="AA20" s="33">
        <f t="shared" si="8"/>
        <v>-142616008.60860932</v>
      </c>
      <c r="AB20" s="33">
        <f t="shared" si="8"/>
        <v>-142616008.60860932</v>
      </c>
      <c r="AC20" s="33">
        <f t="shared" si="9"/>
        <v>-142616008.60860932</v>
      </c>
      <c r="AD20" s="33">
        <f t="shared" si="9"/>
        <v>-142616008.60860932</v>
      </c>
      <c r="AE20" s="33">
        <f t="shared" si="9"/>
        <v>-142616008.60860932</v>
      </c>
      <c r="AF20" s="33">
        <f t="shared" si="9"/>
        <v>-142616008.60860932</v>
      </c>
      <c r="AG20" s="33">
        <f t="shared" si="9"/>
        <v>-142616008.60860932</v>
      </c>
      <c r="AH20" s="33">
        <f t="shared" si="9"/>
        <v>-142616008.60860932</v>
      </c>
      <c r="AI20" s="33">
        <f t="shared" si="9"/>
        <v>-142616008.60860932</v>
      </c>
      <c r="AJ20" s="33">
        <f t="shared" si="9"/>
        <v>-142616008.60860932</v>
      </c>
      <c r="AK20" s="33">
        <f t="shared" si="9"/>
        <v>-142616008.60860932</v>
      </c>
      <c r="AL20" s="33">
        <f t="shared" si="9"/>
        <v>-142616008.60860932</v>
      </c>
      <c r="AM20" s="33">
        <f t="shared" si="9"/>
        <v>-142616008.60860932</v>
      </c>
      <c r="AN20" s="33">
        <f t="shared" si="9"/>
        <v>-142616008.60860932</v>
      </c>
      <c r="AO20" s="33">
        <f t="shared" si="9"/>
        <v>-142616008.60860932</v>
      </c>
      <c r="AP20" s="33">
        <f t="shared" si="9"/>
        <v>-142616008.60860932</v>
      </c>
      <c r="AQ20" s="33">
        <f t="shared" si="9"/>
        <v>-142616008.60860932</v>
      </c>
      <c r="AR20" s="33">
        <f t="shared" si="9"/>
        <v>-142616008.60860932</v>
      </c>
      <c r="AS20" s="33">
        <f t="shared" si="10"/>
        <v>-142616008.60860932</v>
      </c>
      <c r="AT20" s="33">
        <f t="shared" si="10"/>
        <v>-142616008.60860932</v>
      </c>
      <c r="AU20" s="33">
        <f t="shared" si="10"/>
        <v>-142616008.60860932</v>
      </c>
      <c r="AV20" s="33">
        <f t="shared" si="10"/>
        <v>-142616008.60860932</v>
      </c>
      <c r="AW20" s="33">
        <f t="shared" si="10"/>
        <v>-142616008.60860932</v>
      </c>
      <c r="AX20" s="33">
        <f t="shared" si="10"/>
        <v>-142616008.60860932</v>
      </c>
      <c r="AY20" s="33">
        <f t="shared" si="10"/>
        <v>-142616008.60860932</v>
      </c>
      <c r="AZ20" s="33">
        <f t="shared" si="10"/>
        <v>-142616008.60860932</v>
      </c>
      <c r="BA20" s="33">
        <f t="shared" si="10"/>
        <v>-142616008.60860932</v>
      </c>
      <c r="BB20" s="33">
        <f t="shared" si="10"/>
        <v>-142616008.60860932</v>
      </c>
      <c r="BC20" s="33">
        <f t="shared" si="10"/>
        <v>-142616008.60860932</v>
      </c>
      <c r="BD20" s="33">
        <f t="shared" si="10"/>
        <v>-142616008.60860932</v>
      </c>
      <c r="BE20" s="33">
        <f t="shared" si="10"/>
        <v>-142616008.60860932</v>
      </c>
      <c r="BF20" s="33">
        <f t="shared" si="10"/>
        <v>-142616008.60860932</v>
      </c>
    </row>
    <row r="21" spans="2:58" x14ac:dyDescent="0.2">
      <c r="B21" s="2">
        <f t="shared" si="3"/>
        <v>18</v>
      </c>
      <c r="C21" s="29" t="s">
        <v>53</v>
      </c>
      <c r="D21" s="45" t="s">
        <v>54</v>
      </c>
      <c r="E21" s="10" t="s">
        <v>22</v>
      </c>
      <c r="F21" s="9">
        <v>-38451112.277434863</v>
      </c>
      <c r="G21" s="9">
        <v>-36358033.012660839</v>
      </c>
      <c r="H21" s="33">
        <f>'Income Taxes'!D4+'Income Taxes'!D5</f>
        <v>-32056701</v>
      </c>
      <c r="I21" s="33">
        <f>'Income Taxes'!E4+'Income Taxes'!E5</f>
        <v>-21094044</v>
      </c>
      <c r="J21" s="33">
        <f>'Income Taxes'!F4+'Income Taxes'!F5</f>
        <v>-11915348</v>
      </c>
      <c r="K21" s="33">
        <f>'Income Taxes'!G4+'Income Taxes'!G5</f>
        <v>-3250667</v>
      </c>
      <c r="L21" s="33">
        <f>'Income Taxes'!H4+'Income Taxes'!H5</f>
        <v>4151202</v>
      </c>
      <c r="M21" s="33">
        <f>'Income Taxes'!I4+'Income Taxes'!I5</f>
        <v>3631719.0426951908</v>
      </c>
      <c r="N21" s="33">
        <f>'Income Taxes'!J4+'Income Taxes'!J5</f>
        <v>3171618.3174665333</v>
      </c>
      <c r="O21" s="33">
        <f>'Income Taxes'!K4+'Income Taxes'!K5</f>
        <v>2750210.0085363607</v>
      </c>
      <c r="P21" s="33">
        <f>'Income Taxes'!L4+'Income Taxes'!L5</f>
        <v>2353677.6446209224</v>
      </c>
      <c r="Q21" s="33">
        <f>'Income Taxes'!M4+'Income Taxes'!M5</f>
        <v>1984927.1133363328</v>
      </c>
      <c r="R21" s="33">
        <f>'Income Taxes'!N4+'Income Taxes'!N5</f>
        <v>1642569.0231374511</v>
      </c>
      <c r="S21" s="33">
        <f>'Income Taxes'!O4+'Income Taxes'!O5</f>
        <v>1327586.0133078243</v>
      </c>
      <c r="T21" s="33">
        <f>'Income Taxes'!P4+'Income Taxes'!P5</f>
        <v>1056180.2947839918</v>
      </c>
      <c r="U21" s="33">
        <f>'Income Taxes'!Q4+'Income Taxes'!Q5</f>
        <v>823243.70614402276</v>
      </c>
      <c r="V21" s="33">
        <f>'Income Taxes'!R4+'Income Taxes'!R5</f>
        <v>602209.41194205196</v>
      </c>
      <c r="W21" s="33">
        <f>'Income Taxes'!S4+'Income Taxes'!S5</f>
        <v>412444.27457465907</v>
      </c>
      <c r="X21" s="33">
        <f>'Income Taxes'!T4+'Income Taxes'!T5</f>
        <v>263457.54253389209</v>
      </c>
      <c r="Y21" s="33">
        <f>'Income Taxes'!U4+'Income Taxes'!U5</f>
        <v>159591.83772880884</v>
      </c>
      <c r="Z21" s="33">
        <f>'Income Taxes'!V4+'Income Taxes'!V5</f>
        <v>87424.653007682704</v>
      </c>
      <c r="AA21" s="33">
        <f>'Income Taxes'!W4+'Income Taxes'!W5</f>
        <v>28930.493245663725</v>
      </c>
      <c r="AB21" s="33">
        <f>'Income Taxes'!X4+'Income Taxes'!X5</f>
        <v>5054.8711991099481</v>
      </c>
      <c r="AC21" s="33">
        <f>'Income Taxes'!Y4+'Income Taxes'!Y5</f>
        <v>5003.2022452753208</v>
      </c>
      <c r="AD21" s="33">
        <f>'Income Taxes'!Z4+'Income Taxes'!Z5</f>
        <v>4951.8486557746828</v>
      </c>
      <c r="AE21" s="33">
        <f>'Income Taxes'!AA4+'Income Taxes'!AA5</f>
        <v>4900.9480056530638</v>
      </c>
      <c r="AF21" s="33">
        <f>'Income Taxes'!AB4+'Income Taxes'!AB5</f>
        <v>4859.1061431118233</v>
      </c>
      <c r="AG21" s="33">
        <f>'Income Taxes'!AC4+'Income Taxes'!AC5</f>
        <v>1.1214069672860205E-9</v>
      </c>
      <c r="AH21" s="33">
        <f>'Income Taxes'!AD4+'Income Taxes'!AD5</f>
        <v>0</v>
      </c>
      <c r="AI21" s="33">
        <f>'Income Taxes'!AE4+'Income Taxes'!AE5</f>
        <v>0</v>
      </c>
      <c r="AJ21" s="33">
        <f>'Income Taxes'!AF4+'Income Taxes'!AF5</f>
        <v>0</v>
      </c>
      <c r="AK21" s="33">
        <f>'Income Taxes'!AG4+'Income Taxes'!AG5</f>
        <v>0</v>
      </c>
      <c r="AL21" s="33">
        <f>'Income Taxes'!AH4+'Income Taxes'!AH5</f>
        <v>0</v>
      </c>
      <c r="AM21" s="33">
        <f>'Income Taxes'!AI4+'Income Taxes'!AI5</f>
        <v>0</v>
      </c>
      <c r="AN21" s="33">
        <f>'Income Taxes'!AJ4+'Income Taxes'!AJ5</f>
        <v>0</v>
      </c>
      <c r="AO21" s="33">
        <f>'Income Taxes'!AK4+'Income Taxes'!AK5</f>
        <v>0</v>
      </c>
      <c r="AP21" s="33">
        <f>'Income Taxes'!AL4+'Income Taxes'!AL5</f>
        <v>0</v>
      </c>
      <c r="AQ21" s="33">
        <f>'Income Taxes'!AM4+'Income Taxes'!AM5</f>
        <v>0</v>
      </c>
      <c r="AR21" s="33">
        <f>'Income Taxes'!AN4+'Income Taxes'!AN5</f>
        <v>0</v>
      </c>
      <c r="AS21" s="33">
        <f>'Income Taxes'!AO4+'Income Taxes'!AO5</f>
        <v>0</v>
      </c>
      <c r="AT21" s="33">
        <f>'Income Taxes'!AP4+'Income Taxes'!AP5</f>
        <v>0</v>
      </c>
      <c r="AU21" s="33">
        <f>'Income Taxes'!AQ4+'Income Taxes'!AQ5</f>
        <v>0</v>
      </c>
      <c r="AV21" s="33">
        <f>'Income Taxes'!AR4+'Income Taxes'!AR5</f>
        <v>0</v>
      </c>
      <c r="AW21" s="33">
        <f>'Income Taxes'!AS4+'Income Taxes'!AS5</f>
        <v>0</v>
      </c>
      <c r="AX21" s="33">
        <f>'Income Taxes'!AT4+'Income Taxes'!AT5</f>
        <v>0</v>
      </c>
      <c r="AY21" s="33">
        <f>'Income Taxes'!AU4+'Income Taxes'!AU5</f>
        <v>0</v>
      </c>
      <c r="AZ21" s="33">
        <f>'Income Taxes'!AV4+'Income Taxes'!AV5</f>
        <v>0</v>
      </c>
      <c r="BA21" s="33">
        <f>'Income Taxes'!AW4+'Income Taxes'!AW5</f>
        <v>0</v>
      </c>
      <c r="BB21" s="33">
        <f>'Income Taxes'!AX4+'Income Taxes'!AX5</f>
        <v>0</v>
      </c>
      <c r="BC21" s="33">
        <f>'Income Taxes'!AY4+'Income Taxes'!AY5</f>
        <v>0</v>
      </c>
      <c r="BD21" s="33">
        <f>'Income Taxes'!AZ4+'Income Taxes'!AZ5</f>
        <v>0</v>
      </c>
      <c r="BE21" s="33">
        <f>'Income Taxes'!BA4+'Income Taxes'!BA5</f>
        <v>0</v>
      </c>
      <c r="BF21" s="33">
        <f>'Income Taxes'!BB4+'Income Taxes'!BB5</f>
        <v>0</v>
      </c>
    </row>
    <row r="22" spans="2:58" x14ac:dyDescent="0.2">
      <c r="B22" s="2">
        <f t="shared" si="3"/>
        <v>19</v>
      </c>
      <c r="C22" s="29" t="s">
        <v>55</v>
      </c>
      <c r="D22" s="45" t="s">
        <v>54</v>
      </c>
      <c r="E22" s="10" t="s">
        <v>22</v>
      </c>
      <c r="F22" s="9">
        <v>0</v>
      </c>
      <c r="G22" s="9">
        <v>0</v>
      </c>
      <c r="H22" s="33">
        <f>'Income Taxes'!D6</f>
        <v>20076.957118108177</v>
      </c>
      <c r="I22" s="33">
        <f>'Income Taxes'!E6</f>
        <v>173.02299650520055</v>
      </c>
      <c r="J22" s="33">
        <f>'Income Taxes'!F6</f>
        <v>-619670.98569310387</v>
      </c>
      <c r="K22" s="33">
        <f>'Income Taxes'!G6</f>
        <v>-1985822.8046865554</v>
      </c>
      <c r="L22" s="33">
        <f>'Income Taxes'!H6</f>
        <v>-6653002.3257458126</v>
      </c>
      <c r="M22" s="33">
        <f>'Income Taxes'!I6</f>
        <v>-8042610.2841829816</v>
      </c>
      <c r="N22" s="33">
        <f>'Income Taxes'!J6</f>
        <v>-7472897.3757736236</v>
      </c>
      <c r="O22" s="33">
        <f>'Income Taxes'!K6</f>
        <v>-6944443.067866737</v>
      </c>
      <c r="P22" s="33">
        <f>'Income Taxes'!L6</f>
        <v>-6450208.8568691304</v>
      </c>
      <c r="Q22" s="33">
        <f>'Income Taxes'!M6</f>
        <v>-5985240.4243019084</v>
      </c>
      <c r="R22" s="33">
        <f>'Income Taxes'!N6</f>
        <v>-5544778.5378382728</v>
      </c>
      <c r="S22" s="33">
        <f>'Income Taxes'!O6</f>
        <v>-5116328.6106347218</v>
      </c>
      <c r="T22" s="33">
        <f>'Income Taxes'!P6</f>
        <v>-4689505.0924726417</v>
      </c>
      <c r="U22" s="33">
        <f>'Income Taxes'!Q6</f>
        <v>-4262687.9649546472</v>
      </c>
      <c r="V22" s="33">
        <f>'Income Taxes'!R6</f>
        <v>-3835864.4467925662</v>
      </c>
      <c r="W22" s="33">
        <f>'Income Taxes'!S6</f>
        <v>-3409047.3192745708</v>
      </c>
      <c r="X22" s="33">
        <f>'Income Taxes'!T6</f>
        <v>-2982223.8011124907</v>
      </c>
      <c r="Y22" s="33">
        <f>'Income Taxes'!U6</f>
        <v>-2555406.6735944953</v>
      </c>
      <c r="Z22" s="33">
        <f>'Income Taxes'!V6</f>
        <v>-2128583.1554324143</v>
      </c>
      <c r="AA22" s="33">
        <f>'Income Taxes'!W6</f>
        <v>-1701766.0279144202</v>
      </c>
      <c r="AB22" s="33">
        <f>'Income Taxes'!X6</f>
        <v>-1306514.4152967001</v>
      </c>
      <c r="AC22" s="33">
        <f>'Income Taxes'!Y6</f>
        <v>-955762.4161180238</v>
      </c>
      <c r="AD22" s="33">
        <f>'Income Taxes'!Z6</f>
        <v>-635613.34072151466</v>
      </c>
      <c r="AE22" s="33">
        <f>'Income Taxes'!AA6</f>
        <v>-414881.91984370857</v>
      </c>
      <c r="AF22" s="33">
        <f>'Income Taxes'!AB6</f>
        <v>-335603.41587070201</v>
      </c>
      <c r="AG22" s="33">
        <f>'Income Taxes'!AC6</f>
        <v>-316042.55285630346</v>
      </c>
      <c r="AH22" s="33">
        <f>'Income Taxes'!AD6</f>
        <v>-296481.68984190491</v>
      </c>
      <c r="AI22" s="33">
        <f>'Income Taxes'!AE6</f>
        <v>-276920.82682750636</v>
      </c>
      <c r="AJ22" s="33">
        <f>'Income Taxes'!AF6</f>
        <v>-257359.96381310781</v>
      </c>
      <c r="AK22" s="33">
        <f>'Income Taxes'!AG6</f>
        <v>-237799.1007987092</v>
      </c>
      <c r="AL22" s="33">
        <f>'Income Taxes'!AH6</f>
        <v>-218238.23778431065</v>
      </c>
      <c r="AM22" s="33">
        <f>'Income Taxes'!AI6</f>
        <v>-198677.3747699121</v>
      </c>
      <c r="AN22" s="33">
        <f>'Income Taxes'!AJ6</f>
        <v>-179116.51175551358</v>
      </c>
      <c r="AO22" s="33">
        <f>'Income Taxes'!AK6</f>
        <v>-159555.648741115</v>
      </c>
      <c r="AP22" s="33">
        <f>'Income Taxes'!AL6</f>
        <v>-139994.78572671645</v>
      </c>
      <c r="AQ22" s="33">
        <f>'Income Taxes'!AM6</f>
        <v>-120433.9227123179</v>
      </c>
      <c r="AR22" s="33">
        <f>'Income Taxes'!AN6</f>
        <v>-100873.05969791935</v>
      </c>
      <c r="AS22" s="33">
        <f>'Income Taxes'!AO6</f>
        <v>-81312.196683520786</v>
      </c>
      <c r="AT22" s="33">
        <f>'Income Taxes'!AP6</f>
        <v>-61751.333669122221</v>
      </c>
      <c r="AU22" s="33">
        <f>'Income Taxes'!AQ6</f>
        <v>-43577.798012433661</v>
      </c>
      <c r="AV22" s="33">
        <f>'Income Taxes'!AR6</f>
        <v>-27617.830129827049</v>
      </c>
      <c r="AW22" s="33">
        <f>'Income Taxes'!AS6</f>
        <v>-13108.162010474938</v>
      </c>
      <c r="AX22" s="33">
        <f>'Income Taxes'!AT6</f>
        <v>-3111.7873843165416</v>
      </c>
      <c r="AY22" s="33">
        <f>'Income Taxes'!AU6</f>
        <v>0</v>
      </c>
      <c r="AZ22" s="33">
        <f>'Income Taxes'!AV6</f>
        <v>0</v>
      </c>
      <c r="BA22" s="33">
        <f>'Income Taxes'!AW6</f>
        <v>0</v>
      </c>
      <c r="BB22" s="33">
        <f>'Income Taxes'!AX6</f>
        <v>0</v>
      </c>
      <c r="BC22" s="33">
        <f>'Income Taxes'!AY6</f>
        <v>0</v>
      </c>
      <c r="BD22" s="33">
        <f>'Income Taxes'!AZ6</f>
        <v>0</v>
      </c>
      <c r="BE22" s="33">
        <f>'Income Taxes'!BA6</f>
        <v>0</v>
      </c>
      <c r="BF22" s="33">
        <f>'Income Taxes'!BB6</f>
        <v>0</v>
      </c>
    </row>
    <row r="23" spans="2:58" x14ac:dyDescent="0.2">
      <c r="B23" s="2">
        <f t="shared" si="3"/>
        <v>20</v>
      </c>
      <c r="C23" s="1" t="s">
        <v>56</v>
      </c>
      <c r="D23" s="46"/>
      <c r="F23" s="47">
        <f t="shared" ref="F23:AK23" si="11">SUM(F16:F22)</f>
        <v>111227341.31658646</v>
      </c>
      <c r="G23" s="47">
        <f t="shared" si="11"/>
        <v>104437457.3748115</v>
      </c>
      <c r="H23" s="47">
        <f t="shared" si="11"/>
        <v>107014163.02792273</v>
      </c>
      <c r="I23" s="47">
        <f t="shared" si="11"/>
        <v>84714847.180689111</v>
      </c>
      <c r="J23" s="47">
        <f t="shared" si="11"/>
        <v>62089823.046909325</v>
      </c>
      <c r="K23" s="47">
        <f t="shared" si="11"/>
        <v>50985956.256442584</v>
      </c>
      <c r="L23" s="47">
        <f t="shared" si="11"/>
        <v>-2501800.3257458126</v>
      </c>
      <c r="M23" s="47">
        <f t="shared" si="11"/>
        <v>-4410891.2414877908</v>
      </c>
      <c r="N23" s="47">
        <f t="shared" si="11"/>
        <v>-4301279.0583070908</v>
      </c>
      <c r="O23" s="47">
        <f t="shared" si="11"/>
        <v>-4194233.0593303763</v>
      </c>
      <c r="P23" s="47">
        <f t="shared" si="11"/>
        <v>-4096531.212248208</v>
      </c>
      <c r="Q23" s="47">
        <f t="shared" si="11"/>
        <v>-4000313.3109655753</v>
      </c>
      <c r="R23" s="47">
        <f t="shared" si="11"/>
        <v>-3902209.5147008216</v>
      </c>
      <c r="S23" s="47">
        <f t="shared" si="11"/>
        <v>-3788742.5973268976</v>
      </c>
      <c r="T23" s="47">
        <f t="shared" si="11"/>
        <v>-3633324.79768865</v>
      </c>
      <c r="U23" s="47">
        <f t="shared" si="11"/>
        <v>-3439444.2588106245</v>
      </c>
      <c r="V23" s="47">
        <f t="shared" si="11"/>
        <v>-3233655.0348505145</v>
      </c>
      <c r="W23" s="47">
        <f t="shared" si="11"/>
        <v>-2996603.044699912</v>
      </c>
      <c r="X23" s="47">
        <f t="shared" si="11"/>
        <v>-2718766.2585785985</v>
      </c>
      <c r="Y23" s="47">
        <f t="shared" si="11"/>
        <v>-2395814.8358656866</v>
      </c>
      <c r="Z23" s="47">
        <f t="shared" si="11"/>
        <v>-2041158.5024247316</v>
      </c>
      <c r="AA23" s="47">
        <f t="shared" si="11"/>
        <v>-1672835.5346687564</v>
      </c>
      <c r="AB23" s="47">
        <f t="shared" si="11"/>
        <v>-1301459.54409759</v>
      </c>
      <c r="AC23" s="47">
        <f t="shared" si="11"/>
        <v>-950759.21387274843</v>
      </c>
      <c r="AD23" s="47">
        <f t="shared" si="11"/>
        <v>-630661.49206573993</v>
      </c>
      <c r="AE23" s="47">
        <f t="shared" si="11"/>
        <v>-409980.97183805553</v>
      </c>
      <c r="AF23" s="47">
        <f t="shared" si="11"/>
        <v>-330744.30972759018</v>
      </c>
      <c r="AG23" s="47">
        <f t="shared" si="11"/>
        <v>-316042.55285630235</v>
      </c>
      <c r="AH23" s="47">
        <f t="shared" si="11"/>
        <v>-296481.68984190491</v>
      </c>
      <c r="AI23" s="47">
        <f t="shared" si="11"/>
        <v>-276920.82682750636</v>
      </c>
      <c r="AJ23" s="47">
        <f t="shared" si="11"/>
        <v>-257359.96381310781</v>
      </c>
      <c r="AK23" s="47">
        <f t="shared" si="11"/>
        <v>-237799.1007987092</v>
      </c>
      <c r="AL23" s="47">
        <f t="shared" ref="AL23:BF23" si="12">SUM(AL16:AL22)</f>
        <v>-218238.23778431065</v>
      </c>
      <c r="AM23" s="47">
        <f t="shared" si="12"/>
        <v>-198677.3747699121</v>
      </c>
      <c r="AN23" s="47">
        <f t="shared" si="12"/>
        <v>-179116.51175551358</v>
      </c>
      <c r="AO23" s="47">
        <f t="shared" si="12"/>
        <v>-159555.648741115</v>
      </c>
      <c r="AP23" s="47">
        <f t="shared" si="12"/>
        <v>-139994.78572671645</v>
      </c>
      <c r="AQ23" s="47">
        <f t="shared" si="12"/>
        <v>-120433.9227123179</v>
      </c>
      <c r="AR23" s="47">
        <f t="shared" si="12"/>
        <v>-100873.05969791935</v>
      </c>
      <c r="AS23" s="47">
        <f t="shared" si="12"/>
        <v>-81312.196683520786</v>
      </c>
      <c r="AT23" s="47">
        <f t="shared" si="12"/>
        <v>-61751.333669122221</v>
      </c>
      <c r="AU23" s="47">
        <f t="shared" si="12"/>
        <v>-43577.798012433661</v>
      </c>
      <c r="AV23" s="47">
        <f t="shared" si="12"/>
        <v>-27617.830129827049</v>
      </c>
      <c r="AW23" s="47">
        <f t="shared" si="12"/>
        <v>-13108.162010474938</v>
      </c>
      <c r="AX23" s="47">
        <f t="shared" si="12"/>
        <v>-3111.7873843165416</v>
      </c>
      <c r="AY23" s="47">
        <f t="shared" si="12"/>
        <v>0</v>
      </c>
      <c r="AZ23" s="47">
        <f t="shared" si="12"/>
        <v>0</v>
      </c>
      <c r="BA23" s="47">
        <f t="shared" si="12"/>
        <v>0</v>
      </c>
      <c r="BB23" s="47">
        <f t="shared" si="12"/>
        <v>0</v>
      </c>
      <c r="BC23" s="47">
        <f t="shared" si="12"/>
        <v>0</v>
      </c>
      <c r="BD23" s="47">
        <f t="shared" si="12"/>
        <v>0</v>
      </c>
      <c r="BE23" s="47">
        <f t="shared" si="12"/>
        <v>0</v>
      </c>
      <c r="BF23" s="47">
        <f t="shared" si="12"/>
        <v>0</v>
      </c>
    </row>
    <row r="24" spans="2:58" x14ac:dyDescent="0.2">
      <c r="B24" s="2">
        <f t="shared" si="3"/>
        <v>21</v>
      </c>
      <c r="D24" s="37"/>
    </row>
    <row r="25" spans="2:58" x14ac:dyDescent="0.2">
      <c r="B25" s="2">
        <f t="shared" si="3"/>
        <v>22</v>
      </c>
      <c r="C25" s="29" t="s">
        <v>57</v>
      </c>
      <c r="D25" s="37">
        <v>18220111</v>
      </c>
      <c r="E25" s="48" t="s">
        <v>21</v>
      </c>
      <c r="F25" s="33">
        <v>110972218.59999999</v>
      </c>
      <c r="G25" s="33">
        <f>F25</f>
        <v>110972218.59999999</v>
      </c>
      <c r="H25" s="33">
        <f>G25</f>
        <v>110972218.59999999</v>
      </c>
      <c r="I25" s="9">
        <f t="shared" ref="I25:X26" si="13">H25</f>
        <v>110972218.59999999</v>
      </c>
      <c r="J25" s="9">
        <f t="shared" si="13"/>
        <v>110972218.59999999</v>
      </c>
      <c r="K25" s="9">
        <f t="shared" si="13"/>
        <v>110972218.59999999</v>
      </c>
      <c r="L25" s="9">
        <f t="shared" si="13"/>
        <v>110972218.59999999</v>
      </c>
      <c r="M25" s="9">
        <f t="shared" si="13"/>
        <v>110972218.59999999</v>
      </c>
      <c r="N25" s="9">
        <f t="shared" si="13"/>
        <v>110972218.59999999</v>
      </c>
      <c r="O25" s="9">
        <f t="shared" si="13"/>
        <v>110972218.59999999</v>
      </c>
      <c r="P25" s="9">
        <f t="shared" si="13"/>
        <v>110972218.59999999</v>
      </c>
      <c r="Q25" s="9">
        <f t="shared" si="13"/>
        <v>110972218.59999999</v>
      </c>
      <c r="R25" s="9">
        <f t="shared" si="13"/>
        <v>110972218.59999999</v>
      </c>
      <c r="S25" s="9">
        <f t="shared" si="13"/>
        <v>110972218.59999999</v>
      </c>
      <c r="T25" s="9">
        <f t="shared" si="13"/>
        <v>110972218.59999999</v>
      </c>
      <c r="U25" s="9">
        <f t="shared" si="13"/>
        <v>110972218.59999999</v>
      </c>
      <c r="V25" s="9">
        <f t="shared" si="13"/>
        <v>110972218.59999999</v>
      </c>
      <c r="W25" s="9">
        <f t="shared" si="13"/>
        <v>110972218.59999999</v>
      </c>
      <c r="X25" s="9">
        <f t="shared" si="13"/>
        <v>110972218.59999999</v>
      </c>
      <c r="Y25" s="9">
        <f t="shared" ref="Y25:AN26" si="14">X25</f>
        <v>110972218.59999999</v>
      </c>
      <c r="Z25" s="9">
        <f t="shared" si="14"/>
        <v>110972218.59999999</v>
      </c>
      <c r="AA25" s="9">
        <f t="shared" si="14"/>
        <v>110972218.59999999</v>
      </c>
      <c r="AB25" s="9">
        <f t="shared" si="14"/>
        <v>110972218.59999999</v>
      </c>
      <c r="AC25" s="9">
        <f t="shared" si="14"/>
        <v>110972218.59999999</v>
      </c>
      <c r="AD25" s="9">
        <f t="shared" si="14"/>
        <v>110972218.59999999</v>
      </c>
      <c r="AE25" s="9">
        <f t="shared" si="14"/>
        <v>110972218.59999999</v>
      </c>
      <c r="AF25" s="9">
        <f t="shared" si="14"/>
        <v>110972218.59999999</v>
      </c>
      <c r="AG25" s="9">
        <f t="shared" si="14"/>
        <v>110972218.59999999</v>
      </c>
      <c r="AH25" s="9">
        <f t="shared" si="14"/>
        <v>110972218.59999999</v>
      </c>
      <c r="AI25" s="9">
        <f t="shared" si="14"/>
        <v>110972218.59999999</v>
      </c>
      <c r="AJ25" s="9">
        <f t="shared" si="14"/>
        <v>110972218.59999999</v>
      </c>
      <c r="AK25" s="9">
        <f t="shared" si="14"/>
        <v>110972218.59999999</v>
      </c>
      <c r="AL25" s="9">
        <f t="shared" si="14"/>
        <v>110972218.59999999</v>
      </c>
      <c r="AM25" s="9">
        <f t="shared" si="14"/>
        <v>110972218.59999999</v>
      </c>
      <c r="AN25" s="9">
        <f t="shared" si="14"/>
        <v>110972218.59999999</v>
      </c>
      <c r="AO25" s="9">
        <f t="shared" ref="AO25:BD26" si="15">AN25</f>
        <v>110972218.59999999</v>
      </c>
      <c r="AP25" s="9">
        <f t="shared" si="15"/>
        <v>110972218.59999999</v>
      </c>
      <c r="AQ25" s="9">
        <f t="shared" si="15"/>
        <v>110972218.59999999</v>
      </c>
      <c r="AR25" s="9">
        <f t="shared" si="15"/>
        <v>110972218.59999999</v>
      </c>
      <c r="AS25" s="9">
        <f t="shared" si="15"/>
        <v>110972218.59999999</v>
      </c>
      <c r="AT25" s="9">
        <f t="shared" si="15"/>
        <v>110972218.59999999</v>
      </c>
      <c r="AU25" s="9">
        <f t="shared" si="15"/>
        <v>110972218.59999999</v>
      </c>
      <c r="AV25" s="9">
        <f t="shared" si="15"/>
        <v>110972218.59999999</v>
      </c>
      <c r="AW25" s="9">
        <f t="shared" si="15"/>
        <v>110972218.59999999</v>
      </c>
      <c r="AX25" s="9">
        <f t="shared" si="15"/>
        <v>110972218.59999999</v>
      </c>
      <c r="AY25" s="9">
        <f t="shared" si="15"/>
        <v>110972218.59999999</v>
      </c>
      <c r="AZ25" s="9">
        <f t="shared" si="15"/>
        <v>110972218.59999999</v>
      </c>
      <c r="BA25" s="9">
        <f t="shared" si="15"/>
        <v>110972218.59999999</v>
      </c>
      <c r="BB25" s="9">
        <f t="shared" si="15"/>
        <v>110972218.59999999</v>
      </c>
      <c r="BC25" s="9">
        <f t="shared" si="15"/>
        <v>110972218.59999999</v>
      </c>
      <c r="BD25" s="9">
        <f t="shared" si="15"/>
        <v>110972218.59999999</v>
      </c>
      <c r="BE25" s="9">
        <f t="shared" ref="BE25:BF26" si="16">BD25</f>
        <v>110972218.59999999</v>
      </c>
      <c r="BF25" s="9">
        <f t="shared" si="16"/>
        <v>110972218.59999999</v>
      </c>
    </row>
    <row r="26" spans="2:58" x14ac:dyDescent="0.2">
      <c r="B26" s="2">
        <f t="shared" si="3"/>
        <v>23</v>
      </c>
      <c r="C26" s="2" t="s">
        <v>58</v>
      </c>
      <c r="D26" s="37" t="s">
        <v>41</v>
      </c>
      <c r="E26" s="48" t="s">
        <v>21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38">
        <f>'Unrecovered Costs'!J37</f>
        <v>13811568.811948106</v>
      </c>
      <c r="M26" s="9">
        <f>L26</f>
        <v>13811568.811948106</v>
      </c>
      <c r="N26" s="9">
        <f t="shared" si="13"/>
        <v>13811568.811948106</v>
      </c>
      <c r="O26" s="9">
        <f t="shared" si="13"/>
        <v>13811568.811948106</v>
      </c>
      <c r="P26" s="9">
        <f t="shared" si="13"/>
        <v>13811568.811948106</v>
      </c>
      <c r="Q26" s="9">
        <f t="shared" si="13"/>
        <v>13811568.811948106</v>
      </c>
      <c r="R26" s="9">
        <f t="shared" si="13"/>
        <v>13811568.811948106</v>
      </c>
      <c r="S26" s="9">
        <f t="shared" si="13"/>
        <v>13811568.811948106</v>
      </c>
      <c r="T26" s="9">
        <f t="shared" si="13"/>
        <v>13811568.811948106</v>
      </c>
      <c r="U26" s="9">
        <f t="shared" si="13"/>
        <v>13811568.811948106</v>
      </c>
      <c r="V26" s="9">
        <f t="shared" si="13"/>
        <v>13811568.811948106</v>
      </c>
      <c r="W26" s="9">
        <f t="shared" si="13"/>
        <v>13811568.811948106</v>
      </c>
      <c r="X26" s="9">
        <f t="shared" si="13"/>
        <v>13811568.811948106</v>
      </c>
      <c r="Y26" s="9">
        <f t="shared" si="14"/>
        <v>13811568.811948106</v>
      </c>
      <c r="Z26" s="9">
        <f t="shared" si="14"/>
        <v>13811568.811948106</v>
      </c>
      <c r="AA26" s="9">
        <f t="shared" si="14"/>
        <v>13811568.811948106</v>
      </c>
      <c r="AB26" s="9">
        <f t="shared" si="14"/>
        <v>13811568.811948106</v>
      </c>
      <c r="AC26" s="9">
        <f t="shared" si="14"/>
        <v>13811568.811948106</v>
      </c>
      <c r="AD26" s="9">
        <f t="shared" si="14"/>
        <v>13811568.811948106</v>
      </c>
      <c r="AE26" s="9">
        <f t="shared" si="14"/>
        <v>13811568.811948106</v>
      </c>
      <c r="AF26" s="9">
        <f t="shared" si="14"/>
        <v>13811568.811948106</v>
      </c>
      <c r="AG26" s="9">
        <f t="shared" si="14"/>
        <v>13811568.811948106</v>
      </c>
      <c r="AH26" s="9">
        <f t="shared" si="14"/>
        <v>13811568.811948106</v>
      </c>
      <c r="AI26" s="9">
        <f t="shared" si="14"/>
        <v>13811568.811948106</v>
      </c>
      <c r="AJ26" s="9">
        <f t="shared" si="14"/>
        <v>13811568.811948106</v>
      </c>
      <c r="AK26" s="9">
        <f t="shared" si="14"/>
        <v>13811568.811948106</v>
      </c>
      <c r="AL26" s="9">
        <f t="shared" si="14"/>
        <v>13811568.811948106</v>
      </c>
      <c r="AM26" s="9">
        <f t="shared" si="14"/>
        <v>13811568.811948106</v>
      </c>
      <c r="AN26" s="9">
        <f t="shared" si="14"/>
        <v>13811568.811948106</v>
      </c>
      <c r="AO26" s="9">
        <f t="shared" si="15"/>
        <v>13811568.811948106</v>
      </c>
      <c r="AP26" s="9">
        <f t="shared" si="15"/>
        <v>13811568.811948106</v>
      </c>
      <c r="AQ26" s="9">
        <f t="shared" si="15"/>
        <v>13811568.811948106</v>
      </c>
      <c r="AR26" s="9">
        <f t="shared" si="15"/>
        <v>13811568.811948106</v>
      </c>
      <c r="AS26" s="9">
        <f t="shared" si="15"/>
        <v>13811568.811948106</v>
      </c>
      <c r="AT26" s="9">
        <f t="shared" si="15"/>
        <v>13811568.811948106</v>
      </c>
      <c r="AU26" s="9">
        <f t="shared" si="15"/>
        <v>13811568.811948106</v>
      </c>
      <c r="AV26" s="9">
        <f t="shared" si="15"/>
        <v>13811568.811948106</v>
      </c>
      <c r="AW26" s="9">
        <f t="shared" si="15"/>
        <v>13811568.811948106</v>
      </c>
      <c r="AX26" s="9">
        <f t="shared" si="15"/>
        <v>13811568.811948106</v>
      </c>
      <c r="AY26" s="9">
        <f t="shared" si="15"/>
        <v>13811568.811948106</v>
      </c>
      <c r="AZ26" s="9">
        <f t="shared" si="15"/>
        <v>13811568.811948106</v>
      </c>
      <c r="BA26" s="9">
        <f t="shared" si="15"/>
        <v>13811568.811948106</v>
      </c>
      <c r="BB26" s="9">
        <f t="shared" si="15"/>
        <v>13811568.811948106</v>
      </c>
      <c r="BC26" s="9">
        <f t="shared" si="15"/>
        <v>13811568.811948106</v>
      </c>
      <c r="BD26" s="9">
        <f t="shared" si="15"/>
        <v>13811568.811948106</v>
      </c>
      <c r="BE26" s="9">
        <f t="shared" si="16"/>
        <v>13811568.811948106</v>
      </c>
      <c r="BF26" s="9">
        <f t="shared" si="16"/>
        <v>13811568.811948106</v>
      </c>
    </row>
    <row r="27" spans="2:58" hidden="1" outlineLevel="1" x14ac:dyDescent="0.2">
      <c r="B27" s="2">
        <f t="shared" si="3"/>
        <v>24</v>
      </c>
      <c r="D27" s="37"/>
      <c r="E27" s="48"/>
      <c r="F27" s="33"/>
      <c r="G27" s="33"/>
      <c r="H27" s="38"/>
      <c r="I27" s="38"/>
      <c r="J27" s="38"/>
      <c r="K27" s="38"/>
      <c r="L27" s="38"/>
    </row>
    <row r="28" spans="2:58" collapsed="1" x14ac:dyDescent="0.2">
      <c r="B28" s="2">
        <f t="shared" si="3"/>
        <v>25</v>
      </c>
      <c r="C28" s="2" t="s">
        <v>59</v>
      </c>
      <c r="D28" s="37">
        <v>28302151</v>
      </c>
      <c r="E28" s="10" t="s">
        <v>22</v>
      </c>
      <c r="F28" s="33">
        <v>-23304165.899999999</v>
      </c>
      <c r="G28" s="9">
        <f t="shared" ref="G28:BF29" si="17">-G25*0.21</f>
        <v>-23304165.905999999</v>
      </c>
      <c r="H28" s="9">
        <f t="shared" si="17"/>
        <v>-23304165.905999999</v>
      </c>
      <c r="I28" s="9">
        <f t="shared" si="17"/>
        <v>-23304165.905999999</v>
      </c>
      <c r="J28" s="9">
        <f t="shared" si="17"/>
        <v>-23304165.905999999</v>
      </c>
      <c r="K28" s="9">
        <f t="shared" si="17"/>
        <v>-23304165.905999999</v>
      </c>
      <c r="L28" s="9">
        <f t="shared" si="17"/>
        <v>-23304165.905999999</v>
      </c>
      <c r="M28" s="9">
        <f t="shared" si="17"/>
        <v>-23304165.905999999</v>
      </c>
      <c r="N28" s="9">
        <f t="shared" si="17"/>
        <v>-23304165.905999999</v>
      </c>
      <c r="O28" s="9">
        <f t="shared" si="17"/>
        <v>-23304165.905999999</v>
      </c>
      <c r="P28" s="9">
        <f t="shared" si="17"/>
        <v>-23304165.905999999</v>
      </c>
      <c r="Q28" s="9">
        <f t="shared" si="17"/>
        <v>-23304165.905999999</v>
      </c>
      <c r="R28" s="9">
        <f t="shared" si="17"/>
        <v>-23304165.905999999</v>
      </c>
      <c r="S28" s="9">
        <f t="shared" si="17"/>
        <v>-23304165.905999999</v>
      </c>
      <c r="T28" s="9">
        <f t="shared" si="17"/>
        <v>-23304165.905999999</v>
      </c>
      <c r="U28" s="9">
        <f t="shared" si="17"/>
        <v>-23304165.905999999</v>
      </c>
      <c r="V28" s="9">
        <f t="shared" si="17"/>
        <v>-23304165.905999999</v>
      </c>
      <c r="W28" s="9">
        <f t="shared" si="17"/>
        <v>-23304165.905999999</v>
      </c>
      <c r="X28" s="9">
        <f t="shared" si="17"/>
        <v>-23304165.905999999</v>
      </c>
      <c r="Y28" s="9">
        <f t="shared" si="17"/>
        <v>-23304165.905999999</v>
      </c>
      <c r="Z28" s="9">
        <f t="shared" si="17"/>
        <v>-23304165.905999999</v>
      </c>
      <c r="AA28" s="9">
        <f t="shared" si="17"/>
        <v>-23304165.905999999</v>
      </c>
      <c r="AB28" s="9">
        <f t="shared" si="17"/>
        <v>-23304165.905999999</v>
      </c>
      <c r="AC28" s="9">
        <f t="shared" si="17"/>
        <v>-23304165.905999999</v>
      </c>
      <c r="AD28" s="9">
        <f t="shared" si="17"/>
        <v>-23304165.905999999</v>
      </c>
      <c r="AE28" s="9">
        <f t="shared" si="17"/>
        <v>-23304165.905999999</v>
      </c>
      <c r="AF28" s="9">
        <f t="shared" si="17"/>
        <v>-23304165.905999999</v>
      </c>
      <c r="AG28" s="9">
        <f t="shared" si="17"/>
        <v>-23304165.905999999</v>
      </c>
      <c r="AH28" s="9">
        <f t="shared" si="17"/>
        <v>-23304165.905999999</v>
      </c>
      <c r="AI28" s="9">
        <f t="shared" si="17"/>
        <v>-23304165.905999999</v>
      </c>
      <c r="AJ28" s="9">
        <f t="shared" si="17"/>
        <v>-23304165.905999999</v>
      </c>
      <c r="AK28" s="9">
        <f t="shared" si="17"/>
        <v>-23304165.905999999</v>
      </c>
      <c r="AL28" s="9">
        <f t="shared" si="17"/>
        <v>-23304165.905999999</v>
      </c>
      <c r="AM28" s="9">
        <f t="shared" si="17"/>
        <v>-23304165.905999999</v>
      </c>
      <c r="AN28" s="9">
        <f t="shared" si="17"/>
        <v>-23304165.905999999</v>
      </c>
      <c r="AO28" s="9">
        <f t="shared" si="17"/>
        <v>-23304165.905999999</v>
      </c>
      <c r="AP28" s="9">
        <f t="shared" si="17"/>
        <v>-23304165.905999999</v>
      </c>
      <c r="AQ28" s="9">
        <f t="shared" si="17"/>
        <v>-23304165.905999999</v>
      </c>
      <c r="AR28" s="9">
        <f t="shared" si="17"/>
        <v>-23304165.905999999</v>
      </c>
      <c r="AS28" s="9">
        <f t="shared" si="17"/>
        <v>-23304165.905999999</v>
      </c>
      <c r="AT28" s="9">
        <f t="shared" si="17"/>
        <v>-23304165.905999999</v>
      </c>
      <c r="AU28" s="9">
        <f t="shared" si="17"/>
        <v>-23304165.905999999</v>
      </c>
      <c r="AV28" s="9">
        <f t="shared" si="17"/>
        <v>-23304165.905999999</v>
      </c>
      <c r="AW28" s="9">
        <f t="shared" si="17"/>
        <v>-23304165.905999999</v>
      </c>
      <c r="AX28" s="9">
        <f t="shared" si="17"/>
        <v>-23304165.905999999</v>
      </c>
      <c r="AY28" s="9">
        <f t="shared" si="17"/>
        <v>-23304165.905999999</v>
      </c>
      <c r="AZ28" s="9">
        <f t="shared" si="17"/>
        <v>-23304165.905999999</v>
      </c>
      <c r="BA28" s="9">
        <f t="shared" si="17"/>
        <v>-23304165.905999999</v>
      </c>
      <c r="BB28" s="9">
        <f t="shared" si="17"/>
        <v>-23304165.905999999</v>
      </c>
      <c r="BC28" s="9">
        <f t="shared" si="17"/>
        <v>-23304165.905999999</v>
      </c>
      <c r="BD28" s="9">
        <f t="shared" si="17"/>
        <v>-23304165.905999999</v>
      </c>
      <c r="BE28" s="9">
        <f t="shared" si="17"/>
        <v>-23304165.905999999</v>
      </c>
      <c r="BF28" s="9">
        <f t="shared" si="17"/>
        <v>-23304165.905999999</v>
      </c>
    </row>
    <row r="29" spans="2:58" x14ac:dyDescent="0.2">
      <c r="B29" s="2">
        <f t="shared" si="3"/>
        <v>26</v>
      </c>
      <c r="C29" s="2" t="s">
        <v>60</v>
      </c>
      <c r="D29" s="37" t="s">
        <v>41</v>
      </c>
      <c r="E29" s="10" t="s">
        <v>22</v>
      </c>
      <c r="F29" s="38">
        <f t="shared" ref="F29:L29" si="18">-F26*0.21</f>
        <v>0</v>
      </c>
      <c r="G29" s="38">
        <f t="shared" si="18"/>
        <v>0</v>
      </c>
      <c r="H29" s="38">
        <f t="shared" si="18"/>
        <v>0</v>
      </c>
      <c r="I29" s="38">
        <f t="shared" si="18"/>
        <v>0</v>
      </c>
      <c r="J29" s="38">
        <f t="shared" si="18"/>
        <v>0</v>
      </c>
      <c r="K29" s="38">
        <f t="shared" si="18"/>
        <v>0</v>
      </c>
      <c r="L29" s="38">
        <f t="shared" si="18"/>
        <v>-2900429.4505091021</v>
      </c>
      <c r="M29" s="38">
        <f t="shared" si="17"/>
        <v>-2900429.4505091021</v>
      </c>
      <c r="N29" s="38">
        <f t="shared" si="17"/>
        <v>-2900429.4505091021</v>
      </c>
      <c r="O29" s="38">
        <f t="shared" si="17"/>
        <v>-2900429.4505091021</v>
      </c>
      <c r="P29" s="38">
        <f t="shared" si="17"/>
        <v>-2900429.4505091021</v>
      </c>
      <c r="Q29" s="38">
        <f t="shared" si="17"/>
        <v>-2900429.4505091021</v>
      </c>
      <c r="R29" s="38">
        <f t="shared" si="17"/>
        <v>-2900429.4505091021</v>
      </c>
      <c r="S29" s="38">
        <f t="shared" si="17"/>
        <v>-2900429.4505091021</v>
      </c>
      <c r="T29" s="38">
        <f t="shared" si="17"/>
        <v>-2900429.4505091021</v>
      </c>
      <c r="U29" s="38">
        <f t="shared" si="17"/>
        <v>-2900429.4505091021</v>
      </c>
      <c r="V29" s="38">
        <f t="shared" si="17"/>
        <v>-2900429.4505091021</v>
      </c>
      <c r="W29" s="38">
        <f t="shared" si="17"/>
        <v>-2900429.4505091021</v>
      </c>
      <c r="X29" s="38">
        <f t="shared" si="17"/>
        <v>-2900429.4505091021</v>
      </c>
      <c r="Y29" s="38">
        <f t="shared" si="17"/>
        <v>-2900429.4505091021</v>
      </c>
      <c r="Z29" s="38">
        <f t="shared" si="17"/>
        <v>-2900429.4505091021</v>
      </c>
      <c r="AA29" s="38">
        <f t="shared" si="17"/>
        <v>-2900429.4505091021</v>
      </c>
      <c r="AB29" s="38">
        <f t="shared" si="17"/>
        <v>-2900429.4505091021</v>
      </c>
      <c r="AC29" s="38">
        <f t="shared" si="17"/>
        <v>-2900429.4505091021</v>
      </c>
      <c r="AD29" s="38">
        <f t="shared" si="17"/>
        <v>-2900429.4505091021</v>
      </c>
      <c r="AE29" s="38">
        <f t="shared" si="17"/>
        <v>-2900429.4505091021</v>
      </c>
      <c r="AF29" s="38">
        <f t="shared" si="17"/>
        <v>-2900429.4505091021</v>
      </c>
      <c r="AG29" s="38">
        <f t="shared" si="17"/>
        <v>-2900429.4505091021</v>
      </c>
      <c r="AH29" s="38">
        <f t="shared" si="17"/>
        <v>-2900429.4505091021</v>
      </c>
      <c r="AI29" s="38">
        <f t="shared" si="17"/>
        <v>-2900429.4505091021</v>
      </c>
      <c r="AJ29" s="38">
        <f t="shared" si="17"/>
        <v>-2900429.4505091021</v>
      </c>
      <c r="AK29" s="38">
        <f t="shared" si="17"/>
        <v>-2900429.4505091021</v>
      </c>
      <c r="AL29" s="38">
        <f t="shared" si="17"/>
        <v>-2900429.4505091021</v>
      </c>
      <c r="AM29" s="38">
        <f t="shared" si="17"/>
        <v>-2900429.4505091021</v>
      </c>
      <c r="AN29" s="38">
        <f t="shared" si="17"/>
        <v>-2900429.4505091021</v>
      </c>
      <c r="AO29" s="38">
        <f t="shared" si="17"/>
        <v>-2900429.4505091021</v>
      </c>
      <c r="AP29" s="38">
        <f t="shared" si="17"/>
        <v>-2900429.4505091021</v>
      </c>
      <c r="AQ29" s="38">
        <f t="shared" si="17"/>
        <v>-2900429.4505091021</v>
      </c>
      <c r="AR29" s="38">
        <f t="shared" si="17"/>
        <v>-2900429.4505091021</v>
      </c>
      <c r="AS29" s="38">
        <f t="shared" si="17"/>
        <v>-2900429.4505091021</v>
      </c>
      <c r="AT29" s="38">
        <f t="shared" si="17"/>
        <v>-2900429.4505091021</v>
      </c>
      <c r="AU29" s="38">
        <f t="shared" si="17"/>
        <v>-2900429.4505091021</v>
      </c>
      <c r="AV29" s="38">
        <f t="shared" si="17"/>
        <v>-2900429.4505091021</v>
      </c>
      <c r="AW29" s="38">
        <f t="shared" si="17"/>
        <v>-2900429.4505091021</v>
      </c>
      <c r="AX29" s="38">
        <f t="shared" si="17"/>
        <v>-2900429.4505091021</v>
      </c>
      <c r="AY29" s="38">
        <f t="shared" si="17"/>
        <v>-2900429.4505091021</v>
      </c>
      <c r="AZ29" s="38">
        <f t="shared" si="17"/>
        <v>-2900429.4505091021</v>
      </c>
      <c r="BA29" s="38">
        <f t="shared" si="17"/>
        <v>-2900429.4505091021</v>
      </c>
      <c r="BB29" s="38">
        <f t="shared" si="17"/>
        <v>-2900429.4505091021</v>
      </c>
      <c r="BC29" s="38">
        <f t="shared" si="17"/>
        <v>-2900429.4505091021</v>
      </c>
      <c r="BD29" s="38">
        <f t="shared" si="17"/>
        <v>-2900429.4505091021</v>
      </c>
      <c r="BE29" s="38">
        <f t="shared" si="17"/>
        <v>-2900429.4505091021</v>
      </c>
      <c r="BF29" s="38">
        <f t="shared" si="17"/>
        <v>-2900429.4505091021</v>
      </c>
    </row>
    <row r="30" spans="2:58" hidden="1" outlineLevel="2" x14ac:dyDescent="0.2">
      <c r="B30" s="2">
        <f t="shared" si="3"/>
        <v>27</v>
      </c>
      <c r="D30" s="45"/>
      <c r="E30" s="10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</row>
    <row r="31" spans="2:58" collapsed="1" x14ac:dyDescent="0.2">
      <c r="B31" s="2">
        <f t="shared" si="3"/>
        <v>28</v>
      </c>
      <c r="C31" s="1" t="s">
        <v>61</v>
      </c>
      <c r="D31" s="37"/>
      <c r="F31" s="47">
        <f>SUM(F25:F30)</f>
        <v>87668052.699999988</v>
      </c>
      <c r="G31" s="47">
        <f t="shared" ref="G31:BF31" si="19">SUM(G25:G30)</f>
        <v>87668052.693999991</v>
      </c>
      <c r="H31" s="47">
        <f t="shared" si="19"/>
        <v>87668052.693999991</v>
      </c>
      <c r="I31" s="47">
        <f t="shared" si="19"/>
        <v>87668052.693999991</v>
      </c>
      <c r="J31" s="47">
        <f t="shared" si="19"/>
        <v>87668052.693999991</v>
      </c>
      <c r="K31" s="47">
        <f t="shared" si="19"/>
        <v>87668052.693999991</v>
      </c>
      <c r="L31" s="47">
        <f t="shared" si="19"/>
        <v>98579192.055438995</v>
      </c>
      <c r="M31" s="47">
        <f t="shared" si="19"/>
        <v>98579192.055438995</v>
      </c>
      <c r="N31" s="47">
        <f t="shared" si="19"/>
        <v>98579192.055438995</v>
      </c>
      <c r="O31" s="47">
        <f t="shared" si="19"/>
        <v>98579192.055438995</v>
      </c>
      <c r="P31" s="47">
        <f t="shared" si="19"/>
        <v>98579192.055438995</v>
      </c>
      <c r="Q31" s="47">
        <f t="shared" si="19"/>
        <v>98579192.055438995</v>
      </c>
      <c r="R31" s="47">
        <f t="shared" si="19"/>
        <v>98579192.055438995</v>
      </c>
      <c r="S31" s="47">
        <f t="shared" si="19"/>
        <v>98579192.055438995</v>
      </c>
      <c r="T31" s="47">
        <f t="shared" si="19"/>
        <v>98579192.055438995</v>
      </c>
      <c r="U31" s="47">
        <f t="shared" si="19"/>
        <v>98579192.055438995</v>
      </c>
      <c r="V31" s="47">
        <f t="shared" si="19"/>
        <v>98579192.055438995</v>
      </c>
      <c r="W31" s="47">
        <f t="shared" si="19"/>
        <v>98579192.055438995</v>
      </c>
      <c r="X31" s="47">
        <f t="shared" si="19"/>
        <v>98579192.055438995</v>
      </c>
      <c r="Y31" s="47">
        <f t="shared" si="19"/>
        <v>98579192.055438995</v>
      </c>
      <c r="Z31" s="47">
        <f t="shared" si="19"/>
        <v>98579192.055438995</v>
      </c>
      <c r="AA31" s="47">
        <f t="shared" si="19"/>
        <v>98579192.055438995</v>
      </c>
      <c r="AB31" s="47">
        <f t="shared" si="19"/>
        <v>98579192.055438995</v>
      </c>
      <c r="AC31" s="47">
        <f t="shared" si="19"/>
        <v>98579192.055438995</v>
      </c>
      <c r="AD31" s="47">
        <f t="shared" si="19"/>
        <v>98579192.055438995</v>
      </c>
      <c r="AE31" s="47">
        <f t="shared" si="19"/>
        <v>98579192.055438995</v>
      </c>
      <c r="AF31" s="47">
        <f t="shared" si="19"/>
        <v>98579192.055438995</v>
      </c>
      <c r="AG31" s="47">
        <f t="shared" si="19"/>
        <v>98579192.055438995</v>
      </c>
      <c r="AH31" s="47">
        <f t="shared" si="19"/>
        <v>98579192.055438995</v>
      </c>
      <c r="AI31" s="47">
        <f t="shared" si="19"/>
        <v>98579192.055438995</v>
      </c>
      <c r="AJ31" s="47">
        <f t="shared" si="19"/>
        <v>98579192.055438995</v>
      </c>
      <c r="AK31" s="47">
        <f t="shared" si="19"/>
        <v>98579192.055438995</v>
      </c>
      <c r="AL31" s="47">
        <f t="shared" si="19"/>
        <v>98579192.055438995</v>
      </c>
      <c r="AM31" s="47">
        <f t="shared" si="19"/>
        <v>98579192.055438995</v>
      </c>
      <c r="AN31" s="47">
        <f t="shared" si="19"/>
        <v>98579192.055438995</v>
      </c>
      <c r="AO31" s="47">
        <f t="shared" si="19"/>
        <v>98579192.055438995</v>
      </c>
      <c r="AP31" s="47">
        <f t="shared" si="19"/>
        <v>98579192.055438995</v>
      </c>
      <c r="AQ31" s="47">
        <f t="shared" si="19"/>
        <v>98579192.055438995</v>
      </c>
      <c r="AR31" s="47">
        <f t="shared" si="19"/>
        <v>98579192.055438995</v>
      </c>
      <c r="AS31" s="47">
        <f t="shared" si="19"/>
        <v>98579192.055438995</v>
      </c>
      <c r="AT31" s="47">
        <f t="shared" si="19"/>
        <v>98579192.055438995</v>
      </c>
      <c r="AU31" s="47">
        <f t="shared" si="19"/>
        <v>98579192.055438995</v>
      </c>
      <c r="AV31" s="47">
        <f t="shared" si="19"/>
        <v>98579192.055438995</v>
      </c>
      <c r="AW31" s="47">
        <f t="shared" si="19"/>
        <v>98579192.055438995</v>
      </c>
      <c r="AX31" s="47">
        <f t="shared" si="19"/>
        <v>98579192.055438995</v>
      </c>
      <c r="AY31" s="47">
        <f t="shared" si="19"/>
        <v>98579192.055438995</v>
      </c>
      <c r="AZ31" s="47">
        <f t="shared" si="19"/>
        <v>98579192.055438995</v>
      </c>
      <c r="BA31" s="47">
        <f t="shared" si="19"/>
        <v>98579192.055438995</v>
      </c>
      <c r="BB31" s="47">
        <f t="shared" si="19"/>
        <v>98579192.055438995</v>
      </c>
      <c r="BC31" s="47">
        <f t="shared" si="19"/>
        <v>98579192.055438995</v>
      </c>
      <c r="BD31" s="47">
        <f t="shared" si="19"/>
        <v>98579192.055438995</v>
      </c>
      <c r="BE31" s="47">
        <f t="shared" si="19"/>
        <v>98579192.055438995</v>
      </c>
      <c r="BF31" s="47">
        <f t="shared" si="19"/>
        <v>98579192.055438995</v>
      </c>
    </row>
    <row r="32" spans="2:58" x14ac:dyDescent="0.2">
      <c r="B32" s="2">
        <f t="shared" si="3"/>
        <v>29</v>
      </c>
      <c r="D32" s="37"/>
    </row>
    <row r="33" spans="2:58" x14ac:dyDescent="0.2">
      <c r="B33" s="2">
        <f t="shared" si="3"/>
        <v>30</v>
      </c>
      <c r="C33" s="2" t="s">
        <v>62</v>
      </c>
      <c r="D33" s="37">
        <v>10800651</v>
      </c>
      <c r="E33" s="48" t="s">
        <v>21</v>
      </c>
      <c r="F33" s="50">
        <v>0</v>
      </c>
      <c r="G33" s="50">
        <v>-194714523.99000001</v>
      </c>
      <c r="H33" s="50">
        <v>-194714523.99000001</v>
      </c>
      <c r="I33" s="50">
        <v>-240042969.25</v>
      </c>
      <c r="J33" s="50">
        <f t="shared" ref="J33:Y35" si="20">I33</f>
        <v>-240042969.25</v>
      </c>
      <c r="K33" s="50">
        <f t="shared" si="20"/>
        <v>-240042969.25</v>
      </c>
      <c r="L33" s="50">
        <f t="shared" si="20"/>
        <v>-240042969.25</v>
      </c>
      <c r="M33" s="50">
        <f t="shared" si="20"/>
        <v>-240042969.25</v>
      </c>
      <c r="N33" s="50">
        <f t="shared" si="20"/>
        <v>-240042969.25</v>
      </c>
      <c r="O33" s="50">
        <f t="shared" si="20"/>
        <v>-240042969.25</v>
      </c>
      <c r="P33" s="50">
        <f t="shared" si="20"/>
        <v>-240042969.25</v>
      </c>
      <c r="Q33" s="50">
        <f t="shared" si="20"/>
        <v>-240042969.25</v>
      </c>
      <c r="R33" s="50">
        <f t="shared" si="20"/>
        <v>-240042969.25</v>
      </c>
      <c r="S33" s="50">
        <f t="shared" si="20"/>
        <v>-240042969.25</v>
      </c>
      <c r="T33" s="50">
        <f t="shared" si="20"/>
        <v>-240042969.25</v>
      </c>
      <c r="U33" s="50">
        <f t="shared" si="20"/>
        <v>-240042969.25</v>
      </c>
      <c r="V33" s="50">
        <f t="shared" si="20"/>
        <v>-240042969.25</v>
      </c>
      <c r="W33" s="50">
        <f t="shared" si="20"/>
        <v>-240042969.25</v>
      </c>
      <c r="X33" s="50">
        <f t="shared" si="20"/>
        <v>-240042969.25</v>
      </c>
      <c r="Y33" s="50">
        <f t="shared" si="20"/>
        <v>-240042969.25</v>
      </c>
      <c r="Z33" s="50">
        <f t="shared" ref="Z33:AO35" si="21">Y33</f>
        <v>-240042969.25</v>
      </c>
      <c r="AA33" s="50">
        <f t="shared" si="21"/>
        <v>-240042969.25</v>
      </c>
      <c r="AB33" s="50">
        <f t="shared" si="21"/>
        <v>-240042969.25</v>
      </c>
      <c r="AC33" s="50">
        <f t="shared" si="21"/>
        <v>-240042969.25</v>
      </c>
      <c r="AD33" s="50">
        <f t="shared" si="21"/>
        <v>-240042969.25</v>
      </c>
      <c r="AE33" s="50">
        <f t="shared" si="21"/>
        <v>-240042969.25</v>
      </c>
      <c r="AF33" s="50">
        <f t="shared" si="21"/>
        <v>-240042969.25</v>
      </c>
      <c r="AG33" s="50">
        <f t="shared" si="21"/>
        <v>-240042969.25</v>
      </c>
      <c r="AH33" s="50">
        <f t="shared" si="21"/>
        <v>-240042969.25</v>
      </c>
      <c r="AI33" s="50">
        <f t="shared" si="21"/>
        <v>-240042969.25</v>
      </c>
      <c r="AJ33" s="50">
        <f t="shared" si="21"/>
        <v>-240042969.25</v>
      </c>
      <c r="AK33" s="50">
        <f t="shared" si="21"/>
        <v>-240042969.25</v>
      </c>
      <c r="AL33" s="50">
        <f t="shared" si="21"/>
        <v>-240042969.25</v>
      </c>
      <c r="AM33" s="50">
        <f t="shared" si="21"/>
        <v>-240042969.25</v>
      </c>
      <c r="AN33" s="50">
        <f t="shared" si="21"/>
        <v>-240042969.25</v>
      </c>
      <c r="AO33" s="50">
        <f t="shared" si="21"/>
        <v>-240042969.25</v>
      </c>
      <c r="AP33" s="50">
        <f t="shared" ref="AP33:BE35" si="22">AO33</f>
        <v>-240042969.25</v>
      </c>
      <c r="AQ33" s="50">
        <f t="shared" si="22"/>
        <v>-240042969.25</v>
      </c>
      <c r="AR33" s="50">
        <f t="shared" si="22"/>
        <v>-240042969.25</v>
      </c>
      <c r="AS33" s="50">
        <f t="shared" si="22"/>
        <v>-240042969.25</v>
      </c>
      <c r="AT33" s="50">
        <f t="shared" si="22"/>
        <v>-240042969.25</v>
      </c>
      <c r="AU33" s="50">
        <f t="shared" si="22"/>
        <v>-240042969.25</v>
      </c>
      <c r="AV33" s="50">
        <f t="shared" si="22"/>
        <v>-240042969.25</v>
      </c>
      <c r="AW33" s="50">
        <f t="shared" si="22"/>
        <v>-240042969.25</v>
      </c>
      <c r="AX33" s="50">
        <f t="shared" si="22"/>
        <v>-240042969.25</v>
      </c>
      <c r="AY33" s="50">
        <f t="shared" si="22"/>
        <v>-240042969.25</v>
      </c>
      <c r="AZ33" s="50">
        <f t="shared" si="22"/>
        <v>-240042969.25</v>
      </c>
      <c r="BA33" s="50">
        <f t="shared" si="22"/>
        <v>-240042969.25</v>
      </c>
      <c r="BB33" s="50">
        <f t="shared" si="22"/>
        <v>-240042969.25</v>
      </c>
      <c r="BC33" s="50">
        <f t="shared" si="22"/>
        <v>-240042969.25</v>
      </c>
      <c r="BD33" s="50">
        <f t="shared" si="22"/>
        <v>-240042969.25</v>
      </c>
      <c r="BE33" s="50">
        <f t="shared" si="22"/>
        <v>-240042969.25</v>
      </c>
      <c r="BF33" s="50">
        <f t="shared" ref="BF33:BF35" si="23">BE33</f>
        <v>-240042969.25</v>
      </c>
    </row>
    <row r="34" spans="2:58" x14ac:dyDescent="0.2">
      <c r="B34" s="2">
        <f t="shared" si="3"/>
        <v>31</v>
      </c>
      <c r="C34" s="2" t="s">
        <v>63</v>
      </c>
      <c r="D34" s="37">
        <v>10800921</v>
      </c>
      <c r="E34" s="48" t="s">
        <v>21</v>
      </c>
      <c r="F34" s="50">
        <v>0</v>
      </c>
      <c r="G34" s="50">
        <v>-13307930.800000001</v>
      </c>
      <c r="H34" s="50">
        <v>-13971978.946900001</v>
      </c>
      <c r="I34" s="50">
        <v>-17527185.698823333</v>
      </c>
      <c r="J34" s="50">
        <f t="shared" si="20"/>
        <v>-17527185.698823333</v>
      </c>
      <c r="K34" s="50">
        <f t="shared" si="20"/>
        <v>-17527185.698823333</v>
      </c>
      <c r="L34" s="50">
        <f t="shared" si="20"/>
        <v>-17527185.698823333</v>
      </c>
      <c r="M34" s="50">
        <f t="shared" si="20"/>
        <v>-17527185.698823333</v>
      </c>
      <c r="N34" s="50">
        <f t="shared" si="20"/>
        <v>-17527185.698823333</v>
      </c>
      <c r="O34" s="50">
        <f t="shared" si="20"/>
        <v>-17527185.698823333</v>
      </c>
      <c r="P34" s="50">
        <f t="shared" si="20"/>
        <v>-17527185.698823333</v>
      </c>
      <c r="Q34" s="50">
        <f t="shared" si="20"/>
        <v>-17527185.698823333</v>
      </c>
      <c r="R34" s="50">
        <f t="shared" si="20"/>
        <v>-17527185.698823333</v>
      </c>
      <c r="S34" s="50">
        <f t="shared" si="20"/>
        <v>-17527185.698823333</v>
      </c>
      <c r="T34" s="50">
        <f t="shared" si="20"/>
        <v>-17527185.698823333</v>
      </c>
      <c r="U34" s="50">
        <f t="shared" si="20"/>
        <v>-17527185.698823333</v>
      </c>
      <c r="V34" s="50">
        <f t="shared" si="20"/>
        <v>-17527185.698823333</v>
      </c>
      <c r="W34" s="50">
        <f t="shared" si="20"/>
        <v>-17527185.698823333</v>
      </c>
      <c r="X34" s="50">
        <f t="shared" si="20"/>
        <v>-17527185.698823333</v>
      </c>
      <c r="Y34" s="50">
        <f t="shared" si="20"/>
        <v>-17527185.698823333</v>
      </c>
      <c r="Z34" s="50">
        <f t="shared" si="21"/>
        <v>-17527185.698823333</v>
      </c>
      <c r="AA34" s="50">
        <f t="shared" si="21"/>
        <v>-17527185.698823333</v>
      </c>
      <c r="AB34" s="50">
        <f t="shared" si="21"/>
        <v>-17527185.698823333</v>
      </c>
      <c r="AC34" s="50">
        <f t="shared" si="21"/>
        <v>-17527185.698823333</v>
      </c>
      <c r="AD34" s="50">
        <f t="shared" si="21"/>
        <v>-17527185.698823333</v>
      </c>
      <c r="AE34" s="50">
        <f t="shared" si="21"/>
        <v>-17527185.698823333</v>
      </c>
      <c r="AF34" s="50">
        <f t="shared" si="21"/>
        <v>-17527185.698823333</v>
      </c>
      <c r="AG34" s="50">
        <f t="shared" si="21"/>
        <v>-17527185.698823333</v>
      </c>
      <c r="AH34" s="50">
        <f t="shared" si="21"/>
        <v>-17527185.698823333</v>
      </c>
      <c r="AI34" s="50">
        <f t="shared" si="21"/>
        <v>-17527185.698823333</v>
      </c>
      <c r="AJ34" s="50">
        <f t="shared" si="21"/>
        <v>-17527185.698823333</v>
      </c>
      <c r="AK34" s="50">
        <f t="shared" si="21"/>
        <v>-17527185.698823333</v>
      </c>
      <c r="AL34" s="50">
        <f t="shared" si="21"/>
        <v>-17527185.698823333</v>
      </c>
      <c r="AM34" s="50">
        <f t="shared" si="21"/>
        <v>-17527185.698823333</v>
      </c>
      <c r="AN34" s="50">
        <f t="shared" si="21"/>
        <v>-17527185.698823333</v>
      </c>
      <c r="AO34" s="50">
        <f t="shared" si="21"/>
        <v>-17527185.698823333</v>
      </c>
      <c r="AP34" s="50">
        <f t="shared" si="22"/>
        <v>-17527185.698823333</v>
      </c>
      <c r="AQ34" s="50">
        <f t="shared" si="22"/>
        <v>-17527185.698823333</v>
      </c>
      <c r="AR34" s="50">
        <f t="shared" si="22"/>
        <v>-17527185.698823333</v>
      </c>
      <c r="AS34" s="50">
        <f t="shared" si="22"/>
        <v>-17527185.698823333</v>
      </c>
      <c r="AT34" s="50">
        <f t="shared" si="22"/>
        <v>-17527185.698823333</v>
      </c>
      <c r="AU34" s="50">
        <f t="shared" si="22"/>
        <v>-17527185.698823333</v>
      </c>
      <c r="AV34" s="50">
        <f t="shared" si="22"/>
        <v>-17527185.698823333</v>
      </c>
      <c r="AW34" s="50">
        <f t="shared" si="22"/>
        <v>-17527185.698823333</v>
      </c>
      <c r="AX34" s="50">
        <f t="shared" si="22"/>
        <v>-17527185.698823333</v>
      </c>
      <c r="AY34" s="50">
        <f t="shared" si="22"/>
        <v>-17527185.698823333</v>
      </c>
      <c r="AZ34" s="50">
        <f t="shared" si="22"/>
        <v>-17527185.698823333</v>
      </c>
      <c r="BA34" s="50">
        <f t="shared" si="22"/>
        <v>-17527185.698823333</v>
      </c>
      <c r="BB34" s="50">
        <f t="shared" si="22"/>
        <v>-17527185.698823333</v>
      </c>
      <c r="BC34" s="50">
        <f t="shared" si="22"/>
        <v>-17527185.698823333</v>
      </c>
      <c r="BD34" s="50">
        <f t="shared" si="22"/>
        <v>-17527185.698823333</v>
      </c>
      <c r="BE34" s="50">
        <f t="shared" si="22"/>
        <v>-17527185.698823333</v>
      </c>
      <c r="BF34" s="50">
        <f t="shared" si="23"/>
        <v>-17527185.698823333</v>
      </c>
    </row>
    <row r="35" spans="2:58" x14ac:dyDescent="0.2">
      <c r="B35" s="2">
        <f t="shared" si="3"/>
        <v>32</v>
      </c>
      <c r="C35" s="29" t="s">
        <v>64</v>
      </c>
      <c r="D35" s="37">
        <v>10800791</v>
      </c>
      <c r="E35" s="48" t="s">
        <v>21</v>
      </c>
      <c r="F35" s="50">
        <v>0</v>
      </c>
      <c r="G35" s="50">
        <v>5000000</v>
      </c>
      <c r="H35" s="50">
        <v>5000000</v>
      </c>
      <c r="I35" s="50">
        <v>5000000</v>
      </c>
      <c r="J35" s="50">
        <f t="shared" si="20"/>
        <v>5000000</v>
      </c>
      <c r="K35" s="50">
        <f t="shared" si="20"/>
        <v>5000000</v>
      </c>
      <c r="L35" s="50">
        <f t="shared" si="20"/>
        <v>5000000</v>
      </c>
      <c r="M35" s="50">
        <f t="shared" si="20"/>
        <v>5000000</v>
      </c>
      <c r="N35" s="50">
        <f t="shared" si="20"/>
        <v>5000000</v>
      </c>
      <c r="O35" s="50">
        <f t="shared" si="20"/>
        <v>5000000</v>
      </c>
      <c r="P35" s="50">
        <f t="shared" si="20"/>
        <v>5000000</v>
      </c>
      <c r="Q35" s="50">
        <f t="shared" si="20"/>
        <v>5000000</v>
      </c>
      <c r="R35" s="50">
        <f t="shared" si="20"/>
        <v>5000000</v>
      </c>
      <c r="S35" s="50">
        <f t="shared" si="20"/>
        <v>5000000</v>
      </c>
      <c r="T35" s="50">
        <f t="shared" si="20"/>
        <v>5000000</v>
      </c>
      <c r="U35" s="50">
        <f t="shared" si="20"/>
        <v>5000000</v>
      </c>
      <c r="V35" s="50">
        <f t="shared" si="20"/>
        <v>5000000</v>
      </c>
      <c r="W35" s="50">
        <f t="shared" si="20"/>
        <v>5000000</v>
      </c>
      <c r="X35" s="50">
        <f t="shared" si="20"/>
        <v>5000000</v>
      </c>
      <c r="Y35" s="50">
        <f t="shared" si="20"/>
        <v>5000000</v>
      </c>
      <c r="Z35" s="50">
        <f t="shared" si="21"/>
        <v>5000000</v>
      </c>
      <c r="AA35" s="50">
        <f t="shared" si="21"/>
        <v>5000000</v>
      </c>
      <c r="AB35" s="50">
        <f t="shared" si="21"/>
        <v>5000000</v>
      </c>
      <c r="AC35" s="50">
        <f t="shared" si="21"/>
        <v>5000000</v>
      </c>
      <c r="AD35" s="50">
        <f t="shared" si="21"/>
        <v>5000000</v>
      </c>
      <c r="AE35" s="50">
        <f t="shared" si="21"/>
        <v>5000000</v>
      </c>
      <c r="AF35" s="50">
        <f t="shared" si="21"/>
        <v>5000000</v>
      </c>
      <c r="AG35" s="50">
        <f t="shared" si="21"/>
        <v>5000000</v>
      </c>
      <c r="AH35" s="50">
        <f t="shared" si="21"/>
        <v>5000000</v>
      </c>
      <c r="AI35" s="50">
        <f t="shared" si="21"/>
        <v>5000000</v>
      </c>
      <c r="AJ35" s="50">
        <f t="shared" si="21"/>
        <v>5000000</v>
      </c>
      <c r="AK35" s="50">
        <f t="shared" si="21"/>
        <v>5000000</v>
      </c>
      <c r="AL35" s="50">
        <f t="shared" si="21"/>
        <v>5000000</v>
      </c>
      <c r="AM35" s="50">
        <f t="shared" si="21"/>
        <v>5000000</v>
      </c>
      <c r="AN35" s="50">
        <f t="shared" si="21"/>
        <v>5000000</v>
      </c>
      <c r="AO35" s="50">
        <f t="shared" si="21"/>
        <v>5000000</v>
      </c>
      <c r="AP35" s="50">
        <f t="shared" si="22"/>
        <v>5000000</v>
      </c>
      <c r="AQ35" s="50">
        <f t="shared" si="22"/>
        <v>5000000</v>
      </c>
      <c r="AR35" s="50">
        <f t="shared" si="22"/>
        <v>5000000</v>
      </c>
      <c r="AS35" s="50">
        <f t="shared" si="22"/>
        <v>5000000</v>
      </c>
      <c r="AT35" s="50">
        <f t="shared" si="22"/>
        <v>5000000</v>
      </c>
      <c r="AU35" s="50">
        <f t="shared" si="22"/>
        <v>5000000</v>
      </c>
      <c r="AV35" s="50">
        <f t="shared" si="22"/>
        <v>5000000</v>
      </c>
      <c r="AW35" s="50">
        <f t="shared" si="22"/>
        <v>5000000</v>
      </c>
      <c r="AX35" s="50">
        <f t="shared" si="22"/>
        <v>5000000</v>
      </c>
      <c r="AY35" s="50">
        <f t="shared" si="22"/>
        <v>5000000</v>
      </c>
      <c r="AZ35" s="50">
        <f t="shared" si="22"/>
        <v>5000000</v>
      </c>
      <c r="BA35" s="50">
        <f t="shared" si="22"/>
        <v>5000000</v>
      </c>
      <c r="BB35" s="50">
        <f t="shared" si="22"/>
        <v>5000000</v>
      </c>
      <c r="BC35" s="50">
        <f t="shared" si="22"/>
        <v>5000000</v>
      </c>
      <c r="BD35" s="50">
        <f t="shared" si="22"/>
        <v>5000000</v>
      </c>
      <c r="BE35" s="50">
        <f t="shared" si="22"/>
        <v>5000000</v>
      </c>
      <c r="BF35" s="50">
        <f t="shared" si="23"/>
        <v>5000000</v>
      </c>
    </row>
    <row r="36" spans="2:58" x14ac:dyDescent="0.2">
      <c r="B36" s="2">
        <f t="shared" si="3"/>
        <v>33</v>
      </c>
      <c r="C36" s="2" t="s">
        <v>65</v>
      </c>
      <c r="D36" s="37">
        <v>19000951</v>
      </c>
      <c r="E36" s="10" t="s">
        <v>22</v>
      </c>
      <c r="F36" s="50">
        <f t="shared" ref="F36:BF36" si="24">-(F33+F35)*0.21</f>
        <v>0</v>
      </c>
      <c r="G36" s="33">
        <f t="shared" si="24"/>
        <v>39840050.037900001</v>
      </c>
      <c r="H36" s="33">
        <f t="shared" si="24"/>
        <v>39840050.037900001</v>
      </c>
      <c r="I36" s="33">
        <f t="shared" si="24"/>
        <v>49359023.542499997</v>
      </c>
      <c r="J36" s="33">
        <f t="shared" si="24"/>
        <v>49359023.542499997</v>
      </c>
      <c r="K36" s="33">
        <f t="shared" si="24"/>
        <v>49359023.542499997</v>
      </c>
      <c r="L36" s="33">
        <f t="shared" si="24"/>
        <v>49359023.542499997</v>
      </c>
      <c r="M36" s="33">
        <f t="shared" si="24"/>
        <v>49359023.542499997</v>
      </c>
      <c r="N36" s="33">
        <f t="shared" si="24"/>
        <v>49359023.542499997</v>
      </c>
      <c r="O36" s="33">
        <f t="shared" si="24"/>
        <v>49359023.542499997</v>
      </c>
      <c r="P36" s="33">
        <f t="shared" si="24"/>
        <v>49359023.542499997</v>
      </c>
      <c r="Q36" s="33">
        <f t="shared" si="24"/>
        <v>49359023.542499997</v>
      </c>
      <c r="R36" s="33">
        <f t="shared" si="24"/>
        <v>49359023.542499997</v>
      </c>
      <c r="S36" s="33">
        <f t="shared" si="24"/>
        <v>49359023.542499997</v>
      </c>
      <c r="T36" s="33">
        <f t="shared" si="24"/>
        <v>49359023.542499997</v>
      </c>
      <c r="U36" s="33">
        <f t="shared" si="24"/>
        <v>49359023.542499997</v>
      </c>
      <c r="V36" s="33">
        <f t="shared" si="24"/>
        <v>49359023.542499997</v>
      </c>
      <c r="W36" s="33">
        <f t="shared" si="24"/>
        <v>49359023.542499997</v>
      </c>
      <c r="X36" s="33">
        <f t="shared" si="24"/>
        <v>49359023.542499997</v>
      </c>
      <c r="Y36" s="33">
        <f t="shared" si="24"/>
        <v>49359023.542499997</v>
      </c>
      <c r="Z36" s="33">
        <f t="shared" si="24"/>
        <v>49359023.542499997</v>
      </c>
      <c r="AA36" s="33">
        <f t="shared" si="24"/>
        <v>49359023.542499997</v>
      </c>
      <c r="AB36" s="33">
        <f t="shared" si="24"/>
        <v>49359023.542499997</v>
      </c>
      <c r="AC36" s="33">
        <f t="shared" si="24"/>
        <v>49359023.542499997</v>
      </c>
      <c r="AD36" s="33">
        <f t="shared" si="24"/>
        <v>49359023.542499997</v>
      </c>
      <c r="AE36" s="33">
        <f t="shared" si="24"/>
        <v>49359023.542499997</v>
      </c>
      <c r="AF36" s="33">
        <f t="shared" si="24"/>
        <v>49359023.542499997</v>
      </c>
      <c r="AG36" s="33">
        <f t="shared" si="24"/>
        <v>49359023.542499997</v>
      </c>
      <c r="AH36" s="33">
        <f t="shared" si="24"/>
        <v>49359023.542499997</v>
      </c>
      <c r="AI36" s="33">
        <f t="shared" si="24"/>
        <v>49359023.542499997</v>
      </c>
      <c r="AJ36" s="33">
        <f t="shared" si="24"/>
        <v>49359023.542499997</v>
      </c>
      <c r="AK36" s="33">
        <f t="shared" si="24"/>
        <v>49359023.542499997</v>
      </c>
      <c r="AL36" s="33">
        <f t="shared" si="24"/>
        <v>49359023.542499997</v>
      </c>
      <c r="AM36" s="33">
        <f t="shared" si="24"/>
        <v>49359023.542499997</v>
      </c>
      <c r="AN36" s="33">
        <f t="shared" si="24"/>
        <v>49359023.542499997</v>
      </c>
      <c r="AO36" s="33">
        <f t="shared" si="24"/>
        <v>49359023.542499997</v>
      </c>
      <c r="AP36" s="33">
        <f t="shared" si="24"/>
        <v>49359023.542499997</v>
      </c>
      <c r="AQ36" s="33">
        <f t="shared" si="24"/>
        <v>49359023.542499997</v>
      </c>
      <c r="AR36" s="33">
        <f t="shared" si="24"/>
        <v>49359023.542499997</v>
      </c>
      <c r="AS36" s="33">
        <f t="shared" si="24"/>
        <v>49359023.542499997</v>
      </c>
      <c r="AT36" s="33">
        <f t="shared" si="24"/>
        <v>49359023.542499997</v>
      </c>
      <c r="AU36" s="33">
        <f t="shared" si="24"/>
        <v>49359023.542499997</v>
      </c>
      <c r="AV36" s="33">
        <f t="shared" si="24"/>
        <v>49359023.542499997</v>
      </c>
      <c r="AW36" s="33">
        <f t="shared" si="24"/>
        <v>49359023.542499997</v>
      </c>
      <c r="AX36" s="33">
        <f t="shared" si="24"/>
        <v>49359023.542499997</v>
      </c>
      <c r="AY36" s="33">
        <f t="shared" si="24"/>
        <v>49359023.542499997</v>
      </c>
      <c r="AZ36" s="33">
        <f t="shared" si="24"/>
        <v>49359023.542499997</v>
      </c>
      <c r="BA36" s="33">
        <f t="shared" si="24"/>
        <v>49359023.542499997</v>
      </c>
      <c r="BB36" s="33">
        <f t="shared" si="24"/>
        <v>49359023.542499997</v>
      </c>
      <c r="BC36" s="33">
        <f t="shared" si="24"/>
        <v>49359023.542499997</v>
      </c>
      <c r="BD36" s="33">
        <f t="shared" si="24"/>
        <v>49359023.542499997</v>
      </c>
      <c r="BE36" s="33">
        <f t="shared" si="24"/>
        <v>49359023.542499997</v>
      </c>
      <c r="BF36" s="33">
        <f t="shared" si="24"/>
        <v>49359023.542499997</v>
      </c>
    </row>
    <row r="37" spans="2:58" x14ac:dyDescent="0.2">
      <c r="B37" s="2">
        <f t="shared" si="3"/>
        <v>34</v>
      </c>
      <c r="C37" s="2" t="s">
        <v>66</v>
      </c>
      <c r="D37" s="37">
        <v>19000971</v>
      </c>
      <c r="E37" s="10" t="s">
        <v>22</v>
      </c>
      <c r="F37" s="50">
        <f t="shared" ref="F37:BF37" si="25">-F34*0.21</f>
        <v>0</v>
      </c>
      <c r="G37" s="33">
        <f t="shared" si="25"/>
        <v>2794665.4679999999</v>
      </c>
      <c r="H37" s="33">
        <f t="shared" si="25"/>
        <v>2934115.5788489999</v>
      </c>
      <c r="I37" s="33">
        <f t="shared" si="25"/>
        <v>3680708.9967528996</v>
      </c>
      <c r="J37" s="33">
        <f t="shared" si="25"/>
        <v>3680708.9967528996</v>
      </c>
      <c r="K37" s="33">
        <f t="shared" si="25"/>
        <v>3680708.9967528996</v>
      </c>
      <c r="L37" s="33">
        <f t="shared" si="25"/>
        <v>3680708.9967528996</v>
      </c>
      <c r="M37" s="33">
        <f t="shared" si="25"/>
        <v>3680708.9967528996</v>
      </c>
      <c r="N37" s="33">
        <f t="shared" si="25"/>
        <v>3680708.9967528996</v>
      </c>
      <c r="O37" s="33">
        <f t="shared" si="25"/>
        <v>3680708.9967528996</v>
      </c>
      <c r="P37" s="33">
        <f t="shared" si="25"/>
        <v>3680708.9967528996</v>
      </c>
      <c r="Q37" s="33">
        <f t="shared" si="25"/>
        <v>3680708.9967528996</v>
      </c>
      <c r="R37" s="33">
        <f t="shared" si="25"/>
        <v>3680708.9967528996</v>
      </c>
      <c r="S37" s="33">
        <f t="shared" si="25"/>
        <v>3680708.9967528996</v>
      </c>
      <c r="T37" s="33">
        <f t="shared" si="25"/>
        <v>3680708.9967528996</v>
      </c>
      <c r="U37" s="33">
        <f t="shared" si="25"/>
        <v>3680708.9967528996</v>
      </c>
      <c r="V37" s="33">
        <f t="shared" si="25"/>
        <v>3680708.9967528996</v>
      </c>
      <c r="W37" s="33">
        <f t="shared" si="25"/>
        <v>3680708.9967528996</v>
      </c>
      <c r="X37" s="33">
        <f t="shared" si="25"/>
        <v>3680708.9967528996</v>
      </c>
      <c r="Y37" s="33">
        <f t="shared" si="25"/>
        <v>3680708.9967528996</v>
      </c>
      <c r="Z37" s="33">
        <f t="shared" si="25"/>
        <v>3680708.9967528996</v>
      </c>
      <c r="AA37" s="33">
        <f t="shared" si="25"/>
        <v>3680708.9967528996</v>
      </c>
      <c r="AB37" s="33">
        <f t="shared" si="25"/>
        <v>3680708.9967528996</v>
      </c>
      <c r="AC37" s="33">
        <f t="shared" si="25"/>
        <v>3680708.9967528996</v>
      </c>
      <c r="AD37" s="33">
        <f t="shared" si="25"/>
        <v>3680708.9967528996</v>
      </c>
      <c r="AE37" s="33">
        <f t="shared" si="25"/>
        <v>3680708.9967528996</v>
      </c>
      <c r="AF37" s="33">
        <f t="shared" si="25"/>
        <v>3680708.9967528996</v>
      </c>
      <c r="AG37" s="33">
        <f t="shared" si="25"/>
        <v>3680708.9967528996</v>
      </c>
      <c r="AH37" s="33">
        <f t="shared" si="25"/>
        <v>3680708.9967528996</v>
      </c>
      <c r="AI37" s="33">
        <f t="shared" si="25"/>
        <v>3680708.9967528996</v>
      </c>
      <c r="AJ37" s="33">
        <f t="shared" si="25"/>
        <v>3680708.9967528996</v>
      </c>
      <c r="AK37" s="33">
        <f t="shared" si="25"/>
        <v>3680708.9967528996</v>
      </c>
      <c r="AL37" s="33">
        <f t="shared" si="25"/>
        <v>3680708.9967528996</v>
      </c>
      <c r="AM37" s="33">
        <f t="shared" si="25"/>
        <v>3680708.9967528996</v>
      </c>
      <c r="AN37" s="33">
        <f t="shared" si="25"/>
        <v>3680708.9967528996</v>
      </c>
      <c r="AO37" s="33">
        <f t="shared" si="25"/>
        <v>3680708.9967528996</v>
      </c>
      <c r="AP37" s="33">
        <f t="shared" si="25"/>
        <v>3680708.9967528996</v>
      </c>
      <c r="AQ37" s="33">
        <f t="shared" si="25"/>
        <v>3680708.9967528996</v>
      </c>
      <c r="AR37" s="33">
        <f t="shared" si="25"/>
        <v>3680708.9967528996</v>
      </c>
      <c r="AS37" s="33">
        <f t="shared" si="25"/>
        <v>3680708.9967528996</v>
      </c>
      <c r="AT37" s="33">
        <f t="shared" si="25"/>
        <v>3680708.9967528996</v>
      </c>
      <c r="AU37" s="33">
        <f t="shared" si="25"/>
        <v>3680708.9967528996</v>
      </c>
      <c r="AV37" s="33">
        <f t="shared" si="25"/>
        <v>3680708.9967528996</v>
      </c>
      <c r="AW37" s="33">
        <f t="shared" si="25"/>
        <v>3680708.9967528996</v>
      </c>
      <c r="AX37" s="33">
        <f t="shared" si="25"/>
        <v>3680708.9967528996</v>
      </c>
      <c r="AY37" s="33">
        <f t="shared" si="25"/>
        <v>3680708.9967528996</v>
      </c>
      <c r="AZ37" s="33">
        <f t="shared" si="25"/>
        <v>3680708.9967528996</v>
      </c>
      <c r="BA37" s="33">
        <f t="shared" si="25"/>
        <v>3680708.9967528996</v>
      </c>
      <c r="BB37" s="33">
        <f t="shared" si="25"/>
        <v>3680708.9967528996</v>
      </c>
      <c r="BC37" s="33">
        <f t="shared" si="25"/>
        <v>3680708.9967528996</v>
      </c>
      <c r="BD37" s="33">
        <f t="shared" si="25"/>
        <v>3680708.9967528996</v>
      </c>
      <c r="BE37" s="33">
        <f t="shared" si="25"/>
        <v>3680708.9967528996</v>
      </c>
      <c r="BF37" s="33">
        <f t="shared" si="25"/>
        <v>3680708.9967528996</v>
      </c>
    </row>
    <row r="38" spans="2:58" x14ac:dyDescent="0.2">
      <c r="B38" s="2">
        <f t="shared" si="3"/>
        <v>35</v>
      </c>
      <c r="C38" s="2" t="s">
        <v>67</v>
      </c>
      <c r="D38" s="37" t="s">
        <v>41</v>
      </c>
      <c r="E38" s="10" t="s">
        <v>22</v>
      </c>
      <c r="F38" s="38">
        <f t="shared" ref="F38:BF38" si="26">IF(F4+F5+F6&gt;0, -(F4+F5+F6)*0.21, 0)</f>
        <v>0</v>
      </c>
      <c r="G38" s="38">
        <f t="shared" si="26"/>
        <v>0</v>
      </c>
      <c r="H38" s="38">
        <f t="shared" si="26"/>
        <v>0</v>
      </c>
      <c r="I38" s="38">
        <f t="shared" si="26"/>
        <v>0</v>
      </c>
      <c r="J38" s="38">
        <f t="shared" si="26"/>
        <v>0</v>
      </c>
      <c r="K38" s="38">
        <f t="shared" si="26"/>
        <v>0</v>
      </c>
      <c r="L38" s="38">
        <f t="shared" si="26"/>
        <v>0</v>
      </c>
      <c r="M38" s="38">
        <f t="shared" si="26"/>
        <v>0</v>
      </c>
      <c r="N38" s="38">
        <f t="shared" si="26"/>
        <v>-889361.77262587973</v>
      </c>
      <c r="O38" s="38">
        <f t="shared" si="26"/>
        <v>-6295435.6152479444</v>
      </c>
      <c r="P38" s="38">
        <f t="shared" si="26"/>
        <v>-8145195.4884153167</v>
      </c>
      <c r="Q38" s="38">
        <f t="shared" si="26"/>
        <v>-10215506.357643414</v>
      </c>
      <c r="R38" s="38">
        <f t="shared" si="26"/>
        <v>-11044402.598947192</v>
      </c>
      <c r="S38" s="38">
        <f t="shared" si="26"/>
        <v>-11178639.007236775</v>
      </c>
      <c r="T38" s="38">
        <f t="shared" si="26"/>
        <v>-11318626.092836989</v>
      </c>
      <c r="U38" s="38">
        <f t="shared" si="26"/>
        <v>-11464507.622680599</v>
      </c>
      <c r="V38" s="38">
        <f t="shared" si="26"/>
        <v>-11616430.957873695</v>
      </c>
      <c r="W38" s="38">
        <f t="shared" si="26"/>
        <v>-11774547.143550012</v>
      </c>
      <c r="X38" s="38">
        <f t="shared" si="26"/>
        <v>-11939011.000971628</v>
      </c>
      <c r="Y38" s="38">
        <f t="shared" si="26"/>
        <v>-12109981.22193218</v>
      </c>
      <c r="Z38" s="38">
        <f t="shared" si="26"/>
        <v>-12287620.465520132</v>
      </c>
      <c r="AA38" s="38">
        <f t="shared" si="26"/>
        <v>-12518730.710188493</v>
      </c>
      <c r="AB38" s="38">
        <f t="shared" si="26"/>
        <v>-12710212.343867457</v>
      </c>
      <c r="AC38" s="38">
        <f t="shared" si="26"/>
        <v>-12908875.785491787</v>
      </c>
      <c r="AD38" s="38">
        <f t="shared" si="26"/>
        <v>-13114900.58026012</v>
      </c>
      <c r="AE38" s="38">
        <f t="shared" si="26"/>
        <v>-13328470.762001056</v>
      </c>
      <c r="AF38" s="38">
        <f t="shared" si="26"/>
        <v>-13549774.965388903</v>
      </c>
      <c r="AG38" s="38">
        <f t="shared" si="26"/>
        <v>-13779006.540964844</v>
      </c>
      <c r="AH38" s="38">
        <f t="shared" si="26"/>
        <v>-14016363.673033569</v>
      </c>
      <c r="AI38" s="38">
        <f t="shared" si="26"/>
        <v>-14476922.276901152</v>
      </c>
      <c r="AJ38" s="38">
        <f t="shared" si="26"/>
        <v>-14632695.682841027</v>
      </c>
      <c r="AK38" s="38">
        <f t="shared" si="26"/>
        <v>-14675205.129660988</v>
      </c>
      <c r="AL38" s="38">
        <f t="shared" si="26"/>
        <v>-14757496.723023577</v>
      </c>
      <c r="AM38" s="38">
        <f t="shared" si="26"/>
        <v>-14841845.606220227</v>
      </c>
      <c r="AN38" s="38">
        <f t="shared" si="26"/>
        <v>-14934055.341263253</v>
      </c>
      <c r="AO38" s="38">
        <f t="shared" si="26"/>
        <v>-14966311.731561435</v>
      </c>
      <c r="AP38" s="38">
        <f t="shared" si="26"/>
        <v>-14994512.355138302</v>
      </c>
      <c r="AQ38" s="38">
        <f t="shared" si="26"/>
        <v>-15023417.994304592</v>
      </c>
      <c r="AR38" s="38">
        <f t="shared" si="26"/>
        <v>-15053046.274450038</v>
      </c>
      <c r="AS38" s="38">
        <f t="shared" si="26"/>
        <v>-15083415.261599118</v>
      </c>
      <c r="AT38" s="38">
        <f t="shared" si="26"/>
        <v>-15114543.473426929</v>
      </c>
      <c r="AU38" s="38">
        <f t="shared" si="26"/>
        <v>-15146449.890550429</v>
      </c>
      <c r="AV38" s="38">
        <f t="shared" si="26"/>
        <v>-15179153.968102017</v>
      </c>
      <c r="AW38" s="38">
        <f t="shared" si="26"/>
        <v>-15179153.968102017</v>
      </c>
      <c r="AX38" s="38">
        <f t="shared" si="26"/>
        <v>-15179153.968102017</v>
      </c>
      <c r="AY38" s="38">
        <f t="shared" si="26"/>
        <v>-15179153.968102017</v>
      </c>
      <c r="AZ38" s="38">
        <f t="shared" si="26"/>
        <v>-15179153.968102017</v>
      </c>
      <c r="BA38" s="38">
        <f t="shared" si="26"/>
        <v>-15179153.968102017</v>
      </c>
      <c r="BB38" s="38">
        <f t="shared" si="26"/>
        <v>-15179153.968102017</v>
      </c>
      <c r="BC38" s="38">
        <f t="shared" si="26"/>
        <v>-15179153.968102017</v>
      </c>
      <c r="BD38" s="38">
        <f t="shared" si="26"/>
        <v>-15179153.968102017</v>
      </c>
      <c r="BE38" s="38">
        <f t="shared" si="26"/>
        <v>-15179153.968102017</v>
      </c>
      <c r="BF38" s="38">
        <f t="shared" si="26"/>
        <v>-15179153.968102017</v>
      </c>
    </row>
    <row r="39" spans="2:58" x14ac:dyDescent="0.2">
      <c r="B39" s="2">
        <f t="shared" si="3"/>
        <v>36</v>
      </c>
      <c r="C39" s="2" t="s">
        <v>68</v>
      </c>
      <c r="D39" s="37" t="s">
        <v>41</v>
      </c>
      <c r="E39" s="10" t="s">
        <v>22</v>
      </c>
      <c r="F39" s="38">
        <f t="shared" ref="F39:BF39" si="27">IF(F10+F11+F12&gt;0, -(F10+F11+F12)*0.21, 0)</f>
        <v>-240966.63818873651</v>
      </c>
      <c r="G39" s="38">
        <f t="shared" si="27"/>
        <v>-267639.12925530429</v>
      </c>
      <c r="H39" s="38">
        <f t="shared" si="27"/>
        <v>-286995.99404062191</v>
      </c>
      <c r="I39" s="38">
        <f t="shared" si="27"/>
        <v>-22889.243906890599</v>
      </c>
      <c r="J39" s="38">
        <f t="shared" si="27"/>
        <v>-537491.13560552278</v>
      </c>
      <c r="K39" s="38">
        <f t="shared" si="27"/>
        <v>-1207560.2273041564</v>
      </c>
      <c r="L39" s="38">
        <f t="shared" si="27"/>
        <v>-2234427.5090027885</v>
      </c>
      <c r="M39" s="38">
        <f t="shared" si="27"/>
        <v>-2874013.1412988668</v>
      </c>
      <c r="N39" s="38">
        <f t="shared" si="27"/>
        <v>-2764957.1735949451</v>
      </c>
      <c r="O39" s="38">
        <f t="shared" si="27"/>
        <v>-3374553.4026573948</v>
      </c>
      <c r="P39" s="38">
        <f t="shared" si="27"/>
        <v>-3398095.824519007</v>
      </c>
      <c r="Q39" s="38">
        <f t="shared" si="27"/>
        <v>-3424953.2061197571</v>
      </c>
      <c r="R39" s="38">
        <f t="shared" si="27"/>
        <v>-3455208.4214531239</v>
      </c>
      <c r="S39" s="38">
        <f t="shared" si="27"/>
        <v>-3488946.416362423</v>
      </c>
      <c r="T39" s="38">
        <f t="shared" si="27"/>
        <v>-3526254.2603370519</v>
      </c>
      <c r="U39" s="38">
        <f t="shared" si="27"/>
        <v>-3567221.1996036461</v>
      </c>
      <c r="V39" s="38">
        <f t="shared" si="27"/>
        <v>-3611938.7115445011</v>
      </c>
      <c r="W39" s="38">
        <f t="shared" si="27"/>
        <v>-3660500.5604764777</v>
      </c>
      <c r="X39" s="38">
        <f t="shared" si="27"/>
        <v>-3713002.8548243502</v>
      </c>
      <c r="Y39" s="38">
        <f t="shared" si="27"/>
        <v>-3769544.1057235175</v>
      </c>
      <c r="Z39" s="38">
        <f t="shared" si="27"/>
        <v>-3830225.2870877632</v>
      </c>
      <c r="AA39" s="38">
        <f t="shared" si="27"/>
        <v>-7935567.0404169103</v>
      </c>
      <c r="AB39" s="38">
        <f t="shared" si="27"/>
        <v>-8869168.9968933016</v>
      </c>
      <c r="AC39" s="38">
        <f t="shared" si="27"/>
        <v>-9086959.7783293091</v>
      </c>
      <c r="AD39" s="38">
        <f t="shared" si="27"/>
        <v>-9312921.7284938172</v>
      </c>
      <c r="AE39" s="38">
        <f t="shared" si="27"/>
        <v>-9547259.1266050357</v>
      </c>
      <c r="AF39" s="38">
        <f t="shared" si="27"/>
        <v>-9790181.3588616289</v>
      </c>
      <c r="AG39" s="38">
        <f t="shared" si="27"/>
        <v>-10041903.046117239</v>
      </c>
      <c r="AH39" s="38">
        <f t="shared" si="27"/>
        <v>-10302644.174746834</v>
      </c>
      <c r="AI39" s="38">
        <f t="shared" si="27"/>
        <v>-10999894.003004909</v>
      </c>
      <c r="AJ39" s="38">
        <f t="shared" si="27"/>
        <v>-11156999.22443771</v>
      </c>
      <c r="AK39" s="38">
        <f t="shared" si="27"/>
        <v>-11264386.265630359</v>
      </c>
      <c r="AL39" s="38">
        <f t="shared" si="27"/>
        <v>-11328093.793441657</v>
      </c>
      <c r="AM39" s="38">
        <f t="shared" si="27"/>
        <v>-11388745.294375854</v>
      </c>
      <c r="AN39" s="38">
        <f t="shared" si="27"/>
        <v>-11446285.506369736</v>
      </c>
      <c r="AO39" s="38">
        <f t="shared" si="27"/>
        <v>-11469584.448283941</v>
      </c>
      <c r="AP39" s="38">
        <f t="shared" si="27"/>
        <v>-11493465.863746</v>
      </c>
      <c r="AQ39" s="38">
        <f t="shared" si="27"/>
        <v>-11508139.844174501</v>
      </c>
      <c r="AR39" s="38">
        <f t="shared" si="27"/>
        <v>-11523180.674113711</v>
      </c>
      <c r="AS39" s="38">
        <f t="shared" si="27"/>
        <v>-11538597.524801401</v>
      </c>
      <c r="AT39" s="38">
        <f t="shared" si="27"/>
        <v>-11546350.646634752</v>
      </c>
      <c r="AU39" s="38">
        <f t="shared" si="27"/>
        <v>-11554297.596513938</v>
      </c>
      <c r="AV39" s="38">
        <f t="shared" si="27"/>
        <v>-11562443.220140103</v>
      </c>
      <c r="AW39" s="38">
        <f t="shared" si="27"/>
        <v>-11570792.484356919</v>
      </c>
      <c r="AX39" s="38">
        <f t="shared" si="27"/>
        <v>-11579350.480179159</v>
      </c>
      <c r="AY39" s="38">
        <f t="shared" si="27"/>
        <v>-11588122.425896956</v>
      </c>
      <c r="AZ39" s="38">
        <f t="shared" si="27"/>
        <v>-11597113.670257695</v>
      </c>
      <c r="BA39" s="38">
        <f t="shared" si="27"/>
        <v>-11606329.695727453</v>
      </c>
      <c r="BB39" s="38">
        <f t="shared" si="27"/>
        <v>-11615776.121833954</v>
      </c>
      <c r="BC39" s="38">
        <f t="shared" si="27"/>
        <v>-11625458.708593121</v>
      </c>
      <c r="BD39" s="38">
        <f t="shared" si="27"/>
        <v>-11635383.360021263</v>
      </c>
      <c r="BE39" s="38">
        <f t="shared" si="27"/>
        <v>-11645556.12773511</v>
      </c>
      <c r="BF39" s="38">
        <f t="shared" si="27"/>
        <v>-11655983.214641804</v>
      </c>
    </row>
    <row r="40" spans="2:58" x14ac:dyDescent="0.2">
      <c r="B40" s="2">
        <f t="shared" si="3"/>
        <v>37</v>
      </c>
      <c r="C40" s="1" t="s">
        <v>69</v>
      </c>
      <c r="D40" s="1"/>
      <c r="E40" s="14"/>
      <c r="F40" s="47">
        <f>SUM(F33:F39)</f>
        <v>-240966.63818873651</v>
      </c>
      <c r="G40" s="47">
        <f t="shared" ref="G40:BF40" si="28">SUM(G33:G39)</f>
        <v>-160655378.41335532</v>
      </c>
      <c r="H40" s="47">
        <f t="shared" si="28"/>
        <v>-161199333.31419164</v>
      </c>
      <c r="I40" s="47">
        <f t="shared" si="28"/>
        <v>-199553311.65347734</v>
      </c>
      <c r="J40" s="47">
        <f t="shared" si="28"/>
        <v>-200067913.54517597</v>
      </c>
      <c r="K40" s="47">
        <f t="shared" si="28"/>
        <v>-200737982.63687462</v>
      </c>
      <c r="L40" s="47">
        <f t="shared" si="28"/>
        <v>-201764849.91857323</v>
      </c>
      <c r="M40" s="47">
        <f t="shared" si="28"/>
        <v>-202404435.55086932</v>
      </c>
      <c r="N40" s="47">
        <f t="shared" si="28"/>
        <v>-203184741.3557913</v>
      </c>
      <c r="O40" s="47">
        <f t="shared" si="28"/>
        <v>-209200411.42747578</v>
      </c>
      <c r="P40" s="47">
        <f t="shared" si="28"/>
        <v>-211073713.72250479</v>
      </c>
      <c r="Q40" s="47">
        <f t="shared" si="28"/>
        <v>-213170881.97333363</v>
      </c>
      <c r="R40" s="47">
        <f t="shared" si="28"/>
        <v>-214030033.42997077</v>
      </c>
      <c r="S40" s="47">
        <f t="shared" si="28"/>
        <v>-214198007.83316967</v>
      </c>
      <c r="T40" s="47">
        <f t="shared" si="28"/>
        <v>-214375302.76274449</v>
      </c>
      <c r="U40" s="47">
        <f t="shared" si="28"/>
        <v>-214562151.23185471</v>
      </c>
      <c r="V40" s="47">
        <f t="shared" si="28"/>
        <v>-214758792.07898867</v>
      </c>
      <c r="W40" s="47">
        <f t="shared" si="28"/>
        <v>-214965470.11359695</v>
      </c>
      <c r="X40" s="47">
        <f t="shared" si="28"/>
        <v>-215182436.26536644</v>
      </c>
      <c r="Y40" s="47">
        <f t="shared" si="28"/>
        <v>-215409947.73722616</v>
      </c>
      <c r="Z40" s="47">
        <f t="shared" si="28"/>
        <v>-215648268.16217837</v>
      </c>
      <c r="AA40" s="47">
        <f t="shared" si="28"/>
        <v>-219984720.16017586</v>
      </c>
      <c r="AB40" s="47">
        <f t="shared" si="28"/>
        <v>-221109803.75033122</v>
      </c>
      <c r="AC40" s="47">
        <f t="shared" si="28"/>
        <v>-221526257.97339156</v>
      </c>
      <c r="AD40" s="47">
        <f t="shared" si="28"/>
        <v>-221958244.71832439</v>
      </c>
      <c r="AE40" s="47">
        <f t="shared" si="28"/>
        <v>-222406152.29817656</v>
      </c>
      <c r="AF40" s="47">
        <f t="shared" si="28"/>
        <v>-222870378.73382097</v>
      </c>
      <c r="AG40" s="47">
        <f t="shared" si="28"/>
        <v>-223351331.99665254</v>
      </c>
      <c r="AH40" s="47">
        <f t="shared" si="28"/>
        <v>-223849430.25735086</v>
      </c>
      <c r="AI40" s="47">
        <f t="shared" si="28"/>
        <v>-225007238.68947652</v>
      </c>
      <c r="AJ40" s="47">
        <f t="shared" si="28"/>
        <v>-225320117.3168492</v>
      </c>
      <c r="AK40" s="47">
        <f t="shared" si="28"/>
        <v>-225470013.80486181</v>
      </c>
      <c r="AL40" s="47">
        <f t="shared" si="28"/>
        <v>-225616012.92603567</v>
      </c>
      <c r="AM40" s="47">
        <f t="shared" si="28"/>
        <v>-225761013.31016654</v>
      </c>
      <c r="AN40" s="47">
        <f t="shared" si="28"/>
        <v>-225910763.25720346</v>
      </c>
      <c r="AO40" s="47">
        <f t="shared" si="28"/>
        <v>-225966318.58941582</v>
      </c>
      <c r="AP40" s="47">
        <f t="shared" si="28"/>
        <v>-226018400.62845474</v>
      </c>
      <c r="AQ40" s="47">
        <f t="shared" si="28"/>
        <v>-226061980.24804956</v>
      </c>
      <c r="AR40" s="47">
        <f t="shared" si="28"/>
        <v>-226106649.35813421</v>
      </c>
      <c r="AS40" s="47">
        <f t="shared" si="28"/>
        <v>-226152435.19597098</v>
      </c>
      <c r="AT40" s="47">
        <f t="shared" si="28"/>
        <v>-226191316.52963215</v>
      </c>
      <c r="AU40" s="47">
        <f t="shared" si="28"/>
        <v>-226231169.89663482</v>
      </c>
      <c r="AV40" s="47">
        <f t="shared" si="28"/>
        <v>-226272019.59781256</v>
      </c>
      <c r="AW40" s="47">
        <f t="shared" si="28"/>
        <v>-226280368.86202937</v>
      </c>
      <c r="AX40" s="47">
        <f t="shared" si="28"/>
        <v>-226288926.85785162</v>
      </c>
      <c r="AY40" s="47">
        <f t="shared" si="28"/>
        <v>-226297698.80356941</v>
      </c>
      <c r="AZ40" s="47">
        <f t="shared" si="28"/>
        <v>-226306690.04793015</v>
      </c>
      <c r="BA40" s="47">
        <f t="shared" si="28"/>
        <v>-226315906.0733999</v>
      </c>
      <c r="BB40" s="47">
        <f t="shared" si="28"/>
        <v>-226325352.49950641</v>
      </c>
      <c r="BC40" s="47">
        <f t="shared" si="28"/>
        <v>-226335035.08626559</v>
      </c>
      <c r="BD40" s="47">
        <f t="shared" si="28"/>
        <v>-226344959.73769373</v>
      </c>
      <c r="BE40" s="47">
        <f t="shared" si="28"/>
        <v>-226355132.50540757</v>
      </c>
      <c r="BF40" s="47">
        <f t="shared" si="28"/>
        <v>-226365559.59231427</v>
      </c>
    </row>
    <row r="41" spans="2:58" x14ac:dyDescent="0.2">
      <c r="B41" s="2">
        <f t="shared" si="3"/>
        <v>38</v>
      </c>
      <c r="E41" s="14"/>
      <c r="F41" s="38"/>
      <c r="G41" s="38"/>
      <c r="H41" s="38"/>
      <c r="I41" s="38"/>
      <c r="J41" s="38"/>
      <c r="K41" s="38"/>
      <c r="L41" s="38"/>
    </row>
    <row r="42" spans="2:58" ht="12.75" thickBot="1" x14ac:dyDescent="0.25">
      <c r="B42" s="2">
        <f>B41+1</f>
        <v>39</v>
      </c>
      <c r="C42" s="1" t="s">
        <v>70</v>
      </c>
      <c r="D42" s="1"/>
      <c r="E42" s="1"/>
      <c r="F42" s="51">
        <f t="shared" ref="F42:BF42" si="29">F40+F23+F14+F8+F31</f>
        <v>138756718.66024885</v>
      </c>
      <c r="G42" s="51">
        <f t="shared" si="29"/>
        <v>-25736100.090470955</v>
      </c>
      <c r="H42" s="51">
        <f t="shared" si="29"/>
        <v>-21554349.701599285</v>
      </c>
      <c r="I42" s="51">
        <f t="shared" si="29"/>
        <v>-80289585.079231635</v>
      </c>
      <c r="J42" s="51">
        <f t="shared" si="29"/>
        <v>-94777968.599087492</v>
      </c>
      <c r="K42" s="51">
        <f t="shared" si="29"/>
        <v>-99253621.975630298</v>
      </c>
      <c r="L42" s="51">
        <f t="shared" si="29"/>
        <v>-122530984.97245577</v>
      </c>
      <c r="M42" s="51">
        <f t="shared" si="29"/>
        <v>-106940081.76734918</v>
      </c>
      <c r="N42" s="51">
        <f t="shared" si="29"/>
        <v>-91505309.567131639</v>
      </c>
      <c r="O42" s="51">
        <f t="shared" si="29"/>
        <v>-68767885.679436982</v>
      </c>
      <c r="P42" s="51">
        <f t="shared" si="29"/>
        <v>-61622999.008198172</v>
      </c>
      <c r="Q42" s="51">
        <f t="shared" si="29"/>
        <v>-53637433.877606988</v>
      </c>
      <c r="R42" s="51">
        <f t="shared" si="29"/>
        <v>-50307284.125421584</v>
      </c>
      <c r="S42" s="51">
        <f t="shared" si="29"/>
        <v>-49561913.500775695</v>
      </c>
      <c r="T42" s="51">
        <f t="shared" si="29"/>
        <v>-48739529.061308235</v>
      </c>
      <c r="U42" s="51">
        <f t="shared" si="29"/>
        <v>-47842742.376729906</v>
      </c>
      <c r="V42" s="51">
        <f t="shared" si="29"/>
        <v>-46897209.013551652</v>
      </c>
      <c r="W42" s="51">
        <f t="shared" si="29"/>
        <v>-45882653.940826952</v>
      </c>
      <c r="X42" s="51">
        <f t="shared" si="29"/>
        <v>-44788611.155191839</v>
      </c>
      <c r="Y42" s="51">
        <f t="shared" si="29"/>
        <v>-43609783.243101895</v>
      </c>
      <c r="Z42" s="51">
        <f t="shared" si="29"/>
        <v>-42358588.168174118</v>
      </c>
      <c r="AA42" s="51">
        <f t="shared" si="29"/>
        <v>-25676945.779379874</v>
      </c>
      <c r="AB42" s="51">
        <f t="shared" si="29"/>
        <v>-21073112.473462403</v>
      </c>
      <c r="AC42" s="51">
        <f t="shared" si="29"/>
        <v>-19155751.018391535</v>
      </c>
      <c r="AD42" s="51">
        <f t="shared" si="29"/>
        <v>-17210560.303741902</v>
      </c>
      <c r="AE42" s="51">
        <f t="shared" si="29"/>
        <v>-15304894.125975177</v>
      </c>
      <c r="AF42" s="51">
        <f t="shared" si="29"/>
        <v>-13479281.82501179</v>
      </c>
      <c r="AG42" s="51">
        <f t="shared" si="29"/>
        <v>-11655279.698440865</v>
      </c>
      <c r="AH42" s="51">
        <f t="shared" si="29"/>
        <v>-9761920.6166089773</v>
      </c>
      <c r="AI42" s="51">
        <f t="shared" si="29"/>
        <v>-5386794.6994075775</v>
      </c>
      <c r="AJ42" s="51">
        <f t="shared" si="29"/>
        <v>-4190214.2381816953</v>
      </c>
      <c r="AK42" s="51">
        <f t="shared" si="29"/>
        <v>-3606757.0631198585</v>
      </c>
      <c r="AL42" s="51">
        <f t="shared" si="29"/>
        <v>-3037961.4109274745</v>
      </c>
      <c r="AM42" s="51">
        <f t="shared" si="29"/>
        <v>-2472922.9123732746</v>
      </c>
      <c r="AN42" s="51">
        <f t="shared" si="29"/>
        <v>-1890017.0105057657</v>
      </c>
      <c r="AO42" s="51">
        <f t="shared" si="29"/>
        <v>-1661462.2786923349</v>
      </c>
      <c r="AP42" s="51">
        <f t="shared" si="29"/>
        <v>-1445973.7450076938</v>
      </c>
      <c r="AQ42" s="51">
        <f t="shared" si="29"/>
        <v>-1262470.5035176873</v>
      </c>
      <c r="AR42" s="51">
        <f t="shared" si="29"/>
        <v>-1074868.7025657594</v>
      </c>
      <c r="AS42" s="51">
        <f t="shared" si="29"/>
        <v>-883065.87816542387</v>
      </c>
      <c r="AT42" s="51">
        <f t="shared" si="29"/>
        <v>-717237.14090189338</v>
      </c>
      <c r="AU42" s="51">
        <f t="shared" si="29"/>
        <v>-549139.03413984179</v>
      </c>
      <c r="AV42" s="51">
        <f t="shared" si="29"/>
        <v>-379506.38087424636</v>
      </c>
      <c r="AW42" s="51">
        <f t="shared" si="29"/>
        <v>-333587.57593923807</v>
      </c>
      <c r="AX42" s="51">
        <f t="shared" si="29"/>
        <v>-291396.83607706428</v>
      </c>
      <c r="AY42" s="51">
        <f t="shared" si="29"/>
        <v>-255285.82432577014</v>
      </c>
      <c r="AZ42" s="51">
        <f t="shared" si="29"/>
        <v>-221461.61934965849</v>
      </c>
      <c r="BA42" s="51">
        <f t="shared" si="29"/>
        <v>-186791.80924913287</v>
      </c>
      <c r="BB42" s="51">
        <f t="shared" si="29"/>
        <v>-151255.25389611721</v>
      </c>
      <c r="BC42" s="51">
        <f t="shared" si="29"/>
        <v>-114830.28465926647</v>
      </c>
      <c r="BD42" s="51">
        <f t="shared" si="29"/>
        <v>-77494.691191494465</v>
      </c>
      <c r="BE42" s="51">
        <f t="shared" si="29"/>
        <v>-39225.707886993885</v>
      </c>
      <c r="BF42" s="51">
        <f t="shared" si="29"/>
        <v>0</v>
      </c>
    </row>
    <row r="43" spans="2:58" ht="12.75" thickTop="1" x14ac:dyDescent="0.2">
      <c r="B43" s="2">
        <f t="shared" si="3"/>
        <v>40</v>
      </c>
      <c r="I43" s="9"/>
    </row>
    <row r="44" spans="2:58" x14ac:dyDescent="0.2">
      <c r="B44" s="2">
        <f t="shared" si="3"/>
        <v>41</v>
      </c>
      <c r="C44" s="29"/>
      <c r="D44" s="29"/>
      <c r="I44" s="9"/>
    </row>
    <row r="45" spans="2:58" x14ac:dyDescent="0.2">
      <c r="B45" s="2">
        <f t="shared" si="3"/>
        <v>42</v>
      </c>
      <c r="C45" s="52" t="s">
        <v>71</v>
      </c>
      <c r="D45" s="53"/>
      <c r="E45" s="54"/>
      <c r="F45" s="55">
        <f t="shared" ref="F45:AL45" si="30">SUM(F33:F35)+SUM(F25:F26)</f>
        <v>110972218.59999999</v>
      </c>
      <c r="G45" s="55">
        <f t="shared" si="30"/>
        <v>-92050236.190000027</v>
      </c>
      <c r="H45" s="55">
        <f t="shared" si="30"/>
        <v>-92714284.336900026</v>
      </c>
      <c r="I45" s="55">
        <f t="shared" si="30"/>
        <v>-141597936.34882334</v>
      </c>
      <c r="J45" s="55">
        <f t="shared" si="30"/>
        <v>-141597936.34882334</v>
      </c>
      <c r="K45" s="55">
        <f t="shared" si="30"/>
        <v>-141597936.34882334</v>
      </c>
      <c r="L45" s="55">
        <f t="shared" si="30"/>
        <v>-127786367.53687523</v>
      </c>
      <c r="M45" s="55">
        <f t="shared" si="30"/>
        <v>-127786367.53687523</v>
      </c>
      <c r="N45" s="55">
        <f t="shared" si="30"/>
        <v>-127786367.53687523</v>
      </c>
      <c r="O45" s="55">
        <f t="shared" si="30"/>
        <v>-127786367.53687523</v>
      </c>
      <c r="P45" s="55">
        <f t="shared" si="30"/>
        <v>-127786367.53687523</v>
      </c>
      <c r="Q45" s="55">
        <f t="shared" si="30"/>
        <v>-127786367.53687523</v>
      </c>
      <c r="R45" s="55">
        <f t="shared" si="30"/>
        <v>-127786367.53687523</v>
      </c>
      <c r="S45" s="55">
        <f t="shared" si="30"/>
        <v>-127786367.53687523</v>
      </c>
      <c r="T45" s="55">
        <f t="shared" si="30"/>
        <v>-127786367.53687523</v>
      </c>
      <c r="U45" s="55">
        <f t="shared" si="30"/>
        <v>-127786367.53687523</v>
      </c>
      <c r="V45" s="55">
        <f t="shared" si="30"/>
        <v>-127786367.53687523</v>
      </c>
      <c r="W45" s="55">
        <f t="shared" si="30"/>
        <v>-127786367.53687523</v>
      </c>
      <c r="X45" s="55">
        <f t="shared" si="30"/>
        <v>-127786367.53687523</v>
      </c>
      <c r="Y45" s="55">
        <f t="shared" si="30"/>
        <v>-127786367.53687523</v>
      </c>
      <c r="Z45" s="55">
        <f t="shared" si="30"/>
        <v>-127786367.53687523</v>
      </c>
      <c r="AA45" s="55">
        <f t="shared" si="30"/>
        <v>-127786367.53687523</v>
      </c>
      <c r="AB45" s="55">
        <f t="shared" si="30"/>
        <v>-127786367.53687523</v>
      </c>
      <c r="AC45" s="55">
        <f t="shared" si="30"/>
        <v>-127786367.53687523</v>
      </c>
      <c r="AD45" s="55">
        <f t="shared" si="30"/>
        <v>-127786367.53687523</v>
      </c>
      <c r="AE45" s="55">
        <f t="shared" si="30"/>
        <v>-127786367.53687523</v>
      </c>
      <c r="AF45" s="55">
        <f t="shared" si="30"/>
        <v>-127786367.53687523</v>
      </c>
      <c r="AG45" s="55">
        <f t="shared" si="30"/>
        <v>-127786367.53687523</v>
      </c>
      <c r="AH45" s="55">
        <f t="shared" si="30"/>
        <v>-127786367.53687523</v>
      </c>
      <c r="AI45" s="55">
        <f t="shared" si="30"/>
        <v>-127786367.53687523</v>
      </c>
      <c r="AJ45" s="55">
        <f t="shared" si="30"/>
        <v>-127786367.53687523</v>
      </c>
      <c r="AK45" s="55">
        <f t="shared" si="30"/>
        <v>-127786367.53687523</v>
      </c>
      <c r="AL45" s="55">
        <f t="shared" si="30"/>
        <v>-127786367.53687523</v>
      </c>
      <c r="AM45" s="55">
        <f t="shared" ref="AM45:BF45" si="31">SUM(AM33:AM35)+SUM(AM25:AM26)</f>
        <v>-127786367.53687523</v>
      </c>
      <c r="AN45" s="55">
        <f t="shared" si="31"/>
        <v>-127786367.53687523</v>
      </c>
      <c r="AO45" s="55">
        <f t="shared" si="31"/>
        <v>-127786367.53687523</v>
      </c>
      <c r="AP45" s="55">
        <f t="shared" si="31"/>
        <v>-127786367.53687523</v>
      </c>
      <c r="AQ45" s="55">
        <f t="shared" si="31"/>
        <v>-127786367.53687523</v>
      </c>
      <c r="AR45" s="55">
        <f t="shared" si="31"/>
        <v>-127786367.53687523</v>
      </c>
      <c r="AS45" s="55">
        <f t="shared" si="31"/>
        <v>-127786367.53687523</v>
      </c>
      <c r="AT45" s="55">
        <f t="shared" si="31"/>
        <v>-127786367.53687523</v>
      </c>
      <c r="AU45" s="55">
        <f t="shared" si="31"/>
        <v>-127786367.53687523</v>
      </c>
      <c r="AV45" s="55">
        <f t="shared" si="31"/>
        <v>-127786367.53687523</v>
      </c>
      <c r="AW45" s="55">
        <f t="shared" si="31"/>
        <v>-127786367.53687523</v>
      </c>
      <c r="AX45" s="55">
        <f t="shared" si="31"/>
        <v>-127786367.53687523</v>
      </c>
      <c r="AY45" s="55">
        <f t="shared" si="31"/>
        <v>-127786367.53687523</v>
      </c>
      <c r="AZ45" s="55">
        <f t="shared" si="31"/>
        <v>-127786367.53687523</v>
      </c>
      <c r="BA45" s="55">
        <f t="shared" si="31"/>
        <v>-127786367.53687523</v>
      </c>
      <c r="BB45" s="55">
        <f t="shared" si="31"/>
        <v>-127786367.53687523</v>
      </c>
      <c r="BC45" s="55">
        <f t="shared" si="31"/>
        <v>-127786367.53687523</v>
      </c>
      <c r="BD45" s="55">
        <f t="shared" si="31"/>
        <v>-127786367.53687523</v>
      </c>
      <c r="BE45" s="55">
        <f t="shared" si="31"/>
        <v>-127786367.53687523</v>
      </c>
      <c r="BF45" s="55">
        <f t="shared" si="31"/>
        <v>-127786367.53687523</v>
      </c>
    </row>
    <row r="46" spans="2:58" x14ac:dyDescent="0.2">
      <c r="B46" s="2">
        <f t="shared" si="3"/>
        <v>43</v>
      </c>
    </row>
    <row r="47" spans="2:58" x14ac:dyDescent="0.2">
      <c r="B47" s="2">
        <f t="shared" si="3"/>
        <v>44</v>
      </c>
      <c r="E47" s="56" t="s">
        <v>19</v>
      </c>
      <c r="F47" s="47">
        <f t="shared" ref="F47:U52" si="32">SUMIF($E$4:$E$40, $E47, F$4:F$40)</f>
        <v>543208901.90999997</v>
      </c>
      <c r="G47" s="47">
        <f t="shared" si="32"/>
        <v>543208901.90999997</v>
      </c>
      <c r="H47" s="47">
        <f t="shared" si="32"/>
        <v>550510890.71999991</v>
      </c>
      <c r="I47" s="47">
        <f t="shared" si="32"/>
        <v>553502621.63999999</v>
      </c>
      <c r="J47" s="47">
        <f t="shared" si="32"/>
        <v>557588318.23414063</v>
      </c>
      <c r="K47" s="47">
        <f t="shared" si="32"/>
        <v>576498343.27896857</v>
      </c>
      <c r="L47" s="47">
        <f t="shared" si="32"/>
        <v>590309912.09091675</v>
      </c>
      <c r="M47" s="47">
        <f t="shared" si="32"/>
        <v>590309912.09091675</v>
      </c>
      <c r="N47" s="47">
        <f t="shared" si="32"/>
        <v>590309912.09091675</v>
      </c>
      <c r="O47" s="47">
        <f t="shared" si="32"/>
        <v>590309912.09091675</v>
      </c>
      <c r="P47" s="47">
        <f t="shared" si="32"/>
        <v>590309912.09091675</v>
      </c>
      <c r="Q47" s="47">
        <f t="shared" si="32"/>
        <v>590309912.09091675</v>
      </c>
      <c r="R47" s="47">
        <f t="shared" si="32"/>
        <v>590309912.09091675</v>
      </c>
      <c r="S47" s="47">
        <f t="shared" si="32"/>
        <v>590309912.09091675</v>
      </c>
      <c r="T47" s="47">
        <f t="shared" si="32"/>
        <v>590309912.09091675</v>
      </c>
      <c r="U47" s="47">
        <f t="shared" si="32"/>
        <v>590309912.09091675</v>
      </c>
      <c r="V47" s="47">
        <f t="shared" ref="V47:AK52" si="33">SUMIF($E$4:$E$40, $E47, V$4:V$40)</f>
        <v>590309912.09091675</v>
      </c>
      <c r="W47" s="47">
        <f t="shared" si="33"/>
        <v>590309912.09091675</v>
      </c>
      <c r="X47" s="47">
        <f t="shared" si="33"/>
        <v>590309912.09091675</v>
      </c>
      <c r="Y47" s="47">
        <f t="shared" si="33"/>
        <v>590309912.09091675</v>
      </c>
      <c r="Z47" s="47">
        <f t="shared" si="33"/>
        <v>590309912.09091675</v>
      </c>
      <c r="AA47" s="47">
        <f t="shared" si="33"/>
        <v>590309912.09091675</v>
      </c>
      <c r="AB47" s="47">
        <f t="shared" si="33"/>
        <v>590309912.09091675</v>
      </c>
      <c r="AC47" s="47">
        <f t="shared" si="33"/>
        <v>590309912.09091675</v>
      </c>
      <c r="AD47" s="47">
        <f t="shared" si="33"/>
        <v>590309912.09091675</v>
      </c>
      <c r="AE47" s="47">
        <f t="shared" si="33"/>
        <v>590309912.09091675</v>
      </c>
      <c r="AF47" s="47">
        <f t="shared" si="33"/>
        <v>590309912.09091675</v>
      </c>
      <c r="AG47" s="47">
        <f t="shared" si="33"/>
        <v>590309912.09091675</v>
      </c>
      <c r="AH47" s="47">
        <f t="shared" si="33"/>
        <v>590309912.09091675</v>
      </c>
      <c r="AI47" s="47">
        <f t="shared" si="33"/>
        <v>590309912.09091675</v>
      </c>
      <c r="AJ47" s="47">
        <f t="shared" si="33"/>
        <v>590309912.09091675</v>
      </c>
      <c r="AK47" s="47">
        <f t="shared" si="33"/>
        <v>590309912.09091675</v>
      </c>
      <c r="AL47" s="47">
        <f t="shared" ref="AL47:BA52" si="34">SUMIF($E$4:$E$40, $E47, AL$4:AL$40)</f>
        <v>590309912.09091675</v>
      </c>
      <c r="AM47" s="47">
        <f t="shared" si="34"/>
        <v>590309912.09091675</v>
      </c>
      <c r="AN47" s="47">
        <f t="shared" si="34"/>
        <v>590309912.09091675</v>
      </c>
      <c r="AO47" s="47">
        <f t="shared" si="34"/>
        <v>590309912.09091675</v>
      </c>
      <c r="AP47" s="47">
        <f t="shared" si="34"/>
        <v>590309912.09091675</v>
      </c>
      <c r="AQ47" s="47">
        <f t="shared" si="34"/>
        <v>590309912.09091675</v>
      </c>
      <c r="AR47" s="47">
        <f t="shared" si="34"/>
        <v>590309912.09091675</v>
      </c>
      <c r="AS47" s="47">
        <f t="shared" si="34"/>
        <v>590309912.09091675</v>
      </c>
      <c r="AT47" s="47">
        <f t="shared" si="34"/>
        <v>590309912.09091675</v>
      </c>
      <c r="AU47" s="47">
        <f t="shared" si="34"/>
        <v>590309912.09091675</v>
      </c>
      <c r="AV47" s="47">
        <f t="shared" si="34"/>
        <v>590309912.09091675</v>
      </c>
      <c r="AW47" s="47">
        <f t="shared" si="34"/>
        <v>590309912.09091675</v>
      </c>
      <c r="AX47" s="47">
        <f t="shared" si="34"/>
        <v>590309912.09091675</v>
      </c>
      <c r="AY47" s="47">
        <f t="shared" si="34"/>
        <v>590309912.09091675</v>
      </c>
      <c r="AZ47" s="47">
        <f t="shared" si="34"/>
        <v>590309912.09091675</v>
      </c>
      <c r="BA47" s="47">
        <f t="shared" si="34"/>
        <v>590309912.09091675</v>
      </c>
      <c r="BB47" s="47">
        <f t="shared" ref="BB47:BF52" si="35">SUMIF($E$4:$E$40, $E47, BB$4:BB$40)</f>
        <v>590309912.09091675</v>
      </c>
      <c r="BC47" s="47">
        <f t="shared" si="35"/>
        <v>590309912.09091675</v>
      </c>
      <c r="BD47" s="47">
        <f t="shared" si="35"/>
        <v>590309912.09091675</v>
      </c>
      <c r="BE47" s="47">
        <f t="shared" si="35"/>
        <v>590309912.09091675</v>
      </c>
      <c r="BF47" s="57">
        <f t="shared" si="35"/>
        <v>590309912.09091675</v>
      </c>
    </row>
    <row r="48" spans="2:58" x14ac:dyDescent="0.2">
      <c r="B48" s="2">
        <f t="shared" si="3"/>
        <v>45</v>
      </c>
      <c r="E48" s="58" t="s">
        <v>20</v>
      </c>
      <c r="F48" s="38">
        <f t="shared" si="32"/>
        <v>-453428157.03412753</v>
      </c>
      <c r="G48" s="38">
        <f t="shared" si="32"/>
        <v>-459599643.26845479</v>
      </c>
      <c r="H48" s="38">
        <f t="shared" si="32"/>
        <v>-466497335.75852579</v>
      </c>
      <c r="I48" s="38">
        <f t="shared" si="32"/>
        <v>-500813076.78275073</v>
      </c>
      <c r="J48" s="38">
        <f t="shared" si="32"/>
        <v>-527431406.99635911</v>
      </c>
      <c r="K48" s="38">
        <f t="shared" si="32"/>
        <v>-557445545.50703776</v>
      </c>
      <c r="L48" s="38">
        <f t="shared" si="32"/>
        <v>-607153438.87449241</v>
      </c>
      <c r="M48" s="38">
        <f t="shared" si="32"/>
        <v>-589013859.12134778</v>
      </c>
      <c r="N48" s="38">
        <f t="shared" si="32"/>
        <v>-572908393.29938889</v>
      </c>
      <c r="O48" s="38">
        <f t="shared" si="32"/>
        <v>-544262345.33898652</v>
      </c>
      <c r="P48" s="38">
        <f t="shared" si="32"/>
        <v>-535341858.21980089</v>
      </c>
      <c r="Q48" s="38">
        <f t="shared" si="32"/>
        <v>-525355342.73966348</v>
      </c>
      <c r="R48" s="38">
        <f t="shared" si="32"/>
        <v>-521264145.32710564</v>
      </c>
      <c r="S48" s="38">
        <f t="shared" si="32"/>
        <v>-520464267.21663481</v>
      </c>
      <c r="T48" s="38">
        <f t="shared" si="32"/>
        <v>-519620005.64723074</v>
      </c>
      <c r="U48" s="38">
        <f t="shared" si="32"/>
        <v>-518730251.03242028</v>
      </c>
      <c r="V48" s="38">
        <f t="shared" si="33"/>
        <v>-517793866.04606813</v>
      </c>
      <c r="W48" s="38">
        <f t="shared" si="33"/>
        <v>-516809684.92888576</v>
      </c>
      <c r="X48" s="38">
        <f t="shared" si="33"/>
        <v>-515776512.77760249</v>
      </c>
      <c r="Y48" s="38">
        <f t="shared" si="33"/>
        <v>-514693124.81636572</v>
      </c>
      <c r="Z48" s="38">
        <f t="shared" si="33"/>
        <v>-513558265.64992672</v>
      </c>
      <c r="AA48" s="38">
        <f t="shared" si="33"/>
        <v>-492908494.23089099</v>
      </c>
      <c r="AB48" s="38">
        <f t="shared" si="33"/>
        <v>-487550953.32538927</v>
      </c>
      <c r="AC48" s="38">
        <f t="shared" si="33"/>
        <v>-485567837.97748291</v>
      </c>
      <c r="AD48" s="38">
        <f t="shared" si="33"/>
        <v>-483510758.23970747</v>
      </c>
      <c r="AE48" s="38">
        <f t="shared" si="33"/>
        <v>-481377865.00231624</v>
      </c>
      <c r="AF48" s="38">
        <f t="shared" si="33"/>
        <v>-479167262.92781889</v>
      </c>
      <c r="AG48" s="38">
        <f t="shared" si="33"/>
        <v>-476877009.29528773</v>
      </c>
      <c r="AH48" s="38">
        <f t="shared" si="33"/>
        <v>-474505112.81577194</v>
      </c>
      <c r="AI48" s="38">
        <f t="shared" si="33"/>
        <v>-468991739.32945925</v>
      </c>
      <c r="AJ48" s="38">
        <f t="shared" si="33"/>
        <v>-467501841.1038751</v>
      </c>
      <c r="AK48" s="38">
        <f t="shared" si="33"/>
        <v>-466788048.30381501</v>
      </c>
      <c r="AL48" s="38">
        <f t="shared" si="34"/>
        <v>-466092814.39346319</v>
      </c>
      <c r="AM48" s="38">
        <f t="shared" si="34"/>
        <v>-465402336.37379247</v>
      </c>
      <c r="AN48" s="38">
        <f t="shared" si="34"/>
        <v>-464689241.38790244</v>
      </c>
      <c r="AO48" s="38">
        <f t="shared" si="34"/>
        <v>-464424692.18689108</v>
      </c>
      <c r="AP48" s="38">
        <f t="shared" si="34"/>
        <v>-464176682.47718191</v>
      </c>
      <c r="AQ48" s="38">
        <f t="shared" si="34"/>
        <v>-463969160.47911149</v>
      </c>
      <c r="AR48" s="38">
        <f t="shared" si="34"/>
        <v>-463756450.43108928</v>
      </c>
      <c r="AS48" s="38">
        <f t="shared" si="34"/>
        <v>-463538422.63186657</v>
      </c>
      <c r="AT48" s="38">
        <f t="shared" si="34"/>
        <v>-463353273.42395627</v>
      </c>
      <c r="AU48" s="38">
        <f t="shared" si="34"/>
        <v>-463163495.48584825</v>
      </c>
      <c r="AV48" s="38">
        <f t="shared" si="34"/>
        <v>-462968973.09928751</v>
      </c>
      <c r="AW48" s="38">
        <f t="shared" si="34"/>
        <v>-462929214.69825506</v>
      </c>
      <c r="AX48" s="38">
        <f t="shared" si="34"/>
        <v>-462888462.33719677</v>
      </c>
      <c r="AY48" s="38">
        <f t="shared" si="34"/>
        <v>-462846691.16711205</v>
      </c>
      <c r="AZ48" s="38">
        <f t="shared" si="34"/>
        <v>-462803875.71777517</v>
      </c>
      <c r="BA48" s="38">
        <f t="shared" si="34"/>
        <v>-462759989.88220489</v>
      </c>
      <c r="BB48" s="38">
        <f t="shared" si="35"/>
        <v>-462715006.90074539</v>
      </c>
      <c r="BC48" s="38">
        <f t="shared" si="35"/>
        <v>-462668899.34474933</v>
      </c>
      <c r="BD48" s="38">
        <f t="shared" si="35"/>
        <v>-462621639.09985346</v>
      </c>
      <c r="BE48" s="38">
        <f t="shared" si="35"/>
        <v>-462573197.34883511</v>
      </c>
      <c r="BF48" s="59">
        <f t="shared" si="35"/>
        <v>-462523544.55404133</v>
      </c>
    </row>
    <row r="49" spans="2:58" x14ac:dyDescent="0.2">
      <c r="B49" s="2">
        <f t="shared" si="3"/>
        <v>46</v>
      </c>
      <c r="E49" s="60" t="s">
        <v>21</v>
      </c>
      <c r="F49" s="38">
        <f t="shared" si="32"/>
        <v>110972218.59999999</v>
      </c>
      <c r="G49" s="38">
        <f t="shared" si="32"/>
        <v>-92050236.190000013</v>
      </c>
      <c r="H49" s="38">
        <f t="shared" si="32"/>
        <v>-92714284.336900011</v>
      </c>
      <c r="I49" s="38">
        <f t="shared" si="32"/>
        <v>-141597936.34882334</v>
      </c>
      <c r="J49" s="38">
        <f t="shared" si="32"/>
        <v>-141597936.34882334</v>
      </c>
      <c r="K49" s="38">
        <f t="shared" si="32"/>
        <v>-141597936.34882334</v>
      </c>
      <c r="L49" s="38">
        <f t="shared" si="32"/>
        <v>-127786367.53687523</v>
      </c>
      <c r="M49" s="38">
        <f t="shared" si="32"/>
        <v>-127786367.53687523</v>
      </c>
      <c r="N49" s="38">
        <f t="shared" si="32"/>
        <v>-127786367.53687523</v>
      </c>
      <c r="O49" s="38">
        <f t="shared" si="32"/>
        <v>-127786367.53687523</v>
      </c>
      <c r="P49" s="38">
        <f t="shared" si="32"/>
        <v>-127786367.53687523</v>
      </c>
      <c r="Q49" s="38">
        <f t="shared" si="32"/>
        <v>-127786367.53687523</v>
      </c>
      <c r="R49" s="38">
        <f t="shared" si="32"/>
        <v>-127786367.53687523</v>
      </c>
      <c r="S49" s="38">
        <f t="shared" si="32"/>
        <v>-127786367.53687523</v>
      </c>
      <c r="T49" s="38">
        <f t="shared" si="32"/>
        <v>-127786367.53687523</v>
      </c>
      <c r="U49" s="38">
        <f t="shared" si="32"/>
        <v>-127786367.53687523</v>
      </c>
      <c r="V49" s="38">
        <f t="shared" si="33"/>
        <v>-127786367.53687523</v>
      </c>
      <c r="W49" s="38">
        <f t="shared" si="33"/>
        <v>-127786367.53687523</v>
      </c>
      <c r="X49" s="38">
        <f t="shared" si="33"/>
        <v>-127786367.53687523</v>
      </c>
      <c r="Y49" s="38">
        <f t="shared" si="33"/>
        <v>-127786367.53687523</v>
      </c>
      <c r="Z49" s="38">
        <f t="shared" si="33"/>
        <v>-127786367.53687523</v>
      </c>
      <c r="AA49" s="38">
        <f t="shared" si="33"/>
        <v>-127786367.53687523</v>
      </c>
      <c r="AB49" s="38">
        <f t="shared" si="33"/>
        <v>-127786367.53687523</v>
      </c>
      <c r="AC49" s="38">
        <f t="shared" si="33"/>
        <v>-127786367.53687523</v>
      </c>
      <c r="AD49" s="38">
        <f t="shared" si="33"/>
        <v>-127786367.53687523</v>
      </c>
      <c r="AE49" s="38">
        <f t="shared" si="33"/>
        <v>-127786367.53687523</v>
      </c>
      <c r="AF49" s="38">
        <f t="shared" si="33"/>
        <v>-127786367.53687523</v>
      </c>
      <c r="AG49" s="38">
        <f t="shared" si="33"/>
        <v>-127786367.53687523</v>
      </c>
      <c r="AH49" s="38">
        <f t="shared" si="33"/>
        <v>-127786367.53687523</v>
      </c>
      <c r="AI49" s="38">
        <f t="shared" si="33"/>
        <v>-127786367.53687523</v>
      </c>
      <c r="AJ49" s="38">
        <f t="shared" si="33"/>
        <v>-127786367.53687523</v>
      </c>
      <c r="AK49" s="38">
        <f t="shared" si="33"/>
        <v>-127786367.53687523</v>
      </c>
      <c r="AL49" s="38">
        <f t="shared" si="34"/>
        <v>-127786367.53687523</v>
      </c>
      <c r="AM49" s="38">
        <f t="shared" si="34"/>
        <v>-127786367.53687523</v>
      </c>
      <c r="AN49" s="38">
        <f t="shared" si="34"/>
        <v>-127786367.53687523</v>
      </c>
      <c r="AO49" s="38">
        <f t="shared" si="34"/>
        <v>-127786367.53687523</v>
      </c>
      <c r="AP49" s="38">
        <f t="shared" si="34"/>
        <v>-127786367.53687523</v>
      </c>
      <c r="AQ49" s="38">
        <f t="shared" si="34"/>
        <v>-127786367.53687523</v>
      </c>
      <c r="AR49" s="38">
        <f t="shared" si="34"/>
        <v>-127786367.53687523</v>
      </c>
      <c r="AS49" s="38">
        <f t="shared" si="34"/>
        <v>-127786367.53687523</v>
      </c>
      <c r="AT49" s="38">
        <f t="shared" si="34"/>
        <v>-127786367.53687523</v>
      </c>
      <c r="AU49" s="38">
        <f t="shared" si="34"/>
        <v>-127786367.53687523</v>
      </c>
      <c r="AV49" s="38">
        <f t="shared" si="34"/>
        <v>-127786367.53687523</v>
      </c>
      <c r="AW49" s="38">
        <f t="shared" si="34"/>
        <v>-127786367.53687523</v>
      </c>
      <c r="AX49" s="38">
        <f t="shared" si="34"/>
        <v>-127786367.53687523</v>
      </c>
      <c r="AY49" s="38">
        <f t="shared" si="34"/>
        <v>-127786367.53687523</v>
      </c>
      <c r="AZ49" s="38">
        <f t="shared" si="34"/>
        <v>-127786367.53687523</v>
      </c>
      <c r="BA49" s="38">
        <f t="shared" si="34"/>
        <v>-127786367.53687523</v>
      </c>
      <c r="BB49" s="38">
        <f t="shared" si="35"/>
        <v>-127786367.53687523</v>
      </c>
      <c r="BC49" s="38">
        <f t="shared" si="35"/>
        <v>-127786367.53687523</v>
      </c>
      <c r="BD49" s="38">
        <f t="shared" si="35"/>
        <v>-127786367.53687523</v>
      </c>
      <c r="BE49" s="38">
        <f t="shared" si="35"/>
        <v>-127786367.53687523</v>
      </c>
      <c r="BF49" s="59">
        <f t="shared" si="35"/>
        <v>-127786367.53687523</v>
      </c>
    </row>
    <row r="50" spans="2:58" x14ac:dyDescent="0.2">
      <c r="B50" s="2">
        <f t="shared" si="3"/>
        <v>47</v>
      </c>
      <c r="E50" s="60" t="s">
        <v>22</v>
      </c>
      <c r="F50" s="38">
        <f t="shared" si="32"/>
        <v>-61996244.815623596</v>
      </c>
      <c r="G50" s="38">
        <f t="shared" si="32"/>
        <v>-17295122.542016141</v>
      </c>
      <c r="H50" s="38">
        <f t="shared" si="32"/>
        <v>-12853620.326173516</v>
      </c>
      <c r="I50" s="38">
        <f t="shared" si="32"/>
        <v>8618806.4123425093</v>
      </c>
      <c r="J50" s="38">
        <f t="shared" si="32"/>
        <v>16663056.511954272</v>
      </c>
      <c r="K50" s="38">
        <f t="shared" si="32"/>
        <v>23291516.601262182</v>
      </c>
      <c r="L50" s="38">
        <f t="shared" si="32"/>
        <v>22098909.347995192</v>
      </c>
      <c r="M50" s="38">
        <f t="shared" si="32"/>
        <v>19550232.799957138</v>
      </c>
      <c r="N50" s="38">
        <f t="shared" si="32"/>
        <v>18879539.17821588</v>
      </c>
      <c r="O50" s="38">
        <f t="shared" si="32"/>
        <v>12970915.105508078</v>
      </c>
      <c r="P50" s="38">
        <f t="shared" si="32"/>
        <v>11195314.657561263</v>
      </c>
      <c r="Q50" s="38">
        <f t="shared" si="32"/>
        <v>9194364.3080150485</v>
      </c>
      <c r="R50" s="38">
        <f t="shared" si="32"/>
        <v>8433316.6476426572</v>
      </c>
      <c r="S50" s="38">
        <f t="shared" si="32"/>
        <v>8378809.1618176997</v>
      </c>
      <c r="T50" s="38">
        <f t="shared" si="32"/>
        <v>8356932.0318811024</v>
      </c>
      <c r="U50" s="38">
        <f t="shared" si="32"/>
        <v>8363964.1016489258</v>
      </c>
      <c r="V50" s="38">
        <f t="shared" si="33"/>
        <v>8373112.4784750845</v>
      </c>
      <c r="W50" s="38">
        <f t="shared" si="33"/>
        <v>8403486.4340173937</v>
      </c>
      <c r="X50" s="38">
        <f t="shared" si="33"/>
        <v>8464357.0683692172</v>
      </c>
      <c r="Y50" s="38">
        <f t="shared" si="33"/>
        <v>8559797.0192224104</v>
      </c>
      <c r="Z50" s="38">
        <f t="shared" si="33"/>
        <v>8676132.9277111683</v>
      </c>
      <c r="AA50" s="38">
        <f t="shared" si="33"/>
        <v>4708003.897469637</v>
      </c>
      <c r="AB50" s="38">
        <f t="shared" si="33"/>
        <v>3954296.2978854459</v>
      </c>
      <c r="AC50" s="38">
        <f t="shared" si="33"/>
        <v>3888542.4050499499</v>
      </c>
      <c r="AD50" s="38">
        <f t="shared" si="33"/>
        <v>3776653.3819241188</v>
      </c>
      <c r="AE50" s="38">
        <f t="shared" si="33"/>
        <v>3549426.3222996462</v>
      </c>
      <c r="AF50" s="38">
        <f t="shared" si="33"/>
        <v>3164436.5487656724</v>
      </c>
      <c r="AG50" s="38">
        <f t="shared" si="33"/>
        <v>2698185.0428054091</v>
      </c>
      <c r="AH50" s="38">
        <f t="shared" si="33"/>
        <v>2219647.6451214887</v>
      </c>
      <c r="AI50" s="38">
        <f t="shared" si="33"/>
        <v>1081400.0760102272</v>
      </c>
      <c r="AJ50" s="38">
        <f t="shared" si="33"/>
        <v>788082.3116519507</v>
      </c>
      <c r="AK50" s="38">
        <f t="shared" si="33"/>
        <v>657746.6866537407</v>
      </c>
      <c r="AL50" s="38">
        <f t="shared" si="34"/>
        <v>531308.4284942504</v>
      </c>
      <c r="AM50" s="38">
        <f t="shared" si="34"/>
        <v>405868.9073778037</v>
      </c>
      <c r="AN50" s="38">
        <f t="shared" si="34"/>
        <v>275679.82335529104</v>
      </c>
      <c r="AO50" s="38">
        <f t="shared" si="34"/>
        <v>239685.35415730439</v>
      </c>
      <c r="AP50" s="38">
        <f t="shared" si="34"/>
        <v>207164.17813277803</v>
      </c>
      <c r="AQ50" s="38">
        <f t="shared" si="34"/>
        <v>183145.42155238427</v>
      </c>
      <c r="AR50" s="38">
        <f t="shared" si="34"/>
        <v>158037.17448212765</v>
      </c>
      <c r="AS50" s="38">
        <f t="shared" si="34"/>
        <v>131812.19965975359</v>
      </c>
      <c r="AT50" s="38">
        <f t="shared" si="34"/>
        <v>112491.72901299223</v>
      </c>
      <c r="AU50" s="38">
        <f t="shared" si="34"/>
        <v>90811.89766699262</v>
      </c>
      <c r="AV50" s="38">
        <f t="shared" si="34"/>
        <v>65922.164371846244</v>
      </c>
      <c r="AW50" s="38">
        <f t="shared" si="34"/>
        <v>72082.568274382502</v>
      </c>
      <c r="AX50" s="38">
        <f t="shared" si="34"/>
        <v>73520.947078302503</v>
      </c>
      <c r="AY50" s="38">
        <f t="shared" si="34"/>
        <v>67860.788744822145</v>
      </c>
      <c r="AZ50" s="38">
        <f t="shared" si="34"/>
        <v>58869.544384082779</v>
      </c>
      <c r="BA50" s="38">
        <f t="shared" si="34"/>
        <v>49653.518914325163</v>
      </c>
      <c r="BB50" s="38">
        <f t="shared" si="35"/>
        <v>40207.092807823792</v>
      </c>
      <c r="BC50" s="38">
        <f t="shared" si="35"/>
        <v>30524.506048657</v>
      </c>
      <c r="BD50" s="38">
        <f t="shared" si="35"/>
        <v>20599.854620514438</v>
      </c>
      <c r="BE50" s="38">
        <f t="shared" si="35"/>
        <v>10427.086906667799</v>
      </c>
      <c r="BF50" s="59">
        <f t="shared" si="35"/>
        <v>-2.6077032089233398E-8</v>
      </c>
    </row>
    <row r="51" spans="2:58" x14ac:dyDescent="0.2">
      <c r="B51" s="2">
        <f t="shared" si="3"/>
        <v>48</v>
      </c>
      <c r="E51" s="60" t="s">
        <v>23</v>
      </c>
      <c r="F51" s="38">
        <f t="shared" si="32"/>
        <v>0</v>
      </c>
      <c r="G51" s="38">
        <f t="shared" si="32"/>
        <v>0</v>
      </c>
      <c r="H51" s="38">
        <f t="shared" si="32"/>
        <v>0</v>
      </c>
      <c r="I51" s="38">
        <f t="shared" si="32"/>
        <v>0</v>
      </c>
      <c r="J51" s="38">
        <f t="shared" si="32"/>
        <v>0</v>
      </c>
      <c r="K51" s="38">
        <f t="shared" si="32"/>
        <v>0</v>
      </c>
      <c r="L51" s="38">
        <f t="shared" si="32"/>
        <v>0</v>
      </c>
      <c r="M51" s="38">
        <f t="shared" si="32"/>
        <v>0</v>
      </c>
      <c r="N51" s="38">
        <f t="shared" si="32"/>
        <v>0</v>
      </c>
      <c r="O51" s="38">
        <f t="shared" si="32"/>
        <v>0</v>
      </c>
      <c r="P51" s="38">
        <f t="shared" si="32"/>
        <v>0</v>
      </c>
      <c r="Q51" s="38">
        <f t="shared" si="32"/>
        <v>0</v>
      </c>
      <c r="R51" s="38">
        <f t="shared" si="32"/>
        <v>0</v>
      </c>
      <c r="S51" s="38">
        <f t="shared" si="32"/>
        <v>0</v>
      </c>
      <c r="T51" s="38">
        <f t="shared" si="32"/>
        <v>0</v>
      </c>
      <c r="U51" s="38">
        <f t="shared" si="32"/>
        <v>0</v>
      </c>
      <c r="V51" s="38">
        <f t="shared" si="33"/>
        <v>0</v>
      </c>
      <c r="W51" s="38">
        <f t="shared" si="33"/>
        <v>0</v>
      </c>
      <c r="X51" s="38">
        <f t="shared" si="33"/>
        <v>0</v>
      </c>
      <c r="Y51" s="38">
        <f t="shared" si="33"/>
        <v>0</v>
      </c>
      <c r="Z51" s="38">
        <f t="shared" si="33"/>
        <v>0</v>
      </c>
      <c r="AA51" s="38">
        <f t="shared" si="33"/>
        <v>0</v>
      </c>
      <c r="AB51" s="38">
        <f t="shared" si="33"/>
        <v>0</v>
      </c>
      <c r="AC51" s="38">
        <f t="shared" si="33"/>
        <v>0</v>
      </c>
      <c r="AD51" s="38">
        <f t="shared" si="33"/>
        <v>0</v>
      </c>
      <c r="AE51" s="38">
        <f t="shared" si="33"/>
        <v>0</v>
      </c>
      <c r="AF51" s="38">
        <f t="shared" si="33"/>
        <v>0</v>
      </c>
      <c r="AG51" s="38">
        <f t="shared" si="33"/>
        <v>0</v>
      </c>
      <c r="AH51" s="38">
        <f t="shared" si="33"/>
        <v>0</v>
      </c>
      <c r="AI51" s="38">
        <f t="shared" si="33"/>
        <v>0</v>
      </c>
      <c r="AJ51" s="38">
        <f t="shared" si="33"/>
        <v>0</v>
      </c>
      <c r="AK51" s="38">
        <f t="shared" si="33"/>
        <v>0</v>
      </c>
      <c r="AL51" s="38">
        <f t="shared" si="34"/>
        <v>0</v>
      </c>
      <c r="AM51" s="38">
        <f t="shared" si="34"/>
        <v>0</v>
      </c>
      <c r="AN51" s="38">
        <f t="shared" si="34"/>
        <v>0</v>
      </c>
      <c r="AO51" s="38">
        <f t="shared" si="34"/>
        <v>0</v>
      </c>
      <c r="AP51" s="38">
        <f t="shared" si="34"/>
        <v>0</v>
      </c>
      <c r="AQ51" s="38">
        <f t="shared" si="34"/>
        <v>0</v>
      </c>
      <c r="AR51" s="38">
        <f t="shared" si="34"/>
        <v>0</v>
      </c>
      <c r="AS51" s="38">
        <f t="shared" si="34"/>
        <v>0</v>
      </c>
      <c r="AT51" s="38">
        <f t="shared" si="34"/>
        <v>0</v>
      </c>
      <c r="AU51" s="38">
        <f t="shared" si="34"/>
        <v>0</v>
      </c>
      <c r="AV51" s="38">
        <f t="shared" si="34"/>
        <v>0</v>
      </c>
      <c r="AW51" s="38">
        <f t="shared" si="34"/>
        <v>0</v>
      </c>
      <c r="AX51" s="38">
        <f t="shared" si="34"/>
        <v>0</v>
      </c>
      <c r="AY51" s="38">
        <f t="shared" si="34"/>
        <v>0</v>
      </c>
      <c r="AZ51" s="38">
        <f t="shared" si="34"/>
        <v>0</v>
      </c>
      <c r="BA51" s="38">
        <f t="shared" si="34"/>
        <v>0</v>
      </c>
      <c r="BB51" s="38">
        <f t="shared" si="35"/>
        <v>0</v>
      </c>
      <c r="BC51" s="38">
        <f t="shared" si="35"/>
        <v>0</v>
      </c>
      <c r="BD51" s="38">
        <f t="shared" si="35"/>
        <v>0</v>
      </c>
      <c r="BE51" s="38">
        <f t="shared" si="35"/>
        <v>0</v>
      </c>
      <c r="BF51" s="59">
        <f t="shared" si="35"/>
        <v>0</v>
      </c>
    </row>
    <row r="52" spans="2:58" x14ac:dyDescent="0.2">
      <c r="B52" s="2">
        <f t="shared" si="3"/>
        <v>49</v>
      </c>
      <c r="E52" s="61" t="s">
        <v>24</v>
      </c>
      <c r="F52" s="62">
        <f t="shared" si="32"/>
        <v>0</v>
      </c>
      <c r="G52" s="62">
        <f t="shared" si="32"/>
        <v>0</v>
      </c>
      <c r="H52" s="62">
        <f t="shared" si="32"/>
        <v>0</v>
      </c>
      <c r="I52" s="62">
        <f t="shared" si="32"/>
        <v>0</v>
      </c>
      <c r="J52" s="62">
        <f t="shared" si="32"/>
        <v>0</v>
      </c>
      <c r="K52" s="62">
        <f t="shared" si="32"/>
        <v>0</v>
      </c>
      <c r="L52" s="62">
        <f t="shared" si="32"/>
        <v>0</v>
      </c>
      <c r="M52" s="62">
        <f t="shared" si="32"/>
        <v>0</v>
      </c>
      <c r="N52" s="62">
        <f t="shared" si="32"/>
        <v>0</v>
      </c>
      <c r="O52" s="62">
        <f t="shared" si="32"/>
        <v>0</v>
      </c>
      <c r="P52" s="62">
        <f t="shared" si="32"/>
        <v>0</v>
      </c>
      <c r="Q52" s="62">
        <f t="shared" si="32"/>
        <v>0</v>
      </c>
      <c r="R52" s="62">
        <f t="shared" si="32"/>
        <v>0</v>
      </c>
      <c r="S52" s="62">
        <f t="shared" si="32"/>
        <v>0</v>
      </c>
      <c r="T52" s="62">
        <f t="shared" si="32"/>
        <v>0</v>
      </c>
      <c r="U52" s="62">
        <f t="shared" si="32"/>
        <v>0</v>
      </c>
      <c r="V52" s="62">
        <f t="shared" si="33"/>
        <v>0</v>
      </c>
      <c r="W52" s="62">
        <f t="shared" si="33"/>
        <v>0</v>
      </c>
      <c r="X52" s="62">
        <f t="shared" si="33"/>
        <v>0</v>
      </c>
      <c r="Y52" s="62">
        <f t="shared" si="33"/>
        <v>0</v>
      </c>
      <c r="Z52" s="62">
        <f t="shared" si="33"/>
        <v>0</v>
      </c>
      <c r="AA52" s="62">
        <f t="shared" si="33"/>
        <v>0</v>
      </c>
      <c r="AB52" s="62">
        <f t="shared" si="33"/>
        <v>0</v>
      </c>
      <c r="AC52" s="62">
        <f t="shared" si="33"/>
        <v>0</v>
      </c>
      <c r="AD52" s="62">
        <f t="shared" si="33"/>
        <v>0</v>
      </c>
      <c r="AE52" s="62">
        <f t="shared" si="33"/>
        <v>0</v>
      </c>
      <c r="AF52" s="62">
        <f t="shared" si="33"/>
        <v>0</v>
      </c>
      <c r="AG52" s="62">
        <f t="shared" si="33"/>
        <v>0</v>
      </c>
      <c r="AH52" s="62">
        <f t="shared" si="33"/>
        <v>0</v>
      </c>
      <c r="AI52" s="62">
        <f t="shared" si="33"/>
        <v>0</v>
      </c>
      <c r="AJ52" s="62">
        <f t="shared" si="33"/>
        <v>0</v>
      </c>
      <c r="AK52" s="62">
        <f t="shared" si="33"/>
        <v>0</v>
      </c>
      <c r="AL52" s="62">
        <f t="shared" si="34"/>
        <v>0</v>
      </c>
      <c r="AM52" s="62">
        <f t="shared" si="34"/>
        <v>0</v>
      </c>
      <c r="AN52" s="62">
        <f t="shared" si="34"/>
        <v>0</v>
      </c>
      <c r="AO52" s="62">
        <f t="shared" si="34"/>
        <v>0</v>
      </c>
      <c r="AP52" s="62">
        <f t="shared" si="34"/>
        <v>0</v>
      </c>
      <c r="AQ52" s="62">
        <f t="shared" si="34"/>
        <v>0</v>
      </c>
      <c r="AR52" s="62">
        <f t="shared" si="34"/>
        <v>0</v>
      </c>
      <c r="AS52" s="62">
        <f t="shared" si="34"/>
        <v>0</v>
      </c>
      <c r="AT52" s="62">
        <f t="shared" si="34"/>
        <v>0</v>
      </c>
      <c r="AU52" s="62">
        <f t="shared" si="34"/>
        <v>0</v>
      </c>
      <c r="AV52" s="62">
        <f t="shared" si="34"/>
        <v>0</v>
      </c>
      <c r="AW52" s="62">
        <f t="shared" si="34"/>
        <v>0</v>
      </c>
      <c r="AX52" s="62">
        <f t="shared" si="34"/>
        <v>0</v>
      </c>
      <c r="AY52" s="62">
        <f t="shared" si="34"/>
        <v>0</v>
      </c>
      <c r="AZ52" s="62">
        <f t="shared" si="34"/>
        <v>0</v>
      </c>
      <c r="BA52" s="62">
        <f t="shared" si="34"/>
        <v>0</v>
      </c>
      <c r="BB52" s="62">
        <f t="shared" si="35"/>
        <v>0</v>
      </c>
      <c r="BC52" s="62">
        <f t="shared" si="35"/>
        <v>0</v>
      </c>
      <c r="BD52" s="62">
        <f t="shared" si="35"/>
        <v>0</v>
      </c>
      <c r="BE52" s="62">
        <f t="shared" si="35"/>
        <v>0</v>
      </c>
      <c r="BF52" s="63">
        <f t="shared" si="35"/>
        <v>0</v>
      </c>
    </row>
    <row r="53" spans="2:58" x14ac:dyDescent="0.2"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</row>
    <row r="55" spans="2:58" x14ac:dyDescent="0.2"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</row>
    <row r="57" spans="2:58" x14ac:dyDescent="0.2">
      <c r="F57" s="9"/>
      <c r="G57" s="9"/>
      <c r="H57" s="9"/>
      <c r="I57" s="9"/>
      <c r="J57" s="9"/>
      <c r="K57" s="9"/>
      <c r="L57" s="9"/>
    </row>
    <row r="58" spans="2:58" x14ac:dyDescent="0.2">
      <c r="I58" s="9"/>
    </row>
    <row r="59" spans="2:58" x14ac:dyDescent="0.2">
      <c r="F59" s="9"/>
      <c r="G59" s="9"/>
      <c r="H59" s="9"/>
      <c r="I59" s="9"/>
      <c r="J59" s="9"/>
      <c r="K59" s="9"/>
      <c r="L59" s="9"/>
    </row>
    <row r="60" spans="2:58" x14ac:dyDescent="0.2">
      <c r="F60" s="9"/>
      <c r="G60" s="9"/>
      <c r="H60" s="9"/>
      <c r="I60" s="9"/>
      <c r="J60" s="9"/>
      <c r="K60" s="9"/>
      <c r="L60" s="9"/>
    </row>
    <row r="61" spans="2:58" x14ac:dyDescent="0.2">
      <c r="F61" s="9"/>
      <c r="G61" s="9"/>
      <c r="H61" s="9"/>
      <c r="I61" s="9"/>
      <c r="J61" s="32"/>
      <c r="K61" s="32"/>
      <c r="L61" s="9"/>
    </row>
    <row r="62" spans="2:58" x14ac:dyDescent="0.2">
      <c r="F62" s="9"/>
      <c r="G62" s="9"/>
      <c r="H62" s="9"/>
      <c r="I62" s="9"/>
      <c r="J62" s="9"/>
      <c r="K62" s="9"/>
      <c r="L62" s="9"/>
    </row>
    <row r="63" spans="2:58" x14ac:dyDescent="0.2">
      <c r="F63" s="9"/>
      <c r="G63" s="9"/>
      <c r="H63" s="9"/>
      <c r="I63" s="9"/>
      <c r="J63" s="9"/>
      <c r="K63" s="9"/>
      <c r="L63" s="9"/>
    </row>
    <row r="64" spans="2:58" x14ac:dyDescent="0.2">
      <c r="F64" s="9"/>
      <c r="G64" s="9"/>
      <c r="H64" s="9"/>
      <c r="I64" s="9"/>
      <c r="J64" s="9"/>
      <c r="K64" s="9"/>
      <c r="L64" s="9"/>
    </row>
    <row r="65" spans="6:12" x14ac:dyDescent="0.2">
      <c r="F65" s="9"/>
      <c r="G65" s="9"/>
      <c r="H65" s="9"/>
      <c r="I65" s="9"/>
      <c r="J65" s="9"/>
      <c r="K65" s="9"/>
      <c r="L65" s="9"/>
    </row>
    <row r="66" spans="6:12" x14ac:dyDescent="0.2">
      <c r="F66" s="9"/>
      <c r="G66" s="9"/>
      <c r="H66" s="9"/>
      <c r="I66" s="9"/>
      <c r="J66" s="9"/>
      <c r="K66" s="9"/>
      <c r="L66" s="9"/>
    </row>
    <row r="67" spans="6:12" x14ac:dyDescent="0.2">
      <c r="F67" s="9"/>
      <c r="G67" s="9"/>
      <c r="H67" s="9"/>
      <c r="I67" s="9"/>
      <c r="J67" s="9"/>
      <c r="K67" s="9"/>
      <c r="L67" s="9"/>
    </row>
    <row r="68" spans="6:12" x14ac:dyDescent="0.2">
      <c r="F68" s="9"/>
      <c r="G68" s="9"/>
      <c r="H68" s="9"/>
      <c r="I68" s="9"/>
      <c r="J68" s="9"/>
      <c r="K68" s="9"/>
      <c r="L68" s="9"/>
    </row>
    <row r="69" spans="6:12" x14ac:dyDescent="0.2">
      <c r="F69" s="9"/>
      <c r="G69" s="9"/>
      <c r="H69" s="9"/>
      <c r="I69" s="9"/>
      <c r="J69" s="9"/>
      <c r="K69" s="9"/>
      <c r="L69" s="9"/>
    </row>
  </sheetData>
  <pageMargins left="0.2" right="0.2" top="0.5" bottom="0.5" header="0.3" footer="0.3"/>
  <pageSetup scale="97" firstPageNumber="12" fitToWidth="0" orientation="landscape" useFirstPageNumber="1" r:id="rId1"/>
  <headerFooter>
    <oddFooter>&amp;RExh. SEF-19 "&amp;A" Tab
page &amp;P of 32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43"/>
  <sheetViews>
    <sheetView workbookViewId="0">
      <pane xSplit="2" ySplit="3" topLeftCell="C19" activePane="bottomRight" state="frozen"/>
      <selection activeCell="I29" sqref="I29"/>
      <selection pane="topRight" activeCell="I29" sqref="I29"/>
      <selection pane="bottomLeft" activeCell="I29" sqref="I29"/>
      <selection pane="bottomRight" activeCell="G31" sqref="G31"/>
    </sheetView>
  </sheetViews>
  <sheetFormatPr defaultColWidth="9.140625" defaultRowHeight="12" outlineLevelCol="1" x14ac:dyDescent="0.2"/>
  <cols>
    <col min="1" max="1" width="3.7109375" style="2" customWidth="1"/>
    <col min="2" max="2" width="36.7109375" style="2" customWidth="1"/>
    <col min="3" max="3" width="14.28515625" style="2" bestFit="1" customWidth="1"/>
    <col min="4" max="5" width="12.140625" style="2" bestFit="1" customWidth="1"/>
    <col min="6" max="7" width="12.7109375" style="2" customWidth="1" outlineLevel="1"/>
    <col min="8" max="51" width="12.140625" style="2" customWidth="1" outlineLevel="1"/>
    <col min="52" max="16384" width="9.140625" style="2"/>
  </cols>
  <sheetData>
    <row r="1" spans="1:51" x14ac:dyDescent="0.2">
      <c r="A1" s="1" t="s">
        <v>0</v>
      </c>
    </row>
    <row r="2" spans="1:51" x14ac:dyDescent="0.2">
      <c r="A2" s="1" t="s">
        <v>1</v>
      </c>
    </row>
    <row r="3" spans="1:51" x14ac:dyDescent="0.2">
      <c r="A3" s="1"/>
      <c r="C3" s="3">
        <v>2023</v>
      </c>
      <c r="D3" s="3">
        <v>2024</v>
      </c>
      <c r="E3" s="3">
        <v>2025</v>
      </c>
      <c r="F3" s="3">
        <v>2026</v>
      </c>
      <c r="G3" s="3">
        <v>2027</v>
      </c>
      <c r="H3" s="3">
        <v>2028</v>
      </c>
      <c r="I3" s="3">
        <v>2029</v>
      </c>
      <c r="J3" s="3">
        <v>2030</v>
      </c>
      <c r="K3" s="3">
        <v>2031</v>
      </c>
      <c r="L3" s="3">
        <v>2032</v>
      </c>
      <c r="M3" s="3">
        <v>2033</v>
      </c>
      <c r="N3" s="3">
        <v>2034</v>
      </c>
      <c r="O3" s="3">
        <v>2035</v>
      </c>
      <c r="P3" s="3">
        <v>2036</v>
      </c>
      <c r="Q3" s="3">
        <v>2037</v>
      </c>
      <c r="R3" s="3">
        <v>2038</v>
      </c>
      <c r="S3" s="3">
        <v>2039</v>
      </c>
      <c r="T3" s="3">
        <v>2040</v>
      </c>
      <c r="U3" s="3">
        <v>2041</v>
      </c>
      <c r="V3" s="3">
        <v>2042</v>
      </c>
      <c r="W3" s="3">
        <v>2043</v>
      </c>
      <c r="X3" s="3">
        <v>2044</v>
      </c>
      <c r="Y3" s="3">
        <v>2045</v>
      </c>
      <c r="Z3" s="3">
        <v>2046</v>
      </c>
      <c r="AA3" s="3">
        <v>2047</v>
      </c>
      <c r="AB3" s="3">
        <v>2048</v>
      </c>
      <c r="AC3" s="3">
        <v>2049</v>
      </c>
      <c r="AD3" s="3">
        <v>2050</v>
      </c>
      <c r="AE3" s="3">
        <v>2051</v>
      </c>
      <c r="AF3" s="3">
        <v>2052</v>
      </c>
      <c r="AG3" s="3">
        <v>2053</v>
      </c>
      <c r="AH3" s="3">
        <v>2054</v>
      </c>
      <c r="AI3" s="3">
        <v>2055</v>
      </c>
      <c r="AJ3" s="3">
        <v>2056</v>
      </c>
      <c r="AK3" s="3">
        <v>2057</v>
      </c>
      <c r="AL3" s="3">
        <v>2058</v>
      </c>
      <c r="AM3" s="3">
        <v>2059</v>
      </c>
      <c r="AN3" s="3">
        <v>2060</v>
      </c>
      <c r="AO3" s="3">
        <v>2061</v>
      </c>
      <c r="AP3" s="3">
        <v>2062</v>
      </c>
      <c r="AQ3" s="3">
        <v>2063</v>
      </c>
      <c r="AR3" s="3">
        <v>2064</v>
      </c>
      <c r="AS3" s="3">
        <v>2065</v>
      </c>
      <c r="AT3" s="3">
        <v>2066</v>
      </c>
      <c r="AU3" s="3">
        <v>2067</v>
      </c>
      <c r="AV3" s="3">
        <v>2068</v>
      </c>
      <c r="AW3" s="3">
        <v>2069</v>
      </c>
      <c r="AX3" s="3">
        <v>2070</v>
      </c>
      <c r="AY3" s="3">
        <v>2071</v>
      </c>
    </row>
    <row r="4" spans="1:51" x14ac:dyDescent="0.2">
      <c r="A4" s="2">
        <f>ROW()</f>
        <v>4</v>
      </c>
      <c r="B4" s="4" t="s">
        <v>2</v>
      </c>
      <c r="C4" s="5">
        <v>26701829.023333333</v>
      </c>
      <c r="D4" s="5">
        <v>28626443.523333333</v>
      </c>
      <c r="E4" s="5">
        <v>33883531.538333327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spans="1:51" x14ac:dyDescent="0.2">
      <c r="A5" s="2">
        <f>ROW()</f>
        <v>5</v>
      </c>
      <c r="B5" s="6" t="s">
        <v>3</v>
      </c>
      <c r="C5" s="7"/>
    </row>
    <row r="6" spans="1:51" x14ac:dyDescent="0.2">
      <c r="A6" s="2">
        <f>ROW()</f>
        <v>6</v>
      </c>
      <c r="B6" s="6" t="s">
        <v>4</v>
      </c>
      <c r="C6" s="7"/>
    </row>
    <row r="7" spans="1:51" x14ac:dyDescent="0.2">
      <c r="A7" s="2">
        <f>ROW()</f>
        <v>7</v>
      </c>
      <c r="B7" s="6" t="s">
        <v>5</v>
      </c>
      <c r="C7" s="7"/>
    </row>
    <row r="8" spans="1:51" x14ac:dyDescent="0.2">
      <c r="A8" s="2">
        <f>ROW()</f>
        <v>8</v>
      </c>
      <c r="B8" s="6" t="s">
        <v>6</v>
      </c>
      <c r="C8" s="7"/>
    </row>
    <row r="9" spans="1:51" x14ac:dyDescent="0.2">
      <c r="A9" s="2">
        <f>ROW()</f>
        <v>9</v>
      </c>
      <c r="B9" s="6" t="s">
        <v>7</v>
      </c>
      <c r="C9" s="7"/>
    </row>
    <row r="10" spans="1:51" x14ac:dyDescent="0.2">
      <c r="A10" s="2">
        <f>ROW()</f>
        <v>10</v>
      </c>
      <c r="B10" s="6" t="s">
        <v>8</v>
      </c>
      <c r="C10" s="7">
        <v>1092602</v>
      </c>
      <c r="D10" s="7">
        <v>1092602</v>
      </c>
      <c r="E10" s="7">
        <v>1092602</v>
      </c>
    </row>
    <row r="11" spans="1:51" x14ac:dyDescent="0.2">
      <c r="A11" s="2">
        <f>ROW()</f>
        <v>11</v>
      </c>
      <c r="B11" s="6" t="s">
        <v>9</v>
      </c>
      <c r="C11" s="7">
        <f>'Unrecovered Costs'!H35+'Unrecovered Costs'!H36</f>
        <v>35692570.21360831</v>
      </c>
      <c r="D11" s="7">
        <f>'Unrecovered Costs'!I35+'Unrecovered Costs'!I36</f>
        <v>37735418.510678656</v>
      </c>
      <c r="E11" s="7">
        <f>'Unrecovered Costs'!J35+'Unrecovered Costs'!J36</f>
        <v>56645443.55550658</v>
      </c>
      <c r="F11" s="7">
        <f>'Unrecovered Costs'!K35+'Unrecovered Costs'!K36</f>
        <v>975460.24685536488</v>
      </c>
      <c r="G11" s="7">
        <f>'Unrecovered Costs'!L35+'Unrecovered Costs'!L36</f>
        <v>975460.24685536476</v>
      </c>
      <c r="H11" s="7">
        <f>'Unrecovered Costs'!M35+'Unrecovered Costs'!M36</f>
        <v>975460.24685536488</v>
      </c>
      <c r="I11" s="7">
        <f>'Unrecovered Costs'!N35+'Unrecovered Costs'!N36</f>
        <v>975460.246855365</v>
      </c>
      <c r="J11" s="7">
        <f>'Unrecovered Costs'!O35+'Unrecovered Costs'!O36</f>
        <v>975460.246855365</v>
      </c>
      <c r="K11" s="7">
        <f>'Unrecovered Costs'!P35+'Unrecovered Costs'!P36</f>
        <v>975460.24685536488</v>
      </c>
      <c r="L11" s="7">
        <f>'Unrecovered Costs'!Q35+'Unrecovered Costs'!Q36</f>
        <v>975460.24685536476</v>
      </c>
      <c r="M11" s="7">
        <f>'Unrecovered Costs'!R35+'Unrecovered Costs'!R36</f>
        <v>975460.24685536488</v>
      </c>
      <c r="N11" s="7">
        <f>'Unrecovered Costs'!S35+'Unrecovered Costs'!S36</f>
        <v>975460.246855365</v>
      </c>
      <c r="O11" s="7">
        <f>'Unrecovered Costs'!T35+'Unrecovered Costs'!T36</f>
        <v>975460.24685536488</v>
      </c>
      <c r="P11" s="7">
        <f>'Unrecovered Costs'!U35+'Unrecovered Costs'!U36</f>
        <v>975460.246855365</v>
      </c>
      <c r="Q11" s="7">
        <f>'Unrecovered Costs'!V35+'Unrecovered Costs'!V36</f>
        <v>975460.24685536488</v>
      </c>
      <c r="R11" s="7">
        <f>'Unrecovered Costs'!W35+'Unrecovered Costs'!W36</f>
        <v>975460.246855365</v>
      </c>
      <c r="S11" s="7">
        <f>'Unrecovered Costs'!X35+'Unrecovered Costs'!X36</f>
        <v>975460.24685536476</v>
      </c>
      <c r="T11" s="7">
        <f>'Unrecovered Costs'!Y35+'Unrecovered Costs'!Y36</f>
        <v>975460.246855365</v>
      </c>
      <c r="U11" s="7">
        <f>'Unrecovered Costs'!Z35+'Unrecovered Costs'!Z36</f>
        <v>975460.24685536488</v>
      </c>
      <c r="V11" s="7">
        <f>'Unrecovered Costs'!AA35+'Unrecovered Costs'!AA36</f>
        <v>975460.24685536488</v>
      </c>
      <c r="W11" s="7">
        <f>'Unrecovered Costs'!AB35+'Unrecovered Costs'!AB36</f>
        <v>975460.24685536511</v>
      </c>
      <c r="X11" s="7">
        <f>'Unrecovered Costs'!AC35+'Unrecovered Costs'!AC36</f>
        <v>975460.24685536488</v>
      </c>
      <c r="Y11" s="7">
        <f>'Unrecovered Costs'!AD35+'Unrecovered Costs'!AD36</f>
        <v>975460.24685536453</v>
      </c>
      <c r="Z11" s="7">
        <f>'Unrecovered Costs'!AE35+'Unrecovered Costs'!AE36</f>
        <v>975460.24685536476</v>
      </c>
      <c r="AA11" s="7">
        <f>'Unrecovered Costs'!AF35+'Unrecovered Costs'!AF36</f>
        <v>975460.24685536511</v>
      </c>
      <c r="AB11" s="7">
        <f>'Unrecovered Costs'!AG35+'Unrecovered Costs'!AG36</f>
        <v>975460.24685536453</v>
      </c>
      <c r="AC11" s="7">
        <f>'Unrecovered Costs'!AH35+'Unrecovered Costs'!AH36</f>
        <v>975460.24685536325</v>
      </c>
      <c r="AD11" s="7">
        <f>'Unrecovered Costs'!AI35+'Unrecovered Costs'!AI36</f>
        <v>975460.24685536325</v>
      </c>
      <c r="AE11" s="7">
        <v>0</v>
      </c>
      <c r="AF11" s="7">
        <v>0</v>
      </c>
      <c r="AG11" s="7">
        <v>0</v>
      </c>
      <c r="AH11" s="7">
        <v>0</v>
      </c>
      <c r="AI11" s="7">
        <v>0</v>
      </c>
      <c r="AJ11" s="7">
        <v>0</v>
      </c>
      <c r="AK11" s="7">
        <v>0</v>
      </c>
      <c r="AL11" s="7">
        <v>0</v>
      </c>
      <c r="AM11" s="7">
        <v>0</v>
      </c>
      <c r="AN11" s="7">
        <v>0</v>
      </c>
      <c r="AO11" s="7">
        <v>0</v>
      </c>
      <c r="AP11" s="7">
        <v>0</v>
      </c>
      <c r="AQ11" s="7">
        <v>0</v>
      </c>
      <c r="AR11" s="7">
        <v>0</v>
      </c>
      <c r="AS11" s="7">
        <v>0</v>
      </c>
      <c r="AT11" s="7">
        <v>0</v>
      </c>
      <c r="AU11" s="7">
        <v>0</v>
      </c>
      <c r="AV11" s="7">
        <v>0</v>
      </c>
      <c r="AW11" s="7">
        <v>0</v>
      </c>
      <c r="AX11" s="7">
        <v>0</v>
      </c>
      <c r="AY11" s="7">
        <v>0</v>
      </c>
    </row>
    <row r="12" spans="1:51" x14ac:dyDescent="0.2">
      <c r="A12" s="2">
        <f>ROW()</f>
        <v>12</v>
      </c>
      <c r="B12" s="6" t="s">
        <v>10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</row>
    <row r="13" spans="1:51" x14ac:dyDescent="0.2">
      <c r="A13" s="2">
        <f>ROW()</f>
        <v>13</v>
      </c>
      <c r="B13" s="4" t="s">
        <v>11</v>
      </c>
      <c r="C13" s="7"/>
    </row>
    <row r="14" spans="1:51" x14ac:dyDescent="0.2">
      <c r="A14" s="2">
        <f>ROW()</f>
        <v>14</v>
      </c>
      <c r="B14" s="6" t="s">
        <v>12</v>
      </c>
      <c r="C14" s="8"/>
      <c r="D14" s="8"/>
      <c r="E14" s="8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</row>
    <row r="15" spans="1:51" x14ac:dyDescent="0.2">
      <c r="A15" s="2">
        <f>ROW()</f>
        <v>15</v>
      </c>
      <c r="B15" s="6" t="s">
        <v>13</v>
      </c>
      <c r="C15" s="7">
        <v>909747.81499999994</v>
      </c>
      <c r="D15" s="7">
        <v>849142.78249999997</v>
      </c>
      <c r="E15" s="7">
        <v>843430.90999999992</v>
      </c>
    </row>
    <row r="16" spans="1:51" x14ac:dyDescent="0.2">
      <c r="A16" s="2">
        <f>ROW()</f>
        <v>16</v>
      </c>
      <c r="B16" s="6" t="s">
        <v>14</v>
      </c>
      <c r="C16" s="7">
        <f>'Income Taxes'!F15</f>
        <v>-17925709.740907744</v>
      </c>
      <c r="D16" s="7">
        <f>'Income Taxes'!G15</f>
        <v>-17593596.881467514</v>
      </c>
      <c r="E16" s="7">
        <f>'Income Taxes'!H15</f>
        <v>-24418288.050806381</v>
      </c>
      <c r="F16" s="7">
        <f>'Income Taxes'!I15</f>
        <v>-3470363.4518396263</v>
      </c>
      <c r="G16" s="7">
        <f>'Income Taxes'!J15</f>
        <v>-2586282.2888396303</v>
      </c>
      <c r="H16" s="7">
        <f>'Income Taxes'!K15</f>
        <v>-204846.6518396266</v>
      </c>
      <c r="I16" s="7">
        <f>'Income Taxes'!L15</f>
        <v>-204846.65183962663</v>
      </c>
      <c r="J16" s="7">
        <f>'Income Taxes'!M15</f>
        <v>-204846.65183962663</v>
      </c>
      <c r="K16" s="7">
        <f>'Income Taxes'!N15</f>
        <v>-204846.6518396266</v>
      </c>
      <c r="L16" s="7">
        <f>'Income Taxes'!O15</f>
        <v>-204846.6518396266</v>
      </c>
      <c r="M16" s="7">
        <f>'Income Taxes'!P15</f>
        <v>-204846.6518396266</v>
      </c>
      <c r="N16" s="7">
        <f>'Income Taxes'!Q15</f>
        <v>-204846.65183962663</v>
      </c>
      <c r="O16" s="7">
        <f>'Income Taxes'!R15</f>
        <v>-204846.6518396266</v>
      </c>
      <c r="P16" s="7">
        <f>'Income Taxes'!S15</f>
        <v>-204846.65183962663</v>
      </c>
      <c r="Q16" s="7">
        <f>'Income Taxes'!T15</f>
        <v>-204846.6518396266</v>
      </c>
      <c r="R16" s="7">
        <f>'Income Taxes'!U15</f>
        <v>-204846.65183962663</v>
      </c>
      <c r="S16" s="7">
        <f>'Income Taxes'!V15</f>
        <v>-204846.6518396266</v>
      </c>
      <c r="T16" s="7">
        <f>'Income Taxes'!W15</f>
        <v>-204846.65183962663</v>
      </c>
      <c r="U16" s="7">
        <f>'Income Taxes'!X15</f>
        <v>-204846.6518396266</v>
      </c>
      <c r="V16" s="7">
        <f>'Income Taxes'!Y15</f>
        <v>-204846.6518396266</v>
      </c>
      <c r="W16" s="7">
        <f>'Income Taxes'!Z15</f>
        <v>-204846.65183962666</v>
      </c>
      <c r="X16" s="7">
        <f>'Income Taxes'!AA15</f>
        <v>-204846.6518396266</v>
      </c>
      <c r="Y16" s="7">
        <f>'Income Taxes'!AB15</f>
        <v>-204846.65183962655</v>
      </c>
      <c r="Z16" s="7">
        <f>'Income Taxes'!AC15</f>
        <v>-204846.6518396266</v>
      </c>
      <c r="AA16" s="7">
        <f>'Income Taxes'!AD15</f>
        <v>-204846.65183962666</v>
      </c>
      <c r="AB16" s="7">
        <f>'Income Taxes'!AE15</f>
        <v>-204846.65183962655</v>
      </c>
      <c r="AC16" s="7">
        <f>'Income Taxes'!AF15</f>
        <v>-204846.65183962628</v>
      </c>
      <c r="AD16" s="7">
        <f>'Income Taxes'!AG15</f>
        <v>-204846.65183962628</v>
      </c>
      <c r="AE16" s="7">
        <f>'Income Taxes'!AH15</f>
        <v>0</v>
      </c>
      <c r="AF16" s="7">
        <f>'Income Taxes'!AI15</f>
        <v>0</v>
      </c>
      <c r="AG16" s="7">
        <f>'Income Taxes'!AJ15</f>
        <v>0</v>
      </c>
      <c r="AH16" s="7">
        <f>'Income Taxes'!AK15</f>
        <v>0</v>
      </c>
      <c r="AI16" s="7">
        <f>'Income Taxes'!AL15</f>
        <v>0</v>
      </c>
      <c r="AJ16" s="7">
        <f>'Income Taxes'!AM15</f>
        <v>0</v>
      </c>
      <c r="AK16" s="7">
        <f>'Income Taxes'!AN15</f>
        <v>0</v>
      </c>
      <c r="AL16" s="7">
        <f>'Income Taxes'!AO15</f>
        <v>0</v>
      </c>
      <c r="AM16" s="7">
        <f>'Income Taxes'!AP15</f>
        <v>0</v>
      </c>
      <c r="AN16" s="7">
        <f>'Income Taxes'!AQ15</f>
        <v>0</v>
      </c>
      <c r="AO16" s="7">
        <f>'Income Taxes'!AR15</f>
        <v>0</v>
      </c>
      <c r="AP16" s="7">
        <f>'Income Taxes'!AS15</f>
        <v>0</v>
      </c>
      <c r="AQ16" s="7">
        <f>'Income Taxes'!AT15</f>
        <v>0</v>
      </c>
      <c r="AR16" s="7">
        <f>'Income Taxes'!AU15</f>
        <v>0</v>
      </c>
      <c r="AS16" s="7">
        <f>'Income Taxes'!AV15</f>
        <v>0</v>
      </c>
      <c r="AT16" s="7">
        <f>'Income Taxes'!AW15</f>
        <v>0</v>
      </c>
      <c r="AU16" s="7">
        <f>'Income Taxes'!AX15</f>
        <v>0</v>
      </c>
      <c r="AV16" s="7">
        <f>'Income Taxes'!AY15</f>
        <v>0</v>
      </c>
      <c r="AW16" s="7">
        <f>'Income Taxes'!AZ15</f>
        <v>0</v>
      </c>
      <c r="AX16" s="7">
        <f>'Income Taxes'!BA15</f>
        <v>0</v>
      </c>
      <c r="AY16" s="7">
        <f>'Income Taxes'!BB15</f>
        <v>0</v>
      </c>
    </row>
    <row r="17" spans="1:51" x14ac:dyDescent="0.2">
      <c r="A17" s="2">
        <f>ROW()</f>
        <v>17</v>
      </c>
      <c r="B17" s="10" t="s">
        <v>15</v>
      </c>
      <c r="C17" s="7"/>
    </row>
    <row r="18" spans="1:51" x14ac:dyDescent="0.2">
      <c r="A18" s="2">
        <f>ROW()</f>
        <v>18</v>
      </c>
      <c r="B18" s="6" t="s">
        <v>16</v>
      </c>
      <c r="C18" s="11">
        <f>SUM(C4:C17)</f>
        <v>46471039.311033897</v>
      </c>
      <c r="D18" s="11">
        <f t="shared" ref="D18:AY18" si="0">SUM(D4:D17)</f>
        <v>50710009.935044475</v>
      </c>
      <c r="E18" s="11">
        <f t="shared" si="0"/>
        <v>68046719.953033537</v>
      </c>
      <c r="F18" s="11">
        <f t="shared" si="0"/>
        <v>-2494903.2049842617</v>
      </c>
      <c r="G18" s="11">
        <f t="shared" si="0"/>
        <v>-1610822.0419842657</v>
      </c>
      <c r="H18" s="11">
        <f t="shared" si="0"/>
        <v>770613.59501573828</v>
      </c>
      <c r="I18" s="11">
        <f t="shared" si="0"/>
        <v>770613.59501573839</v>
      </c>
      <c r="J18" s="11">
        <f t="shared" si="0"/>
        <v>770613.59501573839</v>
      </c>
      <c r="K18" s="11">
        <f t="shared" si="0"/>
        <v>770613.59501573828</v>
      </c>
      <c r="L18" s="11">
        <f t="shared" si="0"/>
        <v>770613.59501573816</v>
      </c>
      <c r="M18" s="11">
        <f t="shared" si="0"/>
        <v>770613.59501573828</v>
      </c>
      <c r="N18" s="11">
        <f t="shared" si="0"/>
        <v>770613.59501573839</v>
      </c>
      <c r="O18" s="11">
        <f t="shared" si="0"/>
        <v>770613.59501573828</v>
      </c>
      <c r="P18" s="11">
        <f t="shared" si="0"/>
        <v>770613.59501573839</v>
      </c>
      <c r="Q18" s="11">
        <f t="shared" si="0"/>
        <v>770613.59501573828</v>
      </c>
      <c r="R18" s="11">
        <f t="shared" si="0"/>
        <v>770613.59501573839</v>
      </c>
      <c r="S18" s="11">
        <f t="shared" si="0"/>
        <v>770613.59501573816</v>
      </c>
      <c r="T18" s="11">
        <f t="shared" si="0"/>
        <v>770613.59501573839</v>
      </c>
      <c r="U18" s="11">
        <f t="shared" si="0"/>
        <v>770613.59501573828</v>
      </c>
      <c r="V18" s="11">
        <f t="shared" si="0"/>
        <v>770613.59501573828</v>
      </c>
      <c r="W18" s="11">
        <f t="shared" si="0"/>
        <v>770613.59501573839</v>
      </c>
      <c r="X18" s="11">
        <f t="shared" si="0"/>
        <v>770613.59501573828</v>
      </c>
      <c r="Y18" s="11">
        <f t="shared" si="0"/>
        <v>770613.59501573793</v>
      </c>
      <c r="Z18" s="11">
        <f t="shared" si="0"/>
        <v>770613.59501573816</v>
      </c>
      <c r="AA18" s="11">
        <f t="shared" si="0"/>
        <v>770613.59501573839</v>
      </c>
      <c r="AB18" s="11">
        <f t="shared" si="0"/>
        <v>770613.59501573793</v>
      </c>
      <c r="AC18" s="11">
        <f t="shared" si="0"/>
        <v>770613.595015737</v>
      </c>
      <c r="AD18" s="11">
        <f t="shared" si="0"/>
        <v>770613.595015737</v>
      </c>
      <c r="AE18" s="11">
        <f t="shared" si="0"/>
        <v>0</v>
      </c>
      <c r="AF18" s="11">
        <f t="shared" si="0"/>
        <v>0</v>
      </c>
      <c r="AG18" s="11">
        <f t="shared" si="0"/>
        <v>0</v>
      </c>
      <c r="AH18" s="11">
        <f t="shared" si="0"/>
        <v>0</v>
      </c>
      <c r="AI18" s="11">
        <f t="shared" si="0"/>
        <v>0</v>
      </c>
      <c r="AJ18" s="11">
        <f t="shared" si="0"/>
        <v>0</v>
      </c>
      <c r="AK18" s="11">
        <f t="shared" si="0"/>
        <v>0</v>
      </c>
      <c r="AL18" s="11">
        <f t="shared" si="0"/>
        <v>0</v>
      </c>
      <c r="AM18" s="11">
        <f t="shared" si="0"/>
        <v>0</v>
      </c>
      <c r="AN18" s="11">
        <f t="shared" si="0"/>
        <v>0</v>
      </c>
      <c r="AO18" s="11">
        <f t="shared" si="0"/>
        <v>0</v>
      </c>
      <c r="AP18" s="11">
        <f t="shared" si="0"/>
        <v>0</v>
      </c>
      <c r="AQ18" s="11">
        <f t="shared" si="0"/>
        <v>0</v>
      </c>
      <c r="AR18" s="11">
        <f t="shared" si="0"/>
        <v>0</v>
      </c>
      <c r="AS18" s="11">
        <f t="shared" si="0"/>
        <v>0</v>
      </c>
      <c r="AT18" s="11">
        <f t="shared" si="0"/>
        <v>0</v>
      </c>
      <c r="AU18" s="11">
        <f t="shared" si="0"/>
        <v>0</v>
      </c>
      <c r="AV18" s="11">
        <f t="shared" si="0"/>
        <v>0</v>
      </c>
      <c r="AW18" s="11">
        <f t="shared" si="0"/>
        <v>0</v>
      </c>
      <c r="AX18" s="11">
        <f t="shared" si="0"/>
        <v>0</v>
      </c>
      <c r="AY18" s="11">
        <f t="shared" si="0"/>
        <v>0</v>
      </c>
    </row>
    <row r="19" spans="1:51" x14ac:dyDescent="0.2">
      <c r="A19" s="2">
        <f>ROW()</f>
        <v>19</v>
      </c>
      <c r="B19" s="10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</row>
    <row r="20" spans="1:51" ht="12.75" thickBot="1" x14ac:dyDescent="0.25">
      <c r="A20" s="2">
        <f>ROW()</f>
        <v>20</v>
      </c>
      <c r="B20" s="10" t="s">
        <v>17</v>
      </c>
      <c r="C20" s="13">
        <f>-C18</f>
        <v>-46471039.311033897</v>
      </c>
      <c r="D20" s="13">
        <f t="shared" ref="D20:AY20" si="1">-D18</f>
        <v>-50710009.935044475</v>
      </c>
      <c r="E20" s="13">
        <f t="shared" si="1"/>
        <v>-68046719.953033537</v>
      </c>
      <c r="F20" s="13">
        <f t="shared" si="1"/>
        <v>2494903.2049842617</v>
      </c>
      <c r="G20" s="13">
        <f t="shared" si="1"/>
        <v>1610822.0419842657</v>
      </c>
      <c r="H20" s="13">
        <f t="shared" si="1"/>
        <v>-770613.59501573828</v>
      </c>
      <c r="I20" s="13">
        <f t="shared" si="1"/>
        <v>-770613.59501573839</v>
      </c>
      <c r="J20" s="13">
        <f t="shared" si="1"/>
        <v>-770613.59501573839</v>
      </c>
      <c r="K20" s="13">
        <f t="shared" si="1"/>
        <v>-770613.59501573828</v>
      </c>
      <c r="L20" s="13">
        <f t="shared" si="1"/>
        <v>-770613.59501573816</v>
      </c>
      <c r="M20" s="13">
        <f t="shared" si="1"/>
        <v>-770613.59501573828</v>
      </c>
      <c r="N20" s="13">
        <f t="shared" si="1"/>
        <v>-770613.59501573839</v>
      </c>
      <c r="O20" s="13">
        <f t="shared" si="1"/>
        <v>-770613.59501573828</v>
      </c>
      <c r="P20" s="13">
        <f t="shared" si="1"/>
        <v>-770613.59501573839</v>
      </c>
      <c r="Q20" s="13">
        <f t="shared" si="1"/>
        <v>-770613.59501573828</v>
      </c>
      <c r="R20" s="13">
        <f t="shared" si="1"/>
        <v>-770613.59501573839</v>
      </c>
      <c r="S20" s="13">
        <f t="shared" si="1"/>
        <v>-770613.59501573816</v>
      </c>
      <c r="T20" s="13">
        <f t="shared" si="1"/>
        <v>-770613.59501573839</v>
      </c>
      <c r="U20" s="13">
        <f t="shared" si="1"/>
        <v>-770613.59501573828</v>
      </c>
      <c r="V20" s="13">
        <f t="shared" si="1"/>
        <v>-770613.59501573828</v>
      </c>
      <c r="W20" s="13">
        <f t="shared" si="1"/>
        <v>-770613.59501573839</v>
      </c>
      <c r="X20" s="13">
        <f t="shared" si="1"/>
        <v>-770613.59501573828</v>
      </c>
      <c r="Y20" s="13">
        <f t="shared" si="1"/>
        <v>-770613.59501573793</v>
      </c>
      <c r="Z20" s="13">
        <f t="shared" si="1"/>
        <v>-770613.59501573816</v>
      </c>
      <c r="AA20" s="13">
        <f t="shared" si="1"/>
        <v>-770613.59501573839</v>
      </c>
      <c r="AB20" s="13">
        <f t="shared" si="1"/>
        <v>-770613.59501573793</v>
      </c>
      <c r="AC20" s="13">
        <f t="shared" si="1"/>
        <v>-770613.595015737</v>
      </c>
      <c r="AD20" s="13">
        <f t="shared" si="1"/>
        <v>-770613.595015737</v>
      </c>
      <c r="AE20" s="13">
        <f t="shared" si="1"/>
        <v>0</v>
      </c>
      <c r="AF20" s="13">
        <f t="shared" si="1"/>
        <v>0</v>
      </c>
      <c r="AG20" s="13">
        <f t="shared" si="1"/>
        <v>0</v>
      </c>
      <c r="AH20" s="13">
        <f t="shared" si="1"/>
        <v>0</v>
      </c>
      <c r="AI20" s="13">
        <f t="shared" si="1"/>
        <v>0</v>
      </c>
      <c r="AJ20" s="13">
        <f t="shared" si="1"/>
        <v>0</v>
      </c>
      <c r="AK20" s="13">
        <f t="shared" si="1"/>
        <v>0</v>
      </c>
      <c r="AL20" s="13">
        <f t="shared" si="1"/>
        <v>0</v>
      </c>
      <c r="AM20" s="13">
        <f t="shared" si="1"/>
        <v>0</v>
      </c>
      <c r="AN20" s="13">
        <f t="shared" si="1"/>
        <v>0</v>
      </c>
      <c r="AO20" s="13">
        <f t="shared" si="1"/>
        <v>0</v>
      </c>
      <c r="AP20" s="13">
        <f t="shared" si="1"/>
        <v>0</v>
      </c>
      <c r="AQ20" s="13">
        <f t="shared" si="1"/>
        <v>0</v>
      </c>
      <c r="AR20" s="13">
        <f t="shared" si="1"/>
        <v>0</v>
      </c>
      <c r="AS20" s="13">
        <f t="shared" si="1"/>
        <v>0</v>
      </c>
      <c r="AT20" s="13">
        <f t="shared" si="1"/>
        <v>0</v>
      </c>
      <c r="AU20" s="13">
        <f t="shared" si="1"/>
        <v>0</v>
      </c>
      <c r="AV20" s="13">
        <f t="shared" si="1"/>
        <v>0</v>
      </c>
      <c r="AW20" s="13">
        <f t="shared" si="1"/>
        <v>0</v>
      </c>
      <c r="AX20" s="13">
        <f t="shared" si="1"/>
        <v>0</v>
      </c>
      <c r="AY20" s="13">
        <f t="shared" si="1"/>
        <v>0</v>
      </c>
    </row>
    <row r="21" spans="1:51" ht="12.75" thickTop="1" x14ac:dyDescent="0.2">
      <c r="A21" s="2">
        <f>ROW()</f>
        <v>21</v>
      </c>
    </row>
    <row r="22" spans="1:51" x14ac:dyDescent="0.2">
      <c r="A22" s="2">
        <f>ROW()</f>
        <v>22</v>
      </c>
      <c r="B22" s="10" t="s">
        <v>18</v>
      </c>
    </row>
    <row r="23" spans="1:51" x14ac:dyDescent="0.2">
      <c r="A23" s="2">
        <f>ROW()</f>
        <v>23</v>
      </c>
      <c r="B23" s="14" t="s">
        <v>19</v>
      </c>
      <c r="C23" s="5">
        <f>'Rate Base (EOP)'!I47</f>
        <v>553502621.63999999</v>
      </c>
      <c r="D23" s="5">
        <f>'Rate Base (EOP)'!J47</f>
        <v>557588318.23414063</v>
      </c>
      <c r="E23" s="5">
        <f>'Rate Base (EOP)'!K47</f>
        <v>576498343.27896857</v>
      </c>
      <c r="F23" s="5">
        <f>'Rate Base (EOP)'!L47</f>
        <v>590309912.09091675</v>
      </c>
      <c r="G23" s="5">
        <f>'Rate Base (EOP)'!M47</f>
        <v>590309912.09091675</v>
      </c>
      <c r="H23" s="5">
        <f>'Rate Base (EOP)'!N47</f>
        <v>590309912.09091675</v>
      </c>
      <c r="I23" s="5">
        <f>'Rate Base (EOP)'!O47</f>
        <v>590309912.09091675</v>
      </c>
      <c r="J23" s="5">
        <f>'Rate Base (EOP)'!P47</f>
        <v>590309912.09091675</v>
      </c>
      <c r="K23" s="5">
        <f>'Rate Base (EOP)'!Q47</f>
        <v>590309912.09091675</v>
      </c>
      <c r="L23" s="5">
        <f>'Rate Base (EOP)'!R47</f>
        <v>590309912.09091675</v>
      </c>
      <c r="M23" s="5">
        <f>'Rate Base (EOP)'!S47</f>
        <v>590309912.09091675</v>
      </c>
      <c r="N23" s="5">
        <f>'Rate Base (EOP)'!T47</f>
        <v>590309912.09091675</v>
      </c>
      <c r="O23" s="5">
        <f>'Rate Base (EOP)'!U47</f>
        <v>590309912.09091675</v>
      </c>
      <c r="P23" s="5">
        <f>'Rate Base (EOP)'!V47</f>
        <v>590309912.09091675</v>
      </c>
      <c r="Q23" s="5">
        <f>'Rate Base (EOP)'!W47</f>
        <v>590309912.09091675</v>
      </c>
      <c r="R23" s="5">
        <f>'Rate Base (EOP)'!X47</f>
        <v>590309912.09091675</v>
      </c>
      <c r="S23" s="5">
        <f>'Rate Base (EOP)'!Y47</f>
        <v>590309912.09091675</v>
      </c>
      <c r="T23" s="5">
        <f>'Rate Base (EOP)'!Z47</f>
        <v>590309912.09091675</v>
      </c>
      <c r="U23" s="5">
        <f>'Rate Base (EOP)'!AA47</f>
        <v>590309912.09091675</v>
      </c>
      <c r="V23" s="5">
        <f>'Rate Base (EOP)'!AB47</f>
        <v>590309912.09091675</v>
      </c>
      <c r="W23" s="5">
        <f>'Rate Base (EOP)'!AC47</f>
        <v>590309912.09091675</v>
      </c>
      <c r="X23" s="5">
        <f>'Rate Base (EOP)'!AD47</f>
        <v>590309912.09091675</v>
      </c>
      <c r="Y23" s="5">
        <f>'Rate Base (EOP)'!AE47</f>
        <v>590309912.09091675</v>
      </c>
      <c r="Z23" s="5">
        <f>'Rate Base (EOP)'!AF47</f>
        <v>590309912.09091675</v>
      </c>
      <c r="AA23" s="5">
        <f>'Rate Base (EOP)'!AG47</f>
        <v>590309912.09091675</v>
      </c>
      <c r="AB23" s="5">
        <f>'Rate Base (EOP)'!AH47</f>
        <v>590309912.09091675</v>
      </c>
      <c r="AC23" s="5">
        <f>'Rate Base (EOP)'!AI47</f>
        <v>590309912.09091675</v>
      </c>
      <c r="AD23" s="5">
        <f>'Rate Base (EOP)'!AJ47</f>
        <v>590309912.09091675</v>
      </c>
      <c r="AE23" s="5">
        <f>'Rate Base (EOP)'!AK47</f>
        <v>590309912.09091675</v>
      </c>
      <c r="AF23" s="5">
        <f>'Rate Base (EOP)'!AL47</f>
        <v>590309912.09091675</v>
      </c>
      <c r="AG23" s="5">
        <f>'Rate Base (EOP)'!AM47</f>
        <v>590309912.09091675</v>
      </c>
      <c r="AH23" s="5">
        <f>'Rate Base (EOP)'!AN47</f>
        <v>590309912.09091675</v>
      </c>
      <c r="AI23" s="5">
        <f>'Rate Base (EOP)'!AO47</f>
        <v>590309912.09091675</v>
      </c>
      <c r="AJ23" s="5">
        <f>'Rate Base (EOP)'!AP47</f>
        <v>590309912.09091675</v>
      </c>
      <c r="AK23" s="5">
        <f>'Rate Base (EOP)'!AQ47</f>
        <v>590309912.09091675</v>
      </c>
      <c r="AL23" s="5">
        <f>'Rate Base (EOP)'!AR47</f>
        <v>590309912.09091675</v>
      </c>
      <c r="AM23" s="5">
        <f>'Rate Base (EOP)'!AS47</f>
        <v>590309912.09091675</v>
      </c>
      <c r="AN23" s="5">
        <f>'Rate Base (EOP)'!AT47</f>
        <v>590309912.09091675</v>
      </c>
      <c r="AO23" s="5">
        <f>'Rate Base (EOP)'!AU47</f>
        <v>590309912.09091675</v>
      </c>
      <c r="AP23" s="5">
        <f>'Rate Base (EOP)'!AV47</f>
        <v>590309912.09091675</v>
      </c>
      <c r="AQ23" s="5">
        <f>'Rate Base (EOP)'!AW47</f>
        <v>590309912.09091675</v>
      </c>
      <c r="AR23" s="5">
        <f>'Rate Base (EOP)'!AX47</f>
        <v>590309912.09091675</v>
      </c>
      <c r="AS23" s="5">
        <f>'Rate Base (EOP)'!AY47</f>
        <v>590309912.09091675</v>
      </c>
      <c r="AT23" s="5">
        <f>'Rate Base (EOP)'!AZ47</f>
        <v>590309912.09091675</v>
      </c>
      <c r="AU23" s="5">
        <f>'Rate Base (EOP)'!BA47</f>
        <v>590309912.09091675</v>
      </c>
      <c r="AV23" s="5">
        <f>'Rate Base (EOP)'!BB47</f>
        <v>590309912.09091675</v>
      </c>
      <c r="AW23" s="5">
        <f>'Rate Base (EOP)'!BC47</f>
        <v>590309912.09091675</v>
      </c>
      <c r="AX23" s="5">
        <f>'Rate Base (EOP)'!BD47</f>
        <v>590309912.09091675</v>
      </c>
      <c r="AY23" s="5">
        <f>'Rate Base (EOP)'!BE47</f>
        <v>590309912.09091675</v>
      </c>
    </row>
    <row r="24" spans="1:51" x14ac:dyDescent="0.2">
      <c r="A24" s="2">
        <f>ROW()</f>
        <v>24</v>
      </c>
      <c r="B24" s="14" t="s">
        <v>20</v>
      </c>
      <c r="C24" s="15">
        <f>'Rate Base (EOP)'!I48</f>
        <v>-500813076.78275073</v>
      </c>
      <c r="D24" s="15">
        <f>'Rate Base (EOP)'!J48</f>
        <v>-527431406.99635911</v>
      </c>
      <c r="E24" s="15">
        <f>'Rate Base (EOP)'!K48</f>
        <v>-557445545.50703776</v>
      </c>
      <c r="F24" s="15">
        <f>'Rate Base (EOP)'!L48</f>
        <v>-607153438.87449241</v>
      </c>
      <c r="G24" s="15">
        <f>'Rate Base (EOP)'!M48</f>
        <v>-589013859.12134778</v>
      </c>
      <c r="H24" s="15">
        <f>'Rate Base (EOP)'!N48</f>
        <v>-572908393.29938889</v>
      </c>
      <c r="I24" s="15">
        <f>'Rate Base (EOP)'!O48</f>
        <v>-544262345.33898652</v>
      </c>
      <c r="J24" s="15">
        <f>'Rate Base (EOP)'!P48</f>
        <v>-535341858.21980089</v>
      </c>
      <c r="K24" s="15">
        <f>'Rate Base (EOP)'!Q48</f>
        <v>-525355342.73966348</v>
      </c>
      <c r="L24" s="15">
        <f>'Rate Base (EOP)'!R48</f>
        <v>-521264145.32710564</v>
      </c>
      <c r="M24" s="15">
        <f>'Rate Base (EOP)'!S48</f>
        <v>-520464267.21663481</v>
      </c>
      <c r="N24" s="15">
        <f>'Rate Base (EOP)'!T48</f>
        <v>-519620005.64723074</v>
      </c>
      <c r="O24" s="15">
        <f>'Rate Base (EOP)'!U48</f>
        <v>-518730251.03242028</v>
      </c>
      <c r="P24" s="15">
        <f>'Rate Base (EOP)'!V48</f>
        <v>-517793866.04606813</v>
      </c>
      <c r="Q24" s="15">
        <f>'Rate Base (EOP)'!W48</f>
        <v>-516809684.92888576</v>
      </c>
      <c r="R24" s="15">
        <f>'Rate Base (EOP)'!X48</f>
        <v>-515776512.77760249</v>
      </c>
      <c r="S24" s="15">
        <f>'Rate Base (EOP)'!Y48</f>
        <v>-514693124.81636572</v>
      </c>
      <c r="T24" s="15">
        <f>'Rate Base (EOP)'!Z48</f>
        <v>-513558265.64992672</v>
      </c>
      <c r="U24" s="15">
        <f>'Rate Base (EOP)'!AA48</f>
        <v>-492908494.23089099</v>
      </c>
      <c r="V24" s="15">
        <f>'Rate Base (EOP)'!AB48</f>
        <v>-487550953.32538927</v>
      </c>
      <c r="W24" s="15">
        <f>'Rate Base (EOP)'!AC48</f>
        <v>-485567837.97748291</v>
      </c>
      <c r="X24" s="15">
        <f>'Rate Base (EOP)'!AD48</f>
        <v>-483510758.23970747</v>
      </c>
      <c r="Y24" s="15">
        <f>'Rate Base (EOP)'!AE48</f>
        <v>-481377865.00231624</v>
      </c>
      <c r="Z24" s="15">
        <f>'Rate Base (EOP)'!AF48</f>
        <v>-479167262.92781889</v>
      </c>
      <c r="AA24" s="15">
        <f>'Rate Base (EOP)'!AG48</f>
        <v>-476877009.29528773</v>
      </c>
      <c r="AB24" s="15">
        <f>'Rate Base (EOP)'!AH48</f>
        <v>-474505112.81577194</v>
      </c>
      <c r="AC24" s="15">
        <f>'Rate Base (EOP)'!AI48</f>
        <v>-468991739.32945925</v>
      </c>
      <c r="AD24" s="15">
        <f>'Rate Base (EOP)'!AJ48</f>
        <v>-467501841.1038751</v>
      </c>
      <c r="AE24" s="15">
        <f>'Rate Base (EOP)'!AK48</f>
        <v>-466788048.30381501</v>
      </c>
      <c r="AF24" s="15">
        <f>'Rate Base (EOP)'!AL48</f>
        <v>-466092814.39346319</v>
      </c>
      <c r="AG24" s="15">
        <f>'Rate Base (EOP)'!AM48</f>
        <v>-465402336.37379247</v>
      </c>
      <c r="AH24" s="15">
        <f>'Rate Base (EOP)'!AN48</f>
        <v>-464689241.38790244</v>
      </c>
      <c r="AI24" s="15">
        <f>'Rate Base (EOP)'!AO48</f>
        <v>-464424692.18689108</v>
      </c>
      <c r="AJ24" s="15">
        <f>'Rate Base (EOP)'!AP48</f>
        <v>-464176682.47718191</v>
      </c>
      <c r="AK24" s="15">
        <f>'Rate Base (EOP)'!AQ48</f>
        <v>-463969160.47911149</v>
      </c>
      <c r="AL24" s="15">
        <f>'Rate Base (EOP)'!AR48</f>
        <v>-463756450.43108928</v>
      </c>
      <c r="AM24" s="15">
        <f>'Rate Base (EOP)'!AS48</f>
        <v>-463538422.63186657</v>
      </c>
      <c r="AN24" s="15">
        <f>'Rate Base (EOP)'!AT48</f>
        <v>-463353273.42395627</v>
      </c>
      <c r="AO24" s="15">
        <f>'Rate Base (EOP)'!AU48</f>
        <v>-463163495.48584825</v>
      </c>
      <c r="AP24" s="15">
        <f>'Rate Base (EOP)'!AV48</f>
        <v>-462968973.09928751</v>
      </c>
      <c r="AQ24" s="15">
        <f>'Rate Base (EOP)'!AW48</f>
        <v>-462929214.69825506</v>
      </c>
      <c r="AR24" s="15">
        <f>'Rate Base (EOP)'!AX48</f>
        <v>-462888462.33719677</v>
      </c>
      <c r="AS24" s="15">
        <f>'Rate Base (EOP)'!AY48</f>
        <v>-462846691.16711205</v>
      </c>
      <c r="AT24" s="15">
        <f>'Rate Base (EOP)'!AZ48</f>
        <v>-462803875.71777517</v>
      </c>
      <c r="AU24" s="15">
        <f>'Rate Base (EOP)'!BA48</f>
        <v>-462759989.88220489</v>
      </c>
      <c r="AV24" s="15">
        <f>'Rate Base (EOP)'!BB48</f>
        <v>-462715006.90074539</v>
      </c>
      <c r="AW24" s="15">
        <f>'Rate Base (EOP)'!BC48</f>
        <v>-462668899.34474933</v>
      </c>
      <c r="AX24" s="15">
        <f>'Rate Base (EOP)'!BD48</f>
        <v>-462621639.09985346</v>
      </c>
      <c r="AY24" s="15">
        <f>'Rate Base (EOP)'!BE48</f>
        <v>-462573197.34883511</v>
      </c>
    </row>
    <row r="25" spans="1:51" x14ac:dyDescent="0.2">
      <c r="A25" s="2">
        <f>ROW()</f>
        <v>25</v>
      </c>
      <c r="B25" s="10" t="s">
        <v>21</v>
      </c>
      <c r="C25" s="15">
        <f>'Rate Base (EOP)'!I49</f>
        <v>-141597936.34882334</v>
      </c>
      <c r="D25" s="15">
        <f>'Rate Base (EOP)'!J49</f>
        <v>-141597936.34882334</v>
      </c>
      <c r="E25" s="15">
        <f>'Rate Base (EOP)'!K49</f>
        <v>-141597936.34882334</v>
      </c>
      <c r="F25" s="15">
        <f>'Rate Base (EOP)'!L49</f>
        <v>-127786367.53687523</v>
      </c>
      <c r="G25" s="15">
        <f>'Rate Base (EOP)'!M49</f>
        <v>-127786367.53687523</v>
      </c>
      <c r="H25" s="15">
        <f>'Rate Base (EOP)'!N49</f>
        <v>-127786367.53687523</v>
      </c>
      <c r="I25" s="15">
        <f>'Rate Base (EOP)'!O49</f>
        <v>-127786367.53687523</v>
      </c>
      <c r="J25" s="15">
        <f>'Rate Base (EOP)'!P49</f>
        <v>-127786367.53687523</v>
      </c>
      <c r="K25" s="15">
        <f>'Rate Base (EOP)'!Q49</f>
        <v>-127786367.53687523</v>
      </c>
      <c r="L25" s="15">
        <f>'Rate Base (EOP)'!R49</f>
        <v>-127786367.53687523</v>
      </c>
      <c r="M25" s="15">
        <f>'Rate Base (EOP)'!S49</f>
        <v>-127786367.53687523</v>
      </c>
      <c r="N25" s="15">
        <f>'Rate Base (EOP)'!T49</f>
        <v>-127786367.53687523</v>
      </c>
      <c r="O25" s="15">
        <f>'Rate Base (EOP)'!U49</f>
        <v>-127786367.53687523</v>
      </c>
      <c r="P25" s="15">
        <f>'Rate Base (EOP)'!V49</f>
        <v>-127786367.53687523</v>
      </c>
      <c r="Q25" s="15">
        <f>'Rate Base (EOP)'!W49</f>
        <v>-127786367.53687523</v>
      </c>
      <c r="R25" s="15">
        <f>'Rate Base (EOP)'!X49</f>
        <v>-127786367.53687523</v>
      </c>
      <c r="S25" s="15">
        <f>'Rate Base (EOP)'!Y49</f>
        <v>-127786367.53687523</v>
      </c>
      <c r="T25" s="15">
        <f>'Rate Base (EOP)'!Z49</f>
        <v>-127786367.53687523</v>
      </c>
      <c r="U25" s="15">
        <f>'Rate Base (EOP)'!AA49</f>
        <v>-127786367.53687523</v>
      </c>
      <c r="V25" s="15">
        <f>'Rate Base (EOP)'!AB49</f>
        <v>-127786367.53687523</v>
      </c>
      <c r="W25" s="15">
        <f>'Rate Base (EOP)'!AC49</f>
        <v>-127786367.53687523</v>
      </c>
      <c r="X25" s="15">
        <f>'Rate Base (EOP)'!AD49</f>
        <v>-127786367.53687523</v>
      </c>
      <c r="Y25" s="15">
        <f>'Rate Base (EOP)'!AE49</f>
        <v>-127786367.53687523</v>
      </c>
      <c r="Z25" s="15">
        <f>'Rate Base (EOP)'!AF49</f>
        <v>-127786367.53687523</v>
      </c>
      <c r="AA25" s="15">
        <f>'Rate Base (EOP)'!AG49</f>
        <v>-127786367.53687523</v>
      </c>
      <c r="AB25" s="15">
        <f>'Rate Base (EOP)'!AH49</f>
        <v>-127786367.53687523</v>
      </c>
      <c r="AC25" s="15">
        <f>'Rate Base (EOP)'!AI49</f>
        <v>-127786367.53687523</v>
      </c>
      <c r="AD25" s="15">
        <f>'Rate Base (EOP)'!AJ49</f>
        <v>-127786367.53687523</v>
      </c>
      <c r="AE25" s="15">
        <f>'Rate Base (EOP)'!AK49</f>
        <v>-127786367.53687523</v>
      </c>
      <c r="AF25" s="15">
        <f>'Rate Base (EOP)'!AL49</f>
        <v>-127786367.53687523</v>
      </c>
      <c r="AG25" s="15">
        <f>'Rate Base (EOP)'!AM49</f>
        <v>-127786367.53687523</v>
      </c>
      <c r="AH25" s="15">
        <f>'Rate Base (EOP)'!AN49</f>
        <v>-127786367.53687523</v>
      </c>
      <c r="AI25" s="15">
        <f>'Rate Base (EOP)'!AO49</f>
        <v>-127786367.53687523</v>
      </c>
      <c r="AJ25" s="15">
        <f>'Rate Base (EOP)'!AP49</f>
        <v>-127786367.53687523</v>
      </c>
      <c r="AK25" s="15">
        <f>'Rate Base (EOP)'!AQ49</f>
        <v>-127786367.53687523</v>
      </c>
      <c r="AL25" s="15">
        <f>'Rate Base (EOP)'!AR49</f>
        <v>-127786367.53687523</v>
      </c>
      <c r="AM25" s="15">
        <f>'Rate Base (EOP)'!AS49</f>
        <v>-127786367.53687523</v>
      </c>
      <c r="AN25" s="15">
        <f>'Rate Base (EOP)'!AT49</f>
        <v>-127786367.53687523</v>
      </c>
      <c r="AO25" s="15">
        <f>'Rate Base (EOP)'!AU49</f>
        <v>-127786367.53687523</v>
      </c>
      <c r="AP25" s="15">
        <f>'Rate Base (EOP)'!AV49</f>
        <v>-127786367.53687523</v>
      </c>
      <c r="AQ25" s="15">
        <f>'Rate Base (EOP)'!AW49</f>
        <v>-127786367.53687523</v>
      </c>
      <c r="AR25" s="15">
        <f>'Rate Base (EOP)'!AX49</f>
        <v>-127786367.53687523</v>
      </c>
      <c r="AS25" s="15">
        <f>'Rate Base (EOP)'!AY49</f>
        <v>-127786367.53687523</v>
      </c>
      <c r="AT25" s="15">
        <f>'Rate Base (EOP)'!AZ49</f>
        <v>-127786367.53687523</v>
      </c>
      <c r="AU25" s="15">
        <f>'Rate Base (EOP)'!BA49</f>
        <v>-127786367.53687523</v>
      </c>
      <c r="AV25" s="15">
        <f>'Rate Base (EOP)'!BB49</f>
        <v>-127786367.53687523</v>
      </c>
      <c r="AW25" s="15">
        <f>'Rate Base (EOP)'!BC49</f>
        <v>-127786367.53687523</v>
      </c>
      <c r="AX25" s="15">
        <f>'Rate Base (EOP)'!BD49</f>
        <v>-127786367.53687523</v>
      </c>
      <c r="AY25" s="15">
        <f>'Rate Base (EOP)'!BE49</f>
        <v>-127786367.53687523</v>
      </c>
    </row>
    <row r="26" spans="1:51" x14ac:dyDescent="0.2">
      <c r="A26" s="2">
        <f>ROW()</f>
        <v>26</v>
      </c>
      <c r="B26" s="10" t="s">
        <v>22</v>
      </c>
      <c r="C26" s="15">
        <f>'Rate Base (EOP)'!I50</f>
        <v>8618806.4123425093</v>
      </c>
      <c r="D26" s="15">
        <f>'Rate Base (EOP)'!J50</f>
        <v>16663056.511954272</v>
      </c>
      <c r="E26" s="15">
        <f>'Rate Base (EOP)'!K50</f>
        <v>23291516.601262182</v>
      </c>
      <c r="F26" s="15">
        <f>'Rate Base (EOP)'!L50</f>
        <v>22098909.347995192</v>
      </c>
      <c r="G26" s="15">
        <f>'Rate Base (EOP)'!M50</f>
        <v>19550232.799957138</v>
      </c>
      <c r="H26" s="15">
        <f>'Rate Base (EOP)'!N50</f>
        <v>18879539.17821588</v>
      </c>
      <c r="I26" s="15">
        <f>'Rate Base (EOP)'!O50</f>
        <v>12970915.105508078</v>
      </c>
      <c r="J26" s="15">
        <f>'Rate Base (EOP)'!P50</f>
        <v>11195314.657561263</v>
      </c>
      <c r="K26" s="15">
        <f>'Rate Base (EOP)'!Q50</f>
        <v>9194364.3080150485</v>
      </c>
      <c r="L26" s="15">
        <f>'Rate Base (EOP)'!R50</f>
        <v>8433316.6476426572</v>
      </c>
      <c r="M26" s="15">
        <f>'Rate Base (EOP)'!S50</f>
        <v>8378809.1618176997</v>
      </c>
      <c r="N26" s="15">
        <f>'Rate Base (EOP)'!T50</f>
        <v>8356932.0318811024</v>
      </c>
      <c r="O26" s="15">
        <f>'Rate Base (EOP)'!U50</f>
        <v>8363964.1016489258</v>
      </c>
      <c r="P26" s="15">
        <f>'Rate Base (EOP)'!V50</f>
        <v>8373112.4784750845</v>
      </c>
      <c r="Q26" s="15">
        <f>'Rate Base (EOP)'!W50</f>
        <v>8403486.4340173937</v>
      </c>
      <c r="R26" s="15">
        <f>'Rate Base (EOP)'!X50</f>
        <v>8464357.0683692172</v>
      </c>
      <c r="S26" s="15">
        <f>'Rate Base (EOP)'!Y50</f>
        <v>8559797.0192224104</v>
      </c>
      <c r="T26" s="15">
        <f>'Rate Base (EOP)'!Z50</f>
        <v>8676132.9277111683</v>
      </c>
      <c r="U26" s="15">
        <f>'Rate Base (EOP)'!AA50</f>
        <v>4708003.897469637</v>
      </c>
      <c r="V26" s="15">
        <f>'Rate Base (EOP)'!AB50</f>
        <v>3954296.2978854459</v>
      </c>
      <c r="W26" s="15">
        <f>'Rate Base (EOP)'!AC50</f>
        <v>3888542.4050499499</v>
      </c>
      <c r="X26" s="15">
        <f>'Rate Base (EOP)'!AD50</f>
        <v>3776653.3819241188</v>
      </c>
      <c r="Y26" s="15">
        <f>'Rate Base (EOP)'!AE50</f>
        <v>3549426.3222996462</v>
      </c>
      <c r="Z26" s="15">
        <f>'Rate Base (EOP)'!AF50</f>
        <v>3164436.5487656724</v>
      </c>
      <c r="AA26" s="15">
        <f>'Rate Base (EOP)'!AG50</f>
        <v>2698185.0428054091</v>
      </c>
      <c r="AB26" s="15">
        <f>'Rate Base (EOP)'!AH50</f>
        <v>2219647.6451214887</v>
      </c>
      <c r="AC26" s="15">
        <f>'Rate Base (EOP)'!AI50</f>
        <v>1081400.0760102272</v>
      </c>
      <c r="AD26" s="15">
        <f>'Rate Base (EOP)'!AJ50</f>
        <v>788082.3116519507</v>
      </c>
      <c r="AE26" s="15">
        <f>'Rate Base (EOP)'!AK50</f>
        <v>657746.6866537407</v>
      </c>
      <c r="AF26" s="15">
        <f>'Rate Base (EOP)'!AL50</f>
        <v>531308.4284942504</v>
      </c>
      <c r="AG26" s="15">
        <f>'Rate Base (EOP)'!AM50</f>
        <v>405868.9073778037</v>
      </c>
      <c r="AH26" s="15">
        <f>'Rate Base (EOP)'!AN50</f>
        <v>275679.82335529104</v>
      </c>
      <c r="AI26" s="15">
        <f>'Rate Base (EOP)'!AO50</f>
        <v>239685.35415730439</v>
      </c>
      <c r="AJ26" s="15">
        <f>'Rate Base (EOP)'!AP50</f>
        <v>207164.17813277803</v>
      </c>
      <c r="AK26" s="15">
        <f>'Rate Base (EOP)'!AQ50</f>
        <v>183145.42155238427</v>
      </c>
      <c r="AL26" s="15">
        <f>'Rate Base (EOP)'!AR50</f>
        <v>158037.17448212765</v>
      </c>
      <c r="AM26" s="15">
        <f>'Rate Base (EOP)'!AS50</f>
        <v>131812.19965975359</v>
      </c>
      <c r="AN26" s="15">
        <f>'Rate Base (EOP)'!AT50</f>
        <v>112491.72901299223</v>
      </c>
      <c r="AO26" s="15">
        <f>'Rate Base (EOP)'!AU50</f>
        <v>90811.89766699262</v>
      </c>
      <c r="AP26" s="15">
        <f>'Rate Base (EOP)'!AV50</f>
        <v>65922.164371846244</v>
      </c>
      <c r="AQ26" s="15">
        <f>'Rate Base (EOP)'!AW50</f>
        <v>72082.568274382502</v>
      </c>
      <c r="AR26" s="15">
        <f>'Rate Base (EOP)'!AX50</f>
        <v>73520.947078302503</v>
      </c>
      <c r="AS26" s="15">
        <f>'Rate Base (EOP)'!AY50</f>
        <v>67860.788744822145</v>
      </c>
      <c r="AT26" s="15">
        <f>'Rate Base (EOP)'!AZ50</f>
        <v>58869.544384082779</v>
      </c>
      <c r="AU26" s="15">
        <f>'Rate Base (EOP)'!BA50</f>
        <v>49653.518914325163</v>
      </c>
      <c r="AV26" s="15">
        <f>'Rate Base (EOP)'!BB50</f>
        <v>40207.092807823792</v>
      </c>
      <c r="AW26" s="15">
        <f>'Rate Base (EOP)'!BC50</f>
        <v>30524.506048657</v>
      </c>
      <c r="AX26" s="15">
        <f>'Rate Base (EOP)'!BD50</f>
        <v>20599.854620514438</v>
      </c>
      <c r="AY26" s="15">
        <f>'Rate Base (EOP)'!BE50</f>
        <v>10427.086906667799</v>
      </c>
    </row>
    <row r="27" spans="1:51" x14ac:dyDescent="0.2">
      <c r="A27" s="2">
        <f>ROW()</f>
        <v>27</v>
      </c>
      <c r="B27" s="10" t="s">
        <v>23</v>
      </c>
      <c r="C27" s="15">
        <f>'Rate Base (EOP)'!I51</f>
        <v>0</v>
      </c>
      <c r="D27" s="15">
        <f>'Rate Base (EOP)'!J51</f>
        <v>0</v>
      </c>
      <c r="E27" s="15">
        <f>'Rate Base (EOP)'!K51</f>
        <v>0</v>
      </c>
      <c r="F27" s="15">
        <f>'Rate Base (EOP)'!L51</f>
        <v>0</v>
      </c>
      <c r="G27" s="15">
        <f>'Rate Base (EOP)'!M51</f>
        <v>0</v>
      </c>
      <c r="H27" s="15">
        <f>'Rate Base (EOP)'!N51</f>
        <v>0</v>
      </c>
      <c r="I27" s="15">
        <f>'Rate Base (EOP)'!O51</f>
        <v>0</v>
      </c>
      <c r="J27" s="15">
        <f>'Rate Base (EOP)'!P51</f>
        <v>0</v>
      </c>
      <c r="K27" s="15">
        <f>'Rate Base (EOP)'!Q51</f>
        <v>0</v>
      </c>
      <c r="L27" s="15">
        <f>'Rate Base (EOP)'!R51</f>
        <v>0</v>
      </c>
      <c r="M27" s="15">
        <f>'Rate Base (EOP)'!S51</f>
        <v>0</v>
      </c>
      <c r="N27" s="15">
        <f>'Rate Base (EOP)'!T51</f>
        <v>0</v>
      </c>
      <c r="O27" s="15">
        <f>'Rate Base (EOP)'!U51</f>
        <v>0</v>
      </c>
      <c r="P27" s="15">
        <f>'Rate Base (EOP)'!V51</f>
        <v>0</v>
      </c>
      <c r="Q27" s="15">
        <f>'Rate Base (EOP)'!W51</f>
        <v>0</v>
      </c>
      <c r="R27" s="15">
        <f>'Rate Base (EOP)'!X51</f>
        <v>0</v>
      </c>
      <c r="S27" s="15">
        <f>'Rate Base (EOP)'!Y51</f>
        <v>0</v>
      </c>
      <c r="T27" s="15">
        <f>'Rate Base (EOP)'!Z51</f>
        <v>0</v>
      </c>
      <c r="U27" s="15">
        <f>'Rate Base (EOP)'!AA51</f>
        <v>0</v>
      </c>
      <c r="V27" s="15">
        <f>'Rate Base (EOP)'!AB51</f>
        <v>0</v>
      </c>
      <c r="W27" s="15">
        <f>'Rate Base (EOP)'!AC51</f>
        <v>0</v>
      </c>
      <c r="X27" s="15">
        <f>'Rate Base (EOP)'!AD51</f>
        <v>0</v>
      </c>
      <c r="Y27" s="15">
        <f>'Rate Base (EOP)'!AE51</f>
        <v>0</v>
      </c>
      <c r="Z27" s="15">
        <f>'Rate Base (EOP)'!AF51</f>
        <v>0</v>
      </c>
      <c r="AA27" s="15">
        <f>'Rate Base (EOP)'!AG51</f>
        <v>0</v>
      </c>
      <c r="AB27" s="15">
        <f>'Rate Base (EOP)'!AH51</f>
        <v>0</v>
      </c>
      <c r="AC27" s="15">
        <f>'Rate Base (EOP)'!AI51</f>
        <v>0</v>
      </c>
      <c r="AD27" s="15">
        <f>'Rate Base (EOP)'!AJ51</f>
        <v>0</v>
      </c>
      <c r="AE27" s="15">
        <f>'Rate Base (EOP)'!AK51</f>
        <v>0</v>
      </c>
      <c r="AF27" s="15">
        <f>'Rate Base (EOP)'!AL51</f>
        <v>0</v>
      </c>
      <c r="AG27" s="15">
        <f>'Rate Base (EOP)'!AM51</f>
        <v>0</v>
      </c>
      <c r="AH27" s="15">
        <f>'Rate Base (EOP)'!AN51</f>
        <v>0</v>
      </c>
      <c r="AI27" s="15">
        <f>'Rate Base (EOP)'!AO51</f>
        <v>0</v>
      </c>
      <c r="AJ27" s="15">
        <f>'Rate Base (EOP)'!AP51</f>
        <v>0</v>
      </c>
      <c r="AK27" s="15">
        <f>'Rate Base (EOP)'!AQ51</f>
        <v>0</v>
      </c>
      <c r="AL27" s="15">
        <f>'Rate Base (EOP)'!AR51</f>
        <v>0</v>
      </c>
      <c r="AM27" s="15">
        <f>'Rate Base (EOP)'!AS51</f>
        <v>0</v>
      </c>
      <c r="AN27" s="15">
        <f>'Rate Base (EOP)'!AT51</f>
        <v>0</v>
      </c>
      <c r="AO27" s="15">
        <f>'Rate Base (EOP)'!AU51</f>
        <v>0</v>
      </c>
      <c r="AP27" s="15">
        <f>'Rate Base (EOP)'!AV51</f>
        <v>0</v>
      </c>
      <c r="AQ27" s="15">
        <f>'Rate Base (EOP)'!AW51</f>
        <v>0</v>
      </c>
      <c r="AR27" s="15">
        <f>'Rate Base (EOP)'!AX51</f>
        <v>0</v>
      </c>
      <c r="AS27" s="15">
        <f>'Rate Base (EOP)'!AY51</f>
        <v>0</v>
      </c>
      <c r="AT27" s="15">
        <f>'Rate Base (EOP)'!AZ51</f>
        <v>0</v>
      </c>
      <c r="AU27" s="15">
        <f>'Rate Base (EOP)'!BA51</f>
        <v>0</v>
      </c>
      <c r="AV27" s="15">
        <f>'Rate Base (EOP)'!BB51</f>
        <v>0</v>
      </c>
      <c r="AW27" s="15">
        <f>'Rate Base (EOP)'!BC51</f>
        <v>0</v>
      </c>
      <c r="AX27" s="15">
        <f>'Rate Base (EOP)'!BD51</f>
        <v>0</v>
      </c>
      <c r="AY27" s="15">
        <f>'Rate Base (EOP)'!BE51</f>
        <v>0</v>
      </c>
    </row>
    <row r="28" spans="1:51" x14ac:dyDescent="0.2">
      <c r="A28" s="2">
        <f>ROW()</f>
        <v>28</v>
      </c>
      <c r="B28" s="10" t="s">
        <v>24</v>
      </c>
      <c r="C28" s="15">
        <f>'Rate Base (EOP)'!I52</f>
        <v>0</v>
      </c>
      <c r="D28" s="15">
        <f>'Rate Base (EOP)'!J52</f>
        <v>0</v>
      </c>
      <c r="E28" s="15">
        <f>'Rate Base (EOP)'!K52</f>
        <v>0</v>
      </c>
      <c r="F28" s="15">
        <f>'Rate Base (EOP)'!L52</f>
        <v>0</v>
      </c>
      <c r="G28" s="15">
        <f>'Rate Base (EOP)'!M52</f>
        <v>0</v>
      </c>
      <c r="H28" s="15">
        <f>'Rate Base (EOP)'!N52</f>
        <v>0</v>
      </c>
      <c r="I28" s="15">
        <f>'Rate Base (EOP)'!O52</f>
        <v>0</v>
      </c>
      <c r="J28" s="15">
        <f>'Rate Base (EOP)'!P52</f>
        <v>0</v>
      </c>
      <c r="K28" s="15">
        <f>'Rate Base (EOP)'!Q52</f>
        <v>0</v>
      </c>
      <c r="L28" s="15">
        <f>'Rate Base (EOP)'!R52</f>
        <v>0</v>
      </c>
      <c r="M28" s="15">
        <f>'Rate Base (EOP)'!S52</f>
        <v>0</v>
      </c>
      <c r="N28" s="15">
        <f>'Rate Base (EOP)'!T52</f>
        <v>0</v>
      </c>
      <c r="O28" s="15">
        <f>'Rate Base (EOP)'!U52</f>
        <v>0</v>
      </c>
      <c r="P28" s="15">
        <f>'Rate Base (EOP)'!V52</f>
        <v>0</v>
      </c>
      <c r="Q28" s="15">
        <f>'Rate Base (EOP)'!W52</f>
        <v>0</v>
      </c>
      <c r="R28" s="15">
        <f>'Rate Base (EOP)'!X52</f>
        <v>0</v>
      </c>
      <c r="S28" s="15">
        <f>'Rate Base (EOP)'!Y52</f>
        <v>0</v>
      </c>
      <c r="T28" s="15">
        <f>'Rate Base (EOP)'!Z52</f>
        <v>0</v>
      </c>
      <c r="U28" s="15">
        <f>'Rate Base (EOP)'!AA52</f>
        <v>0</v>
      </c>
      <c r="V28" s="15">
        <f>'Rate Base (EOP)'!AB52</f>
        <v>0</v>
      </c>
      <c r="W28" s="15">
        <f>'Rate Base (EOP)'!AC52</f>
        <v>0</v>
      </c>
      <c r="X28" s="15">
        <f>'Rate Base (EOP)'!AD52</f>
        <v>0</v>
      </c>
      <c r="Y28" s="15">
        <f>'Rate Base (EOP)'!AE52</f>
        <v>0</v>
      </c>
      <c r="Z28" s="15">
        <f>'Rate Base (EOP)'!AF52</f>
        <v>0</v>
      </c>
      <c r="AA28" s="15">
        <f>'Rate Base (EOP)'!AG52</f>
        <v>0</v>
      </c>
      <c r="AB28" s="15">
        <f>'Rate Base (EOP)'!AH52</f>
        <v>0</v>
      </c>
      <c r="AC28" s="15">
        <f>'Rate Base (EOP)'!AI52</f>
        <v>0</v>
      </c>
      <c r="AD28" s="15">
        <f>'Rate Base (EOP)'!AJ52</f>
        <v>0</v>
      </c>
      <c r="AE28" s="15">
        <f>'Rate Base (EOP)'!AK52</f>
        <v>0</v>
      </c>
      <c r="AF28" s="15">
        <f>'Rate Base (EOP)'!AL52</f>
        <v>0</v>
      </c>
      <c r="AG28" s="15">
        <f>'Rate Base (EOP)'!AM52</f>
        <v>0</v>
      </c>
      <c r="AH28" s="15">
        <f>'Rate Base (EOP)'!AN52</f>
        <v>0</v>
      </c>
      <c r="AI28" s="15">
        <f>'Rate Base (EOP)'!AO52</f>
        <v>0</v>
      </c>
      <c r="AJ28" s="15">
        <f>'Rate Base (EOP)'!AP52</f>
        <v>0</v>
      </c>
      <c r="AK28" s="15">
        <f>'Rate Base (EOP)'!AQ52</f>
        <v>0</v>
      </c>
      <c r="AL28" s="15">
        <f>'Rate Base (EOP)'!AR52</f>
        <v>0</v>
      </c>
      <c r="AM28" s="15">
        <f>'Rate Base (EOP)'!AS52</f>
        <v>0</v>
      </c>
      <c r="AN28" s="15">
        <f>'Rate Base (EOP)'!AT52</f>
        <v>0</v>
      </c>
      <c r="AO28" s="15">
        <f>'Rate Base (EOP)'!AU52</f>
        <v>0</v>
      </c>
      <c r="AP28" s="15">
        <f>'Rate Base (EOP)'!AV52</f>
        <v>0</v>
      </c>
      <c r="AQ28" s="15">
        <f>'Rate Base (EOP)'!AW52</f>
        <v>0</v>
      </c>
      <c r="AR28" s="15">
        <f>'Rate Base (EOP)'!AX52</f>
        <v>0</v>
      </c>
      <c r="AS28" s="15">
        <f>'Rate Base (EOP)'!AY52</f>
        <v>0</v>
      </c>
      <c r="AT28" s="15">
        <f>'Rate Base (EOP)'!AZ52</f>
        <v>0</v>
      </c>
      <c r="AU28" s="15">
        <f>'Rate Base (EOP)'!BA52</f>
        <v>0</v>
      </c>
      <c r="AV28" s="15">
        <f>'Rate Base (EOP)'!BB52</f>
        <v>0</v>
      </c>
      <c r="AW28" s="15">
        <f>'Rate Base (EOP)'!BC52</f>
        <v>0</v>
      </c>
      <c r="AX28" s="15">
        <f>'Rate Base (EOP)'!BD52</f>
        <v>0</v>
      </c>
      <c r="AY28" s="15">
        <f>'Rate Base (EOP)'!BE52</f>
        <v>0</v>
      </c>
    </row>
    <row r="29" spans="1:51" ht="12.75" thickBot="1" x14ac:dyDescent="0.25">
      <c r="A29" s="2">
        <f>ROW()</f>
        <v>29</v>
      </c>
      <c r="B29" s="10" t="s">
        <v>25</v>
      </c>
      <c r="C29" s="16">
        <f>SUM(C23:C28)</f>
        <v>-80289585.079231575</v>
      </c>
      <c r="D29" s="16">
        <f t="shared" ref="D29:AY29" si="2">SUM(D23:D28)</f>
        <v>-94777968.599087536</v>
      </c>
      <c r="E29" s="16">
        <f t="shared" si="2"/>
        <v>-99253621.975630343</v>
      </c>
      <c r="F29" s="16">
        <f t="shared" si="2"/>
        <v>-122530984.97245571</v>
      </c>
      <c r="G29" s="16">
        <f t="shared" si="2"/>
        <v>-106940081.76734912</v>
      </c>
      <c r="H29" s="16">
        <f t="shared" si="2"/>
        <v>-91505309.56713149</v>
      </c>
      <c r="I29" s="16">
        <f t="shared" si="2"/>
        <v>-68767885.679436922</v>
      </c>
      <c r="J29" s="16">
        <f t="shared" si="2"/>
        <v>-61622999.008198105</v>
      </c>
      <c r="K29" s="16">
        <f t="shared" si="2"/>
        <v>-53637433.877606913</v>
      </c>
      <c r="L29" s="16">
        <f t="shared" si="2"/>
        <v>-50307284.125421464</v>
      </c>
      <c r="M29" s="16">
        <f t="shared" si="2"/>
        <v>-49561913.500775591</v>
      </c>
      <c r="N29" s="16">
        <f t="shared" si="2"/>
        <v>-48739529.061308123</v>
      </c>
      <c r="O29" s="16">
        <f t="shared" si="2"/>
        <v>-47842742.376729831</v>
      </c>
      <c r="P29" s="16">
        <f t="shared" si="2"/>
        <v>-46897209.013551526</v>
      </c>
      <c r="Q29" s="16">
        <f t="shared" si="2"/>
        <v>-45882653.940826848</v>
      </c>
      <c r="R29" s="16">
        <f t="shared" si="2"/>
        <v>-44788611.155191757</v>
      </c>
      <c r="S29" s="16">
        <f t="shared" si="2"/>
        <v>-43609783.243101791</v>
      </c>
      <c r="T29" s="16">
        <f t="shared" si="2"/>
        <v>-42358588.168174036</v>
      </c>
      <c r="U29" s="16">
        <f t="shared" si="2"/>
        <v>-25676945.779379833</v>
      </c>
      <c r="V29" s="16">
        <f t="shared" si="2"/>
        <v>-21073112.473462299</v>
      </c>
      <c r="W29" s="16">
        <f t="shared" si="2"/>
        <v>-19155751.018391445</v>
      </c>
      <c r="X29" s="16">
        <f t="shared" si="2"/>
        <v>-17210560.303741831</v>
      </c>
      <c r="Y29" s="16">
        <f t="shared" si="2"/>
        <v>-15304894.125975071</v>
      </c>
      <c r="Z29" s="16">
        <f t="shared" si="2"/>
        <v>-13479281.825011702</v>
      </c>
      <c r="AA29" s="16">
        <f t="shared" si="2"/>
        <v>-11655279.698440799</v>
      </c>
      <c r="AB29" s="16">
        <f t="shared" si="2"/>
        <v>-9761920.6166089289</v>
      </c>
      <c r="AC29" s="16">
        <f t="shared" si="2"/>
        <v>-5386794.699407503</v>
      </c>
      <c r="AD29" s="16">
        <f t="shared" si="2"/>
        <v>-4190214.2381816301</v>
      </c>
      <c r="AE29" s="16">
        <f t="shared" si="2"/>
        <v>-3606757.0631197467</v>
      </c>
      <c r="AF29" s="16">
        <f t="shared" si="2"/>
        <v>-3037961.4109274242</v>
      </c>
      <c r="AG29" s="16">
        <f t="shared" si="2"/>
        <v>-2472922.912373146</v>
      </c>
      <c r="AH29" s="16">
        <f t="shared" si="2"/>
        <v>-1890017.0105056278</v>
      </c>
      <c r="AI29" s="16">
        <f t="shared" si="2"/>
        <v>-1661462.2786922548</v>
      </c>
      <c r="AJ29" s="16">
        <f t="shared" si="2"/>
        <v>-1445973.7450076137</v>
      </c>
      <c r="AK29" s="16">
        <f t="shared" si="2"/>
        <v>-1262470.5035175886</v>
      </c>
      <c r="AL29" s="16">
        <f t="shared" si="2"/>
        <v>-1074868.7025656346</v>
      </c>
      <c r="AM29" s="16">
        <f t="shared" si="2"/>
        <v>-883065.87816530094</v>
      </c>
      <c r="AN29" s="16">
        <f t="shared" si="2"/>
        <v>-717237.14090176299</v>
      </c>
      <c r="AO29" s="16">
        <f t="shared" si="2"/>
        <v>-549139.03413973562</v>
      </c>
      <c r="AP29" s="16">
        <f t="shared" si="2"/>
        <v>-379506.38087414391</v>
      </c>
      <c r="AQ29" s="16">
        <f t="shared" si="2"/>
        <v>-333587.57593915984</v>
      </c>
      <c r="AR29" s="16">
        <f t="shared" si="2"/>
        <v>-291396.83607694507</v>
      </c>
      <c r="AS29" s="16">
        <f t="shared" si="2"/>
        <v>-255285.82432571054</v>
      </c>
      <c r="AT29" s="16">
        <f t="shared" si="2"/>
        <v>-221461.61934956349</v>
      </c>
      <c r="AU29" s="16">
        <f t="shared" si="2"/>
        <v>-186791.80924904533</v>
      </c>
      <c r="AV29" s="16">
        <f t="shared" si="2"/>
        <v>-151255.25389604829</v>
      </c>
      <c r="AW29" s="16">
        <f t="shared" si="2"/>
        <v>-114830.28465915471</v>
      </c>
      <c r="AX29" s="16">
        <f t="shared" si="2"/>
        <v>-77494.691191421822</v>
      </c>
      <c r="AY29" s="16">
        <f t="shared" si="2"/>
        <v>-39225.707886923105</v>
      </c>
    </row>
    <row r="30" spans="1:51" ht="12.75" thickTop="1" x14ac:dyDescent="0.2">
      <c r="A30" s="2">
        <f>ROW()</f>
        <v>30</v>
      </c>
    </row>
    <row r="31" spans="1:51" x14ac:dyDescent="0.2">
      <c r="A31" s="2">
        <f>ROW()</f>
        <v>31</v>
      </c>
      <c r="B31" s="10" t="s">
        <v>26</v>
      </c>
      <c r="C31" s="17">
        <v>7.3899999999999993E-2</v>
      </c>
      <c r="D31" s="18">
        <v>7.4399999999999994E-2</v>
      </c>
      <c r="E31" s="18">
        <v>7.4899999999999994E-2</v>
      </c>
      <c r="F31" s="18">
        <f>E31</f>
        <v>7.4899999999999994E-2</v>
      </c>
      <c r="G31" s="18">
        <f t="shared" ref="G31:AY32" si="3">F31</f>
        <v>7.4899999999999994E-2</v>
      </c>
      <c r="H31" s="18">
        <f t="shared" si="3"/>
        <v>7.4899999999999994E-2</v>
      </c>
      <c r="I31" s="18">
        <f t="shared" si="3"/>
        <v>7.4899999999999994E-2</v>
      </c>
      <c r="J31" s="18">
        <f t="shared" si="3"/>
        <v>7.4899999999999994E-2</v>
      </c>
      <c r="K31" s="18">
        <f t="shared" si="3"/>
        <v>7.4899999999999994E-2</v>
      </c>
      <c r="L31" s="18">
        <f t="shared" si="3"/>
        <v>7.4899999999999994E-2</v>
      </c>
      <c r="M31" s="18">
        <f t="shared" si="3"/>
        <v>7.4899999999999994E-2</v>
      </c>
      <c r="N31" s="18">
        <f t="shared" si="3"/>
        <v>7.4899999999999994E-2</v>
      </c>
      <c r="O31" s="18">
        <f t="shared" si="3"/>
        <v>7.4899999999999994E-2</v>
      </c>
      <c r="P31" s="18">
        <f t="shared" si="3"/>
        <v>7.4899999999999994E-2</v>
      </c>
      <c r="Q31" s="18">
        <f t="shared" si="3"/>
        <v>7.4899999999999994E-2</v>
      </c>
      <c r="R31" s="18">
        <f t="shared" si="3"/>
        <v>7.4899999999999994E-2</v>
      </c>
      <c r="S31" s="18">
        <f t="shared" si="3"/>
        <v>7.4899999999999994E-2</v>
      </c>
      <c r="T31" s="18">
        <f t="shared" si="3"/>
        <v>7.4899999999999994E-2</v>
      </c>
      <c r="U31" s="18">
        <f t="shared" si="3"/>
        <v>7.4899999999999994E-2</v>
      </c>
      <c r="V31" s="18">
        <f t="shared" si="3"/>
        <v>7.4899999999999994E-2</v>
      </c>
      <c r="W31" s="18">
        <f t="shared" si="3"/>
        <v>7.4899999999999994E-2</v>
      </c>
      <c r="X31" s="18">
        <f t="shared" si="3"/>
        <v>7.4899999999999994E-2</v>
      </c>
      <c r="Y31" s="18">
        <f t="shared" si="3"/>
        <v>7.4899999999999994E-2</v>
      </c>
      <c r="Z31" s="18">
        <f t="shared" si="3"/>
        <v>7.4899999999999994E-2</v>
      </c>
      <c r="AA31" s="18">
        <f t="shared" si="3"/>
        <v>7.4899999999999994E-2</v>
      </c>
      <c r="AB31" s="18">
        <f t="shared" si="3"/>
        <v>7.4899999999999994E-2</v>
      </c>
      <c r="AC31" s="18">
        <f t="shared" si="3"/>
        <v>7.4899999999999994E-2</v>
      </c>
      <c r="AD31" s="18">
        <f t="shared" si="3"/>
        <v>7.4899999999999994E-2</v>
      </c>
      <c r="AE31" s="18">
        <f t="shared" si="3"/>
        <v>7.4899999999999994E-2</v>
      </c>
      <c r="AF31" s="18">
        <f t="shared" si="3"/>
        <v>7.4899999999999994E-2</v>
      </c>
      <c r="AG31" s="18">
        <f t="shared" si="3"/>
        <v>7.4899999999999994E-2</v>
      </c>
      <c r="AH31" s="18">
        <f t="shared" si="3"/>
        <v>7.4899999999999994E-2</v>
      </c>
      <c r="AI31" s="18">
        <f t="shared" si="3"/>
        <v>7.4899999999999994E-2</v>
      </c>
      <c r="AJ31" s="18">
        <f t="shared" si="3"/>
        <v>7.4899999999999994E-2</v>
      </c>
      <c r="AK31" s="18">
        <f t="shared" si="3"/>
        <v>7.4899999999999994E-2</v>
      </c>
      <c r="AL31" s="18">
        <f t="shared" si="3"/>
        <v>7.4899999999999994E-2</v>
      </c>
      <c r="AM31" s="18">
        <f t="shared" si="3"/>
        <v>7.4899999999999994E-2</v>
      </c>
      <c r="AN31" s="18">
        <f t="shared" si="3"/>
        <v>7.4899999999999994E-2</v>
      </c>
      <c r="AO31" s="18">
        <f t="shared" si="3"/>
        <v>7.4899999999999994E-2</v>
      </c>
      <c r="AP31" s="18">
        <f t="shared" si="3"/>
        <v>7.4899999999999994E-2</v>
      </c>
      <c r="AQ31" s="18">
        <f t="shared" si="3"/>
        <v>7.4899999999999994E-2</v>
      </c>
      <c r="AR31" s="18">
        <f t="shared" si="3"/>
        <v>7.4899999999999994E-2</v>
      </c>
      <c r="AS31" s="18">
        <f t="shared" si="3"/>
        <v>7.4899999999999994E-2</v>
      </c>
      <c r="AT31" s="18">
        <f t="shared" si="3"/>
        <v>7.4899999999999994E-2</v>
      </c>
      <c r="AU31" s="18">
        <f t="shared" si="3"/>
        <v>7.4899999999999994E-2</v>
      </c>
      <c r="AV31" s="18">
        <f t="shared" si="3"/>
        <v>7.4899999999999994E-2</v>
      </c>
      <c r="AW31" s="18">
        <f t="shared" si="3"/>
        <v>7.4899999999999994E-2</v>
      </c>
      <c r="AX31" s="18">
        <f t="shared" si="3"/>
        <v>7.4899999999999994E-2</v>
      </c>
      <c r="AY31" s="19">
        <f t="shared" si="3"/>
        <v>7.4899999999999994E-2</v>
      </c>
    </row>
    <row r="32" spans="1:51" x14ac:dyDescent="0.2">
      <c r="A32" s="2">
        <f>ROW()</f>
        <v>32</v>
      </c>
      <c r="B32" s="10" t="s">
        <v>27</v>
      </c>
      <c r="C32" s="20">
        <v>0.752355</v>
      </c>
      <c r="D32" s="21">
        <v>0.752355</v>
      </c>
      <c r="E32" s="21">
        <v>0.752355</v>
      </c>
      <c r="F32" s="21">
        <f>E32</f>
        <v>0.752355</v>
      </c>
      <c r="G32" s="21">
        <f t="shared" si="3"/>
        <v>0.752355</v>
      </c>
      <c r="H32" s="21">
        <f t="shared" si="3"/>
        <v>0.752355</v>
      </c>
      <c r="I32" s="21">
        <f t="shared" si="3"/>
        <v>0.752355</v>
      </c>
      <c r="J32" s="21">
        <f t="shared" si="3"/>
        <v>0.752355</v>
      </c>
      <c r="K32" s="21">
        <f t="shared" si="3"/>
        <v>0.752355</v>
      </c>
      <c r="L32" s="21">
        <f t="shared" si="3"/>
        <v>0.752355</v>
      </c>
      <c r="M32" s="21">
        <f t="shared" si="3"/>
        <v>0.752355</v>
      </c>
      <c r="N32" s="21">
        <f t="shared" si="3"/>
        <v>0.752355</v>
      </c>
      <c r="O32" s="21">
        <f t="shared" si="3"/>
        <v>0.752355</v>
      </c>
      <c r="P32" s="21">
        <f t="shared" si="3"/>
        <v>0.752355</v>
      </c>
      <c r="Q32" s="21">
        <f t="shared" si="3"/>
        <v>0.752355</v>
      </c>
      <c r="R32" s="21">
        <f t="shared" si="3"/>
        <v>0.752355</v>
      </c>
      <c r="S32" s="21">
        <f t="shared" si="3"/>
        <v>0.752355</v>
      </c>
      <c r="T32" s="21">
        <f t="shared" si="3"/>
        <v>0.752355</v>
      </c>
      <c r="U32" s="21">
        <f t="shared" si="3"/>
        <v>0.752355</v>
      </c>
      <c r="V32" s="21">
        <f t="shared" si="3"/>
        <v>0.752355</v>
      </c>
      <c r="W32" s="21">
        <f t="shared" si="3"/>
        <v>0.752355</v>
      </c>
      <c r="X32" s="21">
        <f t="shared" si="3"/>
        <v>0.752355</v>
      </c>
      <c r="Y32" s="21">
        <f t="shared" si="3"/>
        <v>0.752355</v>
      </c>
      <c r="Z32" s="21">
        <f t="shared" si="3"/>
        <v>0.752355</v>
      </c>
      <c r="AA32" s="21">
        <f t="shared" si="3"/>
        <v>0.752355</v>
      </c>
      <c r="AB32" s="21">
        <f t="shared" si="3"/>
        <v>0.752355</v>
      </c>
      <c r="AC32" s="21">
        <f t="shared" si="3"/>
        <v>0.752355</v>
      </c>
      <c r="AD32" s="21">
        <f t="shared" si="3"/>
        <v>0.752355</v>
      </c>
      <c r="AE32" s="21">
        <f t="shared" si="3"/>
        <v>0.752355</v>
      </c>
      <c r="AF32" s="21">
        <f t="shared" si="3"/>
        <v>0.752355</v>
      </c>
      <c r="AG32" s="21">
        <f t="shared" si="3"/>
        <v>0.752355</v>
      </c>
      <c r="AH32" s="21">
        <f t="shared" si="3"/>
        <v>0.752355</v>
      </c>
      <c r="AI32" s="21">
        <f t="shared" si="3"/>
        <v>0.752355</v>
      </c>
      <c r="AJ32" s="21">
        <f t="shared" si="3"/>
        <v>0.752355</v>
      </c>
      <c r="AK32" s="21">
        <f t="shared" si="3"/>
        <v>0.752355</v>
      </c>
      <c r="AL32" s="21">
        <f t="shared" si="3"/>
        <v>0.752355</v>
      </c>
      <c r="AM32" s="21">
        <f t="shared" si="3"/>
        <v>0.752355</v>
      </c>
      <c r="AN32" s="21">
        <f t="shared" si="3"/>
        <v>0.752355</v>
      </c>
      <c r="AO32" s="21">
        <f t="shared" si="3"/>
        <v>0.752355</v>
      </c>
      <c r="AP32" s="21">
        <f t="shared" si="3"/>
        <v>0.752355</v>
      </c>
      <c r="AQ32" s="21">
        <f t="shared" si="3"/>
        <v>0.752355</v>
      </c>
      <c r="AR32" s="21">
        <f t="shared" si="3"/>
        <v>0.752355</v>
      </c>
      <c r="AS32" s="21">
        <f t="shared" si="3"/>
        <v>0.752355</v>
      </c>
      <c r="AT32" s="21">
        <f t="shared" si="3"/>
        <v>0.752355</v>
      </c>
      <c r="AU32" s="21">
        <f t="shared" si="3"/>
        <v>0.752355</v>
      </c>
      <c r="AV32" s="21">
        <f t="shared" si="3"/>
        <v>0.752355</v>
      </c>
      <c r="AW32" s="21">
        <f t="shared" si="3"/>
        <v>0.752355</v>
      </c>
      <c r="AX32" s="21">
        <f t="shared" si="3"/>
        <v>0.752355</v>
      </c>
      <c r="AY32" s="22">
        <f t="shared" si="3"/>
        <v>0.752355</v>
      </c>
    </row>
    <row r="33" spans="1:51" x14ac:dyDescent="0.2">
      <c r="A33" s="2">
        <f>ROW()</f>
        <v>33</v>
      </c>
      <c r="B33" s="10" t="s">
        <v>28</v>
      </c>
      <c r="C33" s="23">
        <f>C20-(C29*C31)</f>
        <v>-40537638.973678686</v>
      </c>
      <c r="D33" s="24">
        <f>D20-(D29*D31)</f>
        <v>-43658529.071272366</v>
      </c>
      <c r="E33" s="24">
        <f t="shared" ref="E33:AY33" si="4">E20-(E29*E31)</f>
        <v>-60612623.667058825</v>
      </c>
      <c r="F33" s="24">
        <f t="shared" si="4"/>
        <v>11672473.979421195</v>
      </c>
      <c r="G33" s="24">
        <f t="shared" si="4"/>
        <v>9620634.1663587131</v>
      </c>
      <c r="H33" s="24">
        <f t="shared" si="4"/>
        <v>6083134.0915624099</v>
      </c>
      <c r="I33" s="24">
        <f t="shared" si="4"/>
        <v>4380101.0423740866</v>
      </c>
      <c r="J33" s="24">
        <f t="shared" si="4"/>
        <v>3844949.0306982994</v>
      </c>
      <c r="K33" s="24">
        <f t="shared" si="4"/>
        <v>3246830.2024170193</v>
      </c>
      <c r="L33" s="24">
        <f t="shared" si="4"/>
        <v>2997401.9859783291</v>
      </c>
      <c r="M33" s="24">
        <f t="shared" si="4"/>
        <v>2941573.7261923533</v>
      </c>
      <c r="N33" s="24">
        <f t="shared" si="4"/>
        <v>2879977.1316762399</v>
      </c>
      <c r="O33" s="24">
        <f t="shared" si="4"/>
        <v>2812807.8090013261</v>
      </c>
      <c r="P33" s="24">
        <f t="shared" si="4"/>
        <v>2741987.3600992709</v>
      </c>
      <c r="Q33" s="24">
        <f t="shared" si="4"/>
        <v>2665997.1851521926</v>
      </c>
      <c r="R33" s="24">
        <f t="shared" si="4"/>
        <v>2584053.3805081239</v>
      </c>
      <c r="S33" s="24">
        <f t="shared" si="4"/>
        <v>2495759.1698925858</v>
      </c>
      <c r="T33" s="24">
        <f t="shared" si="4"/>
        <v>2402044.6587804966</v>
      </c>
      <c r="U33" s="24">
        <f t="shared" si="4"/>
        <v>1152589.6438598111</v>
      </c>
      <c r="V33" s="24">
        <f t="shared" si="4"/>
        <v>807762.52924658766</v>
      </c>
      <c r="W33" s="24">
        <f t="shared" si="4"/>
        <v>664152.15626178076</v>
      </c>
      <c r="X33" s="24">
        <f t="shared" si="4"/>
        <v>518457.37173452473</v>
      </c>
      <c r="Y33" s="24">
        <f t="shared" si="4"/>
        <v>375722.97501979466</v>
      </c>
      <c r="Z33" s="24">
        <f t="shared" si="4"/>
        <v>238984.61367763823</v>
      </c>
      <c r="AA33" s="24">
        <f t="shared" si="4"/>
        <v>102366.85439747747</v>
      </c>
      <c r="AB33" s="24">
        <f t="shared" si="4"/>
        <v>-39445.740831729257</v>
      </c>
      <c r="AC33" s="24">
        <f t="shared" si="4"/>
        <v>-367142.67203011503</v>
      </c>
      <c r="AD33" s="24">
        <f t="shared" si="4"/>
        <v>-456766.54857593292</v>
      </c>
      <c r="AE33" s="24">
        <f t="shared" si="4"/>
        <v>270146.104027669</v>
      </c>
      <c r="AF33" s="24">
        <f t="shared" si="4"/>
        <v>227543.30967846405</v>
      </c>
      <c r="AG33" s="24">
        <f t="shared" si="4"/>
        <v>185221.92613674863</v>
      </c>
      <c r="AH33" s="24">
        <f t="shared" si="4"/>
        <v>141562.2740868715</v>
      </c>
      <c r="AI33" s="24">
        <f t="shared" si="4"/>
        <v>124443.52467404987</v>
      </c>
      <c r="AJ33" s="24">
        <f t="shared" si="4"/>
        <v>108303.43350107025</v>
      </c>
      <c r="AK33" s="24">
        <f t="shared" si="4"/>
        <v>94559.040713467373</v>
      </c>
      <c r="AL33" s="24">
        <f t="shared" si="4"/>
        <v>80507.665822166033</v>
      </c>
      <c r="AM33" s="24">
        <f t="shared" si="4"/>
        <v>66141.63427458104</v>
      </c>
      <c r="AN33" s="24">
        <f t="shared" si="4"/>
        <v>53721.061853542044</v>
      </c>
      <c r="AO33" s="24">
        <f t="shared" si="4"/>
        <v>41130.513657066193</v>
      </c>
      <c r="AP33" s="24">
        <f t="shared" si="4"/>
        <v>28425.027927473377</v>
      </c>
      <c r="AQ33" s="24">
        <f t="shared" si="4"/>
        <v>24985.70943784307</v>
      </c>
      <c r="AR33" s="24">
        <f t="shared" si="4"/>
        <v>21825.623022163185</v>
      </c>
      <c r="AS33" s="24">
        <f t="shared" si="4"/>
        <v>19120.908241995719</v>
      </c>
      <c r="AT33" s="24">
        <f t="shared" si="4"/>
        <v>16587.475289282305</v>
      </c>
      <c r="AU33" s="24">
        <f t="shared" si="4"/>
        <v>13990.706512753493</v>
      </c>
      <c r="AV33" s="24">
        <f t="shared" si="4"/>
        <v>11329.018516814016</v>
      </c>
      <c r="AW33" s="24">
        <f t="shared" si="4"/>
        <v>8600.788320970687</v>
      </c>
      <c r="AX33" s="24">
        <f t="shared" si="4"/>
        <v>5804.3523702374941</v>
      </c>
      <c r="AY33" s="25">
        <f t="shared" si="4"/>
        <v>2938.0055207305404</v>
      </c>
    </row>
    <row r="34" spans="1:51" x14ac:dyDescent="0.2">
      <c r="A34" s="2">
        <f>ROW()</f>
        <v>34</v>
      </c>
      <c r="B34" s="10" t="s">
        <v>29</v>
      </c>
      <c r="C34" s="26">
        <f t="shared" ref="C34:AY34" si="5">-C33/C32</f>
        <v>53880998.96149914</v>
      </c>
      <c r="D34" s="27">
        <f t="shared" si="5"/>
        <v>58029160.530962601</v>
      </c>
      <c r="E34" s="27">
        <f t="shared" si="5"/>
        <v>80563861.032436579</v>
      </c>
      <c r="F34" s="27">
        <f t="shared" si="5"/>
        <v>-15514582.849082142</v>
      </c>
      <c r="G34" s="27">
        <f t="shared" si="5"/>
        <v>-12787359.911688915</v>
      </c>
      <c r="H34" s="27">
        <f t="shared" si="5"/>
        <v>-8085457.1200595591</v>
      </c>
      <c r="I34" s="27">
        <f t="shared" si="5"/>
        <v>-5821854.1012874059</v>
      </c>
      <c r="J34" s="27">
        <f t="shared" si="5"/>
        <v>-5110551.5756501909</v>
      </c>
      <c r="K34" s="27">
        <f t="shared" si="5"/>
        <v>-4315556.0904320693</v>
      </c>
      <c r="L34" s="27">
        <f t="shared" si="5"/>
        <v>-3984026.139227265</v>
      </c>
      <c r="M34" s="27">
        <f t="shared" si="5"/>
        <v>-3909821.462198501</v>
      </c>
      <c r="N34" s="27">
        <f t="shared" si="5"/>
        <v>-3827949.7466970244</v>
      </c>
      <c r="O34" s="27">
        <f t="shared" si="5"/>
        <v>-3738670.9851085274</v>
      </c>
      <c r="P34" s="27">
        <f t="shared" si="5"/>
        <v>-3644539.2934176964</v>
      </c>
      <c r="Q34" s="27">
        <f t="shared" si="5"/>
        <v>-3543536.2098373673</v>
      </c>
      <c r="R34" s="27">
        <f t="shared" si="5"/>
        <v>-3434619.8011684963</v>
      </c>
      <c r="S34" s="27">
        <f t="shared" si="5"/>
        <v>-3317262.6883486994</v>
      </c>
      <c r="T34" s="27">
        <f t="shared" si="5"/>
        <v>-3192701.1301586307</v>
      </c>
      <c r="U34" s="27">
        <f t="shared" si="5"/>
        <v>-1531975.7878392662</v>
      </c>
      <c r="V34" s="27">
        <f t="shared" si="5"/>
        <v>-1073645.4589211047</v>
      </c>
      <c r="W34" s="27">
        <f t="shared" si="5"/>
        <v>-882764.32835799688</v>
      </c>
      <c r="X34" s="27">
        <f t="shared" si="5"/>
        <v>-689112.68182510219</v>
      </c>
      <c r="Y34" s="27">
        <f t="shared" si="5"/>
        <v>-499395.86368110089</v>
      </c>
      <c r="Z34" s="27">
        <f t="shared" si="5"/>
        <v>-317648.73454371706</v>
      </c>
      <c r="AA34" s="27">
        <f t="shared" si="5"/>
        <v>-136061.90481551591</v>
      </c>
      <c r="AB34" s="27">
        <f t="shared" si="5"/>
        <v>52429.691876480196</v>
      </c>
      <c r="AC34" s="27">
        <f t="shared" si="5"/>
        <v>487991.27011864749</v>
      </c>
      <c r="AD34" s="27">
        <f t="shared" si="5"/>
        <v>607115.72140270611</v>
      </c>
      <c r="AE34" s="27">
        <f t="shared" si="5"/>
        <v>-359067.33394164854</v>
      </c>
      <c r="AF34" s="27">
        <f t="shared" si="5"/>
        <v>-302441.41353279242</v>
      </c>
      <c r="AG34" s="27">
        <f t="shared" si="5"/>
        <v>-246189.53304855904</v>
      </c>
      <c r="AH34" s="27">
        <f t="shared" si="5"/>
        <v>-188158.87989961056</v>
      </c>
      <c r="AI34" s="27">
        <f t="shared" si="5"/>
        <v>-165405.32683912499</v>
      </c>
      <c r="AJ34" s="27">
        <f t="shared" si="5"/>
        <v>-143952.56694123152</v>
      </c>
      <c r="AK34" s="27">
        <f t="shared" si="5"/>
        <v>-125684.07296218855</v>
      </c>
      <c r="AL34" s="27">
        <f t="shared" si="5"/>
        <v>-107007.55072029299</v>
      </c>
      <c r="AM34" s="27">
        <f t="shared" si="5"/>
        <v>-87912.799508983182</v>
      </c>
      <c r="AN34" s="27">
        <f t="shared" si="5"/>
        <v>-71403.874306068334</v>
      </c>
      <c r="AO34" s="27">
        <f t="shared" si="5"/>
        <v>-54669.024140287751</v>
      </c>
      <c r="AP34" s="27">
        <f t="shared" si="5"/>
        <v>-37781.40362923537</v>
      </c>
      <c r="AQ34" s="27">
        <f t="shared" si="5"/>
        <v>-33209.999850925524</v>
      </c>
      <c r="AR34" s="27">
        <f t="shared" si="5"/>
        <v>-29009.740112265066</v>
      </c>
      <c r="AS34" s="27">
        <f t="shared" si="5"/>
        <v>-25414.74203267835</v>
      </c>
      <c r="AT34" s="27">
        <f t="shared" si="5"/>
        <v>-22047.404867758312</v>
      </c>
      <c r="AU34" s="27">
        <f t="shared" si="5"/>
        <v>-18595.884273718515</v>
      </c>
      <c r="AV34" s="27">
        <f t="shared" si="5"/>
        <v>-15058.075664831118</v>
      </c>
      <c r="AW34" s="27">
        <f t="shared" si="5"/>
        <v>-11431.821840714407</v>
      </c>
      <c r="AX34" s="27">
        <f t="shared" si="5"/>
        <v>-7714.911671003043</v>
      </c>
      <c r="AY34" s="28">
        <f t="shared" si="5"/>
        <v>-3905.0787470416763</v>
      </c>
    </row>
    <row r="35" spans="1:51" x14ac:dyDescent="0.2">
      <c r="A35" s="2">
        <f>ROW()</f>
        <v>35</v>
      </c>
    </row>
    <row r="36" spans="1:51" ht="12.75" thickBot="1" x14ac:dyDescent="0.25">
      <c r="A36" s="2">
        <f>ROW()</f>
        <v>36</v>
      </c>
      <c r="B36" s="29" t="s">
        <v>30</v>
      </c>
      <c r="C36" s="30">
        <f>C34</f>
        <v>53880998.96149914</v>
      </c>
      <c r="D36" s="30">
        <f>D34-C34</f>
        <v>4148161.5694634616</v>
      </c>
      <c r="E36" s="30">
        <f>E34-D34</f>
        <v>22534700.501473978</v>
      </c>
      <c r="F36" s="30">
        <f t="shared" ref="F36:AY36" si="6">F34-E34</f>
        <v>-96078443.881518722</v>
      </c>
      <c r="G36" s="30">
        <f t="shared" si="6"/>
        <v>2727222.9373932276</v>
      </c>
      <c r="H36" s="30">
        <f t="shared" si="6"/>
        <v>4701902.7916293554</v>
      </c>
      <c r="I36" s="30">
        <f t="shared" si="6"/>
        <v>2263603.0187721532</v>
      </c>
      <c r="J36" s="30">
        <f t="shared" si="6"/>
        <v>711302.525637215</v>
      </c>
      <c r="K36" s="30">
        <f t="shared" si="6"/>
        <v>794995.48521812167</v>
      </c>
      <c r="L36" s="30">
        <f t="shared" si="6"/>
        <v>331529.95120480424</v>
      </c>
      <c r="M36" s="30">
        <f t="shared" si="6"/>
        <v>74204.677028764039</v>
      </c>
      <c r="N36" s="30">
        <f t="shared" si="6"/>
        <v>81871.715501476545</v>
      </c>
      <c r="O36" s="30">
        <f t="shared" si="6"/>
        <v>89278.761588497087</v>
      </c>
      <c r="P36" s="30">
        <f t="shared" si="6"/>
        <v>94131.691690830979</v>
      </c>
      <c r="Q36" s="30">
        <f t="shared" si="6"/>
        <v>101003.08358032908</v>
      </c>
      <c r="R36" s="30">
        <f t="shared" si="6"/>
        <v>108916.40866887104</v>
      </c>
      <c r="S36" s="30">
        <f t="shared" si="6"/>
        <v>117357.11281979689</v>
      </c>
      <c r="T36" s="30">
        <f t="shared" si="6"/>
        <v>124561.5581900687</v>
      </c>
      <c r="U36" s="30">
        <f t="shared" si="6"/>
        <v>1660725.3423193644</v>
      </c>
      <c r="V36" s="30">
        <f t="shared" si="6"/>
        <v>458330.32891816157</v>
      </c>
      <c r="W36" s="30">
        <f t="shared" si="6"/>
        <v>190881.13056310778</v>
      </c>
      <c r="X36" s="30">
        <f t="shared" si="6"/>
        <v>193651.64653289469</v>
      </c>
      <c r="Y36" s="30">
        <f t="shared" si="6"/>
        <v>189716.8181440013</v>
      </c>
      <c r="Z36" s="30">
        <f t="shared" si="6"/>
        <v>181747.12913738383</v>
      </c>
      <c r="AA36" s="30">
        <f t="shared" si="6"/>
        <v>181586.82972820115</v>
      </c>
      <c r="AB36" s="30">
        <f t="shared" si="6"/>
        <v>188491.59669199609</v>
      </c>
      <c r="AC36" s="30">
        <f t="shared" si="6"/>
        <v>435561.57824216731</v>
      </c>
      <c r="AD36" s="30">
        <f t="shared" si="6"/>
        <v>119124.45128405862</v>
      </c>
      <c r="AE36" s="30">
        <f t="shared" si="6"/>
        <v>-966183.05534435459</v>
      </c>
      <c r="AF36" s="30">
        <f t="shared" si="6"/>
        <v>56625.920408856124</v>
      </c>
      <c r="AG36" s="30">
        <f t="shared" si="6"/>
        <v>56251.880484233378</v>
      </c>
      <c r="AH36" s="30">
        <f t="shared" si="6"/>
        <v>58030.653148948477</v>
      </c>
      <c r="AI36" s="30">
        <f t="shared" si="6"/>
        <v>22753.553060485574</v>
      </c>
      <c r="AJ36" s="30">
        <f t="shared" si="6"/>
        <v>21452.759897893469</v>
      </c>
      <c r="AK36" s="30">
        <f t="shared" si="6"/>
        <v>18268.493979042963</v>
      </c>
      <c r="AL36" s="30">
        <f t="shared" si="6"/>
        <v>18676.522241895567</v>
      </c>
      <c r="AM36" s="30">
        <f t="shared" si="6"/>
        <v>19094.751211309806</v>
      </c>
      <c r="AN36" s="30">
        <f t="shared" si="6"/>
        <v>16508.925202914848</v>
      </c>
      <c r="AO36" s="30">
        <f t="shared" si="6"/>
        <v>16734.850165780583</v>
      </c>
      <c r="AP36" s="30">
        <f t="shared" si="6"/>
        <v>16887.620511052381</v>
      </c>
      <c r="AQ36" s="30">
        <f t="shared" si="6"/>
        <v>4571.4037783098465</v>
      </c>
      <c r="AR36" s="30">
        <f t="shared" si="6"/>
        <v>4200.2597386604575</v>
      </c>
      <c r="AS36" s="30">
        <f t="shared" si="6"/>
        <v>3594.9980795867159</v>
      </c>
      <c r="AT36" s="30">
        <f t="shared" si="6"/>
        <v>3367.337164920038</v>
      </c>
      <c r="AU36" s="30">
        <f t="shared" si="6"/>
        <v>3451.5205940397973</v>
      </c>
      <c r="AV36" s="30">
        <f t="shared" si="6"/>
        <v>3537.808608887397</v>
      </c>
      <c r="AW36" s="30">
        <f t="shared" si="6"/>
        <v>3626.2538241167113</v>
      </c>
      <c r="AX36" s="30">
        <f t="shared" si="6"/>
        <v>3716.9101697113638</v>
      </c>
      <c r="AY36" s="30">
        <f t="shared" si="6"/>
        <v>3809.8329239613668</v>
      </c>
    </row>
    <row r="37" spans="1:51" ht="12.75" thickTop="1" x14ac:dyDescent="0.2"/>
    <row r="38" spans="1:51" x14ac:dyDescent="0.2">
      <c r="C38" s="9"/>
      <c r="D38" s="9"/>
      <c r="E38" s="9"/>
      <c r="F38" s="31"/>
      <c r="G38" s="31"/>
      <c r="H38" s="31"/>
    </row>
    <row r="39" spans="1:51" x14ac:dyDescent="0.2">
      <c r="F39" s="32"/>
    </row>
    <row r="40" spans="1:51" x14ac:dyDescent="0.2">
      <c r="C40" s="9"/>
      <c r="D40" s="9"/>
      <c r="E40" s="9"/>
    </row>
    <row r="41" spans="1:51" x14ac:dyDescent="0.2">
      <c r="C41" s="9"/>
      <c r="D41" s="9"/>
      <c r="E41" s="9"/>
    </row>
    <row r="42" spans="1:51" x14ac:dyDescent="0.2">
      <c r="C42" s="32"/>
      <c r="D42" s="32"/>
      <c r="E42" s="32"/>
    </row>
    <row r="43" spans="1:51" x14ac:dyDescent="0.2">
      <c r="C43" s="32"/>
      <c r="D43" s="32"/>
      <c r="E43" s="32"/>
    </row>
  </sheetData>
  <pageMargins left="0.2" right="0.2" top="0.5" bottom="0.5" header="0.3" footer="0.3"/>
  <pageSetup firstPageNumber="26" fitToWidth="0" orientation="landscape" useFirstPageNumber="1" r:id="rId1"/>
  <headerFooter>
    <oddFooter>&amp;RExh. SEF-19 "&amp;A" Tab
page &amp;P of 32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A13103CC83E304DA9459821977AC531" ma:contentTypeVersion="28" ma:contentTypeDescription="" ma:contentTypeScope="" ma:versionID="13f1042e22e1f20bd41edcd55394b61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Pending</CaseStatus>
    <OpenedDate xmlns="dc463f71-b30c-4ab2-9473-d307f9d35888">2022-01-31T08:00:00+00:00</OpenedDate>
    <SignificantOrder xmlns="dc463f71-b30c-4ab2-9473-d307f9d35888">false</SignificantOrder>
    <Date1 xmlns="dc463f71-b30c-4ab2-9473-d307f9d35888">2022-01-31T08:00:00+00:00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B544011-3526-473D-9372-4BF11624CF13}"/>
</file>

<file path=customXml/itemProps2.xml><?xml version="1.0" encoding="utf-8"?>
<ds:datastoreItem xmlns:ds="http://schemas.openxmlformats.org/officeDocument/2006/customXml" ds:itemID="{29EBE969-7615-4C94-A350-4073D3F9F58C}"/>
</file>

<file path=customXml/itemProps3.xml><?xml version="1.0" encoding="utf-8"?>
<ds:datastoreItem xmlns:ds="http://schemas.openxmlformats.org/officeDocument/2006/customXml" ds:itemID="{BB7DA861-7532-4493-BEAD-0E58889E27DF}"/>
</file>

<file path=customXml/itemProps4.xml><?xml version="1.0" encoding="utf-8"?>
<ds:datastoreItem xmlns:ds="http://schemas.openxmlformats.org/officeDocument/2006/customXml" ds:itemID="{A6CACC5A-7D3E-4766-BC42-BE0A713EA8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Unrecovered Costs</vt:lpstr>
      <vt:lpstr>Income Taxes</vt:lpstr>
      <vt:lpstr>Rate Base (EOP)</vt:lpstr>
      <vt:lpstr>Revenue Requirement Summary</vt:lpstr>
      <vt:lpstr>'Income Taxes'!Print_Titles</vt:lpstr>
      <vt:lpstr>'Rate Base (EOP)'!Print_Titles</vt:lpstr>
      <vt:lpstr>'Revenue Requirement Summary'!Print_Titles</vt:lpstr>
      <vt:lpstr>'Unrecovered Costs'!Print_Titles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NC</cp:lastModifiedBy>
  <cp:lastPrinted>2022-01-23T19:59:30Z</cp:lastPrinted>
  <dcterms:created xsi:type="dcterms:W3CDTF">2022-01-20T01:34:07Z</dcterms:created>
  <dcterms:modified xsi:type="dcterms:W3CDTF">2022-01-23T19:59:38Z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0x0101006E56B4D1795A2E4DB2F0B01679ED314A003A13103CC83E304DA9459821977AC531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