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F07B97AE-E370-4D1B-8612-AE38FACCCF9F}" xr6:coauthVersionLast="47" xr6:coauthVersionMax="47" xr10:uidLastSave="{00000000-0000-0000-0000-000000000000}"/>
  <bookViews>
    <workbookView xWindow="-120" yWindow="480" windowWidth="29040" windowHeight="15840" xr2:uid="{99E9C4C8-BF16-4195-9619-F1B6069027FD}"/>
  </bookViews>
  <sheets>
    <sheet name="3-1" sheetId="2" r:id="rId1"/>
    <sheet name="3-2" sheetId="3" r:id="rId2"/>
    <sheet name="3-3" sheetId="4" r:id="rId3"/>
    <sheet name="3-4" sheetId="1" r:id="rId4"/>
  </sheets>
  <externalReferences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AB06" hidden="1">#REF!</definedName>
    <definedName name="__123Graph_ACEDREVGR" hidden="1">#REF!</definedName>
    <definedName name="__123Graph_B" localSheetId="0" hidden="1">#REF!</definedName>
    <definedName name="__123Graph_B" hidden="1">#REF!</definedName>
    <definedName name="__123Graph_BCEDREVGR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hidden="1">#REF!</definedName>
    <definedName name="__123Graph_F" localSheetId="0" hidden="1">#REF!</definedName>
    <definedName name="__123Graph_F" hidden="1">#REF!</definedName>
    <definedName name="__123Graph_X" hidden="1">#REF!</definedName>
    <definedName name="__123Graph_XCEDREVGR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nofill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localSheetId="0" hidden="1">#REF!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'3-1'!$A$1:$E$74</definedName>
    <definedName name="_xlnm.Print_Area" localSheetId="3">'3-4'!$A$1:$F$63</definedName>
    <definedName name="q" hidden="1">{#N/A,#N/A,FALSE,"Coversheet";#N/A,#N/A,FALSE,"QA"}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localSheetId="0" hidden="1">"BWP"</definedName>
    <definedName name="SAPBEXsysID" hidden="1">"BWD"</definedName>
    <definedName name="SAPBEXwbID" localSheetId="0" hidden="1">"45E0HSXTFNPZNJBTUASVO6FBF"</definedName>
    <definedName name="SAPBEXwbID" hidden="1">"45GKD1YC7ETU0EIK3IGCIEFBF"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standard1stub" hidden="1">{"YTD-Total",#N/A,FALSE,"Provision"}</definedName>
    <definedName name="t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Sheet";#N/A,#N/A,FALSE,"T-Accounts";#N/A,#N/A,FALSE,"Ins &amp; Prem ActualEstimates"}</definedName>
    <definedName name="wrn.all._.pages.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{"YTD-Utility",#N/A,FALSE,"Prov Utility"}</definedName>
    <definedName name="y" localSheetId="0" hidden="1">#REF!</definedName>
    <definedName name="y" hidden="1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4" l="1"/>
  <c r="C35" i="4"/>
  <c r="B35" i="4"/>
  <c r="C20" i="4"/>
  <c r="B20" i="4"/>
  <c r="C12" i="4"/>
  <c r="B12" i="4"/>
  <c r="C34" i="4"/>
  <c r="B34" i="4"/>
  <c r="C19" i="4"/>
  <c r="B19" i="4"/>
  <c r="C11" i="4"/>
  <c r="B11" i="4"/>
  <c r="E35" i="4"/>
  <c r="D35" i="4"/>
  <c r="E33" i="4"/>
  <c r="D33" i="4"/>
  <c r="E20" i="4"/>
  <c r="D20" i="4"/>
  <c r="E18" i="4"/>
  <c r="D18" i="4"/>
  <c r="D12" i="4"/>
  <c r="E10" i="4"/>
  <c r="D10" i="4"/>
  <c r="C33" i="4"/>
  <c r="B33" i="4"/>
  <c r="C18" i="4"/>
  <c r="B18" i="4"/>
  <c r="C10" i="4"/>
  <c r="B10" i="4"/>
  <c r="F40" i="4"/>
  <c r="B14" i="3" s="1"/>
  <c r="F62" i="1"/>
  <c r="E62" i="1"/>
  <c r="F20" i="1"/>
  <c r="D23" i="1"/>
  <c r="E23" i="1"/>
  <c r="D26" i="4"/>
  <c r="E26" i="4"/>
  <c r="E7" i="2"/>
  <c r="E8" i="2"/>
  <c r="E9" i="2"/>
  <c r="E10" i="2"/>
  <c r="E11" i="2"/>
  <c r="C11" i="2"/>
  <c r="D11" i="2"/>
  <c r="E13" i="2"/>
  <c r="E14" i="2"/>
  <c r="E15" i="2"/>
  <c r="E16" i="2"/>
  <c r="E18" i="2"/>
  <c r="E19" i="2"/>
  <c r="E20" i="2"/>
  <c r="E21" i="2"/>
  <c r="E22" i="2"/>
  <c r="E23" i="2"/>
  <c r="E27" i="2"/>
  <c r="E28" i="2"/>
  <c r="E29" i="2"/>
  <c r="E30" i="2"/>
  <c r="E31" i="2"/>
  <c r="E32" i="2"/>
  <c r="E39" i="2"/>
  <c r="E40" i="2"/>
  <c r="E41" i="2"/>
  <c r="E42" i="2"/>
  <c r="E43" i="2"/>
  <c r="E44" i="2"/>
  <c r="E45" i="2"/>
  <c r="E46" i="2"/>
  <c r="E47" i="2"/>
  <c r="E48" i="2"/>
  <c r="E54" i="2"/>
  <c r="E55" i="2"/>
  <c r="E56" i="2"/>
  <c r="E57" i="2"/>
  <c r="E70" i="2"/>
  <c r="E71" i="2"/>
  <c r="E72" i="2"/>
  <c r="E73" i="2"/>
  <c r="C50" i="1"/>
  <c r="D50" i="1"/>
  <c r="E50" i="1"/>
  <c r="F35" i="1"/>
  <c r="D51" i="1"/>
  <c r="E51" i="1"/>
  <c r="F34" i="1"/>
  <c r="F36" i="1"/>
  <c r="D24" i="1"/>
  <c r="E24" i="1"/>
  <c r="C51" i="1"/>
  <c r="F51" i="1"/>
  <c r="F50" i="1"/>
  <c r="F52" i="1"/>
  <c r="E25" i="1"/>
  <c r="D25" i="1"/>
  <c r="F23" i="1"/>
  <c r="F24" i="1"/>
  <c r="F40" i="1"/>
  <c r="D17" i="2"/>
  <c r="D24" i="2" s="1"/>
  <c r="F55" i="1"/>
  <c r="F56" i="1"/>
  <c r="C17" i="2"/>
  <c r="C24" i="2" s="1"/>
  <c r="F25" i="1"/>
  <c r="F39" i="1"/>
  <c r="F41" i="1"/>
  <c r="F57" i="1"/>
  <c r="E17" i="2" l="1"/>
  <c r="E24" i="2" s="1"/>
  <c r="E14" i="3"/>
  <c r="C58" i="2" s="1"/>
  <c r="H14" i="3"/>
  <c r="K14" i="3" s="1"/>
  <c r="D58" i="2" s="1"/>
  <c r="E58" i="2" l="1"/>
  <c r="D13" i="4" l="1"/>
  <c r="E13" i="4" l="1"/>
  <c r="D36" i="4"/>
  <c r="E36" i="4"/>
  <c r="E25" i="4" l="1"/>
  <c r="D25" i="4"/>
  <c r="D21" i="4"/>
  <c r="D27" i="4" l="1"/>
  <c r="D28" i="4" l="1"/>
  <c r="E27" i="4"/>
  <c r="E28" i="4" s="1"/>
  <c r="E21" i="4"/>
  <c r="B26" i="4" l="1"/>
  <c r="B13" i="4" l="1"/>
  <c r="B36" i="4" l="1"/>
  <c r="B27" i="4" l="1"/>
  <c r="B21" i="4"/>
  <c r="B25" i="4"/>
  <c r="B28" i="4" l="1"/>
  <c r="F34" i="4" l="1"/>
  <c r="B11" i="3" s="1"/>
  <c r="H11" i="3" s="1"/>
  <c r="K11" i="3" s="1"/>
  <c r="D26" i="2" s="1"/>
  <c r="F11" i="4"/>
  <c r="F35" i="4"/>
  <c r="F19" i="4" l="1"/>
  <c r="B13" i="3" s="1"/>
  <c r="C26" i="4"/>
  <c r="F26" i="4" s="1"/>
  <c r="E11" i="3"/>
  <c r="C26" i="2" s="1"/>
  <c r="E26" i="2" s="1"/>
  <c r="F12" i="4"/>
  <c r="F20" i="4"/>
  <c r="C13" i="4"/>
  <c r="F10" i="4"/>
  <c r="E13" i="3" l="1"/>
  <c r="C53" i="2" s="1"/>
  <c r="H13" i="3"/>
  <c r="K13" i="3" s="1"/>
  <c r="D53" i="2" s="1"/>
  <c r="C27" i="4"/>
  <c r="F27" i="4" s="1"/>
  <c r="F13" i="4"/>
  <c r="B9" i="3" s="1"/>
  <c r="E9" i="3" s="1"/>
  <c r="C38" i="2" s="1"/>
  <c r="C49" i="2" s="1"/>
  <c r="C36" i="4"/>
  <c r="F33" i="4"/>
  <c r="E53" i="2" l="1"/>
  <c r="H9" i="3"/>
  <c r="K9" i="3" s="1"/>
  <c r="D38" i="2" s="1"/>
  <c r="E38" i="2" s="1"/>
  <c r="E49" i="2" s="1"/>
  <c r="C21" i="4"/>
  <c r="F18" i="4"/>
  <c r="C25" i="4"/>
  <c r="B10" i="3"/>
  <c r="F36" i="4"/>
  <c r="D49" i="2" l="1"/>
  <c r="F21" i="4"/>
  <c r="B12" i="3"/>
  <c r="H10" i="3"/>
  <c r="K10" i="3" s="1"/>
  <c r="D25" i="2" s="1"/>
  <c r="E10" i="3"/>
  <c r="C25" i="2" s="1"/>
  <c r="C33" i="2" s="1"/>
  <c r="C28" i="4"/>
  <c r="F25" i="4"/>
  <c r="F28" i="4" s="1"/>
  <c r="E25" i="2" l="1"/>
  <c r="E33" i="2" s="1"/>
  <c r="E35" i="2" s="1"/>
  <c r="D33" i="2"/>
  <c r="C35" i="2"/>
  <c r="H12" i="3"/>
  <c r="K12" i="3" s="1"/>
  <c r="D52" i="2" s="1"/>
  <c r="E12" i="3"/>
  <c r="C52" i="2" s="1"/>
  <c r="C59" i="2" s="1"/>
  <c r="C61" i="2" s="1"/>
  <c r="E52" i="2" l="1"/>
  <c r="D59" i="2"/>
  <c r="D75" i="2" s="1"/>
  <c r="D35" i="2"/>
  <c r="C75" i="2"/>
  <c r="E59" i="2" l="1"/>
  <c r="E61" i="2" s="1"/>
  <c r="D61" i="2"/>
</calcChain>
</file>

<file path=xl/sharedStrings.xml><?xml version="1.0" encoding="utf-8"?>
<sst xmlns="http://schemas.openxmlformats.org/spreadsheetml/2006/main" count="320" uniqueCount="201">
  <si>
    <t>553CAGW</t>
  </si>
  <si>
    <t>548CAGW</t>
  </si>
  <si>
    <t>12 ME Dec-25</t>
  </si>
  <si>
    <t>Labor Pro Forma</t>
  </si>
  <si>
    <t>Labor Restating</t>
  </si>
  <si>
    <t>Indicator</t>
  </si>
  <si>
    <t>Total Company</t>
  </si>
  <si>
    <t>December 2025</t>
  </si>
  <si>
    <t>December 2024</t>
  </si>
  <si>
    <t>June 2022</t>
  </si>
  <si>
    <t>CAGW</t>
  </si>
  <si>
    <t>Allocation Factor:</t>
  </si>
  <si>
    <t xml:space="preserve">Total O&amp;M </t>
  </si>
  <si>
    <t>Historical O&amp;M Ratio</t>
  </si>
  <si>
    <t>HERMISTON U.S. GENERATING PROJECT</t>
  </si>
  <si>
    <t>129500</t>
  </si>
  <si>
    <t>GENERATION EXP</t>
  </si>
  <si>
    <t>5480000</t>
  </si>
  <si>
    <t>CHEHALIS PLANT COMMON &amp; SUBSTATION</t>
  </si>
  <si>
    <t>203300</t>
  </si>
  <si>
    <t>OTHER EXPENSES</t>
  </si>
  <si>
    <t>5570000</t>
  </si>
  <si>
    <t>MNT GEN &amp; ELEC PLT</t>
  </si>
  <si>
    <t>5530000</t>
  </si>
  <si>
    <t>MAINT OF STRUCTURE</t>
  </si>
  <si>
    <t>5520000</t>
  </si>
  <si>
    <t>MIS OTH PWR GEN EX</t>
  </si>
  <si>
    <t>5490000</t>
  </si>
  <si>
    <t>OPER SUPERV &amp; ENG</t>
  </si>
  <si>
    <t>5460000</t>
  </si>
  <si>
    <t>CHEHALIS COMBUSTION TURBINE B</t>
  </si>
  <si>
    <t>203302</t>
  </si>
  <si>
    <t>CHEHALIS COMBUSTION TURBINE A</t>
  </si>
  <si>
    <t>203301</t>
  </si>
  <si>
    <t>CHEHALIS  STEAM TURBINE</t>
  </si>
  <si>
    <t>203303</t>
  </si>
  <si>
    <t/>
  </si>
  <si>
    <t>Alloc</t>
  </si>
  <si>
    <t>Primary Account</t>
  </si>
  <si>
    <t>FERC</t>
  </si>
  <si>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</si>
  <si>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</si>
  <si>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</si>
  <si>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</si>
  <si>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</si>
  <si>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</si>
  <si>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</si>
  <si>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</si>
  <si>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</si>
  <si>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</si>
  <si>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</si>
  <si>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</si>
  <si>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</si>
  <si>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</si>
  <si>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</si>
  <si>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</si>
  <si>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</si>
  <si>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</si>
  <si>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</si>
  <si>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</si>
  <si>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</si>
  <si>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</si>
  <si>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</si>
  <si>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</si>
  <si>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</si>
  <si>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</si>
  <si>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</si>
  <si>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</si>
  <si>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</si>
  <si>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</si>
  <si>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</si>
  <si>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</si>
  <si>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</si>
  <si>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</si>
  <si>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</si>
  <si>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</si>
  <si>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</si>
  <si>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</si>
  <si>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</si>
  <si>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</si>
  <si>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</si>
  <si>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</si>
  <si>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</si>
  <si>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</si>
  <si>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</si>
  <si>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</si>
  <si>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</si>
  <si>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</si>
  <si>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</si>
  <si>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</si>
  <si>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</si>
  <si>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</si>
  <si>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</si>
  <si>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</si>
  <si>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</si>
  <si>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</si>
  <si>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</si>
  <si>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</si>
  <si>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</si>
  <si>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</si>
  <si>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</si>
  <si>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</si>
  <si>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</si>
  <si>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</si>
  <si>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</si>
  <si>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</si>
  <si>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</si>
  <si>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</si>
  <si>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</si>
  <si>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</si>
  <si>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</si>
  <si>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</si>
  <si>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</si>
  <si>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</si>
  <si>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</si>
  <si>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</si>
  <si>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</si>
  <si>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</si>
  <si>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</si>
  <si>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</si>
  <si>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</si>
  <si>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</si>
  <si>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</si>
  <si>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</si>
  <si>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</si>
  <si>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</si>
  <si>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</si>
  <si>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</si>
  <si>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</si>
  <si>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</si>
  <si>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</si>
  <si>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</si>
  <si>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</si>
  <si>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</si>
  <si>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Direct Assignment of Chehalis Gas Generation</t>
  </si>
  <si>
    <t>Washington 2025 PCORC &amp; Allocation Update</t>
  </si>
  <si>
    <t>PacifiCorp</t>
  </si>
  <si>
    <t>Amortization Expense</t>
  </si>
  <si>
    <t>Depreciation Expense</t>
  </si>
  <si>
    <t>Factor %</t>
  </si>
  <si>
    <t>Allocation
Factor</t>
  </si>
  <si>
    <t>WA</t>
  </si>
  <si>
    <t>Chehalis Gas Plant: Other Production</t>
  </si>
  <si>
    <t>New Allocation</t>
  </si>
  <si>
    <t>Existing Allocation</t>
  </si>
  <si>
    <t>Total</t>
  </si>
  <si>
    <t>Depreciation / Amort Expense</t>
  </si>
  <si>
    <t>Net Plant</t>
  </si>
  <si>
    <t>Accum Depr / Amort Reserve</t>
  </si>
  <si>
    <t>Existing Gas Assets
AMA December 2025</t>
  </si>
  <si>
    <t>Existing Gas Assets
AMA December 2024</t>
  </si>
  <si>
    <t>EPIS</t>
  </si>
  <si>
    <t>WA EFSEC C02 Mitigation Oblig</t>
  </si>
  <si>
    <t>Accum Misc Oper Provisions - Other</t>
  </si>
  <si>
    <t xml:space="preserve">Chehalis General Plant </t>
  </si>
  <si>
    <t xml:space="preserve">Chehalis Intangible Plant </t>
  </si>
  <si>
    <t xml:space="preserve">Chehalis Other Production Plant </t>
  </si>
  <si>
    <t>Washington 2025 Power Cost Only Rate Case</t>
  </si>
  <si>
    <t xml:space="preserve">Direct Assignment of Chehalis Gas Generation </t>
  </si>
  <si>
    <t>Rate Base Summary</t>
  </si>
  <si>
    <t>Operations &amp; Maintenance Expense Summary</t>
  </si>
  <si>
    <t>Location Description</t>
  </si>
  <si>
    <t>Primary Description</t>
  </si>
  <si>
    <t>Excluding Net Power Costs</t>
  </si>
  <si>
    <t>Total Company ($)</t>
  </si>
  <si>
    <t>Hermiston Generation Plant</t>
  </si>
  <si>
    <t>Chehalis Generation Plant</t>
  </si>
  <si>
    <t>Washington Alloc.</t>
  </si>
  <si>
    <t>12 Months Ended June 2022 - Base Period Actual O&amp;M</t>
  </si>
  <si>
    <t>Location Code</t>
  </si>
  <si>
    <t>Adj. 4.2_R</t>
  </si>
  <si>
    <t>Adj. 4.3_R</t>
  </si>
  <si>
    <t>Adj 13.2_R</t>
  </si>
  <si>
    <t>General Wage Increase Adjustments - Total Company</t>
  </si>
  <si>
    <t>Pro-Ration by Plant</t>
  </si>
  <si>
    <t>12 Months Ending December 2025 - Pro Forma O&amp;M Adjustments (UE-230172)</t>
  </si>
  <si>
    <t>General Wage Increase Adjustments - Washington Allocated</t>
  </si>
  <si>
    <t>Hermiston Generation Plant - T.C.</t>
  </si>
  <si>
    <t>Chehalis Generation Plant - T.C.</t>
  </si>
  <si>
    <t>Hermiston Generation Plant - WA</t>
  </si>
  <si>
    <t>Chehalis Generation Plant - WA</t>
  </si>
  <si>
    <t>Total Pro Forma</t>
  </si>
  <si>
    <t>Adjustment</t>
  </si>
  <si>
    <t>WA Pro Forma</t>
  </si>
  <si>
    <t>Allocation Change Summary</t>
  </si>
  <si>
    <t>Chehalis Generation Plant O&amp;M</t>
  </si>
  <si>
    <t>Adj 8.4_R</t>
  </si>
  <si>
    <t>Pro Forma Plant Adds Year 1</t>
  </si>
  <si>
    <t>Adj 14.1_R</t>
  </si>
  <si>
    <t xml:space="preserve"> Pro Forma Plant Adds Year 2</t>
  </si>
  <si>
    <t>Adj 6.1_R</t>
  </si>
  <si>
    <t>Adj 14.2_R</t>
  </si>
  <si>
    <t>Page 3-1</t>
  </si>
  <si>
    <t>Washington
Allocated</t>
  </si>
  <si>
    <t>Washington 
Allocated</t>
  </si>
  <si>
    <t>Page 3-2</t>
  </si>
  <si>
    <t>Page 3-3</t>
  </si>
  <si>
    <t>Page 3-4</t>
  </si>
  <si>
    <t>Modelled</t>
  </si>
  <si>
    <t>Total 
Company</t>
  </si>
  <si>
    <t>301-399,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</si>
</sst>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###,000"/>
    <numFmt numFmtId="168" formatCode="#,##0.00;\(#,##0.00\);#,##0.00"/>
    <numFmt numFmtId="169" formatCode="#,##0;\(#,##0\);#,##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singleAccounting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2" borderId="2" applyNumberFormat="0" applyAlignment="0" applyProtection="0">
      <alignment horizontal="left" vertical="center" indent="1"/>
    </xf>
    <xf numFmtId="167" fontId="5" fillId="0" borderId="3" applyNumberFormat="0" applyProtection="0">
      <alignment horizontal="right" vertical="center"/>
    </xf>
    <xf numFmtId="0" fontId="6" fillId="3" borderId="2" applyNumberFormat="0" applyAlignmen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0" fontId="0" fillId="0" borderId="0" xfId="0"/>
    <xf numFmtId="164" fontId="2" fillId="0" borderId="0" xfId="0" applyNumberFormat="1" applyFont="1"/>
    <xf numFmtId="43" fontId="0" fillId="0" borderId="0" xfId="0" applyNumberFormat="1"/>
    <xf numFmtId="0" fontId="2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166" fontId="0" fillId="0" borderId="0" xfId="2" applyNumberFormat="1" applyFont="1"/>
    <xf numFmtId="0" fontId="2" fillId="0" borderId="0" xfId="0" applyFont="1" applyAlignment="1">
      <alignment horizontal="right"/>
    </xf>
    <xf numFmtId="0" fontId="1" fillId="0" borderId="0" xfId="6"/>
    <xf numFmtId="0" fontId="1" fillId="0" borderId="0" xfId="6" applyAlignment="1">
      <alignment horizontal="center"/>
    </xf>
    <xf numFmtId="0" fontId="2" fillId="0" borderId="0" xfId="6" applyFont="1"/>
    <xf numFmtId="164" fontId="1" fillId="0" borderId="0" xfId="6" applyNumberFormat="1"/>
    <xf numFmtId="164" fontId="0" fillId="0" borderId="0" xfId="7" applyNumberFormat="1" applyFont="1"/>
    <xf numFmtId="0" fontId="1" fillId="0" borderId="0" xfId="6" applyAlignment="1">
      <alignment horizontal="left" indent="3"/>
    </xf>
    <xf numFmtId="0" fontId="1" fillId="0" borderId="0" xfId="6" applyAlignment="1">
      <alignment horizontal="left" indent="5"/>
    </xf>
    <xf numFmtId="164" fontId="1" fillId="0" borderId="1" xfId="6" applyNumberFormat="1" applyBorder="1"/>
    <xf numFmtId="164" fontId="0" fillId="0" borderId="1" xfId="7" applyNumberFormat="1" applyFont="1" applyBorder="1"/>
    <xf numFmtId="11" fontId="1" fillId="0" borderId="0" xfId="6" applyNumberFormat="1" applyAlignment="1">
      <alignment horizontal="center"/>
    </xf>
    <xf numFmtId="164" fontId="1" fillId="4" borderId="0" xfId="6" applyNumberFormat="1" applyFill="1"/>
    <xf numFmtId="164" fontId="0" fillId="4" borderId="0" xfId="7" applyNumberFormat="1" applyFont="1" applyFill="1"/>
    <xf numFmtId="0" fontId="1" fillId="4" borderId="0" xfId="6" applyFill="1" applyAlignment="1">
      <alignment horizontal="left" indent="3"/>
    </xf>
    <xf numFmtId="0" fontId="7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0" fontId="4" fillId="0" borderId="0" xfId="8"/>
    <xf numFmtId="0" fontId="4" fillId="0" borderId="6" xfId="8" applyBorder="1"/>
    <xf numFmtId="164" fontId="0" fillId="0" borderId="7" xfId="9" applyNumberFormat="1" applyFont="1" applyBorder="1"/>
    <xf numFmtId="164" fontId="0" fillId="0" borderId="0" xfId="9" applyNumberFormat="1" applyFont="1" applyBorder="1"/>
    <xf numFmtId="0" fontId="4" fillId="0" borderId="8" xfId="8" applyBorder="1"/>
    <xf numFmtId="165" fontId="0" fillId="0" borderId="0" xfId="10" applyNumberFormat="1" applyFont="1" applyBorder="1"/>
    <xf numFmtId="0" fontId="3" fillId="0" borderId="0" xfId="8" applyFont="1"/>
    <xf numFmtId="0" fontId="3" fillId="0" borderId="8" xfId="8" applyFont="1" applyBorder="1"/>
    <xf numFmtId="0" fontId="4" fillId="0" borderId="7" xfId="8" applyBorder="1"/>
    <xf numFmtId="164" fontId="4" fillId="0" borderId="7" xfId="8" applyNumberFormat="1" applyBorder="1"/>
    <xf numFmtId="164" fontId="4" fillId="0" borderId="0" xfId="8" applyNumberFormat="1"/>
    <xf numFmtId="0" fontId="4" fillId="0" borderId="9" xfId="8" applyBorder="1"/>
    <xf numFmtId="0" fontId="4" fillId="0" borderId="10" xfId="8" applyBorder="1"/>
    <xf numFmtId="0" fontId="3" fillId="0" borderId="11" xfId="8" applyFont="1" applyBorder="1"/>
    <xf numFmtId="0" fontId="4" fillId="0" borderId="4" xfId="8" applyBorder="1"/>
    <xf numFmtId="0" fontId="4" fillId="0" borderId="5" xfId="8" applyBorder="1"/>
    <xf numFmtId="164" fontId="4" fillId="0" borderId="12" xfId="8" applyNumberFormat="1" applyBorder="1"/>
    <xf numFmtId="164" fontId="0" fillId="0" borderId="1" xfId="9" applyNumberFormat="1" applyFont="1" applyBorder="1"/>
    <xf numFmtId="0" fontId="3" fillId="0" borderId="8" xfId="8" applyFont="1" applyBorder="1" applyAlignment="1">
      <alignment horizontal="left"/>
    </xf>
    <xf numFmtId="0" fontId="3" fillId="0" borderId="7" xfId="8" applyFont="1" applyBorder="1" applyAlignment="1">
      <alignment horizontal="center"/>
    </xf>
    <xf numFmtId="164" fontId="0" fillId="0" borderId="0" xfId="9" applyNumberFormat="1" applyFont="1" applyFill="1" applyBorder="1"/>
    <xf numFmtId="164" fontId="0" fillId="0" borderId="1" xfId="9" applyNumberFormat="1" applyFont="1" applyFill="1" applyBorder="1"/>
    <xf numFmtId="0" fontId="3" fillId="0" borderId="0" xfId="8" quotePrefix="1" applyFont="1"/>
    <xf numFmtId="168" fontId="5" fillId="0" borderId="0" xfId="4" applyNumberFormat="1" applyBorder="1">
      <alignment horizontal="right" vertical="center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3" fillId="0" borderId="0" xfId="0" quotePrefix="1" applyFont="1" applyProtection="1">
      <protection locked="0"/>
    </xf>
    <xf numFmtId="0" fontId="2" fillId="0" borderId="0" xfId="0" quotePrefix="1" applyFont="1" applyProtection="1">
      <protection locked="0"/>
    </xf>
    <xf numFmtId="0" fontId="5" fillId="0" borderId="0" xfId="3" quotePrefix="1" applyNumberFormat="1" applyFill="1" applyBorder="1" applyAlignment="1">
      <alignment horizontal="right"/>
    </xf>
    <xf numFmtId="169" fontId="4" fillId="0" borderId="13" xfId="4" applyNumberFormat="1" applyFont="1" applyBorder="1">
      <alignment horizontal="right" vertical="center"/>
    </xf>
    <xf numFmtId="0" fontId="3" fillId="0" borderId="2" xfId="5" quotePrefix="1" applyNumberFormat="1" applyFont="1" applyFill="1" applyAlignment="1"/>
    <xf numFmtId="0" fontId="3" fillId="0" borderId="2" xfId="5" applyNumberFormat="1" applyFont="1" applyFill="1" applyAlignment="1"/>
    <xf numFmtId="0" fontId="3" fillId="0" borderId="15" xfId="3" quotePrefix="1" applyNumberFormat="1" applyFont="1" applyFill="1" applyBorder="1" applyAlignment="1">
      <alignment horizontal="right"/>
    </xf>
    <xf numFmtId="0" fontId="4" fillId="0" borderId="2" xfId="3" quotePrefix="1" applyNumberFormat="1" applyFont="1" applyFill="1" applyAlignment="1"/>
    <xf numFmtId="0" fontId="4" fillId="0" borderId="14" xfId="3" quotePrefix="1" applyNumberFormat="1" applyFont="1" applyFill="1" applyBorder="1" applyAlignment="1"/>
    <xf numFmtId="0" fontId="4" fillId="0" borderId="0" xfId="0" applyFont="1"/>
    <xf numFmtId="169" fontId="4" fillId="0" borderId="0" xfId="0" applyNumberFormat="1" applyFont="1"/>
    <xf numFmtId="0" fontId="4" fillId="0" borderId="0" xfId="3" applyNumberFormat="1" applyFont="1" applyFill="1" applyBorder="1" applyAlignment="1">
      <alignment horizontal="right"/>
    </xf>
    <xf numFmtId="166" fontId="0" fillId="0" borderId="0" xfId="0" applyNumberFormat="1"/>
    <xf numFmtId="166" fontId="0" fillId="0" borderId="1" xfId="2" applyNumberFormat="1" applyFont="1" applyBorder="1"/>
    <xf numFmtId="165" fontId="0" fillId="0" borderId="0" xfId="2" applyNumberFormat="1" applyFont="1" applyAlignment="1">
      <alignment horizontal="left"/>
    </xf>
    <xf numFmtId="0" fontId="9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2" xfId="5" quotePrefix="1" applyNumberFormat="1" applyFont="1" applyFill="1" applyAlignment="1">
      <alignment wrapText="1"/>
    </xf>
    <xf numFmtId="37" fontId="0" fillId="0" borderId="0" xfId="1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1" xfId="1" applyNumberFormat="1" applyFont="1" applyBorder="1" applyAlignment="1">
      <alignment horizontal="center"/>
    </xf>
    <xf numFmtId="37" fontId="0" fillId="0" borderId="0" xfId="0" applyNumberFormat="1" applyAlignment="1">
      <alignment horizontal="center"/>
    </xf>
    <xf numFmtId="0" fontId="2" fillId="0" borderId="1" xfId="0" applyFont="1" applyBorder="1"/>
    <xf numFmtId="0" fontId="7" fillId="0" borderId="0" xfId="0" quotePrefix="1" applyFont="1" applyProtection="1">
      <protection locked="0"/>
    </xf>
    <xf numFmtId="0" fontId="7" fillId="0" borderId="0" xfId="0" applyFont="1"/>
    <xf numFmtId="0" fontId="3" fillId="0" borderId="0" xfId="8" applyFont="1" applyAlignment="1">
      <alignment horizontal="center" wrapText="1"/>
    </xf>
    <xf numFmtId="0" fontId="4" fillId="0" borderId="0" xfId="8" applyAlignment="1">
      <alignment horizontal="center"/>
    </xf>
    <xf numFmtId="9" fontId="4" fillId="0" borderId="0" xfId="8" applyNumberFormat="1" applyAlignment="1">
      <alignment horizontal="center"/>
    </xf>
    <xf numFmtId="0" fontId="0" fillId="0" borderId="11" xfId="0" applyBorder="1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37" fontId="0" fillId="0" borderId="1" xfId="0" applyNumberFormat="1" applyBorder="1" applyAlignment="1">
      <alignment horizontal="center"/>
    </xf>
    <xf numFmtId="164" fontId="1" fillId="0" borderId="1" xfId="1" applyNumberFormat="1" applyFont="1" applyBorder="1"/>
    <xf numFmtId="37" fontId="0" fillId="0" borderId="17" xfId="0" applyNumberFormat="1" applyBorder="1" applyAlignment="1">
      <alignment horizontal="center"/>
    </xf>
    <xf numFmtId="37" fontId="1" fillId="0" borderId="1" xfId="1" applyNumberFormat="1" applyFont="1" applyBorder="1" applyAlignment="1">
      <alignment horizontal="center"/>
    </xf>
    <xf numFmtId="164" fontId="4" fillId="0" borderId="0" xfId="1" applyNumberFormat="1" applyFont="1"/>
    <xf numFmtId="0" fontId="0" fillId="0" borderId="0" xfId="6" applyFont="1" applyAlignment="1">
      <alignment horizontal="right"/>
    </xf>
    <xf numFmtId="0" fontId="3" fillId="0" borderId="7" xfId="8" applyFont="1" applyBorder="1" applyAlignment="1">
      <alignment horizontal="center" wrapText="1"/>
    </xf>
    <xf numFmtId="0" fontId="4" fillId="0" borderId="0" xfId="8" applyAlignment="1">
      <alignment horizontal="right"/>
    </xf>
    <xf numFmtId="0" fontId="2" fillId="0" borderId="0" xfId="6" applyFont="1" applyAlignment="1">
      <alignment horizontal="center"/>
    </xf>
    <xf numFmtId="0" fontId="0" fillId="4" borderId="0" xfId="6" applyFont="1" applyFill="1" applyAlignment="1">
      <alignment horizontal="center"/>
    </xf>
    <xf numFmtId="0" fontId="3" fillId="0" borderId="8" xfId="8" applyFont="1" applyBorder="1" applyAlignment="1">
      <alignment wrapText="1"/>
    </xf>
    <xf numFmtId="0" fontId="2" fillId="0" borderId="5" xfId="0" applyFont="1" applyBorder="1" applyAlignment="1">
      <alignment horizontal="right"/>
    </xf>
    <xf numFmtId="164" fontId="2" fillId="0" borderId="5" xfId="0" applyNumberFormat="1" applyFont="1" applyBorder="1"/>
    <xf numFmtId="164" fontId="2" fillId="0" borderId="4" xfId="0" applyNumberFormat="1" applyFont="1" applyBorder="1"/>
    <xf numFmtId="0" fontId="3" fillId="0" borderId="0" xfId="8" applyFont="1" applyAlignment="1">
      <alignment horizontal="center"/>
    </xf>
    <xf numFmtId="17" fontId="2" fillId="0" borderId="0" xfId="8" quotePrefix="1" applyNumberFormat="1" applyFont="1" applyAlignment="1">
      <alignment horizontal="center" wrapText="1"/>
    </xf>
    <xf numFmtId="164" fontId="2" fillId="0" borderId="0" xfId="6" applyNumberFormat="1" applyFont="1"/>
    <xf numFmtId="0" fontId="0" fillId="0" borderId="0" xfId="6" applyFont="1" applyAlignment="1">
      <alignment horizontal="center"/>
    </xf>
    <xf numFmtId="0" fontId="3" fillId="0" borderId="0" xfId="6" applyFont="1"/>
    <xf numFmtId="164" fontId="0" fillId="0" borderId="0" xfId="7" applyNumberFormat="1" applyFont="1" applyFill="1"/>
    <xf numFmtId="164" fontId="0" fillId="0" borderId="1" xfId="7" applyNumberFormat="1" applyFont="1" applyFill="1" applyBorder="1"/>
    <xf numFmtId="0" fontId="2" fillId="0" borderId="0" xfId="6" applyFont="1" applyAlignment="1">
      <alignment horizontal="center"/>
    </xf>
    <xf numFmtId="0" fontId="3" fillId="0" borderId="16" xfId="0" applyFont="1" applyBorder="1" applyAlignment="1">
      <alignment horizontal="center"/>
    </xf>
  </cellXfs>
  <cellStyles count="11">
    <cellStyle name="Comma" xfId="1" builtinId="3"/>
    <cellStyle name="Comma 2" xfId="9" xr:uid="{592180A3-0669-4782-92D3-15CA3FD1191C}"/>
    <cellStyle name="Comma 3" xfId="7" xr:uid="{C300E2BB-4F39-4207-A416-08D8E156597B}"/>
    <cellStyle name="Normal" xfId="0" builtinId="0"/>
    <cellStyle name="Normal 2" xfId="8" xr:uid="{136BEF69-BAB9-4F86-8800-E7AC960271CE}"/>
    <cellStyle name="Normal 4" xfId="6" xr:uid="{16CE2461-AEBD-4982-9F6C-8AF4ED495F76}"/>
    <cellStyle name="Percent" xfId="2" builtinId="5"/>
    <cellStyle name="Percent 2" xfId="10" xr:uid="{0FD1556F-1A8A-4738-9EFD-ADD48F67F3E5}"/>
    <cellStyle name="SAPDataCell" xfId="4" xr:uid="{E26C13FE-E0B2-4BBF-9E56-6109118B23FA}"/>
    <cellStyle name="SAPDimensionCell" xfId="5" xr:uid="{F48AD3B7-1CE0-452B-8A08-951150DA599C}"/>
    <cellStyle name="SAPMemberCell" xfId="3" xr:uid="{087BEC20-6931-44FD-A27B-366C9E91E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SLC-WP-OtherProductionPlantDetails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Production EPIS_CAGW"/>
      <sheetName val="Other Production DEPR_CAGW"/>
      <sheetName val="UE-230172 pro forma OTHP (CAGW)"/>
      <sheetName val="UE-230172_OTHP CAGW (2022 det.)"/>
      <sheetName val="General (Gas Plant)_EPIS"/>
      <sheetName val="General (Gas Plant)_DEPR"/>
      <sheetName val="Intangible (Gas Plant)_EPIS"/>
      <sheetName val="Intangible (Gas Plant)_AMTR"/>
      <sheetName val="Misc Rate Base (Gas Plant)"/>
      <sheetName val="Other Production_Rolling Hills"/>
      <sheetName val="UE-230172 pro forma R.H."/>
      <sheetName val="UE-230172_R.H. (2022 det.)"/>
    </sheetNames>
    <sheetDataSet>
      <sheetData sheetId="0">
        <row r="14">
          <cell r="BB14">
            <v>358023048.27000004</v>
          </cell>
          <cell r="BD14">
            <v>0</v>
          </cell>
        </row>
        <row r="20">
          <cell r="BB20">
            <v>13187901.127654554</v>
          </cell>
          <cell r="BD20">
            <v>0</v>
          </cell>
        </row>
        <row r="26">
          <cell r="BB26">
            <v>-173129340.70530909</v>
          </cell>
          <cell r="BD26">
            <v>-13187901.127654523</v>
          </cell>
        </row>
      </sheetData>
      <sheetData sheetId="1"/>
      <sheetData sheetId="2">
        <row r="82">
          <cell r="DA82">
            <v>26347814.784999996</v>
          </cell>
          <cell r="DC82">
            <v>972360.16161666438</v>
          </cell>
        </row>
        <row r="88">
          <cell r="DA88">
            <v>970530.74653532251</v>
          </cell>
          <cell r="DC88">
            <v>35817.218287578085</v>
          </cell>
        </row>
        <row r="94">
          <cell r="DA94">
            <v>-1848708.1965683473</v>
          </cell>
          <cell r="DC94">
            <v>-983826.81972467923</v>
          </cell>
        </row>
        <row r="100">
          <cell r="DA100">
            <v>22238</v>
          </cell>
        </row>
        <row r="106">
          <cell r="DA106">
            <v>1058.9538019369909</v>
          </cell>
          <cell r="DC106">
            <v>0</v>
          </cell>
        </row>
        <row r="112">
          <cell r="DA112">
            <v>-617.72305112991125</v>
          </cell>
          <cell r="DB112">
            <v>-1676.6768530669021</v>
          </cell>
        </row>
      </sheetData>
      <sheetData sheetId="3"/>
      <sheetData sheetId="4">
        <row r="10">
          <cell r="BA10">
            <v>1508152.6400000004</v>
          </cell>
          <cell r="BC10">
            <v>0</v>
          </cell>
        </row>
        <row r="16">
          <cell r="BA16">
            <v>71816.888750306214</v>
          </cell>
          <cell r="BC16">
            <v>0</v>
          </cell>
        </row>
        <row r="22">
          <cell r="BA22">
            <v>-738366.79750061163</v>
          </cell>
          <cell r="BC22">
            <v>-71816.888750305865</v>
          </cell>
        </row>
      </sheetData>
      <sheetData sheetId="5"/>
      <sheetData sheetId="6">
        <row r="15">
          <cell r="BA15">
            <v>15813175.930000005</v>
          </cell>
          <cell r="BC15">
            <v>0</v>
          </cell>
        </row>
        <row r="21">
          <cell r="BA21">
            <v>281931.89275349275</v>
          </cell>
          <cell r="BC21">
            <v>0</v>
          </cell>
        </row>
        <row r="27">
          <cell r="BA27">
            <v>-8306281.9655069793</v>
          </cell>
          <cell r="BC27">
            <v>-281931.89275349025</v>
          </cell>
        </row>
      </sheetData>
      <sheetData sheetId="7"/>
      <sheetData sheetId="8">
        <row r="10">
          <cell r="G10">
            <v>-234.88849999999999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E3F2-7B38-4C0F-AA44-6DDDB9A662AE}">
  <sheetPr codeName="Sheet4">
    <pageSetUpPr fitToPage="1"/>
  </sheetPr>
  <dimension ref="A1:J78"/>
  <sheetViews>
    <sheetView tabSelected="1" view="pageBreakPreview" zoomScale="80" zoomScaleNormal="80" zoomScaleSheetLayoutView="80" workbookViewId="0">
      <selection activeCell="T27" sqref="T27"/>
    </sheetView>
  </sheetViews>
  <sheetFormatPr defaultRowHeight="12.75" x14ac:dyDescent="0.2"/>
  <cols>
    <col min="1" max="1" width="35.85546875" style="15" customWidth="1"/>
    <col min="2" max="2" width="27.85546875" style="14" customWidth="1"/>
    <col min="3" max="3" width="22.28515625" style="13" customWidth="1"/>
    <col min="4" max="4" width="22.7109375" style="13" customWidth="1"/>
    <col min="5" max="5" width="19.7109375" style="13" customWidth="1"/>
    <col min="6" max="8" width="9.140625" style="13"/>
    <col min="9" max="9" width="24.5703125" style="13" bestFit="1" customWidth="1"/>
    <col min="10" max="10" width="30.5703125" style="13" customWidth="1"/>
    <col min="11" max="16384" width="9.140625" style="13"/>
  </cols>
  <sheetData>
    <row r="1" spans="1:5" x14ac:dyDescent="0.2">
      <c r="A1" s="15" t="s">
        <v>136</v>
      </c>
      <c r="E1" s="94" t="s">
        <v>192</v>
      </c>
    </row>
    <row r="2" spans="1:5" x14ac:dyDescent="0.2">
      <c r="A2" s="15" t="s">
        <v>135</v>
      </c>
    </row>
    <row r="3" spans="1:5" x14ac:dyDescent="0.2">
      <c r="A3" s="15" t="s">
        <v>134</v>
      </c>
    </row>
    <row r="5" spans="1:5" x14ac:dyDescent="0.2">
      <c r="B5" s="27" t="s">
        <v>39</v>
      </c>
      <c r="C5" s="110" t="s">
        <v>133</v>
      </c>
      <c r="D5" s="110"/>
      <c r="E5" s="110"/>
    </row>
    <row r="6" spans="1:5" x14ac:dyDescent="0.2">
      <c r="A6" s="15" t="s">
        <v>132</v>
      </c>
      <c r="C6" s="26" t="s">
        <v>131</v>
      </c>
      <c r="D6" s="26" t="s">
        <v>130</v>
      </c>
      <c r="E6" s="26" t="s">
        <v>129</v>
      </c>
    </row>
    <row r="7" spans="1:5" x14ac:dyDescent="0.2">
      <c r="A7" s="18" t="s">
        <v>128</v>
      </c>
      <c r="B7" s="14" t="s">
        <v>127</v>
      </c>
      <c r="C7" s="17">
        <v>0</v>
      </c>
      <c r="D7" s="17">
        <v>0</v>
      </c>
      <c r="E7" s="16">
        <f>D7-C7</f>
        <v>0</v>
      </c>
    </row>
    <row r="8" spans="1:5" x14ac:dyDescent="0.2">
      <c r="A8" s="18" t="s">
        <v>126</v>
      </c>
      <c r="B8" s="14">
        <v>448</v>
      </c>
      <c r="C8" s="17">
        <v>0</v>
      </c>
      <c r="D8" s="17">
        <v>0</v>
      </c>
      <c r="E8" s="16">
        <f>D8-C8</f>
        <v>0</v>
      </c>
    </row>
    <row r="9" spans="1:5" x14ac:dyDescent="0.2">
      <c r="A9" s="18" t="s">
        <v>125</v>
      </c>
      <c r="B9" s="14">
        <v>447</v>
      </c>
      <c r="C9" s="17">
        <v>0</v>
      </c>
      <c r="D9" s="17">
        <v>0</v>
      </c>
      <c r="E9" s="16">
        <f>D9-C9</f>
        <v>0</v>
      </c>
    </row>
    <row r="10" spans="1:5" x14ac:dyDescent="0.2">
      <c r="A10" s="18" t="s">
        <v>124</v>
      </c>
      <c r="B10" s="14" t="s">
        <v>123</v>
      </c>
      <c r="C10" s="21">
        <v>0</v>
      </c>
      <c r="D10" s="21">
        <v>0</v>
      </c>
      <c r="E10" s="20">
        <f>D10-C10</f>
        <v>0</v>
      </c>
    </row>
    <row r="11" spans="1:5" x14ac:dyDescent="0.2">
      <c r="A11" s="13" t="s">
        <v>122</v>
      </c>
      <c r="C11" s="16">
        <f>SUM(C7:C10)</f>
        <v>0</v>
      </c>
      <c r="D11" s="16">
        <f>SUM(D7:D10)</f>
        <v>0</v>
      </c>
      <c r="E11" s="16">
        <f>SUM(E7:E10)</f>
        <v>0</v>
      </c>
    </row>
    <row r="12" spans="1:5" x14ac:dyDescent="0.2">
      <c r="A12" s="13"/>
      <c r="E12" s="16"/>
    </row>
    <row r="13" spans="1:5" s="15" customFormat="1" x14ac:dyDescent="0.2">
      <c r="A13" s="15" t="s">
        <v>121</v>
      </c>
      <c r="B13" s="97"/>
      <c r="E13" s="105">
        <f t="shared" ref="E13:E23" si="0">D13-C13</f>
        <v>0</v>
      </c>
    </row>
    <row r="14" spans="1:5" x14ac:dyDescent="0.2">
      <c r="A14" s="18" t="s">
        <v>120</v>
      </c>
      <c r="B14" s="14" t="s">
        <v>119</v>
      </c>
      <c r="C14" s="17">
        <v>0</v>
      </c>
      <c r="D14" s="17">
        <v>0</v>
      </c>
      <c r="E14" s="16">
        <f t="shared" si="0"/>
        <v>0</v>
      </c>
    </row>
    <row r="15" spans="1:5" x14ac:dyDescent="0.2">
      <c r="A15" s="18" t="s">
        <v>118</v>
      </c>
      <c r="B15" s="14" t="s">
        <v>117</v>
      </c>
      <c r="C15" s="108">
        <v>0</v>
      </c>
      <c r="D15" s="108">
        <v>0</v>
      </c>
      <c r="E15" s="16">
        <f t="shared" si="0"/>
        <v>0</v>
      </c>
    </row>
    <row r="16" spans="1:5" x14ac:dyDescent="0.2">
      <c r="A16" s="18" t="s">
        <v>116</v>
      </c>
      <c r="B16" s="14" t="s">
        <v>115</v>
      </c>
      <c r="C16" s="108">
        <v>0</v>
      </c>
      <c r="D16" s="108">
        <v>0</v>
      </c>
      <c r="E16" s="16">
        <f t="shared" si="0"/>
        <v>0</v>
      </c>
    </row>
    <row r="17" spans="1:10" x14ac:dyDescent="0.2">
      <c r="A17" s="18" t="s">
        <v>114</v>
      </c>
      <c r="B17" s="14" t="s">
        <v>113</v>
      </c>
      <c r="C17" s="108">
        <f>'3-4'!E24+'3-4'!F56</f>
        <v>1786244.2272764193</v>
      </c>
      <c r="D17" s="108">
        <f>'3-4'!D24+'3-4'!F40</f>
        <v>8059584.0094360271</v>
      </c>
      <c r="E17" s="16">
        <f t="shared" si="0"/>
        <v>6273339.7821596079</v>
      </c>
    </row>
    <row r="18" spans="1:10" x14ac:dyDescent="0.2">
      <c r="A18" s="18" t="s">
        <v>112</v>
      </c>
      <c r="B18" s="14" t="s">
        <v>111</v>
      </c>
      <c r="C18" s="108">
        <v>0</v>
      </c>
      <c r="D18" s="108">
        <v>0</v>
      </c>
      <c r="E18" s="16">
        <f t="shared" si="0"/>
        <v>0</v>
      </c>
    </row>
    <row r="19" spans="1:10" x14ac:dyDescent="0.2">
      <c r="A19" s="18" t="s">
        <v>110</v>
      </c>
      <c r="B19" s="14" t="s">
        <v>109</v>
      </c>
      <c r="C19" s="108">
        <v>0</v>
      </c>
      <c r="D19" s="108">
        <v>0</v>
      </c>
      <c r="E19" s="16">
        <f t="shared" si="0"/>
        <v>0</v>
      </c>
    </row>
    <row r="20" spans="1:10" x14ac:dyDescent="0.2">
      <c r="A20" s="18" t="s">
        <v>108</v>
      </c>
      <c r="B20" s="14" t="s">
        <v>107</v>
      </c>
      <c r="C20" s="108">
        <v>0</v>
      </c>
      <c r="D20" s="108">
        <v>0</v>
      </c>
      <c r="E20" s="16">
        <f t="shared" si="0"/>
        <v>0</v>
      </c>
    </row>
    <row r="21" spans="1:10" x14ac:dyDescent="0.2">
      <c r="A21" s="18" t="s">
        <v>106</v>
      </c>
      <c r="B21" s="14" t="s">
        <v>105</v>
      </c>
      <c r="C21" s="108">
        <v>0</v>
      </c>
      <c r="D21" s="108">
        <v>0</v>
      </c>
      <c r="E21" s="16">
        <f t="shared" si="0"/>
        <v>0</v>
      </c>
    </row>
    <row r="22" spans="1:10" x14ac:dyDescent="0.2">
      <c r="A22" s="18" t="s">
        <v>104</v>
      </c>
      <c r="B22" s="14" t="s">
        <v>103</v>
      </c>
      <c r="C22" s="108">
        <v>0</v>
      </c>
      <c r="D22" s="108">
        <v>0</v>
      </c>
      <c r="E22" s="16">
        <f t="shared" si="0"/>
        <v>0</v>
      </c>
    </row>
    <row r="23" spans="1:10" x14ac:dyDescent="0.2">
      <c r="A23" s="18" t="s">
        <v>102</v>
      </c>
      <c r="B23" s="14" t="s">
        <v>101</v>
      </c>
      <c r="C23" s="109">
        <v>0</v>
      </c>
      <c r="D23" s="109">
        <v>0</v>
      </c>
      <c r="E23" s="20">
        <f t="shared" si="0"/>
        <v>0</v>
      </c>
    </row>
    <row r="24" spans="1:10" s="15" customFormat="1" x14ac:dyDescent="0.2">
      <c r="A24" s="15" t="s">
        <v>100</v>
      </c>
      <c r="B24" s="97"/>
      <c r="C24" s="105">
        <f>SUM(C14:C23)</f>
        <v>1786244.2272764193</v>
      </c>
      <c r="D24" s="105">
        <f>SUM(D14:D23)</f>
        <v>8059584.0094360271</v>
      </c>
      <c r="E24" s="105">
        <f>SUM(E14:E23)</f>
        <v>6273339.7821596079</v>
      </c>
    </row>
    <row r="25" spans="1:10" x14ac:dyDescent="0.2">
      <c r="A25" s="18" t="s">
        <v>99</v>
      </c>
      <c r="B25" s="14" t="s">
        <v>98</v>
      </c>
      <c r="C25" s="108">
        <f>'3-2'!E10</f>
        <v>3162020.4622461088</v>
      </c>
      <c r="D25" s="108">
        <f>'3-2'!K10</f>
        <v>14267124.935029697</v>
      </c>
      <c r="E25" s="16">
        <f t="shared" ref="E25:E32" si="1">D25-C25</f>
        <v>11105104.472783588</v>
      </c>
    </row>
    <row r="26" spans="1:10" x14ac:dyDescent="0.2">
      <c r="A26" s="18" t="s">
        <v>97</v>
      </c>
      <c r="B26" s="14" t="s">
        <v>96</v>
      </c>
      <c r="C26" s="108">
        <f>'3-2'!E11</f>
        <v>62484.517231464473</v>
      </c>
      <c r="D26" s="108">
        <f>'3-2'!K11</f>
        <v>281931.89275349275</v>
      </c>
      <c r="E26" s="16">
        <f t="shared" si="1"/>
        <v>219447.37552202828</v>
      </c>
      <c r="J26" s="16"/>
    </row>
    <row r="27" spans="1:10" x14ac:dyDescent="0.2">
      <c r="A27" s="18" t="s">
        <v>95</v>
      </c>
      <c r="B27" s="14">
        <v>408</v>
      </c>
      <c r="C27" s="17">
        <v>0</v>
      </c>
      <c r="D27" s="17">
        <v>0</v>
      </c>
      <c r="E27" s="16">
        <f t="shared" si="1"/>
        <v>0</v>
      </c>
    </row>
    <row r="28" spans="1:10" x14ac:dyDescent="0.2">
      <c r="A28" s="25" t="s">
        <v>94</v>
      </c>
      <c r="B28" s="98" t="s">
        <v>198</v>
      </c>
      <c r="C28" s="24">
        <v>0</v>
      </c>
      <c r="D28" s="24">
        <v>0</v>
      </c>
      <c r="E28" s="23">
        <f t="shared" si="1"/>
        <v>0</v>
      </c>
    </row>
    <row r="29" spans="1:10" x14ac:dyDescent="0.2">
      <c r="A29" s="25" t="s">
        <v>93</v>
      </c>
      <c r="B29" s="98" t="s">
        <v>198</v>
      </c>
      <c r="C29" s="24">
        <v>0</v>
      </c>
      <c r="D29" s="24">
        <v>0</v>
      </c>
      <c r="E29" s="23">
        <f t="shared" si="1"/>
        <v>0</v>
      </c>
    </row>
    <row r="30" spans="1:10" x14ac:dyDescent="0.2">
      <c r="A30" s="18" t="s">
        <v>92</v>
      </c>
      <c r="B30" s="22" t="s">
        <v>91</v>
      </c>
      <c r="C30" s="17">
        <v>0</v>
      </c>
      <c r="D30" s="17">
        <v>0</v>
      </c>
      <c r="E30" s="16">
        <f t="shared" si="1"/>
        <v>0</v>
      </c>
    </row>
    <row r="31" spans="1:10" x14ac:dyDescent="0.2">
      <c r="A31" s="18" t="s">
        <v>90</v>
      </c>
      <c r="B31" s="14" t="s">
        <v>89</v>
      </c>
      <c r="C31" s="17">
        <v>0</v>
      </c>
      <c r="D31" s="17">
        <v>0</v>
      </c>
      <c r="E31" s="16">
        <f t="shared" si="1"/>
        <v>0</v>
      </c>
    </row>
    <row r="32" spans="1:10" x14ac:dyDescent="0.2">
      <c r="A32" s="18" t="s">
        <v>88</v>
      </c>
      <c r="B32" s="14" t="s">
        <v>87</v>
      </c>
      <c r="C32" s="21">
        <v>0</v>
      </c>
      <c r="D32" s="21">
        <v>0</v>
      </c>
      <c r="E32" s="20">
        <f t="shared" si="1"/>
        <v>0</v>
      </c>
    </row>
    <row r="33" spans="1:5" s="15" customFormat="1" x14ac:dyDescent="0.2">
      <c r="A33" s="15" t="s">
        <v>86</v>
      </c>
      <c r="B33" s="97"/>
      <c r="C33" s="105">
        <f>SUM(C24:C32)</f>
        <v>5010749.2067539925</v>
      </c>
      <c r="D33" s="105">
        <f>SUM(D24:D32)</f>
        <v>22608640.837219216</v>
      </c>
      <c r="E33" s="105">
        <f>SUM(E24:E32)</f>
        <v>17597891.630465224</v>
      </c>
    </row>
    <row r="34" spans="1:5" x14ac:dyDescent="0.2">
      <c r="A34" s="13"/>
      <c r="E34" s="16"/>
    </row>
    <row r="35" spans="1:5" s="15" customFormat="1" x14ac:dyDescent="0.2">
      <c r="A35" s="15" t="s">
        <v>85</v>
      </c>
      <c r="B35" s="97"/>
      <c r="C35" s="105">
        <f>C11-C33</f>
        <v>-5010749.2067539925</v>
      </c>
      <c r="D35" s="105">
        <f>D11-D33</f>
        <v>-22608640.837219216</v>
      </c>
      <c r="E35" s="105">
        <f>E11-E33</f>
        <v>-17597891.630465224</v>
      </c>
    </row>
    <row r="36" spans="1:5" x14ac:dyDescent="0.2">
      <c r="A36" s="13"/>
      <c r="E36" s="16"/>
    </row>
    <row r="37" spans="1:5" x14ac:dyDescent="0.2">
      <c r="A37" s="13" t="s">
        <v>84</v>
      </c>
      <c r="E37" s="16"/>
    </row>
    <row r="38" spans="1:5" x14ac:dyDescent="0.2">
      <c r="A38" s="18" t="s">
        <v>83</v>
      </c>
      <c r="B38" s="106" t="s">
        <v>200</v>
      </c>
      <c r="C38" s="108">
        <f>'3-2'!E9</f>
        <v>89247404.433612972</v>
      </c>
      <c r="D38" s="108">
        <f>'3-2'!K9</f>
        <v>402686789.78661674</v>
      </c>
      <c r="E38" s="16">
        <f t="shared" ref="E38:E48" si="2">D38-C38</f>
        <v>313439385.35300374</v>
      </c>
    </row>
    <row r="39" spans="1:5" x14ac:dyDescent="0.2">
      <c r="A39" s="18" t="s">
        <v>82</v>
      </c>
      <c r="B39" s="14">
        <v>105</v>
      </c>
      <c r="C39" s="108">
        <v>0</v>
      </c>
      <c r="D39" s="108">
        <v>0</v>
      </c>
      <c r="E39" s="16">
        <f t="shared" si="2"/>
        <v>0</v>
      </c>
    </row>
    <row r="40" spans="1:5" x14ac:dyDescent="0.2">
      <c r="A40" s="18" t="s">
        <v>81</v>
      </c>
      <c r="B40" s="14" t="s">
        <v>80</v>
      </c>
      <c r="C40" s="108">
        <v>0</v>
      </c>
      <c r="D40" s="108">
        <v>0</v>
      </c>
      <c r="E40" s="16">
        <f t="shared" si="2"/>
        <v>0</v>
      </c>
    </row>
    <row r="41" spans="1:5" x14ac:dyDescent="0.2">
      <c r="A41" s="18" t="s">
        <v>79</v>
      </c>
      <c r="B41" s="14" t="s">
        <v>78</v>
      </c>
      <c r="C41" s="17">
        <v>0</v>
      </c>
      <c r="D41" s="17">
        <v>0</v>
      </c>
      <c r="E41" s="16">
        <f t="shared" si="2"/>
        <v>0</v>
      </c>
    </row>
    <row r="42" spans="1:5" x14ac:dyDescent="0.2">
      <c r="A42" s="18" t="s">
        <v>77</v>
      </c>
      <c r="B42" s="14">
        <v>120</v>
      </c>
      <c r="C42" s="17">
        <v>0</v>
      </c>
      <c r="D42" s="17">
        <v>0</v>
      </c>
      <c r="E42" s="16">
        <f t="shared" si="2"/>
        <v>0</v>
      </c>
    </row>
    <row r="43" spans="1:5" x14ac:dyDescent="0.2">
      <c r="A43" s="18" t="s">
        <v>76</v>
      </c>
      <c r="B43" s="14">
        <v>165</v>
      </c>
      <c r="C43" s="17">
        <v>0</v>
      </c>
      <c r="D43" s="17">
        <v>0</v>
      </c>
      <c r="E43" s="16">
        <f t="shared" si="2"/>
        <v>0</v>
      </c>
    </row>
    <row r="44" spans="1:5" x14ac:dyDescent="0.2">
      <c r="A44" s="18" t="s">
        <v>75</v>
      </c>
      <c r="B44" s="14" t="s">
        <v>74</v>
      </c>
      <c r="C44" s="17">
        <v>0</v>
      </c>
      <c r="D44" s="17">
        <v>0</v>
      </c>
      <c r="E44" s="16">
        <f t="shared" si="2"/>
        <v>0</v>
      </c>
    </row>
    <row r="45" spans="1:5" x14ac:dyDescent="0.2">
      <c r="A45" s="18" t="s">
        <v>73</v>
      </c>
      <c r="B45" s="14" t="s">
        <v>72</v>
      </c>
      <c r="C45" s="17">
        <v>0</v>
      </c>
      <c r="D45" s="17">
        <v>0</v>
      </c>
      <c r="E45" s="16">
        <f t="shared" si="2"/>
        <v>0</v>
      </c>
    </row>
    <row r="46" spans="1:5" x14ac:dyDescent="0.2">
      <c r="A46" s="18" t="s">
        <v>71</v>
      </c>
      <c r="B46" s="14" t="s">
        <v>70</v>
      </c>
      <c r="C46" s="17">
        <v>0</v>
      </c>
      <c r="D46" s="17">
        <v>0</v>
      </c>
      <c r="E46" s="16">
        <f t="shared" si="2"/>
        <v>0</v>
      </c>
    </row>
    <row r="47" spans="1:5" x14ac:dyDescent="0.2">
      <c r="A47" s="18" t="s">
        <v>69</v>
      </c>
      <c r="B47" s="14">
        <v>124</v>
      </c>
      <c r="C47" s="17">
        <v>0</v>
      </c>
      <c r="D47" s="17">
        <v>0</v>
      </c>
      <c r="E47" s="16">
        <f t="shared" si="2"/>
        <v>0</v>
      </c>
    </row>
    <row r="48" spans="1:5" x14ac:dyDescent="0.2">
      <c r="A48" s="18" t="s">
        <v>68</v>
      </c>
      <c r="B48" s="14" t="s">
        <v>67</v>
      </c>
      <c r="C48" s="21">
        <v>0</v>
      </c>
      <c r="D48" s="21">
        <v>0</v>
      </c>
      <c r="E48" s="20">
        <f t="shared" si="2"/>
        <v>0</v>
      </c>
    </row>
    <row r="49" spans="1:5" s="15" customFormat="1" x14ac:dyDescent="0.2">
      <c r="A49" s="107" t="s">
        <v>66</v>
      </c>
      <c r="B49" s="97"/>
      <c r="C49" s="105">
        <f>SUM(C38:C48)</f>
        <v>89247404.433612972</v>
      </c>
      <c r="D49" s="105">
        <f>SUM(D38:D48)</f>
        <v>402686789.78661674</v>
      </c>
      <c r="E49" s="105">
        <f>SUM(E38:E48)</f>
        <v>313439385.35300374</v>
      </c>
    </row>
    <row r="50" spans="1:5" x14ac:dyDescent="0.2">
      <c r="A50" s="13"/>
      <c r="E50" s="16"/>
    </row>
    <row r="51" spans="1:5" s="15" customFormat="1" x14ac:dyDescent="0.2">
      <c r="A51" s="15" t="s">
        <v>65</v>
      </c>
      <c r="B51" s="97"/>
      <c r="E51" s="105"/>
    </row>
    <row r="52" spans="1:5" x14ac:dyDescent="0.2">
      <c r="A52" s="18" t="s">
        <v>64</v>
      </c>
      <c r="B52" s="14" t="s">
        <v>63</v>
      </c>
      <c r="C52" s="108">
        <f>'3-2'!E12</f>
        <v>-42101302.112059593</v>
      </c>
      <c r="D52" s="108">
        <f>'3-2'!K12</f>
        <v>-189962254.93541175</v>
      </c>
      <c r="E52" s="16">
        <f t="shared" ref="E52:E59" si="3">D52-C52</f>
        <v>-147860952.82335216</v>
      </c>
    </row>
    <row r="53" spans="1:5" x14ac:dyDescent="0.2">
      <c r="A53" s="18" t="s">
        <v>62</v>
      </c>
      <c r="B53" s="14" t="s">
        <v>61</v>
      </c>
      <c r="C53" s="108">
        <f>'3-2'!E13</f>
        <v>-1903404.3703710432</v>
      </c>
      <c r="D53" s="108">
        <f>'3-2'!K13</f>
        <v>-8588213.8582604695</v>
      </c>
      <c r="E53" s="16">
        <f t="shared" si="3"/>
        <v>-6684809.4878894258</v>
      </c>
    </row>
    <row r="54" spans="1:5" x14ac:dyDescent="0.2">
      <c r="A54" s="18" t="s">
        <v>60</v>
      </c>
      <c r="B54" s="14" t="s">
        <v>59</v>
      </c>
      <c r="C54" s="108">
        <v>0</v>
      </c>
      <c r="D54" s="108">
        <v>0</v>
      </c>
      <c r="E54" s="16">
        <f t="shared" si="3"/>
        <v>0</v>
      </c>
    </row>
    <row r="55" spans="1:5" x14ac:dyDescent="0.2">
      <c r="A55" s="18" t="s">
        <v>58</v>
      </c>
      <c r="B55" s="14">
        <v>255</v>
      </c>
      <c r="C55" s="108">
        <v>0</v>
      </c>
      <c r="D55" s="108">
        <v>0</v>
      </c>
      <c r="E55" s="16">
        <f t="shared" si="3"/>
        <v>0</v>
      </c>
    </row>
    <row r="56" spans="1:5" x14ac:dyDescent="0.2">
      <c r="A56" s="18" t="s">
        <v>57</v>
      </c>
      <c r="B56" s="14">
        <v>252</v>
      </c>
      <c r="C56" s="108">
        <v>0</v>
      </c>
      <c r="D56" s="108">
        <v>0</v>
      </c>
      <c r="E56" s="16">
        <f t="shared" si="3"/>
        <v>0</v>
      </c>
    </row>
    <row r="57" spans="1:5" x14ac:dyDescent="0.2">
      <c r="A57" s="18" t="s">
        <v>56</v>
      </c>
      <c r="B57" s="14">
        <v>235</v>
      </c>
      <c r="C57" s="108">
        <v>0</v>
      </c>
      <c r="D57" s="108">
        <v>0</v>
      </c>
      <c r="E57" s="16">
        <f t="shared" si="3"/>
        <v>0</v>
      </c>
    </row>
    <row r="58" spans="1:5" x14ac:dyDescent="0.2">
      <c r="A58" s="18" t="s">
        <v>55</v>
      </c>
      <c r="B58" s="14" t="s">
        <v>54</v>
      </c>
      <c r="C58" s="109">
        <f>'3-2'!E14</f>
        <v>-52058.298131441239</v>
      </c>
      <c r="D58" s="109">
        <f>'3-2'!K14</f>
        <v>-234888.5</v>
      </c>
      <c r="E58" s="20">
        <f t="shared" si="3"/>
        <v>-182830.20186855877</v>
      </c>
    </row>
    <row r="59" spans="1:5" s="15" customFormat="1" x14ac:dyDescent="0.2">
      <c r="A59" s="15" t="s">
        <v>53</v>
      </c>
      <c r="B59" s="97"/>
      <c r="C59" s="105">
        <f>SUM(C52:C58)</f>
        <v>-44056764.78056208</v>
      </c>
      <c r="D59" s="105">
        <f>SUM(D52:D58)</f>
        <v>-198785357.29367223</v>
      </c>
      <c r="E59" s="105">
        <f t="shared" si="3"/>
        <v>-154728592.51311016</v>
      </c>
    </row>
    <row r="60" spans="1:5" x14ac:dyDescent="0.2">
      <c r="A60" s="13"/>
      <c r="E60" s="16"/>
    </row>
    <row r="61" spans="1:5" s="15" customFormat="1" x14ac:dyDescent="0.2">
      <c r="A61" s="15" t="s">
        <v>52</v>
      </c>
      <c r="B61" s="97"/>
      <c r="C61" s="105">
        <f>C49+C59</f>
        <v>45190639.653050892</v>
      </c>
      <c r="D61" s="105">
        <f>D49+D59</f>
        <v>203901432.49294451</v>
      </c>
      <c r="E61" s="105">
        <f>E49+E59</f>
        <v>158710792.83989358</v>
      </c>
    </row>
    <row r="62" spans="1:5" x14ac:dyDescent="0.2">
      <c r="A62" s="13"/>
      <c r="E62" s="16"/>
    </row>
    <row r="63" spans="1:5" x14ac:dyDescent="0.2">
      <c r="A63" s="13"/>
      <c r="E63" s="16"/>
    </row>
    <row r="64" spans="1:5" x14ac:dyDescent="0.2">
      <c r="A64" s="15" t="s">
        <v>51</v>
      </c>
      <c r="E64" s="16"/>
    </row>
    <row r="65" spans="1:5" x14ac:dyDescent="0.2">
      <c r="A65" s="18" t="s">
        <v>50</v>
      </c>
      <c r="E65" s="16"/>
    </row>
    <row r="66" spans="1:5" x14ac:dyDescent="0.2">
      <c r="A66" s="19" t="s">
        <v>49</v>
      </c>
      <c r="B66" s="14">
        <v>419</v>
      </c>
      <c r="C66" s="17">
        <v>0</v>
      </c>
      <c r="D66" s="17">
        <v>0</v>
      </c>
      <c r="E66" s="16">
        <v>0</v>
      </c>
    </row>
    <row r="67" spans="1:5" x14ac:dyDescent="0.2">
      <c r="A67" s="19" t="s">
        <v>48</v>
      </c>
      <c r="B67" s="14" t="s">
        <v>47</v>
      </c>
      <c r="C67" s="17">
        <v>0</v>
      </c>
      <c r="D67" s="17">
        <v>0</v>
      </c>
      <c r="E67" s="16">
        <v>0</v>
      </c>
    </row>
    <row r="68" spans="1:5" x14ac:dyDescent="0.2">
      <c r="A68" s="19" t="s">
        <v>46</v>
      </c>
      <c r="B68" s="14" t="s">
        <v>45</v>
      </c>
      <c r="C68" s="17">
        <v>0</v>
      </c>
      <c r="D68" s="17">
        <v>0</v>
      </c>
      <c r="E68" s="16">
        <v>0</v>
      </c>
    </row>
    <row r="69" spans="1:5" x14ac:dyDescent="0.2">
      <c r="A69" s="19" t="s">
        <v>44</v>
      </c>
      <c r="B69" s="14" t="s">
        <v>43</v>
      </c>
      <c r="C69" s="17">
        <v>0</v>
      </c>
      <c r="D69" s="17">
        <v>0</v>
      </c>
      <c r="E69" s="16">
        <v>0</v>
      </c>
    </row>
    <row r="70" spans="1:5" x14ac:dyDescent="0.2">
      <c r="A70" s="18" t="s">
        <v>42</v>
      </c>
      <c r="E70" s="16">
        <f>D70-C70</f>
        <v>0</v>
      </c>
    </row>
    <row r="71" spans="1:5" x14ac:dyDescent="0.2">
      <c r="A71" s="13"/>
      <c r="E71" s="16">
        <f>D71-C71</f>
        <v>0</v>
      </c>
    </row>
    <row r="72" spans="1:5" x14ac:dyDescent="0.2">
      <c r="A72" s="13"/>
      <c r="E72" s="16">
        <f>D72-C72</f>
        <v>0</v>
      </c>
    </row>
    <row r="73" spans="1:5" x14ac:dyDescent="0.2">
      <c r="A73" s="18" t="s">
        <v>41</v>
      </c>
      <c r="B73" s="14">
        <v>40910</v>
      </c>
      <c r="C73" s="17">
        <v>0</v>
      </c>
      <c r="D73" s="17">
        <v>0</v>
      </c>
      <c r="E73" s="16">
        <f>D73-C73</f>
        <v>0</v>
      </c>
    </row>
    <row r="74" spans="1:5" s="14" customFormat="1" x14ac:dyDescent="0.2">
      <c r="A74" s="13"/>
      <c r="C74" s="16"/>
      <c r="D74" s="16"/>
      <c r="E74" s="16"/>
    </row>
    <row r="75" spans="1:5" x14ac:dyDescent="0.2">
      <c r="A75" s="13"/>
      <c r="B75" s="14" t="s">
        <v>40</v>
      </c>
      <c r="C75" s="16">
        <f>C11+C33+C49+C59+SUM(C66:C73)-SUM('3-2'!E9:E14)-'3-4'!E24-'3-4'!F56</f>
        <v>1.0146322892978787E-8</v>
      </c>
      <c r="D75" s="16">
        <f>D11+D33+D49+D59+SUM(D66:D73)-SUM('3-2'!K9:K14)-'3-4'!D24-'3-4'!F40</f>
        <v>4.3481122702360153E-8</v>
      </c>
    </row>
    <row r="76" spans="1:5" x14ac:dyDescent="0.2">
      <c r="A76" s="13"/>
    </row>
    <row r="77" spans="1:5" x14ac:dyDescent="0.2">
      <c r="A77" s="13"/>
    </row>
    <row r="78" spans="1:5" x14ac:dyDescent="0.2">
      <c r="A78" s="13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2C47-70E5-4034-A806-6B568186B2A1}">
  <sheetPr codeName="Sheet12">
    <pageSetUpPr fitToPage="1"/>
  </sheetPr>
  <dimension ref="A1:K16"/>
  <sheetViews>
    <sheetView view="pageBreakPreview" zoomScale="80" zoomScaleNormal="90" zoomScaleSheetLayoutView="80" workbookViewId="0">
      <selection activeCell="G20" sqref="G20"/>
    </sheetView>
  </sheetViews>
  <sheetFormatPr defaultRowHeight="12.75" x14ac:dyDescent="0.2"/>
  <cols>
    <col min="1" max="1" width="28.7109375" style="28" customWidth="1"/>
    <col min="2" max="2" width="16" style="28" customWidth="1"/>
    <col min="3" max="3" width="14.42578125" style="28" customWidth="1"/>
    <col min="4" max="4" width="9.140625" style="28"/>
    <col min="5" max="5" width="13.42578125" style="28" bestFit="1" customWidth="1"/>
    <col min="6" max="6" width="3.7109375" style="28" customWidth="1"/>
    <col min="7" max="7" width="29.85546875" style="28" customWidth="1"/>
    <col min="8" max="8" width="14.85546875" style="28" bestFit="1" customWidth="1"/>
    <col min="9" max="9" width="14.42578125" style="28" customWidth="1"/>
    <col min="10" max="10" width="8.7109375" style="28" bestFit="1" customWidth="1"/>
    <col min="11" max="11" width="14.28515625" style="28" customWidth="1"/>
    <col min="12" max="12" width="13.42578125" style="28" bestFit="1" customWidth="1"/>
    <col min="13" max="16384" width="9.140625" style="28"/>
  </cols>
  <sheetData>
    <row r="1" spans="1:11" x14ac:dyDescent="0.2">
      <c r="A1" s="34" t="s">
        <v>136</v>
      </c>
      <c r="K1" s="96" t="s">
        <v>195</v>
      </c>
    </row>
    <row r="2" spans="1:11" x14ac:dyDescent="0.2">
      <c r="A2" s="50" t="s">
        <v>157</v>
      </c>
    </row>
    <row r="3" spans="1:11" x14ac:dyDescent="0.2">
      <c r="A3" s="50" t="s">
        <v>158</v>
      </c>
    </row>
    <row r="4" spans="1:11" x14ac:dyDescent="0.2">
      <c r="A4" s="50" t="s">
        <v>184</v>
      </c>
    </row>
    <row r="5" spans="1:11" ht="13.5" thickBot="1" x14ac:dyDescent="0.25"/>
    <row r="6" spans="1:11" x14ac:dyDescent="0.2">
      <c r="A6" s="41" t="s">
        <v>144</v>
      </c>
      <c r="B6" s="40"/>
      <c r="C6" s="40"/>
      <c r="D6" s="40"/>
      <c r="E6" s="39"/>
      <c r="G6" s="41" t="s">
        <v>143</v>
      </c>
      <c r="H6" s="40"/>
      <c r="I6" s="40"/>
      <c r="J6" s="40"/>
      <c r="K6" s="39"/>
    </row>
    <row r="7" spans="1:11" x14ac:dyDescent="0.2">
      <c r="A7" s="32"/>
      <c r="E7" s="36"/>
      <c r="G7" s="32"/>
      <c r="K7" s="36"/>
    </row>
    <row r="8" spans="1:11" ht="25.5" x14ac:dyDescent="0.2">
      <c r="A8" s="99" t="s">
        <v>142</v>
      </c>
      <c r="B8" s="81" t="s">
        <v>199</v>
      </c>
      <c r="C8" s="81" t="s">
        <v>140</v>
      </c>
      <c r="D8" s="34" t="s">
        <v>139</v>
      </c>
      <c r="E8" s="95" t="s">
        <v>193</v>
      </c>
      <c r="G8" s="99" t="s">
        <v>142</v>
      </c>
      <c r="H8" s="81" t="s">
        <v>199</v>
      </c>
      <c r="I8" s="81" t="s">
        <v>140</v>
      </c>
      <c r="J8" s="34" t="s">
        <v>139</v>
      </c>
      <c r="K8" s="95" t="s">
        <v>194</v>
      </c>
    </row>
    <row r="9" spans="1:11" x14ac:dyDescent="0.2">
      <c r="A9" s="32" t="s">
        <v>83</v>
      </c>
      <c r="B9" s="31">
        <f>'3-3'!F13</f>
        <v>402686789.78661674</v>
      </c>
      <c r="C9" s="82" t="s">
        <v>10</v>
      </c>
      <c r="D9" s="33">
        <v>0.22162982918040364</v>
      </c>
      <c r="E9" s="30">
        <f t="shared" ref="E9:E14" si="0">B9*D9</f>
        <v>89247404.433612972</v>
      </c>
      <c r="G9" s="32" t="s">
        <v>83</v>
      </c>
      <c r="H9" s="31">
        <f t="shared" ref="H9:H14" si="1">B9</f>
        <v>402686789.78661674</v>
      </c>
      <c r="I9" s="82" t="s">
        <v>141</v>
      </c>
      <c r="J9" s="83">
        <v>1</v>
      </c>
      <c r="K9" s="30">
        <f t="shared" ref="K9:K14" si="2">H9*J9</f>
        <v>402686789.78661674</v>
      </c>
    </row>
    <row r="10" spans="1:11" x14ac:dyDescent="0.2">
      <c r="A10" s="32" t="s">
        <v>138</v>
      </c>
      <c r="B10" s="31">
        <f>'3-3'!F33+'3-3'!F35</f>
        <v>14267124.935029697</v>
      </c>
      <c r="C10" s="82" t="s">
        <v>10</v>
      </c>
      <c r="D10" s="33">
        <v>0.22162982918040364</v>
      </c>
      <c r="E10" s="30">
        <f t="shared" si="0"/>
        <v>3162020.4622461088</v>
      </c>
      <c r="G10" s="32" t="s">
        <v>138</v>
      </c>
      <c r="H10" s="31">
        <f t="shared" si="1"/>
        <v>14267124.935029697</v>
      </c>
      <c r="I10" s="82" t="s">
        <v>141</v>
      </c>
      <c r="J10" s="83">
        <v>1</v>
      </c>
      <c r="K10" s="30">
        <f t="shared" si="2"/>
        <v>14267124.935029697</v>
      </c>
    </row>
    <row r="11" spans="1:11" x14ac:dyDescent="0.2">
      <c r="A11" s="32" t="s">
        <v>137</v>
      </c>
      <c r="B11" s="31">
        <f>'3-3'!F34</f>
        <v>281931.89275349275</v>
      </c>
      <c r="C11" s="82" t="s">
        <v>10</v>
      </c>
      <c r="D11" s="33">
        <v>0.22162982918040364</v>
      </c>
      <c r="E11" s="30">
        <f t="shared" si="0"/>
        <v>62484.517231464473</v>
      </c>
      <c r="G11" s="32" t="s">
        <v>137</v>
      </c>
      <c r="H11" s="31">
        <f t="shared" si="1"/>
        <v>281931.89275349275</v>
      </c>
      <c r="I11" s="82" t="s">
        <v>141</v>
      </c>
      <c r="J11" s="83">
        <v>1</v>
      </c>
      <c r="K11" s="30">
        <f t="shared" si="2"/>
        <v>281931.89275349275</v>
      </c>
    </row>
    <row r="12" spans="1:11" x14ac:dyDescent="0.2">
      <c r="A12" s="32" t="s">
        <v>64</v>
      </c>
      <c r="B12" s="31">
        <f>'3-3'!F18+'3-3'!F20</f>
        <v>-189962254.93541175</v>
      </c>
      <c r="C12" s="82" t="s">
        <v>10</v>
      </c>
      <c r="D12" s="33">
        <v>0.22162982918040364</v>
      </c>
      <c r="E12" s="30">
        <f t="shared" si="0"/>
        <v>-42101302.112059593</v>
      </c>
      <c r="G12" s="32" t="s">
        <v>64</v>
      </c>
      <c r="H12" s="31">
        <f t="shared" si="1"/>
        <v>-189962254.93541175</v>
      </c>
      <c r="I12" s="82" t="s">
        <v>141</v>
      </c>
      <c r="J12" s="83">
        <v>1</v>
      </c>
      <c r="K12" s="30">
        <f t="shared" si="2"/>
        <v>-189962254.93541175</v>
      </c>
    </row>
    <row r="13" spans="1:11" x14ac:dyDescent="0.2">
      <c r="A13" s="32" t="s">
        <v>62</v>
      </c>
      <c r="B13" s="31">
        <f>'3-3'!F19</f>
        <v>-8588213.8582604695</v>
      </c>
      <c r="C13" s="82" t="s">
        <v>10</v>
      </c>
      <c r="D13" s="33">
        <v>0.22162982918040364</v>
      </c>
      <c r="E13" s="30">
        <f t="shared" si="0"/>
        <v>-1903404.3703710432</v>
      </c>
      <c r="G13" s="32" t="s">
        <v>62</v>
      </c>
      <c r="H13" s="31">
        <f t="shared" si="1"/>
        <v>-8588213.8582604695</v>
      </c>
      <c r="I13" s="82" t="s">
        <v>141</v>
      </c>
      <c r="J13" s="83">
        <v>1</v>
      </c>
      <c r="K13" s="30">
        <f t="shared" si="2"/>
        <v>-8588213.8582604695</v>
      </c>
    </row>
    <row r="14" spans="1:11" x14ac:dyDescent="0.2">
      <c r="A14" s="32" t="s">
        <v>55</v>
      </c>
      <c r="B14" s="31">
        <f>'3-3'!F40</f>
        <v>-234888.5</v>
      </c>
      <c r="C14" s="82" t="s">
        <v>10</v>
      </c>
      <c r="D14" s="33">
        <v>0.22162982918040364</v>
      </c>
      <c r="E14" s="30">
        <f t="shared" si="0"/>
        <v>-52058.298131441239</v>
      </c>
      <c r="G14" s="32" t="s">
        <v>55</v>
      </c>
      <c r="H14" s="31">
        <f t="shared" si="1"/>
        <v>-234888.5</v>
      </c>
      <c r="I14" s="82" t="s">
        <v>141</v>
      </c>
      <c r="J14" s="83">
        <v>1</v>
      </c>
      <c r="K14" s="30">
        <f t="shared" si="2"/>
        <v>-234888.5</v>
      </c>
    </row>
    <row r="15" spans="1:11" x14ac:dyDescent="0.2">
      <c r="A15" s="32"/>
      <c r="E15" s="36"/>
      <c r="G15" s="32"/>
      <c r="K15" s="36"/>
    </row>
    <row r="16" spans="1:11" ht="13.5" thickBot="1" x14ac:dyDescent="0.25">
      <c r="A16" s="29"/>
      <c r="B16" s="43"/>
      <c r="C16" s="43"/>
      <c r="D16" s="43"/>
      <c r="E16" s="42"/>
      <c r="G16" s="29"/>
      <c r="H16" s="43"/>
      <c r="I16" s="43"/>
      <c r="J16" s="43"/>
      <c r="K16" s="42"/>
    </row>
  </sheetData>
  <pageMargins left="0.7" right="0.7" top="0.75" bottom="0.75" header="0.3" footer="0.3"/>
  <pageSetup scale="74" fitToHeight="0" orientation="landscape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1A9C-3DB5-49AA-9A7C-5A6A0B098E7F}">
  <sheetPr codeName="Sheet13">
    <pageSetUpPr fitToPage="1"/>
  </sheetPr>
  <dimension ref="A1:K42"/>
  <sheetViews>
    <sheetView view="pageBreakPreview" zoomScale="80" zoomScaleNormal="80" zoomScaleSheetLayoutView="80" workbookViewId="0">
      <selection activeCell="G20" sqref="G20"/>
    </sheetView>
  </sheetViews>
  <sheetFormatPr defaultRowHeight="12.75" x14ac:dyDescent="0.2"/>
  <cols>
    <col min="1" max="1" width="31.140625" style="28" customWidth="1"/>
    <col min="2" max="2" width="23.140625" style="28" bestFit="1" customWidth="1"/>
    <col min="3" max="3" width="23.140625" style="28" customWidth="1"/>
    <col min="4" max="4" width="18.85546875" style="28" customWidth="1"/>
    <col min="5" max="5" width="19.5703125" style="28" bestFit="1" customWidth="1"/>
    <col min="6" max="6" width="15" style="28" customWidth="1"/>
    <col min="7" max="7" width="9.140625" style="28"/>
    <col min="8" max="8" width="15" style="28" bestFit="1" customWidth="1"/>
    <col min="9" max="9" width="13" style="28" bestFit="1" customWidth="1"/>
    <col min="10" max="10" width="14" style="28" bestFit="1" customWidth="1"/>
    <col min="11" max="11" width="11.28515625" style="28" bestFit="1" customWidth="1"/>
    <col min="12" max="16384" width="9.140625" style="28"/>
  </cols>
  <sheetData>
    <row r="1" spans="1:11" x14ac:dyDescent="0.2">
      <c r="A1" s="34" t="s">
        <v>136</v>
      </c>
      <c r="F1" s="96" t="s">
        <v>196</v>
      </c>
    </row>
    <row r="2" spans="1:11" x14ac:dyDescent="0.2">
      <c r="A2" s="50" t="s">
        <v>157</v>
      </c>
    </row>
    <row r="3" spans="1:11" x14ac:dyDescent="0.2">
      <c r="A3" s="50" t="s">
        <v>158</v>
      </c>
    </row>
    <row r="4" spans="1:11" x14ac:dyDescent="0.2">
      <c r="A4" s="50" t="s">
        <v>159</v>
      </c>
    </row>
    <row r="5" spans="1:11" ht="13.5" thickBot="1" x14ac:dyDescent="0.25"/>
    <row r="6" spans="1:11" x14ac:dyDescent="0.2">
      <c r="A6" s="41" t="s">
        <v>142</v>
      </c>
      <c r="B6" s="40"/>
      <c r="C6" s="40"/>
      <c r="D6" s="40"/>
      <c r="E6" s="40"/>
      <c r="F6" s="39"/>
    </row>
    <row r="7" spans="1:11" x14ac:dyDescent="0.2">
      <c r="A7" s="35"/>
      <c r="F7" s="36"/>
    </row>
    <row r="8" spans="1:11" x14ac:dyDescent="0.2">
      <c r="A8" s="32"/>
      <c r="B8" s="103" t="s">
        <v>186</v>
      </c>
      <c r="C8" s="103" t="s">
        <v>188</v>
      </c>
      <c r="D8" s="103" t="s">
        <v>186</v>
      </c>
      <c r="E8" s="103" t="s">
        <v>188</v>
      </c>
      <c r="F8" s="36"/>
    </row>
    <row r="9" spans="1:11" ht="25.5" x14ac:dyDescent="0.2">
      <c r="A9" s="46" t="s">
        <v>151</v>
      </c>
      <c r="B9" s="104" t="s">
        <v>150</v>
      </c>
      <c r="C9" s="104" t="s">
        <v>149</v>
      </c>
      <c r="D9" s="104" t="s">
        <v>187</v>
      </c>
      <c r="E9" s="104" t="s">
        <v>189</v>
      </c>
      <c r="F9" s="47" t="s">
        <v>145</v>
      </c>
    </row>
    <row r="10" spans="1:11" x14ac:dyDescent="0.2">
      <c r="A10" s="32" t="s">
        <v>156</v>
      </c>
      <c r="B10" s="31">
        <f>'[1]Other Production EPIS_CAGW'!BB14</f>
        <v>358023048.27000004</v>
      </c>
      <c r="C10" s="31">
        <f>'[1]Other Production EPIS_CAGW'!BD14</f>
        <v>0</v>
      </c>
      <c r="D10" s="31">
        <f>'[1]UE-230172 pro forma OTHP (CAGW)'!DA82</f>
        <v>26347814.784999996</v>
      </c>
      <c r="E10" s="31">
        <f>'[1]UE-230172 pro forma OTHP (CAGW)'!DC82</f>
        <v>972360.16161666438</v>
      </c>
      <c r="F10" s="37">
        <f>SUM(B10:E10)</f>
        <v>385343223.21661675</v>
      </c>
      <c r="H10" s="93"/>
      <c r="I10" s="93"/>
      <c r="J10" s="93"/>
      <c r="K10" s="93"/>
    </row>
    <row r="11" spans="1:11" x14ac:dyDescent="0.2">
      <c r="A11" s="32" t="s">
        <v>155</v>
      </c>
      <c r="B11" s="31">
        <f>'[1]Intangible (Gas Plant)_EPIS'!BA15</f>
        <v>15813175.930000005</v>
      </c>
      <c r="C11" s="31">
        <f>'[1]Intangible (Gas Plant)_EPIS'!BC15</f>
        <v>0</v>
      </c>
      <c r="D11" s="31">
        <v>0</v>
      </c>
      <c r="E11" s="31">
        <v>0</v>
      </c>
      <c r="F11" s="37">
        <f>SUM(B11:E11)</f>
        <v>15813175.930000005</v>
      </c>
      <c r="H11" s="93"/>
      <c r="I11" s="93"/>
      <c r="J11" s="93"/>
      <c r="K11" s="93"/>
    </row>
    <row r="12" spans="1:11" x14ac:dyDescent="0.2">
      <c r="A12" s="32" t="s">
        <v>154</v>
      </c>
      <c r="B12" s="45">
        <f>'[1]General (Gas Plant)_EPIS'!BA10</f>
        <v>1508152.6400000004</v>
      </c>
      <c r="C12" s="45">
        <f>'[1]General (Gas Plant)_EPIS'!BC10</f>
        <v>0</v>
      </c>
      <c r="D12" s="45">
        <f>'[1]UE-230172 pro forma OTHP (CAGW)'!DA100</f>
        <v>22238</v>
      </c>
      <c r="E12" s="45">
        <v>0</v>
      </c>
      <c r="F12" s="44">
        <f>SUM(B12:E12)</f>
        <v>1530390.6400000004</v>
      </c>
      <c r="H12" s="93"/>
      <c r="I12" s="93"/>
      <c r="J12" s="93"/>
      <c r="K12" s="93"/>
    </row>
    <row r="13" spans="1:11" x14ac:dyDescent="0.2">
      <c r="A13" s="35" t="s">
        <v>145</v>
      </c>
      <c r="B13" s="31">
        <f>SUM(B10:B12)</f>
        <v>375344376.84000003</v>
      </c>
      <c r="C13" s="31">
        <f>SUM(C10:C12)</f>
        <v>0</v>
      </c>
      <c r="D13" s="31">
        <f>SUM(D10:D12)</f>
        <v>26370052.784999996</v>
      </c>
      <c r="E13" s="31">
        <f>SUM(E10:E12)</f>
        <v>972360.16161666438</v>
      </c>
      <c r="F13" s="37">
        <f>SUM(F10:F12)</f>
        <v>402686789.78661674</v>
      </c>
    </row>
    <row r="14" spans="1:11" x14ac:dyDescent="0.2">
      <c r="A14" s="32"/>
      <c r="B14" s="31"/>
      <c r="C14" s="31"/>
      <c r="D14" s="31"/>
      <c r="E14" s="31"/>
      <c r="F14" s="37"/>
      <c r="H14" s="38"/>
      <c r="I14" s="38"/>
      <c r="J14" s="38"/>
      <c r="K14" s="38"/>
    </row>
    <row r="15" spans="1:11" x14ac:dyDescent="0.2">
      <c r="A15" s="32"/>
      <c r="F15" s="37"/>
    </row>
    <row r="16" spans="1:11" x14ac:dyDescent="0.2">
      <c r="A16" s="32"/>
      <c r="B16" s="103" t="s">
        <v>186</v>
      </c>
      <c r="C16" s="103" t="s">
        <v>188</v>
      </c>
      <c r="D16" s="103" t="s">
        <v>186</v>
      </c>
      <c r="E16" s="103" t="s">
        <v>188</v>
      </c>
      <c r="F16" s="36"/>
    </row>
    <row r="17" spans="1:6" ht="25.5" x14ac:dyDescent="0.2">
      <c r="A17" s="46" t="s">
        <v>148</v>
      </c>
      <c r="B17" s="104" t="s">
        <v>150</v>
      </c>
      <c r="C17" s="104" t="s">
        <v>149</v>
      </c>
      <c r="D17" s="104" t="s">
        <v>187</v>
      </c>
      <c r="E17" s="104" t="s">
        <v>189</v>
      </c>
      <c r="F17" s="47"/>
    </row>
    <row r="18" spans="1:6" x14ac:dyDescent="0.2">
      <c r="A18" s="32" t="s">
        <v>156</v>
      </c>
      <c r="B18" s="48">
        <f>'[1]Other Production EPIS_CAGW'!BB26</f>
        <v>-173129340.70530909</v>
      </c>
      <c r="C18" s="48">
        <f>'[1]Other Production EPIS_CAGW'!BD26</f>
        <v>-13187901.127654523</v>
      </c>
      <c r="D18" s="31">
        <f>'[1]UE-230172 pro forma OTHP (CAGW)'!DA94</f>
        <v>-1848708.1965683473</v>
      </c>
      <c r="E18" s="31">
        <f>'[1]UE-230172 pro forma OTHP (CAGW)'!DC94</f>
        <v>-983826.81972467923</v>
      </c>
      <c r="F18" s="30">
        <f>SUM(B18:E18)</f>
        <v>-189149776.84925663</v>
      </c>
    </row>
    <row r="19" spans="1:6" x14ac:dyDescent="0.2">
      <c r="A19" s="32" t="s">
        <v>155</v>
      </c>
      <c r="B19" s="48">
        <f>'[1]Intangible (Gas Plant)_EPIS'!BA27</f>
        <v>-8306281.9655069793</v>
      </c>
      <c r="C19" s="48">
        <f>'[1]Intangible (Gas Plant)_EPIS'!BC27</f>
        <v>-281931.89275349025</v>
      </c>
      <c r="D19" s="31">
        <v>0</v>
      </c>
      <c r="E19" s="31">
        <v>0</v>
      </c>
      <c r="F19" s="30">
        <f>SUM(B19:E19)</f>
        <v>-8588213.8582604695</v>
      </c>
    </row>
    <row r="20" spans="1:6" x14ac:dyDescent="0.2">
      <c r="A20" s="32" t="s">
        <v>154</v>
      </c>
      <c r="B20" s="49">
        <f>'[1]General (Gas Plant)_EPIS'!BA22</f>
        <v>-738366.79750061163</v>
      </c>
      <c r="C20" s="49">
        <f>'[1]General (Gas Plant)_EPIS'!BC22</f>
        <v>-71816.888750305865</v>
      </c>
      <c r="D20" s="45">
        <f>'[1]UE-230172 pro forma OTHP (CAGW)'!DA112</f>
        <v>-617.72305112991125</v>
      </c>
      <c r="E20" s="45">
        <f>'[1]UE-230172 pro forma OTHP (CAGW)'!DB112</f>
        <v>-1676.6768530669021</v>
      </c>
      <c r="F20" s="44">
        <f>SUM(B20:E20)</f>
        <v>-812478.08615511435</v>
      </c>
    </row>
    <row r="21" spans="1:6" x14ac:dyDescent="0.2">
      <c r="A21" s="35" t="s">
        <v>145</v>
      </c>
      <c r="B21" s="31">
        <f>SUM(B18:B20)</f>
        <v>-182173989.46831667</v>
      </c>
      <c r="C21" s="31">
        <f>SUM(C18:C20)</f>
        <v>-13541649.909158317</v>
      </c>
      <c r="D21" s="31">
        <f>SUM(D18:D20)</f>
        <v>-1849325.9196194771</v>
      </c>
      <c r="E21" s="31">
        <f>SUM(E18:E20)</f>
        <v>-985503.49657774612</v>
      </c>
      <c r="F21" s="37">
        <f>SUM(F18:F20)</f>
        <v>-198550468.79367223</v>
      </c>
    </row>
    <row r="22" spans="1:6" x14ac:dyDescent="0.2">
      <c r="A22" s="32"/>
      <c r="B22" s="48"/>
      <c r="C22" s="48"/>
      <c r="D22" s="31"/>
      <c r="E22" s="31"/>
      <c r="F22" s="30"/>
    </row>
    <row r="23" spans="1:6" x14ac:dyDescent="0.2">
      <c r="A23" s="32"/>
      <c r="F23" s="36"/>
    </row>
    <row r="24" spans="1:6" ht="25.5" x14ac:dyDescent="0.2">
      <c r="A24" s="46" t="s">
        <v>147</v>
      </c>
      <c r="B24" s="104" t="s">
        <v>150</v>
      </c>
      <c r="C24" s="104" t="s">
        <v>149</v>
      </c>
      <c r="D24" s="104" t="s">
        <v>187</v>
      </c>
      <c r="E24" s="104" t="s">
        <v>189</v>
      </c>
      <c r="F24" s="47"/>
    </row>
    <row r="25" spans="1:6" x14ac:dyDescent="0.2">
      <c r="A25" s="32" t="s">
        <v>156</v>
      </c>
      <c r="B25" s="31">
        <f t="shared" ref="B25:E27" si="0">B10+B18</f>
        <v>184893707.56469095</v>
      </c>
      <c r="C25" s="31">
        <f t="shared" si="0"/>
        <v>-13187901.127654523</v>
      </c>
      <c r="D25" s="31">
        <f t="shared" si="0"/>
        <v>24499106.588431649</v>
      </c>
      <c r="E25" s="31">
        <f t="shared" si="0"/>
        <v>-11466.658108014846</v>
      </c>
      <c r="F25" s="30">
        <f>SUM(B25:E25)</f>
        <v>196193446.36736006</v>
      </c>
    </row>
    <row r="26" spans="1:6" x14ac:dyDescent="0.2">
      <c r="A26" s="32" t="s">
        <v>155</v>
      </c>
      <c r="B26" s="31">
        <f t="shared" si="0"/>
        <v>7506893.964493026</v>
      </c>
      <c r="C26" s="31">
        <f t="shared" si="0"/>
        <v>-281931.89275349025</v>
      </c>
      <c r="D26" s="31">
        <f t="shared" si="0"/>
        <v>0</v>
      </c>
      <c r="E26" s="31">
        <f t="shared" si="0"/>
        <v>0</v>
      </c>
      <c r="F26" s="30">
        <f>SUM(B26:E26)</f>
        <v>7224962.0717395358</v>
      </c>
    </row>
    <row r="27" spans="1:6" x14ac:dyDescent="0.2">
      <c r="A27" s="32" t="s">
        <v>154</v>
      </c>
      <c r="B27" s="45">
        <f t="shared" si="0"/>
        <v>769785.84249938873</v>
      </c>
      <c r="C27" s="45">
        <f t="shared" si="0"/>
        <v>-71816.888750305865</v>
      </c>
      <c r="D27" s="45">
        <f t="shared" si="0"/>
        <v>21620.276948870087</v>
      </c>
      <c r="E27" s="45">
        <f t="shared" si="0"/>
        <v>-1676.6768530669021</v>
      </c>
      <c r="F27" s="44">
        <f>SUM(B27:E27)</f>
        <v>717912.55384488602</v>
      </c>
    </row>
    <row r="28" spans="1:6" x14ac:dyDescent="0.2">
      <c r="A28" s="35" t="s">
        <v>145</v>
      </c>
      <c r="B28" s="31">
        <f>SUM(B25:B27)</f>
        <v>193170387.37168336</v>
      </c>
      <c r="C28" s="31">
        <f>SUM(C25:C27)</f>
        <v>-13541649.909158317</v>
      </c>
      <c r="D28" s="31">
        <f>SUM(D25:D27)</f>
        <v>24520726.865380518</v>
      </c>
      <c r="E28" s="31">
        <f>SUM(E25:E27)</f>
        <v>-13143.334961081748</v>
      </c>
      <c r="F28" s="37">
        <f>SUM(F25:F27)</f>
        <v>204136320.99294448</v>
      </c>
    </row>
    <row r="29" spans="1:6" x14ac:dyDescent="0.2">
      <c r="A29" s="35"/>
      <c r="B29" s="31"/>
      <c r="C29" s="31"/>
      <c r="D29" s="31"/>
      <c r="E29" s="31"/>
      <c r="F29" s="37"/>
    </row>
    <row r="30" spans="1:6" x14ac:dyDescent="0.2">
      <c r="A30" s="35"/>
      <c r="F30" s="37"/>
    </row>
    <row r="31" spans="1:6" x14ac:dyDescent="0.2">
      <c r="A31" s="35"/>
      <c r="B31" s="103" t="s">
        <v>190</v>
      </c>
      <c r="C31" s="103" t="s">
        <v>191</v>
      </c>
      <c r="D31" s="103" t="s">
        <v>190</v>
      </c>
      <c r="E31" s="103" t="s">
        <v>191</v>
      </c>
      <c r="F31" s="37"/>
    </row>
    <row r="32" spans="1:6" ht="25.5" x14ac:dyDescent="0.2">
      <c r="A32" s="46" t="s">
        <v>146</v>
      </c>
      <c r="B32" s="104" t="s">
        <v>150</v>
      </c>
      <c r="C32" s="104" t="s">
        <v>149</v>
      </c>
      <c r="D32" s="104" t="s">
        <v>187</v>
      </c>
      <c r="E32" s="104" t="s">
        <v>189</v>
      </c>
      <c r="F32" s="37"/>
    </row>
    <row r="33" spans="1:6" x14ac:dyDescent="0.2">
      <c r="A33" s="32" t="s">
        <v>156</v>
      </c>
      <c r="B33" s="31">
        <f>'[1]Other Production EPIS_CAGW'!BB20</f>
        <v>13187901.127654554</v>
      </c>
      <c r="C33" s="31">
        <f>'[1]Other Production EPIS_CAGW'!BD20</f>
        <v>0</v>
      </c>
      <c r="D33" s="31">
        <f>'[1]UE-230172 pro forma OTHP (CAGW)'!DA88</f>
        <v>970530.74653532251</v>
      </c>
      <c r="E33" s="31">
        <f>'[1]UE-230172 pro forma OTHP (CAGW)'!DC88</f>
        <v>35817.218287578085</v>
      </c>
      <c r="F33" s="30">
        <f>SUM(B33:E33)</f>
        <v>14194249.092477454</v>
      </c>
    </row>
    <row r="34" spans="1:6" x14ac:dyDescent="0.2">
      <c r="A34" s="32" t="s">
        <v>155</v>
      </c>
      <c r="B34" s="31">
        <f>'[1]Intangible (Gas Plant)_EPIS'!BA21</f>
        <v>281931.89275349275</v>
      </c>
      <c r="C34" s="31">
        <f>'[1]Intangible (Gas Plant)_EPIS'!BC21</f>
        <v>0</v>
      </c>
      <c r="D34" s="31">
        <v>0</v>
      </c>
      <c r="E34" s="31">
        <v>0</v>
      </c>
      <c r="F34" s="30">
        <f>SUM(B34:E34)</f>
        <v>281931.89275349275</v>
      </c>
    </row>
    <row r="35" spans="1:6" x14ac:dyDescent="0.2">
      <c r="A35" s="32" t="s">
        <v>154</v>
      </c>
      <c r="B35" s="45">
        <f>'[1]General (Gas Plant)_EPIS'!BA16</f>
        <v>71816.888750306214</v>
      </c>
      <c r="C35" s="45">
        <f>'[1]General (Gas Plant)_EPIS'!BC16</f>
        <v>0</v>
      </c>
      <c r="D35" s="45">
        <f>'[1]UE-230172 pro forma OTHP (CAGW)'!DA106</f>
        <v>1058.9538019369909</v>
      </c>
      <c r="E35" s="45">
        <f>'[1]UE-230172 pro forma OTHP (CAGW)'!DC106</f>
        <v>0</v>
      </c>
      <c r="F35" s="44">
        <f>SUM(B35:E35)</f>
        <v>72875.842552243208</v>
      </c>
    </row>
    <row r="36" spans="1:6" x14ac:dyDescent="0.2">
      <c r="A36" s="35" t="s">
        <v>145</v>
      </c>
      <c r="B36" s="31">
        <f>SUM(B33:B35)</f>
        <v>13541649.909158353</v>
      </c>
      <c r="C36" s="31">
        <f>SUM(C33:C35)</f>
        <v>0</v>
      </c>
      <c r="D36" s="31">
        <f>SUM(D33:D35)</f>
        <v>971589.70033725945</v>
      </c>
      <c r="E36" s="31">
        <f>SUM(E33:E35)</f>
        <v>35817.218287578085</v>
      </c>
      <c r="F36" s="37">
        <f>SUM(F33:F35)</f>
        <v>14549056.82778319</v>
      </c>
    </row>
    <row r="37" spans="1:6" x14ac:dyDescent="0.2">
      <c r="A37" s="35"/>
      <c r="B37" s="31"/>
      <c r="C37" s="31"/>
      <c r="D37" s="31"/>
      <c r="E37" s="31"/>
      <c r="F37" s="37"/>
    </row>
    <row r="38" spans="1:6" x14ac:dyDescent="0.2">
      <c r="A38" s="32"/>
      <c r="B38" s="31"/>
      <c r="C38" s="31"/>
      <c r="D38" s="31"/>
      <c r="E38" s="31"/>
      <c r="F38" s="37"/>
    </row>
    <row r="39" spans="1:6" x14ac:dyDescent="0.2">
      <c r="A39" s="35" t="s">
        <v>153</v>
      </c>
      <c r="B39" s="31"/>
      <c r="C39" s="31"/>
      <c r="D39" s="31"/>
      <c r="E39" s="31"/>
      <c r="F39" s="37"/>
    </row>
    <row r="40" spans="1:6" x14ac:dyDescent="0.2">
      <c r="A40" s="32" t="s">
        <v>152</v>
      </c>
      <c r="B40" s="31">
        <f>'[1]Misc Rate Base (Gas Plant)'!G10*1000</f>
        <v>-234888.5</v>
      </c>
      <c r="C40" s="31">
        <v>0</v>
      </c>
      <c r="D40" s="31">
        <v>0</v>
      </c>
      <c r="E40" s="31">
        <v>0</v>
      </c>
      <c r="F40" s="30">
        <f>SUM(B40:E40)</f>
        <v>-234888.5</v>
      </c>
    </row>
    <row r="41" spans="1:6" x14ac:dyDescent="0.2">
      <c r="A41" s="32"/>
      <c r="B41" s="31"/>
      <c r="C41" s="31"/>
      <c r="D41" s="31"/>
      <c r="E41" s="31"/>
      <c r="F41" s="30"/>
    </row>
    <row r="42" spans="1:6" ht="13.5" thickBot="1" x14ac:dyDescent="0.25">
      <c r="A42" s="29"/>
      <c r="B42" s="43"/>
      <c r="C42" s="43"/>
      <c r="D42" s="43"/>
      <c r="E42" s="43"/>
      <c r="F42" s="42"/>
    </row>
  </sheetData>
  <pageMargins left="0.7" right="0.7" top="0.75" bottom="0.75" header="0.3" footer="0.3"/>
  <pageSetup scale="70" fitToHeight="0"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D662-86E6-4B8D-909B-ADE9B2E0F0B0}">
  <sheetPr>
    <pageSetUpPr fitToPage="1"/>
  </sheetPr>
  <dimension ref="A1:CW62"/>
  <sheetViews>
    <sheetView view="pageBreakPreview" zoomScale="90" zoomScaleNormal="100" zoomScaleSheetLayoutView="90" workbookViewId="0">
      <selection activeCell="G20" sqref="G20"/>
    </sheetView>
  </sheetViews>
  <sheetFormatPr defaultRowHeight="12.75" x14ac:dyDescent="0.2"/>
  <cols>
    <col min="1" max="1" width="11.28515625" customWidth="1"/>
    <col min="2" max="2" width="40.7109375" customWidth="1"/>
    <col min="3" max="3" width="20.42578125" customWidth="1"/>
    <col min="4" max="4" width="22.28515625" customWidth="1"/>
    <col min="5" max="5" width="18.42578125" customWidth="1"/>
    <col min="6" max="6" width="20.140625" customWidth="1"/>
    <col min="7" max="7" width="19.85546875" bestFit="1" customWidth="1"/>
    <col min="8" max="8" width="6.28515625" bestFit="1" customWidth="1"/>
    <col min="9" max="9" width="12.85546875" bestFit="1" customWidth="1"/>
    <col min="10" max="10" width="7.28515625" bestFit="1" customWidth="1"/>
    <col min="11" max="11" width="7" bestFit="1" customWidth="1"/>
    <col min="12" max="12" width="5.42578125" bestFit="1" customWidth="1"/>
    <col min="13" max="13" width="8.5703125" bestFit="1" customWidth="1"/>
    <col min="14" max="14" width="4.7109375" bestFit="1" customWidth="1"/>
    <col min="15" max="15" width="5.7109375" bestFit="1" customWidth="1"/>
    <col min="16" max="17" width="5.5703125" bestFit="1" customWidth="1"/>
    <col min="18" max="20" width="5.5703125" customWidth="1"/>
    <col min="21" max="21" width="47" customWidth="1"/>
    <col min="22" max="22" width="52.42578125" customWidth="1"/>
    <col min="23" max="27" width="5.5703125" customWidth="1"/>
    <col min="28" max="31" width="4.5703125" customWidth="1"/>
    <col min="32" max="32" width="5.5703125" customWidth="1"/>
    <col min="33" max="33" width="4.5703125" customWidth="1"/>
    <col min="34" max="34" width="7.28515625" customWidth="1"/>
    <col min="35" max="36" width="5.5703125" customWidth="1"/>
    <col min="37" max="37" width="4.5703125" customWidth="1"/>
    <col min="38" max="38" width="5.5703125" customWidth="1"/>
    <col min="39" max="39" width="4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22.42578125" customWidth="1"/>
    <col min="49" max="49" width="9.5703125" customWidth="1"/>
    <col min="50" max="50" width="15.42578125" customWidth="1"/>
    <col min="51" max="51" width="22.7109375" customWidth="1"/>
    <col min="52" max="52" width="6.5703125" customWidth="1"/>
    <col min="53" max="53" width="29.42578125" customWidth="1"/>
    <col min="54" max="57" width="22.7109375" customWidth="1"/>
    <col min="58" max="58" width="6.5703125" customWidth="1"/>
    <col min="59" max="59" width="22.42578125" customWidth="1"/>
    <col min="60" max="60" width="14.85546875" customWidth="1"/>
    <col min="61" max="61" width="22.5703125" customWidth="1"/>
    <col min="62" max="62" width="29.42578125" customWidth="1"/>
    <col min="63" max="63" width="14.85546875" customWidth="1"/>
    <col min="64" max="64" width="29.42578125" customWidth="1"/>
    <col min="65" max="65" width="14.85546875" customWidth="1"/>
    <col min="66" max="66" width="6.5703125" customWidth="1"/>
    <col min="67" max="67" width="14.85546875" customWidth="1"/>
    <col min="68" max="68" width="6.5703125" customWidth="1"/>
    <col min="69" max="69" width="22.42578125" customWidth="1"/>
    <col min="70" max="70" width="14.85546875" customWidth="1"/>
    <col min="71" max="71" width="6.28515625" customWidth="1"/>
    <col min="72" max="72" width="22.42578125" customWidth="1"/>
    <col min="73" max="73" width="22.140625" customWidth="1"/>
    <col min="74" max="74" width="10.7109375" customWidth="1"/>
    <col min="75" max="75" width="6.28515625" customWidth="1"/>
    <col min="76" max="76" width="4.85546875" customWidth="1"/>
    <col min="77" max="77" width="10.7109375" customWidth="1"/>
    <col min="78" max="78" width="11.85546875" customWidth="1"/>
    <col min="79" max="80" width="10.7109375" customWidth="1"/>
    <col min="81" max="81" width="9.5703125" customWidth="1"/>
    <col min="82" max="82" width="5.5703125" customWidth="1"/>
    <col min="83" max="83" width="4.57031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8.140625" customWidth="1"/>
    <col min="139" max="139" width="6.8554687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  <col min="152" max="152" width="6" customWidth="1"/>
    <col min="153" max="153" width="5.28515625" customWidth="1"/>
  </cols>
  <sheetData>
    <row r="1" spans="1:101" x14ac:dyDescent="0.2">
      <c r="A1" s="3" t="s">
        <v>136</v>
      </c>
      <c r="F1" s="8" t="s">
        <v>197</v>
      </c>
      <c r="BQ1" s="52"/>
    </row>
    <row r="2" spans="1:101" x14ac:dyDescent="0.2">
      <c r="A2" s="3" t="s">
        <v>157</v>
      </c>
    </row>
    <row r="3" spans="1:101" x14ac:dyDescent="0.2">
      <c r="A3" s="50" t="s">
        <v>158</v>
      </c>
      <c r="D3" s="52"/>
      <c r="F3" s="52"/>
      <c r="H3" s="52"/>
      <c r="J3" s="52"/>
      <c r="L3" s="52"/>
      <c r="N3" s="52"/>
      <c r="P3" s="52"/>
      <c r="R3" s="52"/>
      <c r="T3" s="52"/>
      <c r="V3" s="52"/>
      <c r="BA3" s="52"/>
      <c r="BG3" s="52"/>
      <c r="BJ3" s="52"/>
      <c r="BL3" s="52"/>
      <c r="BQ3" s="53"/>
      <c r="BS3" s="52"/>
      <c r="BU3" s="52"/>
      <c r="BW3" s="52"/>
      <c r="BY3" s="52"/>
      <c r="CA3" s="52"/>
      <c r="CC3" s="52"/>
      <c r="CE3" s="52"/>
    </row>
    <row r="4" spans="1:101" x14ac:dyDescent="0.2">
      <c r="A4" s="54" t="s">
        <v>160</v>
      </c>
      <c r="B4" s="52"/>
      <c r="C4" s="52"/>
      <c r="D4" s="53"/>
      <c r="E4" s="52"/>
      <c r="F4" s="53"/>
      <c r="G4" s="52"/>
      <c r="H4" s="53"/>
      <c r="I4" s="52"/>
      <c r="J4" s="53"/>
      <c r="K4" s="52"/>
      <c r="L4" s="53"/>
      <c r="M4" s="52"/>
      <c r="N4" s="53"/>
      <c r="O4" s="52"/>
      <c r="P4" s="53"/>
      <c r="Q4" s="52"/>
      <c r="R4" s="53"/>
      <c r="S4" s="52"/>
      <c r="T4" s="53"/>
      <c r="U4" s="52"/>
      <c r="V4" s="53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B4" s="52"/>
      <c r="BC4" s="52"/>
      <c r="BD4" s="52"/>
      <c r="BE4" s="52"/>
      <c r="BF4" s="52"/>
      <c r="BH4" s="52"/>
      <c r="BI4" s="52"/>
      <c r="BK4" s="52"/>
      <c r="BM4" s="52"/>
      <c r="BN4" s="52"/>
      <c r="BO4" s="52"/>
      <c r="BP4" s="52"/>
      <c r="BQ4" s="53"/>
      <c r="BR4" s="52"/>
      <c r="BT4" s="52"/>
      <c r="BV4" s="52"/>
      <c r="BX4" s="52"/>
      <c r="BZ4" s="52"/>
      <c r="CB4" s="52"/>
      <c r="CD4" s="52"/>
      <c r="CF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</row>
    <row r="5" spans="1:101" x14ac:dyDescent="0.2">
      <c r="A5" s="54" t="s">
        <v>163</v>
      </c>
      <c r="B5" s="52"/>
      <c r="C5" s="52"/>
      <c r="D5" s="53"/>
      <c r="E5" s="52"/>
      <c r="F5" s="53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B5" s="52"/>
      <c r="BC5" s="52"/>
      <c r="BD5" s="52"/>
      <c r="BE5" s="52"/>
      <c r="BF5" s="52"/>
      <c r="BH5" s="52"/>
      <c r="BI5" s="52"/>
      <c r="BK5" s="52"/>
      <c r="BM5" s="52"/>
      <c r="BN5" s="52"/>
      <c r="BO5" s="52"/>
      <c r="BP5" s="52"/>
      <c r="BQ5" s="53"/>
      <c r="BR5" s="52"/>
      <c r="BT5" s="52"/>
      <c r="BV5" s="52"/>
      <c r="BX5" s="52"/>
      <c r="BZ5" s="52"/>
      <c r="CB5" s="52"/>
      <c r="CD5" s="52"/>
      <c r="CF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</row>
    <row r="6" spans="1:101" x14ac:dyDescent="0.2">
      <c r="A6" s="54"/>
      <c r="B6" s="52"/>
      <c r="C6" s="52"/>
      <c r="D6" s="53"/>
      <c r="E6" s="52"/>
      <c r="F6" s="5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  <c r="V6" s="53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B6" s="52"/>
      <c r="BC6" s="52"/>
      <c r="BD6" s="52"/>
      <c r="BE6" s="52"/>
      <c r="BF6" s="52"/>
      <c r="BH6" s="52"/>
      <c r="BI6" s="52"/>
      <c r="BK6" s="52"/>
      <c r="BM6" s="52"/>
      <c r="BN6" s="52"/>
      <c r="BO6" s="52"/>
      <c r="BP6" s="52"/>
      <c r="BQ6" s="53"/>
      <c r="BR6" s="52"/>
      <c r="BT6" s="52"/>
      <c r="BV6" s="52"/>
      <c r="BX6" s="52"/>
      <c r="BZ6" s="52"/>
      <c r="CB6" s="52"/>
      <c r="CD6" s="52"/>
      <c r="CF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</row>
    <row r="7" spans="1:101" x14ac:dyDescent="0.2">
      <c r="A7" s="79" t="s">
        <v>168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BQ7" s="53"/>
    </row>
    <row r="8" spans="1:101" x14ac:dyDescent="0.2">
      <c r="A8" s="55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BQ8" s="53"/>
    </row>
    <row r="9" spans="1:101" ht="26.25" customHeight="1" x14ac:dyDescent="0.2">
      <c r="A9" s="71" t="s">
        <v>169</v>
      </c>
      <c r="B9" s="59" t="s">
        <v>161</v>
      </c>
      <c r="C9" s="58" t="s">
        <v>38</v>
      </c>
      <c r="D9" s="59" t="s">
        <v>162</v>
      </c>
      <c r="E9" s="58" t="s">
        <v>37</v>
      </c>
      <c r="F9" s="60" t="s">
        <v>164</v>
      </c>
      <c r="G9" s="56" t="s">
        <v>36</v>
      </c>
      <c r="H9" s="56" t="s">
        <v>36</v>
      </c>
      <c r="I9" s="56" t="s">
        <v>36</v>
      </c>
      <c r="J9" s="56" t="s">
        <v>36</v>
      </c>
      <c r="K9" s="56" t="s">
        <v>36</v>
      </c>
      <c r="L9" s="56" t="s">
        <v>36</v>
      </c>
      <c r="M9" s="56" t="s">
        <v>36</v>
      </c>
    </row>
    <row r="10" spans="1:101" x14ac:dyDescent="0.2">
      <c r="A10" s="61" t="s">
        <v>35</v>
      </c>
      <c r="B10" s="61" t="s">
        <v>34</v>
      </c>
      <c r="C10" s="61" t="s">
        <v>23</v>
      </c>
      <c r="D10" s="61" t="s">
        <v>22</v>
      </c>
      <c r="E10" s="62" t="s">
        <v>10</v>
      </c>
      <c r="F10" s="57">
        <v>1747070.95</v>
      </c>
      <c r="G10" s="51"/>
      <c r="H10" s="51"/>
      <c r="I10" s="51"/>
      <c r="J10" s="51"/>
      <c r="K10" s="51"/>
      <c r="L10" s="51"/>
      <c r="M10" s="51"/>
    </row>
    <row r="11" spans="1:101" x14ac:dyDescent="0.2">
      <c r="A11" s="61" t="s">
        <v>33</v>
      </c>
      <c r="B11" s="61" t="s">
        <v>32</v>
      </c>
      <c r="C11" s="61" t="s">
        <v>23</v>
      </c>
      <c r="D11" s="61" t="s">
        <v>22</v>
      </c>
      <c r="E11" s="62" t="s">
        <v>10</v>
      </c>
      <c r="F11" s="57">
        <v>1337314.52</v>
      </c>
      <c r="G11" s="51"/>
      <c r="H11" s="51"/>
      <c r="I11" s="51"/>
      <c r="J11" s="51"/>
      <c r="K11" s="51"/>
      <c r="L11" s="51"/>
      <c r="M11" s="51"/>
    </row>
    <row r="12" spans="1:101" x14ac:dyDescent="0.2">
      <c r="A12" s="61" t="s">
        <v>31</v>
      </c>
      <c r="B12" s="61" t="s">
        <v>30</v>
      </c>
      <c r="C12" s="61" t="s">
        <v>23</v>
      </c>
      <c r="D12" s="61" t="s">
        <v>22</v>
      </c>
      <c r="E12" s="62" t="s">
        <v>10</v>
      </c>
      <c r="F12" s="57">
        <v>333339.74</v>
      </c>
      <c r="G12" s="51"/>
      <c r="H12" s="51"/>
      <c r="I12" s="51"/>
      <c r="J12" s="51"/>
      <c r="K12" s="51"/>
      <c r="L12" s="51"/>
      <c r="M12" s="51"/>
    </row>
    <row r="13" spans="1:101" x14ac:dyDescent="0.2">
      <c r="A13" s="61" t="s">
        <v>19</v>
      </c>
      <c r="B13" s="61" t="s">
        <v>18</v>
      </c>
      <c r="C13" s="61" t="s">
        <v>29</v>
      </c>
      <c r="D13" s="61" t="s">
        <v>28</v>
      </c>
      <c r="E13" s="62" t="s">
        <v>10</v>
      </c>
      <c r="F13" s="57">
        <v>155152.43000000002</v>
      </c>
      <c r="G13" s="51"/>
      <c r="H13" s="51"/>
      <c r="I13" s="51"/>
      <c r="J13" s="51"/>
      <c r="K13" s="51"/>
      <c r="L13" s="51"/>
      <c r="M13" s="51"/>
    </row>
    <row r="14" spans="1:101" x14ac:dyDescent="0.2">
      <c r="A14" s="61" t="s">
        <v>19</v>
      </c>
      <c r="B14" s="61" t="s">
        <v>18</v>
      </c>
      <c r="C14" s="61" t="s">
        <v>17</v>
      </c>
      <c r="D14" s="61" t="s">
        <v>16</v>
      </c>
      <c r="E14" s="62" t="s">
        <v>10</v>
      </c>
      <c r="F14" s="57">
        <v>1765591.53</v>
      </c>
      <c r="G14" s="51"/>
      <c r="H14" s="51"/>
      <c r="I14" s="51"/>
      <c r="J14" s="51"/>
      <c r="K14" s="51"/>
      <c r="L14" s="51"/>
      <c r="M14" s="51"/>
    </row>
    <row r="15" spans="1:101" x14ac:dyDescent="0.2">
      <c r="A15" s="61" t="s">
        <v>19</v>
      </c>
      <c r="B15" s="61" t="s">
        <v>18</v>
      </c>
      <c r="C15" s="61" t="s">
        <v>27</v>
      </c>
      <c r="D15" s="61" t="s">
        <v>26</v>
      </c>
      <c r="E15" s="62" t="s">
        <v>10</v>
      </c>
      <c r="F15" s="57">
        <v>1038523.98</v>
      </c>
      <c r="G15" s="51"/>
      <c r="H15" s="51"/>
      <c r="I15" s="51"/>
      <c r="J15" s="51"/>
      <c r="K15" s="51"/>
      <c r="L15" s="51"/>
      <c r="M15" s="51"/>
    </row>
    <row r="16" spans="1:101" x14ac:dyDescent="0.2">
      <c r="A16" s="61" t="s">
        <v>19</v>
      </c>
      <c r="B16" s="61" t="s">
        <v>18</v>
      </c>
      <c r="C16" s="61" t="s">
        <v>25</v>
      </c>
      <c r="D16" s="61" t="s">
        <v>24</v>
      </c>
      <c r="E16" s="62" t="s">
        <v>10</v>
      </c>
      <c r="F16" s="57">
        <v>20215.140000000003</v>
      </c>
      <c r="G16" s="51"/>
      <c r="H16" s="51"/>
      <c r="I16" s="51"/>
      <c r="J16" s="51"/>
      <c r="K16" s="51"/>
      <c r="L16" s="51"/>
      <c r="M16" s="51"/>
    </row>
    <row r="17" spans="1:13" x14ac:dyDescent="0.2">
      <c r="A17" s="61" t="s">
        <v>19</v>
      </c>
      <c r="B17" s="61" t="s">
        <v>18</v>
      </c>
      <c r="C17" s="61" t="s">
        <v>23</v>
      </c>
      <c r="D17" s="61" t="s">
        <v>22</v>
      </c>
      <c r="E17" s="62" t="s">
        <v>10</v>
      </c>
      <c r="F17" s="57">
        <v>1388729.1600000001</v>
      </c>
      <c r="G17" s="51"/>
      <c r="H17" s="51"/>
      <c r="I17" s="51"/>
      <c r="J17" s="51"/>
      <c r="K17" s="51"/>
      <c r="L17" s="51"/>
      <c r="M17" s="51"/>
    </row>
    <row r="18" spans="1:13" x14ac:dyDescent="0.2">
      <c r="A18" s="61" t="s">
        <v>19</v>
      </c>
      <c r="B18" s="61" t="s">
        <v>18</v>
      </c>
      <c r="C18" s="61" t="s">
        <v>21</v>
      </c>
      <c r="D18" s="61" t="s">
        <v>20</v>
      </c>
      <c r="E18" s="62" t="s">
        <v>10</v>
      </c>
      <c r="F18" s="57">
        <v>131564.25</v>
      </c>
      <c r="G18" s="51"/>
      <c r="H18" s="51"/>
      <c r="I18" s="51"/>
      <c r="J18" s="51"/>
      <c r="K18" s="51"/>
      <c r="L18" s="51"/>
      <c r="M18" s="51"/>
    </row>
    <row r="19" spans="1:13" x14ac:dyDescent="0.2">
      <c r="A19" s="61" t="s">
        <v>15</v>
      </c>
      <c r="B19" s="61" t="s">
        <v>14</v>
      </c>
      <c r="C19" s="61" t="s">
        <v>17</v>
      </c>
      <c r="D19" s="61" t="s">
        <v>16</v>
      </c>
      <c r="E19" s="62" t="s">
        <v>10</v>
      </c>
      <c r="F19" s="57">
        <v>5565809.9800000004</v>
      </c>
      <c r="G19" s="51"/>
      <c r="H19" s="51"/>
      <c r="I19" s="51"/>
      <c r="J19" s="51"/>
      <c r="K19" s="51"/>
      <c r="L19" s="51"/>
      <c r="M19" s="51"/>
    </row>
    <row r="20" spans="1:13" x14ac:dyDescent="0.2">
      <c r="A20" s="63"/>
      <c r="B20" s="63"/>
      <c r="C20" s="63"/>
      <c r="D20" s="63"/>
      <c r="E20" s="63"/>
      <c r="F20" s="64">
        <f>SUM(F10:F19)</f>
        <v>13483311.68</v>
      </c>
    </row>
    <row r="21" spans="1:13" x14ac:dyDescent="0.2">
      <c r="A21" s="63"/>
      <c r="B21" s="63"/>
      <c r="C21" s="63"/>
      <c r="D21" s="63"/>
      <c r="E21" s="63"/>
      <c r="F21" s="64"/>
    </row>
    <row r="22" spans="1:13" x14ac:dyDescent="0.2">
      <c r="D22" s="69" t="s">
        <v>6</v>
      </c>
      <c r="E22" s="69" t="s">
        <v>167</v>
      </c>
      <c r="F22" s="70" t="s">
        <v>13</v>
      </c>
      <c r="I22" s="12"/>
    </row>
    <row r="23" spans="1:13" x14ac:dyDescent="0.2">
      <c r="C23" s="65" t="s">
        <v>165</v>
      </c>
      <c r="D23" s="4">
        <f>F19</f>
        <v>5565809.9800000004</v>
      </c>
      <c r="E23" s="10">
        <f>D23*D59</f>
        <v>1233549.5151179859</v>
      </c>
      <c r="F23" s="11">
        <f>D23/$D$25</f>
        <v>0.41279250321386923</v>
      </c>
    </row>
    <row r="24" spans="1:13" x14ac:dyDescent="0.2">
      <c r="C24" s="65" t="s">
        <v>166</v>
      </c>
      <c r="D24" s="90">
        <f>SUM(F10:F18)</f>
        <v>7917501.7000000002</v>
      </c>
      <c r="E24" s="9">
        <f>D24*D59</f>
        <v>1754754.5493065554</v>
      </c>
      <c r="F24" s="67">
        <f>D24/$D$25</f>
        <v>0.58720749678613082</v>
      </c>
    </row>
    <row r="25" spans="1:13" x14ac:dyDescent="0.2">
      <c r="C25" s="8" t="s">
        <v>12</v>
      </c>
      <c r="D25" s="10">
        <f>SUM(D23:D24)</f>
        <v>13483311.68</v>
      </c>
      <c r="E25" s="10">
        <f>SUM(E23:E24)</f>
        <v>2988304.0644245413</v>
      </c>
      <c r="F25" s="66">
        <f>SUM(F23:F24)</f>
        <v>1</v>
      </c>
    </row>
    <row r="26" spans="1:13" x14ac:dyDescent="0.2">
      <c r="G26" s="8"/>
      <c r="I26" s="10"/>
    </row>
    <row r="27" spans="1:13" x14ac:dyDescent="0.2">
      <c r="G27" s="8"/>
      <c r="I27" s="10"/>
    </row>
    <row r="28" spans="1:13" x14ac:dyDescent="0.2">
      <c r="A28" s="80" t="s">
        <v>175</v>
      </c>
    </row>
    <row r="29" spans="1:13" x14ac:dyDescent="0.2">
      <c r="B29" s="3"/>
      <c r="C29" s="78"/>
      <c r="D29" s="78"/>
      <c r="E29" s="78"/>
      <c r="F29" s="78"/>
    </row>
    <row r="30" spans="1:13" x14ac:dyDescent="0.2">
      <c r="C30" s="111" t="s">
        <v>173</v>
      </c>
      <c r="D30" s="111"/>
      <c r="E30" s="111"/>
      <c r="F30" s="111"/>
    </row>
    <row r="31" spans="1:13" x14ac:dyDescent="0.2">
      <c r="B31" s="5"/>
      <c r="C31" s="5" t="s">
        <v>170</v>
      </c>
      <c r="D31" s="5" t="s">
        <v>171</v>
      </c>
      <c r="E31" s="5" t="s">
        <v>172</v>
      </c>
      <c r="F31" s="5" t="s">
        <v>181</v>
      </c>
    </row>
    <row r="32" spans="1:13" x14ac:dyDescent="0.2">
      <c r="C32" s="6" t="s">
        <v>9</v>
      </c>
      <c r="D32" s="6" t="s">
        <v>8</v>
      </c>
      <c r="E32" s="6" t="s">
        <v>7</v>
      </c>
      <c r="F32" s="5" t="s">
        <v>182</v>
      </c>
    </row>
    <row r="33" spans="2:6" x14ac:dyDescent="0.2">
      <c r="B33" s="12" t="s">
        <v>5</v>
      </c>
      <c r="C33" s="6" t="s">
        <v>4</v>
      </c>
      <c r="D33" s="6" t="s">
        <v>3</v>
      </c>
      <c r="E33" s="6" t="s">
        <v>3</v>
      </c>
      <c r="F33" s="5" t="s">
        <v>2</v>
      </c>
    </row>
    <row r="34" spans="2:6" x14ac:dyDescent="0.2">
      <c r="B34" s="8" t="s">
        <v>1</v>
      </c>
      <c r="C34" s="72">
        <v>25815.118020503982</v>
      </c>
      <c r="D34" s="72">
        <v>109992.17582712989</v>
      </c>
      <c r="E34" s="72">
        <v>44988.589942358456</v>
      </c>
      <c r="F34" s="72">
        <f>SUM(C34:E34)</f>
        <v>180795.88378999234</v>
      </c>
    </row>
    <row r="35" spans="2:6" x14ac:dyDescent="0.2">
      <c r="B35" s="8" t="s">
        <v>0</v>
      </c>
      <c r="C35" s="72">
        <v>8733.7635167466215</v>
      </c>
      <c r="D35" s="72">
        <v>37212.522197402373</v>
      </c>
      <c r="E35" s="72">
        <v>15220.527180869858</v>
      </c>
      <c r="F35" s="72">
        <f>SUM(C35:E35)</f>
        <v>61166.812895018855</v>
      </c>
    </row>
    <row r="36" spans="2:6" ht="13.5" thickBot="1" x14ac:dyDescent="0.25">
      <c r="B36" s="75"/>
      <c r="C36" s="77"/>
      <c r="D36" s="77"/>
      <c r="E36" s="77"/>
      <c r="F36" s="91">
        <f>SUM(F34:F35)</f>
        <v>241962.69668501121</v>
      </c>
    </row>
    <row r="37" spans="2:6" x14ac:dyDescent="0.2">
      <c r="B37" s="75"/>
      <c r="F37" s="1"/>
    </row>
    <row r="38" spans="2:6" ht="15" x14ac:dyDescent="0.35">
      <c r="B38" s="75"/>
      <c r="F38" s="73" t="s">
        <v>174</v>
      </c>
    </row>
    <row r="39" spans="2:6" x14ac:dyDescent="0.2">
      <c r="B39" s="75"/>
      <c r="E39" s="8" t="s">
        <v>177</v>
      </c>
      <c r="F39" s="77">
        <f>F36*F23</f>
        <v>99880.387248983956</v>
      </c>
    </row>
    <row r="40" spans="2:6" x14ac:dyDescent="0.2">
      <c r="B40" s="75"/>
      <c r="E40" s="8" t="s">
        <v>178</v>
      </c>
      <c r="F40" s="89">
        <f>F36*F24</f>
        <v>142082.30943602725</v>
      </c>
    </row>
    <row r="41" spans="2:6" ht="13.5" thickBot="1" x14ac:dyDescent="0.25">
      <c r="B41" s="75"/>
      <c r="F41" s="91">
        <f>SUM(F39:F40)</f>
        <v>241962.69668501121</v>
      </c>
    </row>
    <row r="42" spans="2:6" x14ac:dyDescent="0.2">
      <c r="B42" s="75"/>
      <c r="F42" s="1"/>
    </row>
    <row r="43" spans="2:6" x14ac:dyDescent="0.2">
      <c r="B43" s="75"/>
    </row>
    <row r="44" spans="2:6" x14ac:dyDescent="0.2">
      <c r="B44" s="75"/>
    </row>
    <row r="45" spans="2:6" x14ac:dyDescent="0.2">
      <c r="B45" s="74"/>
      <c r="C45" s="7"/>
      <c r="D45" s="7"/>
      <c r="E45" s="7"/>
      <c r="F45" s="7"/>
    </row>
    <row r="46" spans="2:6" x14ac:dyDescent="0.2">
      <c r="B46" s="75"/>
      <c r="C46" s="111" t="s">
        <v>176</v>
      </c>
      <c r="D46" s="111"/>
      <c r="E46" s="111"/>
      <c r="F46" s="111"/>
    </row>
    <row r="47" spans="2:6" x14ac:dyDescent="0.2">
      <c r="B47" s="75"/>
      <c r="C47" s="5" t="s">
        <v>170</v>
      </c>
      <c r="D47" s="5" t="s">
        <v>171</v>
      </c>
      <c r="E47" s="5" t="s">
        <v>172</v>
      </c>
      <c r="F47" s="5" t="s">
        <v>183</v>
      </c>
    </row>
    <row r="48" spans="2:6" x14ac:dyDescent="0.2">
      <c r="B48" s="75"/>
      <c r="C48" s="6" t="s">
        <v>9</v>
      </c>
      <c r="D48" s="6" t="s">
        <v>8</v>
      </c>
      <c r="E48" s="6" t="s">
        <v>7</v>
      </c>
      <c r="F48" s="5" t="s">
        <v>182</v>
      </c>
    </row>
    <row r="49" spans="1:8" x14ac:dyDescent="0.2">
      <c r="B49" s="12" t="s">
        <v>5</v>
      </c>
      <c r="C49" s="6" t="s">
        <v>4</v>
      </c>
      <c r="D49" s="6" t="s">
        <v>3</v>
      </c>
      <c r="E49" s="6" t="s">
        <v>3</v>
      </c>
      <c r="F49" s="5" t="s">
        <v>2</v>
      </c>
    </row>
    <row r="50" spans="1:8" x14ac:dyDescent="0.2">
      <c r="B50" s="8" t="s">
        <v>1</v>
      </c>
      <c r="C50" s="72">
        <f t="shared" ref="C50:E51" si="0">C34*$D$59</f>
        <v>5721.4001971562575</v>
      </c>
      <c r="D50" s="72">
        <f t="shared" si="0"/>
        <v>24377.547139747719</v>
      </c>
      <c r="E50" s="72">
        <f t="shared" si="0"/>
        <v>9970.813503992129</v>
      </c>
      <c r="F50" s="72">
        <f>SUM(C50:E50)</f>
        <v>40069.76084089611</v>
      </c>
    </row>
    <row r="51" spans="1:8" x14ac:dyDescent="0.2">
      <c r="B51" s="8" t="s">
        <v>0</v>
      </c>
      <c r="C51" s="72">
        <f t="shared" si="0"/>
        <v>1935.662516318595</v>
      </c>
      <c r="D51" s="72">
        <f t="shared" si="0"/>
        <v>8247.4049379822663</v>
      </c>
      <c r="E51" s="72">
        <f t="shared" si="0"/>
        <v>3373.3228391318771</v>
      </c>
      <c r="F51" s="92">
        <f>SUM(C51:E51)</f>
        <v>13556.390293432738</v>
      </c>
    </row>
    <row r="52" spans="1:8" ht="13.5" thickBot="1" x14ac:dyDescent="0.25">
      <c r="C52" s="77"/>
      <c r="D52" s="77"/>
      <c r="E52" s="77"/>
      <c r="F52" s="91">
        <f>SUM(F50:F51)</f>
        <v>53626.151134328844</v>
      </c>
    </row>
    <row r="53" spans="1:8" x14ac:dyDescent="0.2">
      <c r="F53" s="1"/>
    </row>
    <row r="54" spans="1:8" ht="15" x14ac:dyDescent="0.35">
      <c r="F54" s="73" t="s">
        <v>174</v>
      </c>
    </row>
    <row r="55" spans="1:8" x14ac:dyDescent="0.2">
      <c r="A55" s="3"/>
      <c r="E55" s="8" t="s">
        <v>179</v>
      </c>
      <c r="F55" s="72">
        <f>F52*F23</f>
        <v>22136.473164464878</v>
      </c>
      <c r="H55" s="2"/>
    </row>
    <row r="56" spans="1:8" x14ac:dyDescent="0.2">
      <c r="A56" s="3"/>
      <c r="E56" s="8" t="s">
        <v>180</v>
      </c>
      <c r="F56" s="76">
        <f>F52*F24</f>
        <v>31489.677969863969</v>
      </c>
      <c r="H56" s="2"/>
    </row>
    <row r="57" spans="1:8" ht="13.5" thickBot="1" x14ac:dyDescent="0.25">
      <c r="F57" s="91">
        <f>SUM(F55:F56)</f>
        <v>53626.151134328844</v>
      </c>
    </row>
    <row r="58" spans="1:8" x14ac:dyDescent="0.2">
      <c r="C58" s="3" t="s">
        <v>11</v>
      </c>
    </row>
    <row r="59" spans="1:8" x14ac:dyDescent="0.2">
      <c r="C59" s="8" t="s">
        <v>10</v>
      </c>
      <c r="D59" s="68">
        <v>0.22162982918040364</v>
      </c>
    </row>
    <row r="60" spans="1:8" ht="13.5" thickBot="1" x14ac:dyDescent="0.25"/>
    <row r="61" spans="1:8" x14ac:dyDescent="0.2">
      <c r="C61" s="84"/>
      <c r="D61" s="85"/>
      <c r="E61" s="86" t="s">
        <v>144</v>
      </c>
      <c r="F61" s="87" t="s">
        <v>143</v>
      </c>
    </row>
    <row r="62" spans="1:8" ht="13.5" thickBot="1" x14ac:dyDescent="0.25">
      <c r="C62" s="88"/>
      <c r="D62" s="100" t="s">
        <v>185</v>
      </c>
      <c r="E62" s="101">
        <f>E24+F56</f>
        <v>1786244.2272764193</v>
      </c>
      <c r="F62" s="102">
        <f>D24+F40</f>
        <v>8059584.0094360271</v>
      </c>
    </row>
  </sheetData>
  <mergeCells count="2">
    <mergeCell ref="C30:F30"/>
    <mergeCell ref="C46:F46"/>
  </mergeCells>
  <pageMargins left="0.7" right="0.7" top="0.75" bottom="0.75" header="0.3" footer="0.3"/>
  <pageSetup scale="67" fitToHeight="0" orientation="portrait" r:id="rId1"/>
  <colBreaks count="1" manualBreakCount="1">
    <brk id="8" max="57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7BD0F5-DEC1-413C-B378-421CDDE54478}"/>
</file>

<file path=customXml/itemProps2.xml><?xml version="1.0" encoding="utf-8"?>
<ds:datastoreItem xmlns:ds="http://schemas.openxmlformats.org/officeDocument/2006/customXml" ds:itemID="{9E81F56E-A18E-4802-9E38-9F04BB36EAD9}"/>
</file>

<file path=customXml/itemProps3.xml><?xml version="1.0" encoding="utf-8"?>
<ds:datastoreItem xmlns:ds="http://schemas.openxmlformats.org/officeDocument/2006/customXml" ds:itemID="{58981E3A-5357-4434-A343-DBB1A53478BC}"/>
</file>

<file path=customXml/itemProps4.xml><?xml version="1.0" encoding="utf-8"?>
<ds:datastoreItem xmlns:ds="http://schemas.openxmlformats.org/officeDocument/2006/customXml" ds:itemID="{6E72D1AD-410E-47E7-A3F9-A65B95746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3-1</vt:lpstr>
      <vt:lpstr>3-2</vt:lpstr>
      <vt:lpstr>3-3</vt:lpstr>
      <vt:lpstr>3-4</vt:lpstr>
      <vt:lpstr>'3-1'!Print_Area</vt:lpstr>
      <vt:lpstr>'3-4'!Print_Area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2025-03-23T16:35:12Z</dcterms:created>
  <dcterms:modified xsi:type="dcterms:W3CDTF">2025-03-31T18:14:28Z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