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INGS\WA\2023 Dockets\UE-23____ PCAM\6-15-23 Direct Testimony\working docs\Painter\"/>
    </mc:Choice>
  </mc:AlternateContent>
  <xr:revisionPtr revIDLastSave="0" documentId="13_ncr:1_{169A47B8-DF51-4431-8089-DB40D9D06E10}" xr6:coauthVersionLast="47" xr6:coauthVersionMax="47" xr10:uidLastSave="{00000000-0000-0000-0000-000000000000}"/>
  <bookViews>
    <workbookView xWindow="28680" yWindow="-120" windowWidth="29040" windowHeight="15840" firstSheet="1" activeTab="1" xr2:uid="{03862697-9B41-48CF-9EBF-E6657003B2A5}"/>
  </bookViews>
  <sheets>
    <sheet name="Summary" sheetId="2" r:id="rId1"/>
    <sheet name="Exhibit JP-3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[1]Inputs!#REF!</definedName>
    <definedName name="__123Graph_A" hidden="1">[1]Inputs!#REF!</definedName>
    <definedName name="__123Graph_B" localSheetId="1" hidden="1">[1]Inputs!#REF!</definedName>
    <definedName name="__123Graph_B" hidden="1">[1]Inputs!#REF!</definedName>
    <definedName name="__123Graph_D" localSheetId="1" hidden="1">[1]Inputs!#REF!</definedName>
    <definedName name="__123Graph_D" hidden="1">[1]Inputs!#REF!</definedName>
    <definedName name="__123Graph_E" localSheetId="1" hidden="1">[2]Input!$E$22:$E$37</definedName>
    <definedName name="__123Graph_E" localSheetId="0" hidden="1">[2]Input!$E$22:$E$37</definedName>
    <definedName name="__123Graph_E" hidden="1">[3]Input!$E$22:$E$37</definedName>
    <definedName name="__123Graph_F" localSheetId="1" hidden="1">[2]Input!$D$22:$D$37</definedName>
    <definedName name="__123Graph_F" localSheetId="0" hidden="1">[2]Input!$D$22:$D$37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[4]Variables!$C$2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r13">[4]Variables!$C$3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1" hidden="1">#REF!</definedName>
    <definedName name="_Sort" localSheetId="0" hidden="1">#REF!</definedName>
    <definedName name="_Sort" hidden="1">#REF!</definedName>
    <definedName name="_x1" localSheetId="1" hidden="1">{"PRINT",#N/A,TRUE,"APPA";"PRINT",#N/A,TRUE,"APS";"PRINT",#N/A,TRUE,"BHPL";"PRINT",#N/A,TRUE,"BHPL2";"PRINT",#N/A,TRUE,"CDWR";"PRINT",#N/A,TRUE,"EWEB";"PRINT",#N/A,TRUE,"LADWP";"PRINT",#N/A,TRUE,"NEVBASE"}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1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1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1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1" hidden="1">'[5]DSM Output'!$J$21:$J$23</definedName>
    <definedName name="a" localSheetId="0" hidden="1">'[5]DSM Output'!$J$21:$J$23</definedName>
    <definedName name="a">'[6]1993'!#REF!</definedName>
    <definedName name="Access_Button1" hidden="1">"Headcount_Workbook_Schedules_List"</definedName>
    <definedName name="AccessDatabase" hidden="1">"P:\HR\SharonPlummer\Headcount Workbook.mdb"</definedName>
    <definedName name="Acct108D_S">[7]FuncStudy!$F$2065</definedName>
    <definedName name="Acct108D00S">[7]FuncStudy!$F$2057</definedName>
    <definedName name="Acct108DSS">[7]FuncStudy!$F$2061</definedName>
    <definedName name="Acct228.42TROJD">[7]FuncStudy!$F$1867</definedName>
    <definedName name="ACCT2281">[7]FuncStudy!$F$1847</definedName>
    <definedName name="Acct2282">[7]FuncStudy!$F$1851</definedName>
    <definedName name="Acct2283">[7]FuncStudy!$F$1855</definedName>
    <definedName name="Acct2283S">[7]FuncStudy!$F$1859</definedName>
    <definedName name="Acct22842">[7]FuncStudy!$F$1868</definedName>
    <definedName name="Acct228SO">[7]FuncStudy!$F$1850</definedName>
    <definedName name="ACCT25398">[7]FuncStudy!$F$1880</definedName>
    <definedName name="Acct25399">[7]FuncStudy!$F$1887</definedName>
    <definedName name="Acct254">[7]FuncStudy!$F$1864</definedName>
    <definedName name="Acct282DITBAL">[7]FuncStudy!$F$1912</definedName>
    <definedName name="Acct350">[7]FuncStudy!$F$1323</definedName>
    <definedName name="Acct352">[7]FuncStudy!$F$1330</definedName>
    <definedName name="Acct353">[7]FuncStudy!$F$1336</definedName>
    <definedName name="Acct354">[7]FuncStudy!$F$1342</definedName>
    <definedName name="Acct355">[7]FuncStudy!$F$1348</definedName>
    <definedName name="Acct356">[7]FuncStudy!$F$1354</definedName>
    <definedName name="Acct357">[7]FuncStudy!$F$1360</definedName>
    <definedName name="Acct358">[7]FuncStudy!$F$1366</definedName>
    <definedName name="Acct359">[7]FuncStudy!$F$1372</definedName>
    <definedName name="Acct360">[7]FuncStudy!$F$1388</definedName>
    <definedName name="Acct361">[7]FuncStudy!$F$1394</definedName>
    <definedName name="Acct362">[7]FuncStudy!$F$1400</definedName>
    <definedName name="Acct364">[7]FuncStudy!$F$1407</definedName>
    <definedName name="Acct365">[7]FuncStudy!$F$1414</definedName>
    <definedName name="Acct366">[7]FuncStudy!$F$1421</definedName>
    <definedName name="Acct367">[7]FuncStudy!$F$1428</definedName>
    <definedName name="Acct368">[7]FuncStudy!$F$1434</definedName>
    <definedName name="Acct369">[7]FuncStudy!$F$1441</definedName>
    <definedName name="Acct370">[7]FuncStudy!$F$1447</definedName>
    <definedName name="Acct371">[7]FuncStudy!$F$1454</definedName>
    <definedName name="Acct372">[7]FuncStudy!$F$1461</definedName>
    <definedName name="Acct372A">[7]FuncStudy!$F$1460</definedName>
    <definedName name="Acct372DP">[7]FuncStudy!$F$1458</definedName>
    <definedName name="Acct372DS">[7]FuncStudy!$F$1459</definedName>
    <definedName name="Acct373">[7]FuncStudy!$F$1467</definedName>
    <definedName name="Acct444S">[7]FuncStudy!$F$105</definedName>
    <definedName name="Acct448S">[7]FuncStudy!$F$114</definedName>
    <definedName name="Acct450S">[7]FuncStudy!$F$138</definedName>
    <definedName name="Acct451S">[7]FuncStudy!$F$143</definedName>
    <definedName name="Acct454S">[7]FuncStudy!$F$153</definedName>
    <definedName name="Acct456S">[7]FuncStudy!$F$159</definedName>
    <definedName name="Acct580">[7]FuncStudy!$F$536</definedName>
    <definedName name="Acct581">[7]FuncStudy!$F$541</definedName>
    <definedName name="Acct582">[7]FuncStudy!$F$546</definedName>
    <definedName name="Acct583">[7]FuncStudy!$F$551</definedName>
    <definedName name="Acct584">[7]FuncStudy!$F$556</definedName>
    <definedName name="Acct585">[7]FuncStudy!$F$561</definedName>
    <definedName name="Acct586">[7]FuncStudy!$F$566</definedName>
    <definedName name="Acct587">[7]FuncStudy!$F$571</definedName>
    <definedName name="Acct588">[7]FuncStudy!$F$576</definedName>
    <definedName name="Acct589">[7]FuncStudy!$F$581</definedName>
    <definedName name="Acct590">[7]FuncStudy!$F$586</definedName>
    <definedName name="Acct591">[7]FuncStudy!$F$591</definedName>
    <definedName name="Acct592">[7]FuncStudy!$F$596</definedName>
    <definedName name="Acct593">[7]FuncStudy!$F$601</definedName>
    <definedName name="Acct594">[7]FuncStudy!$F$606</definedName>
    <definedName name="Acct595">[7]FuncStudy!$F$611</definedName>
    <definedName name="Acct596">[7]FuncStudy!$F$616</definedName>
    <definedName name="Acct597">[7]FuncStudy!$F$621</definedName>
    <definedName name="Acct598">[7]FuncStudy!$F$626</definedName>
    <definedName name="Acct928RE">[7]FuncStudy!$F$749</definedName>
    <definedName name="AcctAGA">[7]FuncStudy!$F$132</definedName>
    <definedName name="AcctTS0">[7]FuncStudy!$F$1380</definedName>
    <definedName name="ActualROR" localSheetId="1">#REF!</definedName>
    <definedName name="ActualROR" localSheetId="0">#REF!</definedName>
    <definedName name="ActualROR">#REF!</definedName>
    <definedName name="Adjs2avg">[8]Inputs!$L$255:'[8]Inputs'!$T$505</definedName>
    <definedName name="AdjustInput">[9]Inputs!$L$3:$T$250</definedName>
    <definedName name="Adjustment" localSheetId="1">#REF!</definedName>
    <definedName name="Adjustment" localSheetId="0">#REF!</definedName>
    <definedName name="Adjustment">#REF!</definedName>
    <definedName name="AdjustSwitch">[9]Variables!$AH$3:$AJ$3</definedName>
    <definedName name="anscount" hidden="1">1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[9]UTCR!$AC$22:$AQ$108</definedName>
    <definedName name="AverageFuelCost" localSheetId="1">#REF!</definedName>
    <definedName name="AverageFuelCost" localSheetId="0">#REF!</definedName>
    <definedName name="AverageFuelCost">#REF!</definedName>
    <definedName name="AverageInput">[9]Inputs!$F$3:$I$1732</definedName>
    <definedName name="B1_Print" localSheetId="1">#REF!</definedName>
    <definedName name="B1_Print" localSheetId="0">#REF!</definedName>
    <definedName name="B1_Print">#REF!</definedName>
    <definedName name="B2_Print" localSheetId="1">#REF!</definedName>
    <definedName name="B2_Print" localSheetId="0">#REF!</definedName>
    <definedName name="B2_Print">#REF!</definedName>
    <definedName name="B3_Print" localSheetId="1">#REF!</definedName>
    <definedName name="B3_Print" localSheetId="0">#REF!</definedName>
    <definedName name="B3_Print">#REF!</definedName>
    <definedName name="Bottom" localSheetId="1">[10]Variance!#REF!</definedName>
    <definedName name="Bottom" localSheetId="0">[10]Variance!#REF!</definedName>
    <definedName name="Bottom">[10]Variance!#REF!</definedName>
    <definedName name="Burn" localSheetId="1">#REF!</definedName>
    <definedName name="Burn" localSheetId="0">#REF!</definedName>
    <definedName name="Burn">#REF!</definedName>
    <definedName name="calcoutput">'[11]Calcoutput (futures)'!$B$7:$J$128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'[11]OTC Gas Quotes'!$M$2</definedName>
    <definedName name="CCG_Hier">OFFSET('[12]cost center'!$A$1,0,0,COUNTA('[12]cost center'!$A$1:$A$65536),COUNTA('[12]cost center'!$A$1:$IV$1))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[9]Inputs!$J$1</definedName>
    <definedName name="Checksumend">[9]Inputs!$E$1</definedName>
    <definedName name="Classification">[7]FuncStudy!$Y$91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[13]Variables!$AQ$27</definedName>
    <definedName name="CONTRACTDATA" localSheetId="1">[14]MarketData!#REF!</definedName>
    <definedName name="CONTRACTDATA" localSheetId="0">[14]MarketData!#REF!</definedName>
    <definedName name="CONTRACTDATA">[14]MarketData!#REF!</definedName>
    <definedName name="contractsymbol">[11]Futures!$B$2:$B$500</definedName>
    <definedName name="ContractTypeDol" localSheetId="0">#REF!</definedName>
    <definedName name="ContractTypeDol">'[15]Check Dollars'!$R$258:$S$643</definedName>
    <definedName name="ContractTypeMWh" localSheetId="0">#REF!</definedName>
    <definedName name="ContractTypeMWh">'[15]Check MWh'!$R$258:$S$643</definedName>
    <definedName name="COSFacVal">[7]Inputs!$W$11</definedName>
    <definedName name="Cost" localSheetId="1">#REF!</definedName>
    <definedName name="Cost" localSheetId="0">#REF!</definedName>
    <definedName name="Cost">#REF!</definedName>
    <definedName name="DATA5">[16]DS13!$E$2:$E$103</definedName>
    <definedName name="DATA6">[16]DS13!$F$2:$F$103</definedName>
    <definedName name="_xlnm.Database" localSheetId="1">[17]Invoice!#REF!</definedName>
    <definedName name="_xlnm.Database" localSheetId="0">[17]Invoice!#REF!</definedName>
    <definedName name="_xlnm.Database">[17]Invoice!#REF!</definedName>
    <definedName name="DataCheck" localSheetId="1">'[18]Base NPC'!#REF!</definedName>
    <definedName name="DataCheck" localSheetId="0">'[18]Base NPC'!#REF!</definedName>
    <definedName name="DataCheck">'[18]Base NPC'!#REF!</definedName>
    <definedName name="DataCheck_Base" localSheetId="1">#REF!</definedName>
    <definedName name="DataCheck_Base" localSheetId="0">#REF!</definedName>
    <definedName name="DataCheck_Base">#REF!</definedName>
    <definedName name="DataCheck_Delta" localSheetId="1">#REF!</definedName>
    <definedName name="DataCheck_Delta" localSheetId="0">#REF!</definedName>
    <definedName name="DataCheck_Delta">#REF!</definedName>
    <definedName name="DataCheck_NPC" localSheetId="1">#REF!</definedName>
    <definedName name="DataCheck_NPC" localSheetId="0">#REF!</definedName>
    <definedName name="DataCheck_NPC">#REF!</definedName>
    <definedName name="Date" localSheetId="1">#REF!</definedName>
    <definedName name="Date" localSheetId="0">#REF!</definedName>
    <definedName name="Date">#REF!</definedName>
    <definedName name="dateTable">'[19]on off peak hours'!$C$15:$Z$15</definedName>
    <definedName name="Debt">[13]Variables!$AQ$25</definedName>
    <definedName name="DebtCost">[13]Variables!$AT$25</definedName>
    <definedName name="Demand">[20]Inputs!$D$9</definedName>
    <definedName name="Demand2">[7]Inputs!$D$10</definedName>
    <definedName name="Dis">[7]FuncStudy!$Y$90</definedName>
    <definedName name="DisFac">'[7]Func Dist Factor Table'!$A$11:$G$25</definedName>
    <definedName name="DispatchSum">"GRID Thermal Generation!R2C1:R4C2"</definedName>
    <definedName name="Dollars_Wheeling" localSheetId="1">'[18]Exhibit 1'!#REF!</definedName>
    <definedName name="Dollars_Wheeling" localSheetId="0">'[18]Exhibit 1'!#REF!</definedName>
    <definedName name="Dollars_Wheeling">'[18]Exhibit 1'!#REF!</definedName>
    <definedName name="DUDE" localSheetId="1" hidden="1">#REF!</definedName>
    <definedName name="DUDE" localSheetId="0" hidden="1">#REF!</definedName>
    <definedName name="DUDE" hidden="1">#REF!</definedName>
    <definedName name="ECDQF_Exp" localSheetId="1">#REF!</definedName>
    <definedName name="ECDQF_Exp" localSheetId="0">#REF!</definedName>
    <definedName name="ECDQF_Exp">#REF!</definedName>
    <definedName name="ECDQF_MWh" localSheetId="1">#REF!</definedName>
    <definedName name="ECDQF_MWh" localSheetId="0">#REF!</definedName>
    <definedName name="ECDQF_MWh">#REF!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[11]MarketData!$J$1</definedName>
    <definedName name="ExchangeMWh" localSheetId="1">'[18]Base NPC'!#REF!</definedName>
    <definedName name="ExchangeMWh" localSheetId="0">'[18]Base NPC'!#REF!</definedName>
    <definedName name="ExchangeMWh">'[18]Base NPC'!#REF!</definedName>
    <definedName name="extra2" localSheetId="1" hidden="1">{#N/A,#N/A,FALSE,"Loans";#N/A,#N/A,FALSE,"Program Costs";#N/A,#N/A,FALSE,"Measures";#N/A,#N/A,FALSE,"Net Lost Rev";#N/A,#N/A,FALSE,"Incentive"}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 localSheetId="1">#REF!</definedName>
    <definedName name="Factor" localSheetId="0">#REF!</definedName>
    <definedName name="Factor">#REF!</definedName>
    <definedName name="Factorck">'[7]COS Factor Table'!$Q$15:$Q$136</definedName>
    <definedName name="FactorMethod">[9]Variables!$AC$2</definedName>
    <definedName name="FactSum">'[7]COS Factor Table'!$A$14:$Q$137</definedName>
    <definedName name="Fed_Funds___Bloomberg">[11]MarketData!$A$14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[9]Variables!$B$28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OFFSET([21]FTE!$A$1,0,0,COUNTA([21]FTE!$A$1:$A$65536),12)</definedName>
    <definedName name="Func">'[7]Func Factor Table'!$A$10:$H$76</definedName>
    <definedName name="Func_Ftrs">[9]Function1149!$E$6:$P$88</definedName>
    <definedName name="Function">[7]FuncStudy!$Y$90</definedName>
    <definedName name="Gas_Forward_Price_Curve_copy_Instructions_List" localSheetId="1">'[14]Main Page'!#REF!</definedName>
    <definedName name="Gas_Forward_Price_Curve_copy_Instructions_List" localSheetId="0">'[14]Main Page'!#REF!</definedName>
    <definedName name="Gas_Forward_Price_Curve_copy_Instructions_List">'[14]Main Page'!#REF!</definedName>
    <definedName name="GrossReceipts">[9]Variables!$B$31</definedName>
    <definedName name="Header" localSheetId="1">#REF!</definedName>
    <definedName name="Header" localSheetId="0">#REF!</definedName>
    <definedName name="Header">#REF!</definedName>
    <definedName name="HenryHub___Nymex" localSheetId="1">[14]MarketData!#REF!</definedName>
    <definedName name="HenryHub___Nymex" localSheetId="0">[14]MarketData!#REF!</definedName>
    <definedName name="HenryHub___Nymex">[14]MarketData!#REF!</definedName>
    <definedName name="Hide_Rows" localSheetId="1">#REF!</definedName>
    <definedName name="Hide_Rows" localSheetId="0">#REF!</definedName>
    <definedName name="Hide_Rows">#REF!</definedName>
    <definedName name="Hide_Rows_Recon" localSheetId="1">#REF!</definedName>
    <definedName name="Hide_Rows_Recon" localSheetId="0">#REF!</definedName>
    <definedName name="Hide_Rows_Recon">#REF!</definedName>
    <definedName name="High_Plan" localSheetId="1">#REF!</definedName>
    <definedName name="High_Plan" localSheetId="0">#REF!</definedName>
    <definedName name="High_Plan">#REF!</definedName>
    <definedName name="HoursHoliday">'[19]on off peak hours'!$C$16:$Z$20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[20]Inputs!$Y$11</definedName>
    <definedName name="INSERTPOINT" localSheetId="1">'[22]REX Data'!#REF!</definedName>
    <definedName name="INSERTPOINT" localSheetId="0">'[22]REX Data'!#REF!</definedName>
    <definedName name="INSERTPOINT">'[22]REX Data'!#REF!</definedName>
    <definedName name="INSERTPOINT2" localSheetId="1">'[22]REX Data'!#REF!</definedName>
    <definedName name="INSERTPOINT2" localSheetId="0">'[22]REX Data'!#REF!</definedName>
    <definedName name="INSERTPOINT2">'[22]REX Data'!#REF!</definedName>
    <definedName name="Interest_Rates___Bloomberg">[11]MarketData!$A$1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 localSheetId="1">[10]Variance!#REF!</definedName>
    <definedName name="LastCell">[10]Variance!#REF!</definedName>
    <definedName name="LeadLag" localSheetId="1">[9]Inputs!#REF!</definedName>
    <definedName name="LeadLag">[9]Inputs!#REF!</definedName>
    <definedName name="limcount" hidden="1">1</definedName>
    <definedName name="LinkCos">'[7]JAM Download'!$I$4</definedName>
    <definedName name="ListOffset" hidden="1">1</definedName>
    <definedName name="Low_Plan" localSheetId="1">#REF!</definedName>
    <definedName name="Low_Plan" localSheetId="0">#REF!</definedName>
    <definedName name="Low_Plan">#REF!</definedName>
    <definedName name="Macro2" localSheetId="1">[23]!Macro2</definedName>
    <definedName name="Macro2">[23]!Macro2</definedName>
    <definedName name="market1">'[11]OTC Gas Quotes'!$E$5</definedName>
    <definedName name="market2">'[11]OTC Gas Quotes'!$F$5</definedName>
    <definedName name="market3">'[11]OTC Gas Quotes'!$G$5</definedName>
    <definedName name="market4">'[11]OTC Gas Quotes'!$H$5</definedName>
    <definedName name="market5">'[11]OTC Gas Quotes'!$I$5</definedName>
    <definedName name="market6">'[11]OTC Gas Quotes'!$J$5</definedName>
    <definedName name="market7">'[11]OTC Gas Quotes'!$K$5</definedName>
    <definedName name="Master" localSheetId="1" hidden="1">{#N/A,#N/A,FALSE,"Actual";#N/A,#N/A,FALSE,"Normalized";#N/A,#N/A,FALSE,"Electric Actual";#N/A,#N/A,FALSE,"Electric Normalized"}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D_High1">'[10]Master Data'!$A$2</definedName>
    <definedName name="MD_Low1">'[10]Master Data'!$D$29</definedName>
    <definedName name="MidC">[24]lookup!$C$98:$D$107</definedName>
    <definedName name="Mill" localSheetId="1">#REF!</definedName>
    <definedName name="Mill" localSheetId="0">#REF!</definedName>
    <definedName name="Mill">#REF!</definedName>
    <definedName name="MMBtu" localSheetId="1">#REF!</definedName>
    <definedName name="MMBtu" localSheetId="0">#REF!</definedName>
    <definedName name="MMBtu">#REF!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1">#REF!</definedName>
    <definedName name="month" localSheetId="0">#REF!</definedName>
    <definedName name="month">#REF!</definedName>
    <definedName name="Months" localSheetId="1">#REF!</definedName>
    <definedName name="Months" localSheetId="0">#REF!</definedName>
    <definedName name="Months">#REF!</definedName>
    <definedName name="MSPAverageInput" localSheetId="1">[8]Inputs!#REF!</definedName>
    <definedName name="MSPAverageInput" localSheetId="0">[8]Inputs!#REF!</definedName>
    <definedName name="MSPAverageInput">[8]Inputs!#REF!</definedName>
    <definedName name="MSPYearEndInput" localSheetId="1">[8]Inputs!#REF!</definedName>
    <definedName name="MSPYearEndInput" localSheetId="0">[8]Inputs!#REF!</definedName>
    <definedName name="MSPYearEndInput">[8]Inputs!#REF!</definedName>
    <definedName name="MWh" localSheetId="1">#REF!</definedName>
    <definedName name="MWh" localSheetId="0">#REF!</definedName>
    <definedName name="MWh">#REF!</definedName>
    <definedName name="NameAverageFuelCost" localSheetId="1">#REF!</definedName>
    <definedName name="NameAverageFuelCost" localSheetId="0">#REF!</definedName>
    <definedName name="NameAverageFuelCost">#REF!</definedName>
    <definedName name="NameBurn" localSheetId="1">#REF!</definedName>
    <definedName name="NameBurn" localSheetId="0">#REF!</definedName>
    <definedName name="NameBurn">#REF!</definedName>
    <definedName name="NameCost" localSheetId="1">#REF!</definedName>
    <definedName name="NameCost" localSheetId="0">#REF!</definedName>
    <definedName name="NameCost">#REF!</definedName>
    <definedName name="NameECDQF_Exp" localSheetId="1">#REF!</definedName>
    <definedName name="NameECDQF_Exp" localSheetId="0">#REF!</definedName>
    <definedName name="NameECDQF_Exp">#REF!</definedName>
    <definedName name="NameECDQF_MWh" localSheetId="1">#REF!</definedName>
    <definedName name="NameECDQF_MWh" localSheetId="0">#REF!</definedName>
    <definedName name="NameECDQF_MWh">#REF!</definedName>
    <definedName name="NameFactor" localSheetId="1">#REF!</definedName>
    <definedName name="NameFactor" localSheetId="0">#REF!</definedName>
    <definedName name="NameFactor">#REF!</definedName>
    <definedName name="NameMill" localSheetId="1">#REF!</definedName>
    <definedName name="NameMill" localSheetId="0">#REF!</definedName>
    <definedName name="NameMill">#REF!</definedName>
    <definedName name="NameMMBtu" localSheetId="1">#REF!</definedName>
    <definedName name="NameMMBtu" localSheetId="0">#REF!</definedName>
    <definedName name="NameMMBtu">#REF!</definedName>
    <definedName name="NameMWh" localSheetId="1">#REF!</definedName>
    <definedName name="NameMWh" localSheetId="0">#REF!</definedName>
    <definedName name="NameMWh">#REF!</definedName>
    <definedName name="NamePeak" localSheetId="1">#REF!</definedName>
    <definedName name="NamePeak" localSheetId="0">#REF!</definedName>
    <definedName name="NamePeak">#REF!</definedName>
    <definedName name="NetToGross">[7]Inputs!$H$21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[11]Futures!$A$2:$J$500</definedName>
    <definedName name="NymexOptions">[11]Options!$A$2:$K$3000</definedName>
    <definedName name="OFPC_Date">[25]VDOC!$O$4</definedName>
    <definedName name="OH">[7]Inputs!$D$24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[11]Options!$A$1:$P$3000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 localSheetId="1">#REF!</definedName>
    <definedName name="Page110" localSheetId="0">#REF!</definedName>
    <definedName name="Page110">#REF!</definedName>
    <definedName name="Page111" localSheetId="1">#REF!</definedName>
    <definedName name="Page111" localSheetId="0">#REF!</definedName>
    <definedName name="Page111">#REF!</definedName>
    <definedName name="Page112" localSheetId="1">#REF!</definedName>
    <definedName name="Page112" localSheetId="0">#REF!</definedName>
    <definedName name="Page112">#REF!</definedName>
    <definedName name="Page113" localSheetId="1">#REF!</definedName>
    <definedName name="Page113" localSheetId="0">#REF!</definedName>
    <definedName name="Page113">#REF!</definedName>
    <definedName name="Page114" localSheetId="1">#REF!</definedName>
    <definedName name="Page114" localSheetId="0">#REF!</definedName>
    <definedName name="Page114">#REF!</definedName>
    <definedName name="Page115" localSheetId="1">#REF!</definedName>
    <definedName name="Page115" localSheetId="0">#REF!</definedName>
    <definedName name="Page115">#REF!</definedName>
    <definedName name="Page116" localSheetId="1">#REF!</definedName>
    <definedName name="Page116" localSheetId="0">#REF!</definedName>
    <definedName name="Page116">#REF!</definedName>
    <definedName name="Page117" localSheetId="1">#REF!</definedName>
    <definedName name="Page117" localSheetId="0">#REF!</definedName>
    <definedName name="Page117">#REF!</definedName>
    <definedName name="Page118" localSheetId="1">#REF!</definedName>
    <definedName name="Page118" localSheetId="0">#REF!</definedName>
    <definedName name="Page118">#REF!</definedName>
    <definedName name="Page119" localSheetId="1">#REF!</definedName>
    <definedName name="Page119" localSheetId="0">#REF!</definedName>
    <definedName name="Page119">#REF!</definedName>
    <definedName name="Page120" localSheetId="1">#REF!</definedName>
    <definedName name="Page120" localSheetId="0">#REF!</definedName>
    <definedName name="Page120">#REF!</definedName>
    <definedName name="Page121" localSheetId="1">#REF!</definedName>
    <definedName name="Page121" localSheetId="0">#REF!</definedName>
    <definedName name="Page121">#REF!</definedName>
    <definedName name="Page122" localSheetId="1">#REF!</definedName>
    <definedName name="Page122" localSheetId="0">#REF!</definedName>
    <definedName name="Page122">#REF!</definedName>
    <definedName name="Page123" localSheetId="1">#REF!</definedName>
    <definedName name="Page123" localSheetId="0">#REF!</definedName>
    <definedName name="Page123">#REF!</definedName>
    <definedName name="page63" localSheetId="1">'[7]Energy Factor'!#REF!</definedName>
    <definedName name="page63" localSheetId="0">'[7]Energy Factor'!#REF!</definedName>
    <definedName name="page63">'[7]Energy Factor'!#REF!</definedName>
    <definedName name="page64" localSheetId="1">'[7]Energy Factor'!#REF!</definedName>
    <definedName name="page64" localSheetId="0">'[7]Energy Factor'!#REF!</definedName>
    <definedName name="page64">'[7]Energy Factor'!#REF!</definedName>
    <definedName name="paste.cell" localSheetId="1">'[6]1993'!#REF!</definedName>
    <definedName name="paste.cell" localSheetId="0">'[6]1993'!#REF!</definedName>
    <definedName name="paste.cell">'[6]1993'!#REF!</definedName>
    <definedName name="PE_Lookup" localSheetId="1">'[18]Exhibit 1'!#REF!</definedName>
    <definedName name="PE_Lookup" localSheetId="0">'[18]Exhibit 1'!#REF!</definedName>
    <definedName name="PE_Lookup">'[18]Exhibit 1'!#REF!</definedName>
    <definedName name="Peak" localSheetId="1">#REF!</definedName>
    <definedName name="Peak" localSheetId="0">#REF!</definedName>
    <definedName name="Peak">#REF!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 localSheetId="1">[9]Variables!#REF!</definedName>
    <definedName name="PostDE">[9]Variables!#REF!</definedName>
    <definedName name="PostDG" localSheetId="1">[9]Variables!#REF!</definedName>
    <definedName name="PostDG">[9]Variables!#REF!</definedName>
    <definedName name="PreDG" localSheetId="1">[9]Variables!#REF!</definedName>
    <definedName name="PreDG">[9]Variables!#REF!</definedName>
    <definedName name="Pref">[13]Variables!$AQ$26</definedName>
    <definedName name="PrefCost">[13]Variables!$AT$26</definedName>
    <definedName name="PricingInfo" localSheetId="1" hidden="1">[26]Inputs!#REF!</definedName>
    <definedName name="PricingInfo" hidden="1">[26]Inputs!#REF!</definedName>
    <definedName name="_xlnm.Print_Area" localSheetId="1">#REF!</definedName>
    <definedName name="_xlnm.Print_Area" localSheetId="0">#REF!</definedName>
    <definedName name="_xlnm.Print_Area">#REF!</definedName>
    <definedName name="PSATable" localSheetId="0">[27]Hermiston!$A$32:$E$57</definedName>
    <definedName name="PSATable">[15]Hermiston!$A$41:$E$56</definedName>
    <definedName name="Purchases">[24]lookup!$C$21:$D$64</definedName>
    <definedName name="QFs">[24]lookup!$C$66:$D$96</definedName>
    <definedName name="ResourceSupplier">[9]Variables!$B$30</definedName>
    <definedName name="retail" localSheetId="1" hidden="1">{#N/A,#N/A,FALSE,"Loans";#N/A,#N/A,FALSE,"Program Costs";#N/A,#N/A,FALSE,"Measures";#N/A,#N/A,FALSE,"Net Lost Rev";#N/A,#N/A,FALSE,"Incentive"}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[9]Variables!$B$29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[24]lookup!$C$3:$D$19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'[11]GAS CURVE Engine'!$AW$3:$CB$34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[9]Variables!$AF$32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 localSheetId="1">[10]Variance!#REF!</definedName>
    <definedName name="ST_Bottom1" localSheetId="0">[10]Variance!#REF!</definedName>
    <definedName name="ST_Bottom1">[10]Variance!#REF!</definedName>
    <definedName name="ST_Top1" localSheetId="1">[10]Variance!#REF!</definedName>
    <definedName name="ST_Top1" localSheetId="0">[10]Variance!#REF!</definedName>
    <definedName name="ST_Top1">[10]Variance!#REF!</definedName>
    <definedName name="ST_Top2" localSheetId="1">[10]Variance!#REF!</definedName>
    <definedName name="ST_Top2" localSheetId="0">[10]Variance!#REF!</definedName>
    <definedName name="ST_Top2">[10]Variance!#REF!</definedName>
    <definedName name="ST_Top3" localSheetId="1">#REF!</definedName>
    <definedName name="ST_Top3" localSheetId="0">#REF!</definedName>
    <definedName name="ST_Top3">#REF!</definedName>
    <definedName name="standard1" localSheetId="1" hidden="1">{"YTD-Total",#N/A,FALSE,"Provision"}</definedName>
    <definedName name="standard1" localSheetId="0" hidden="1">{"YTD-Total",#N/A,FALSE,"Provision"}</definedName>
    <definedName name="standard1" hidden="1">{"YTD-Total",#N/A,FALSE,"Provision"}</definedName>
    <definedName name="startmonth">'[11]GAS CURVE Engine'!$N$2</definedName>
    <definedName name="startmonth1">'[11]OTC Gas Quotes'!$L$6</definedName>
    <definedName name="startmonth10">'[11]OTC Gas Quotes'!$L$15</definedName>
    <definedName name="startmonth2">'[11]OTC Gas Quotes'!$L$7</definedName>
    <definedName name="startmonth3">'[11]OTC Gas Quotes'!$L$8</definedName>
    <definedName name="startmonth4">'[11]OTC Gas Quotes'!$L$9</definedName>
    <definedName name="startmonth5">'[11]OTC Gas Quotes'!$L$10</definedName>
    <definedName name="startmonth6">'[11]OTC Gas Quotes'!$L$11</definedName>
    <definedName name="startmonth7">'[11]OTC Gas Quotes'!$L$12</definedName>
    <definedName name="startmonth8">'[11]OTC Gas Quotes'!$L$13</definedName>
    <definedName name="startmonth9">'[11]OTC Gas Quotes'!$L$14</definedName>
    <definedName name="StartMWh" localSheetId="1">#REF!</definedName>
    <definedName name="StartMWh" localSheetId="0">#REF!</definedName>
    <definedName name="StartMWh">#REF!</definedName>
    <definedName name="StartTheMill" localSheetId="1">#REF!</definedName>
    <definedName name="StartTheMill" localSheetId="0">#REF!</definedName>
    <definedName name="StartTheMill">#REF!</definedName>
    <definedName name="StartTheRack" localSheetId="1">#REF!</definedName>
    <definedName name="StartTheRack" localSheetId="0">#REF!</definedName>
    <definedName name="StartTheRack">#REF!</definedName>
    <definedName name="State">[7]Inputs!$C$5</definedName>
    <definedName name="Storage">[24]lookup!$C$109:$D$126</definedName>
    <definedName name="T1_Print" localSheetId="1">#REF!</definedName>
    <definedName name="T1_Print" localSheetId="0">#REF!</definedName>
    <definedName name="T1_Print">#REF!</definedName>
    <definedName name="T2_Print" localSheetId="1">#REF!</definedName>
    <definedName name="T2_Print" localSheetId="0">#REF!</definedName>
    <definedName name="T2_Print">#REF!</definedName>
    <definedName name="T3_Print" localSheetId="1">#REF!</definedName>
    <definedName name="T3_Print" localSheetId="0">#REF!</definedName>
    <definedName name="T3_Print">#REF!</definedName>
    <definedName name="TargetROR">[7]Inputs!$L$6</definedName>
    <definedName name="Test_COS">'[7]Hot Sheet'!$F$120</definedName>
    <definedName name="TestPeriod">[7]Inputs!$C$6</definedName>
    <definedName name="Top" localSheetId="1">#REF!</definedName>
    <definedName name="Top" localSheetId="0">#REF!</definedName>
    <definedName name="Top">#REF!</definedName>
    <definedName name="TotalRateBase">'[7]G+T+D+R+M'!$H$58</definedName>
    <definedName name="TotTaxRate">[7]Inputs!$H$17</definedName>
    <definedName name="TRANSM_2">[28]Transm2!$A$1:$M$461:'[28]10 Yr FC'!$M$47</definedName>
    <definedName name="UAACT550SGW">[7]FuncStudy!$Y$405</definedName>
    <definedName name="UAACT554SGW">[7]FuncStudy!$Y$427</definedName>
    <definedName name="UAcct103">[7]FuncStudy!$Y$1315</definedName>
    <definedName name="UAcct105S">[7]FuncStudy!$Y$1673</definedName>
    <definedName name="UAcct105SEU">[7]FuncStudy!$Y$1677</definedName>
    <definedName name="UAcct105SGG">[7]FuncStudy!$Y$1678</definedName>
    <definedName name="UAcct105SGP1">[7]FuncStudy!$Y$1674</definedName>
    <definedName name="UAcct105SGP2">[7]FuncStudy!$Y$1676</definedName>
    <definedName name="UAcct105SGT">[7]FuncStudy!$Y$1675</definedName>
    <definedName name="UAcct1081390">[7]FuncStudy!$Y$2099</definedName>
    <definedName name="UAcct1081390Rcl">[7]FuncStudy!$Y$2098</definedName>
    <definedName name="UAcct1081399">[7]FuncStudy!$Y$2107</definedName>
    <definedName name="UAcct1081399Rcl">[7]FuncStudy!$Y$2106</definedName>
    <definedName name="UAcct108360">[7]FuncStudy!$Y$2006</definedName>
    <definedName name="UAcct108361">[7]FuncStudy!$Y$2010</definedName>
    <definedName name="UAcct108362">[7]FuncStudy!$Y$2014</definedName>
    <definedName name="UAcct108364">[7]FuncStudy!$Y$2018</definedName>
    <definedName name="UAcct108365">[7]FuncStudy!$Y$2022</definedName>
    <definedName name="UAcct108366">[7]FuncStudy!$Y$2026</definedName>
    <definedName name="UAcct108367">[7]FuncStudy!$Y$2030</definedName>
    <definedName name="UAcct108368">[7]FuncStudy!$Y$2034</definedName>
    <definedName name="UAcct108369">[7]FuncStudy!$Y$2038</definedName>
    <definedName name="UAcct108370">[7]FuncStudy!$Y$2042</definedName>
    <definedName name="UAcct108371">[7]FuncStudy!$Y$2046</definedName>
    <definedName name="UAcct108372">[7]FuncStudy!$Y$2050</definedName>
    <definedName name="UAcct108373">[7]FuncStudy!$Y$2054</definedName>
    <definedName name="UAcct108D">[7]FuncStudy!$Y$2066</definedName>
    <definedName name="UAcct108D00">[7]FuncStudy!$Y$2058</definedName>
    <definedName name="UAcct108Ds">[7]FuncStudy!$Y$2062</definedName>
    <definedName name="UAcct108Ep">[7]FuncStudy!$Y$1988</definedName>
    <definedName name="UAcct108Gpcn">[7]FuncStudy!$Y$2076</definedName>
    <definedName name="UAcct108Gps">[7]FuncStudy!$Y$2072</definedName>
    <definedName name="UAcct108Gpse">[7]FuncStudy!$Y$2078</definedName>
    <definedName name="UAcct108Gpsg">[7]FuncStudy!$Y$2075</definedName>
    <definedName name="UAcct108Gpsgp">[7]FuncStudy!$Y$2073</definedName>
    <definedName name="UAcct108Gpsgu">[7]FuncStudy!$Y$2074</definedName>
    <definedName name="UAcct108Gpso">[7]FuncStudy!$Y$2077</definedName>
    <definedName name="UACCT108GPSSGCH">[7]FuncStudy!$Y$2080</definedName>
    <definedName name="UACCT108GPSSGCT">[7]FuncStudy!$Y$2079</definedName>
    <definedName name="UAcct108Hp">[7]FuncStudy!$Y$1975</definedName>
    <definedName name="UAcct108Mp">[7]FuncStudy!$Y$2092</definedName>
    <definedName name="UAcct108Np">[7]FuncStudy!$Y$1968</definedName>
    <definedName name="UAcct108Op">[7]FuncStudy!$Y$1983</definedName>
    <definedName name="UAcct108Opsgw">[7]FuncStudy!$Y$1980</definedName>
    <definedName name="UAcct108OPSSGCT">[7]FuncStudy!$Y$1982</definedName>
    <definedName name="UAcct108Sp">[7]FuncStudy!$Y$1962</definedName>
    <definedName name="uacct108spssgch">[7]FuncStudy!$Y$1961</definedName>
    <definedName name="UAcct108Tp">[7]FuncStudy!$Y$2002</definedName>
    <definedName name="UAcct111390">[7]FuncStudy!$Y$2159</definedName>
    <definedName name="UAcct111Clg">[7]FuncStudy!$Y$2128</definedName>
    <definedName name="UAcct111Clgcn">[7]FuncStudy!$Y$2124</definedName>
    <definedName name="UAcct111Clgsop">[7]FuncStudy!$Y$2127</definedName>
    <definedName name="UAcct111Clgsou">[7]FuncStudy!$Y$2126</definedName>
    <definedName name="UAcct111Clh">[7]FuncStudy!$Y$2134</definedName>
    <definedName name="UAcct111Cls">[7]FuncStudy!$Y$2119</definedName>
    <definedName name="UAcct111Ipcn">[7]FuncStudy!$Y$2143</definedName>
    <definedName name="UAcct111Ips">[7]FuncStudy!$Y$2138</definedName>
    <definedName name="UAcct111Ipse">[7]FuncStudy!$Y$2141</definedName>
    <definedName name="UAcct111Ipsg">[7]FuncStudy!$Y$2142</definedName>
    <definedName name="UAcct111Ipsgp">[7]FuncStudy!$Y$2139</definedName>
    <definedName name="UAcct111Ipsgu">[7]FuncStudy!$Y$2140</definedName>
    <definedName name="uacct111ipso">[7]FuncStudy!$Y$2146</definedName>
    <definedName name="UACCT111IPSSGCH">[7]FuncStudy!$Y$2145</definedName>
    <definedName name="UAcct114">[7]FuncStudy!$Y$1685</definedName>
    <definedName name="UAcct120">[7]FuncStudy!$Y$1689</definedName>
    <definedName name="UAcct124">[7]FuncStudy!$Y$1694</definedName>
    <definedName name="UAcct141">[7]FuncStudy!$Y$1834</definedName>
    <definedName name="UAcct151">[7]FuncStudy!$Y$1716</definedName>
    <definedName name="uacct151ssech">[7]FuncStudy!$Y$1715</definedName>
    <definedName name="UAcct154">[7]FuncStudy!$Y$1750</definedName>
    <definedName name="uacct154ssgch">[7]FuncStudy!$Y$1749</definedName>
    <definedName name="UAcct163">[7]FuncStudy!$Y$1755</definedName>
    <definedName name="UAcct165">[7]FuncStudy!$Y$1770</definedName>
    <definedName name="UAcct165Se">[7]FuncStudy!$Y$1768</definedName>
    <definedName name="UAcct182">[7]FuncStudy!$Y$1701</definedName>
    <definedName name="UAcct18222">[7]FuncStudy!$Y$1824</definedName>
    <definedName name="UAcct182M">[7]FuncStudy!$Y$1780</definedName>
    <definedName name="UAcct182MSSGCT">[7]FuncStudy!$Y$1778</definedName>
    <definedName name="UAcct186">[7]FuncStudy!$Y$1709</definedName>
    <definedName name="UAcct1869">[7]FuncStudy!$Y$1829</definedName>
    <definedName name="UAcct186M">[7]FuncStudy!$Y$1791</definedName>
    <definedName name="UAcct186Mse">[7]FuncStudy!$Y$1788</definedName>
    <definedName name="UAcct190">[7]FuncStudy!$Y$1902</definedName>
    <definedName name="UAcct190CN">[7]FuncStudy!$Y$1891</definedName>
    <definedName name="UAcct190Dop">[7]FuncStudy!$Y$1892</definedName>
    <definedName name="UACCT190IBT">[7]FuncStudy!$Y$1894</definedName>
    <definedName name="UACCT190SSGCT">[7]FuncStudy!$Y$1901</definedName>
    <definedName name="UACCT2281">[7]FuncStudy!$Y$1847</definedName>
    <definedName name="UAcct2282">[7]FuncStudy!$Y$1851</definedName>
    <definedName name="UAcct2283">[7]FuncStudy!$Y$1855</definedName>
    <definedName name="UAcct2283S">[7]FuncStudy!$Y$1859</definedName>
    <definedName name="UAcct22842">[7]FuncStudy!$Y$1868</definedName>
    <definedName name="UAcct235">[7]FuncStudy!$Y$1843</definedName>
    <definedName name="UAcct252">[7]FuncStudy!$Y$1876</definedName>
    <definedName name="UAcct25316">[7]FuncStudy!$Y$1724</definedName>
    <definedName name="UAcct25317">[7]FuncStudy!$Y$1728</definedName>
    <definedName name="UAcct25318">[7]FuncStudy!$Y$1760</definedName>
    <definedName name="UAcct25319">[7]FuncStudy!$Y$1732</definedName>
    <definedName name="UACCT25398">[7]FuncStudy!$Y$1880</definedName>
    <definedName name="UAcct25399">[7]FuncStudy!$Y$1887</definedName>
    <definedName name="UAcct254">[7]FuncStudy!$Y$1864</definedName>
    <definedName name="UACCT254SO">[7]FuncStudy!$Y$1863</definedName>
    <definedName name="UAcct255">[7]FuncStudy!$Y$1952</definedName>
    <definedName name="UAcct281">[7]FuncStudy!$Y$1908</definedName>
    <definedName name="UAcct282">[7]FuncStudy!$Y$1926</definedName>
    <definedName name="UAcct282So">[7]FuncStudy!$Y$1914</definedName>
    <definedName name="UAcct283">[7]FuncStudy!$Y$1939</definedName>
    <definedName name="UAcct283So">[7]FuncStudy!$Y$1932</definedName>
    <definedName name="UAcct301S">[7]FuncStudy!$Y$1636</definedName>
    <definedName name="UAcct301Sg">[7]FuncStudy!$Y$1638</definedName>
    <definedName name="UAcct301So">[7]FuncStudy!$Y$1637</definedName>
    <definedName name="UAcct302S">[7]FuncStudy!$Y$1641</definedName>
    <definedName name="UAcct302Sg">[7]FuncStudy!$Y$1642</definedName>
    <definedName name="UAcct302Sgp">[7]FuncStudy!$Y$1643</definedName>
    <definedName name="UAcct302Sgu">[7]FuncStudy!$Y$1644</definedName>
    <definedName name="UAcct303Cn">[7]FuncStudy!$Y$1652</definedName>
    <definedName name="UAcct303S">[7]FuncStudy!$Y$1648</definedName>
    <definedName name="UAcct303Se">[7]FuncStudy!$Y$1651</definedName>
    <definedName name="UAcct303Sg">[7]FuncStudy!$Y$1649</definedName>
    <definedName name="UAcct303So">[7]FuncStudy!$Y$1650</definedName>
    <definedName name="UACCT303SSGCT">[7]FuncStudy!$Y$1654</definedName>
    <definedName name="UAcct310">[7]FuncStudy!$Y$1151</definedName>
    <definedName name="uacct310ssgch">[7]FuncStudy!$Y$1150</definedName>
    <definedName name="UAcct311">[7]FuncStudy!$Y$1156</definedName>
    <definedName name="uacct311ssgch">[7]FuncStudy!$Y$1155</definedName>
    <definedName name="UAcct312">[7]FuncStudy!$Y$1161</definedName>
    <definedName name="uacct312ssgch">[7]FuncStudy!$Y$1160</definedName>
    <definedName name="UAcct314">[7]FuncStudy!$Y$1166</definedName>
    <definedName name="uacct314ssgch">[7]FuncStudy!$Y$1165</definedName>
    <definedName name="UAcct315">[7]FuncStudy!$Y$1171</definedName>
    <definedName name="uacct315ssgch">[7]FuncStudy!$Y$1170</definedName>
    <definedName name="UAcct316">[7]FuncStudy!$Y$1176</definedName>
    <definedName name="uacct316ssgch">[7]FuncStudy!$Y$1175</definedName>
    <definedName name="UAcct320">[7]FuncStudy!$Y$1188</definedName>
    <definedName name="UAcct321">[7]FuncStudy!$Y$1192</definedName>
    <definedName name="UAcct322">[7]FuncStudy!$Y$1196</definedName>
    <definedName name="UAcct323">[7]FuncStudy!$Y$1200</definedName>
    <definedName name="UAcct324">[7]FuncStudy!$Y$1204</definedName>
    <definedName name="UAcct325">[7]FuncStudy!$Y$1208</definedName>
    <definedName name="UAcct33">[7]FuncStudy!$Y$131</definedName>
    <definedName name="UAcct330">[7]FuncStudy!$Y$1221</definedName>
    <definedName name="UAcct331">[7]FuncStudy!$Y$1226</definedName>
    <definedName name="UAcct332">[7]FuncStudy!$Y$1231</definedName>
    <definedName name="UAcct333">[7]FuncStudy!$Y$1236</definedName>
    <definedName name="UAcct334">[7]FuncStudy!$Y$1241</definedName>
    <definedName name="UAcct335">[7]FuncStudy!$Y$1246</definedName>
    <definedName name="UAcct336">[7]FuncStudy!$Y$1251</definedName>
    <definedName name="UAcct340">[7]FuncStudy!$Y$1266</definedName>
    <definedName name="UAcct340Sgw">[7]FuncStudy!$Y$1264</definedName>
    <definedName name="UAcct341">[7]FuncStudy!$Y$1272</definedName>
    <definedName name="UACCT341SGW">[7]FuncStudy!$Y$1270</definedName>
    <definedName name="uacct341ssgct">[7]FuncStudy!$Y$1271</definedName>
    <definedName name="UAcct342">[7]FuncStudy!$Y$1277</definedName>
    <definedName name="uacct342ssgct">[7]FuncStudy!$Y$1276</definedName>
    <definedName name="UAcct343">[7]FuncStudy!$Y$1284</definedName>
    <definedName name="UAcct343Sgw">[7]FuncStudy!$Y$1282</definedName>
    <definedName name="uacct343sscct">[7]FuncStudy!$Y$1283</definedName>
    <definedName name="UAcct344">[7]FuncStudy!$Y$1291</definedName>
    <definedName name="UACCT344SGW">[7]FuncStudy!$Y$1289</definedName>
    <definedName name="uacct344ssgct">[7]FuncStudy!$Y$1290</definedName>
    <definedName name="UAcct345">[7]FuncStudy!$Y$1297</definedName>
    <definedName name="UACCT345SGW">[7]FuncStudy!$Y$1295</definedName>
    <definedName name="uacct345ssgct">[7]FuncStudy!$Y$1296</definedName>
    <definedName name="UAcct346">[7]FuncStudy!$Y$1303</definedName>
    <definedName name="UAcct346SGW">[7]FuncStudy!$Y$1301</definedName>
    <definedName name="UAcct350">[7]FuncStudy!$Y$1323</definedName>
    <definedName name="UAcct352">[7]FuncStudy!$Y$1330</definedName>
    <definedName name="UAcct353">[7]FuncStudy!$Y$1336</definedName>
    <definedName name="UAcct354">[7]FuncStudy!$Y$1342</definedName>
    <definedName name="UAcct355">[7]FuncStudy!$Y$1348</definedName>
    <definedName name="UAcct356">[7]FuncStudy!$Y$1354</definedName>
    <definedName name="UAcct357">[7]FuncStudy!$Y$1360</definedName>
    <definedName name="UAcct358">[7]FuncStudy!$Y$1366</definedName>
    <definedName name="UAcct359">[7]FuncStudy!$Y$1372</definedName>
    <definedName name="UAcct360">[7]FuncStudy!$Y$1388</definedName>
    <definedName name="UAcct361">[7]FuncStudy!$Y$1394</definedName>
    <definedName name="UAcct362">[7]FuncStudy!$Y$1400</definedName>
    <definedName name="UAcct368">[7]FuncStudy!$Y$1434</definedName>
    <definedName name="UAcct369">[7]FuncStudy!$Y$1441</definedName>
    <definedName name="UAcct370">[7]FuncStudy!$Y$1447</definedName>
    <definedName name="UAcct372A">[7]FuncStudy!$Y$1460</definedName>
    <definedName name="UAcct372Dp">[7]FuncStudy!$Y$1458</definedName>
    <definedName name="UAcct372Ds">[7]FuncStudy!$Y$1459</definedName>
    <definedName name="UAcct373">[7]FuncStudy!$Y$1467</definedName>
    <definedName name="UAcct389Cn">[7]FuncStudy!$Y$1482</definedName>
    <definedName name="UAcct389S">[7]FuncStudy!$Y$1481</definedName>
    <definedName name="UAcct389Sg">[7]FuncStudy!$Y$1484</definedName>
    <definedName name="UAcct389Sgu">[7]FuncStudy!$Y$1483</definedName>
    <definedName name="UAcct389So">[7]FuncStudy!$Y$1485</definedName>
    <definedName name="UAcct390Cn">[7]FuncStudy!$Y$1492</definedName>
    <definedName name="UACCT390LS">[7]FuncStudy!$Y$1601</definedName>
    <definedName name="UAcct390LSG">[7]FuncStudy!$Y$1602</definedName>
    <definedName name="UAcct390LSO">[7]FuncStudy!$Y$1603</definedName>
    <definedName name="UAcct390S">[7]FuncStudy!$Y$1489</definedName>
    <definedName name="UAcct390Sgp">[7]FuncStudy!$Y$1490</definedName>
    <definedName name="UAcct390Sgu">[7]FuncStudy!$Y$1491</definedName>
    <definedName name="UAcct390Sop">[7]FuncStudy!$Y$1493</definedName>
    <definedName name="UAcct390Sou">[7]FuncStudy!$Y$1494</definedName>
    <definedName name="UAcct391Cn">[7]FuncStudy!$Y$1501</definedName>
    <definedName name="UAcct391S">[7]FuncStudy!$Y$1498</definedName>
    <definedName name="UAcct391Se">[7]FuncStudy!$Y$1503</definedName>
    <definedName name="UAcct391Sg">[7]FuncStudy!$Y$1502</definedName>
    <definedName name="UAcct391Sgp">[7]FuncStudy!$Y$1499</definedName>
    <definedName name="UAcct391Sgu">[7]FuncStudy!$Y$1500</definedName>
    <definedName name="UAcct391So">[7]FuncStudy!$Y$1504</definedName>
    <definedName name="uacct391ssgch">[7]FuncStudy!$Y$1505</definedName>
    <definedName name="UACCT391SSGCT">[7]FuncStudy!$Y$1506</definedName>
    <definedName name="UAcct392Cn">[7]FuncStudy!$Y$1513</definedName>
    <definedName name="UAcct392L">[7]FuncStudy!$Y$1611</definedName>
    <definedName name="UACCT392LRCL">[7]FuncStudy!$F$1614</definedName>
    <definedName name="UAcct392S">[7]FuncStudy!$Y$1510</definedName>
    <definedName name="UAcct392Se">[7]FuncStudy!$Y$1515</definedName>
    <definedName name="UAcct392Sg">[7]FuncStudy!$Y$1512</definedName>
    <definedName name="UAcct392Sgp">[7]FuncStudy!$Y$1516</definedName>
    <definedName name="UAcct392Sgu">[7]FuncStudy!$Y$1514</definedName>
    <definedName name="UAcct392So">[7]FuncStudy!$Y$1511</definedName>
    <definedName name="uacct392ssgch">[7]FuncStudy!$Y$1517</definedName>
    <definedName name="uacct392ssgct">[7]FuncStudy!$Y$1518</definedName>
    <definedName name="UAcct393S">[7]FuncStudy!$Y$1522</definedName>
    <definedName name="UAcct393Sg">[7]FuncStudy!$Y$1526</definedName>
    <definedName name="UAcct393Sgp">[7]FuncStudy!$Y$1523</definedName>
    <definedName name="UAcct393Sgu">[7]FuncStudy!$Y$1524</definedName>
    <definedName name="UAcct393So">[7]FuncStudy!$Y$1525</definedName>
    <definedName name="uacct393ssgct">[7]FuncStudy!$Y$1527</definedName>
    <definedName name="UAcct394S">[7]FuncStudy!$Y$1531</definedName>
    <definedName name="UAcct394Se">[7]FuncStudy!$Y$1535</definedName>
    <definedName name="UAcct394Sg">[7]FuncStudy!$Y$1536</definedName>
    <definedName name="UAcct394Sgp">[7]FuncStudy!$Y$1532</definedName>
    <definedName name="UAcct394Sgu">[7]FuncStudy!$Y$1533</definedName>
    <definedName name="UAcct394So">[7]FuncStudy!$Y$1534</definedName>
    <definedName name="UACCT394SSGCH">[7]FuncStudy!$Y$1537</definedName>
    <definedName name="UACCT394SSGCT">[7]FuncStudy!$Y$1538</definedName>
    <definedName name="UAcct395S">[7]FuncStudy!$Y$1542</definedName>
    <definedName name="UAcct395Se">[7]FuncStudy!$Y$1546</definedName>
    <definedName name="UAcct395Sg">[7]FuncStudy!$Y$1547</definedName>
    <definedName name="UAcct395Sgp">[7]FuncStudy!$Y$1543</definedName>
    <definedName name="UAcct395Sgu">[7]FuncStudy!$Y$1544</definedName>
    <definedName name="UAcct395So">[7]FuncStudy!$Y$1545</definedName>
    <definedName name="UACCT395SSGCH">[7]FuncStudy!$Y$1548</definedName>
    <definedName name="UACCT395SSGCT">[7]FuncStudy!$Y$1549</definedName>
    <definedName name="UAcct396S">[7]FuncStudy!$Y$1553</definedName>
    <definedName name="UAcct396Se">[7]FuncStudy!$Y$1558</definedName>
    <definedName name="UAcct396Sg">[7]FuncStudy!$Y$1555</definedName>
    <definedName name="UAcct396Sgp">[7]FuncStudy!$Y$1554</definedName>
    <definedName name="UAcct396Sgu">[7]FuncStudy!$Y$1557</definedName>
    <definedName name="UAcct396So">[7]FuncStudy!$Y$1556</definedName>
    <definedName name="UACCT396SSGCH">[7]FuncStudy!$Y$1560</definedName>
    <definedName name="UACCT396SSGCT">[7]FuncStudy!$Y$1559</definedName>
    <definedName name="UAcct397Cn">[7]FuncStudy!$Y$1568</definedName>
    <definedName name="UAcct397S">[7]FuncStudy!$Y$1564</definedName>
    <definedName name="UAcct397Se">[7]FuncStudy!$Y$1570</definedName>
    <definedName name="UAcct397Sg">[7]FuncStudy!$Y$1569</definedName>
    <definedName name="UAcct397Sgp">[7]FuncStudy!$Y$1565</definedName>
    <definedName name="UAcct397Sgu">[7]FuncStudy!$Y$1566</definedName>
    <definedName name="UAcct397So">[7]FuncStudy!$Y$1567</definedName>
    <definedName name="UACCT397SSGCH">[7]FuncStudy!$Y$1571</definedName>
    <definedName name="UACCT397SSGCT">[7]FuncStudy!$Y$1572</definedName>
    <definedName name="UAcct398Cn">[7]FuncStudy!$Y$1579</definedName>
    <definedName name="UAcct398S">[7]FuncStudy!$Y$1576</definedName>
    <definedName name="UAcct398Se">[7]FuncStudy!$Y$1581</definedName>
    <definedName name="UAcct398Sg">[7]FuncStudy!$Y$1582</definedName>
    <definedName name="UAcct398Sgp">[7]FuncStudy!$Y$1577</definedName>
    <definedName name="UAcct398Sgu">[7]FuncStudy!$Y$1578</definedName>
    <definedName name="UAcct398So">[7]FuncStudy!$Y$1580</definedName>
    <definedName name="UACCT398SSGCT">[7]FuncStudy!$Y$1583</definedName>
    <definedName name="UAcct399">[7]FuncStudy!$Y$1590</definedName>
    <definedName name="UAcct399G">[7]FuncStudy!$Y$1631</definedName>
    <definedName name="UAcct399L">[7]FuncStudy!$Y$1594</definedName>
    <definedName name="UAcct399Lrcl">[7]FuncStudy!$Y$1596</definedName>
    <definedName name="UAcct403360">[7]FuncStudy!$Y$808</definedName>
    <definedName name="UAcct403361">[7]FuncStudy!$Y$809</definedName>
    <definedName name="UAcct403362">[7]FuncStudy!$Y$810</definedName>
    <definedName name="UAcct403364">[7]FuncStudy!$Y$811</definedName>
    <definedName name="UAcct403365">[7]FuncStudy!$Y$812</definedName>
    <definedName name="UAcct403366">[7]FuncStudy!$Y$813</definedName>
    <definedName name="UAcct403367">[7]FuncStudy!$Y$814</definedName>
    <definedName name="UAcct403368">[7]FuncStudy!$Y$815</definedName>
    <definedName name="UAcct403369">[7]FuncStudy!$Y$816</definedName>
    <definedName name="UAcct403370">[7]FuncStudy!$Y$817</definedName>
    <definedName name="UAcct403371">[7]FuncStudy!$Y$818</definedName>
    <definedName name="UAcct403372">[7]FuncStudy!$Y$819</definedName>
    <definedName name="UAcct403373">[7]FuncStudy!$Y$820</definedName>
    <definedName name="UAcct403Ep">[7]FuncStudy!$Y$846</definedName>
    <definedName name="UAcct403Gpcn">[7]FuncStudy!$Y$828</definedName>
    <definedName name="UAcct403Gps">[7]FuncStudy!$Y$824</definedName>
    <definedName name="UAcct403Gpseu">[7]FuncStudy!$Y$827</definedName>
    <definedName name="UAcct403Gpsg">[7]FuncStudy!$Y$829</definedName>
    <definedName name="UAcct403Gpsgp">[7]FuncStudy!$Y$825</definedName>
    <definedName name="UAcct403Gpsgu">[7]FuncStudy!$Y$826</definedName>
    <definedName name="UAcct403Gpso">[7]FuncStudy!$Y$830</definedName>
    <definedName name="uacct403gpssgch">[7]FuncStudy!$Y$832</definedName>
    <definedName name="UACCT403GPSSGCT">[7]FuncStudy!$Y$831</definedName>
    <definedName name="UAcct403Gv0">[7]FuncStudy!$Y$837</definedName>
    <definedName name="UAcct403Hp">[7]FuncStudy!$Y$792</definedName>
    <definedName name="UAcct403Mp">[7]FuncStudy!$Y$841</definedName>
    <definedName name="UAcct403Np">[7]FuncStudy!$Y$787</definedName>
    <definedName name="UAcct403Op">[7]FuncStudy!$Y$799</definedName>
    <definedName name="UAcct403Opsgu">[7]FuncStudy!$Y$796</definedName>
    <definedName name="uacct403opssgct">[7]FuncStudy!$Y$797</definedName>
    <definedName name="uacct403sgw">[7]FuncStudy!$Y$798</definedName>
    <definedName name="uacct403spdgp">[7]FuncStudy!$Y$779</definedName>
    <definedName name="uacct403spdgu">[7]FuncStudy!$Y$780</definedName>
    <definedName name="uacct403spsg">[7]FuncStudy!$Y$781</definedName>
    <definedName name="uacct403ssgch">[7]FuncStudy!$Y$782</definedName>
    <definedName name="UAcct403Tp">[7]FuncStudy!$Y$805</definedName>
    <definedName name="UAcct404330">[7]FuncStudy!$Y$880</definedName>
    <definedName name="UAcct404Clg">[7]FuncStudy!$Y$857</definedName>
    <definedName name="UAcct404Clgsop">[7]FuncStudy!$Y$855</definedName>
    <definedName name="UAcct404Clgsou">[7]FuncStudy!$Y$853</definedName>
    <definedName name="UAcct404Cls">[7]FuncStudy!$Y$861</definedName>
    <definedName name="UAcct404Ipcn">[7]FuncStudy!$Y$867</definedName>
    <definedName name="UACCT404IPDGU">[7]FuncStudy!$Y$869</definedName>
    <definedName name="UAcct404Ips">[7]FuncStudy!$Y$864</definedName>
    <definedName name="UAcct404Ipse">[7]FuncStudy!$Y$865</definedName>
    <definedName name="UACCT404IPSGP">[7]FuncStudy!$Y$868</definedName>
    <definedName name="UAcct404Ipso">[7]FuncStudy!$Y$866</definedName>
    <definedName name="UACCT404IPSSGCH">[7]FuncStudy!$Y$870</definedName>
    <definedName name="UAcct404O">[7]FuncStudy!$Y$875</definedName>
    <definedName name="UAcct405">[7]FuncStudy!$Y$888</definedName>
    <definedName name="UAcct406">[7]FuncStudy!$Y$894</definedName>
    <definedName name="UAcct407">[7]FuncStudy!$Y$903</definedName>
    <definedName name="UAcct408">[7]FuncStudy!$Y$916</definedName>
    <definedName name="UAcct408S">[7]FuncStudy!$Y$908</definedName>
    <definedName name="UAcct40910FITOther">[7]FuncStudy!$Y$1135</definedName>
    <definedName name="UAcct40910FitPMI">[7]FuncStudy!$Y$1133</definedName>
    <definedName name="UAcct40910FITPTC">[7]FuncStudy!$Y$1134</definedName>
    <definedName name="UAcct40910FITSitus">[7]FuncStudy!$Y$1136</definedName>
    <definedName name="UAcct40911Dgu">[7]FuncStudy!$Y$1103</definedName>
    <definedName name="UAcct40911S">[7]FuncStudy!$Y$1101</definedName>
    <definedName name="UAcct41010">[7]FuncStudy!$Y$977</definedName>
    <definedName name="UAcct41020">[7]FuncStudy!$Y$992</definedName>
    <definedName name="UAcct41111">[7]FuncStudy!$Y$1026</definedName>
    <definedName name="UAcct41120">[7]FuncStudy!$Y$1011</definedName>
    <definedName name="UAcct41140">[7]FuncStudy!$Y$921</definedName>
    <definedName name="UAcct41141">[7]FuncStudy!$Y$926</definedName>
    <definedName name="UAcct41160">[7]FuncStudy!$Y$177</definedName>
    <definedName name="UAcct41170">[7]FuncStudy!$Y$182</definedName>
    <definedName name="UAcct4118">[7]FuncStudy!$Y$186</definedName>
    <definedName name="UAcct41181">[7]FuncStudy!$Y$189</definedName>
    <definedName name="UAcct4194">[7]FuncStudy!$Y$193</definedName>
    <definedName name="UAcct419Doth">[7]FuncStudy!$Y$957</definedName>
    <definedName name="UAcct421">[7]FuncStudy!$Y$202</definedName>
    <definedName name="UAcct4311">[7]FuncStudy!$Y$209</definedName>
    <definedName name="UAcct442Se">[7]FuncStudy!$Y$100</definedName>
    <definedName name="UAcct442Sg">[7]FuncStudy!$Y$101</definedName>
    <definedName name="UAcct447">[7]FuncStudy!$Y$125</definedName>
    <definedName name="UAcct447S">[7]FuncStudy!$Y$121</definedName>
    <definedName name="UAcct447Se">[7]FuncStudy!$Y$124</definedName>
    <definedName name="UAcct448S">[7]FuncStudy!$Y$114</definedName>
    <definedName name="UAcct448So">[7]FuncStudy!$Y$115</definedName>
    <definedName name="UAcct449">[7]FuncStudy!$Y$130</definedName>
    <definedName name="UAcct450">[7]FuncStudy!$Y$140</definedName>
    <definedName name="UAcct450S">[7]FuncStudy!$Y$138</definedName>
    <definedName name="UAcct450So">[7]FuncStudy!$Y$139</definedName>
    <definedName name="UAcct451S">[7]FuncStudy!$Y$143</definedName>
    <definedName name="UAcct451Sg">[7]FuncStudy!$Y$144</definedName>
    <definedName name="UAcct451So">[7]FuncStudy!$Y$145</definedName>
    <definedName name="UAcct453">[7]FuncStudy!$Y$150</definedName>
    <definedName name="UAcct454">[7]FuncStudy!$Y$156</definedName>
    <definedName name="UAcct454S">[7]FuncStudy!$Y$153</definedName>
    <definedName name="UAcct454Sg">[7]FuncStudy!$Y$154</definedName>
    <definedName name="UAcct454So">[7]FuncStudy!$Y$155</definedName>
    <definedName name="UAcct456">[7]FuncStudy!$Y$164</definedName>
    <definedName name="UAcct456Cn">[7]FuncStudy!$Y$160</definedName>
    <definedName name="UAcct456S">[7]FuncStudy!$Y$159</definedName>
    <definedName name="UAcct456Se">[7]FuncStudy!$Y$161</definedName>
    <definedName name="UAcct500">[7]FuncStudy!$Y$225</definedName>
    <definedName name="UACCT500SSGCH">[7]FuncStudy!$Y$224</definedName>
    <definedName name="UAcct501">[7]FuncStudy!$Y$233</definedName>
    <definedName name="UAcct501Se">[7]FuncStudy!$Y$228</definedName>
    <definedName name="UACCT501SENNPC">[7]FuncStudy!$Y$229</definedName>
    <definedName name="uacct501ssech">[7]FuncStudy!$Y$232</definedName>
    <definedName name="UACCT501SSECHNNPC">[7]FuncStudy!$Y$231</definedName>
    <definedName name="uacct501ssect">[7]FuncStudy!$Y$230</definedName>
    <definedName name="UAcct502">[7]FuncStudy!$Y$238</definedName>
    <definedName name="uacct502snpps">[7]FuncStudy!$Y$236</definedName>
    <definedName name="uacct502ssgch">[7]FuncStudy!$Y$237</definedName>
    <definedName name="UAcct503">[7]FuncStudy!$Y$243</definedName>
    <definedName name="UAcct503Se">[7]FuncStudy!$Y$241</definedName>
    <definedName name="UACCT503SENNPC">[7]FuncStudy!$Y$242</definedName>
    <definedName name="UAcct505">[7]FuncStudy!$Y$248</definedName>
    <definedName name="uacct505snpps">[7]FuncStudy!$Y$246</definedName>
    <definedName name="uacct505ssgch">[7]FuncStudy!$Y$247</definedName>
    <definedName name="UAcct506">[7]FuncStudy!$Y$254</definedName>
    <definedName name="UAcct506Se">[7]FuncStudy!$Y$252</definedName>
    <definedName name="uacct506snpps">[7]FuncStudy!$Y$251</definedName>
    <definedName name="uacct506ssgch">[7]FuncStudy!$Y$253</definedName>
    <definedName name="UAcct507">[7]FuncStudy!$Y$259</definedName>
    <definedName name="uacct507ssgch">[7]FuncStudy!$Y$258</definedName>
    <definedName name="UAcct510">[7]FuncStudy!$Y$264</definedName>
    <definedName name="uacct510ssgch">[7]FuncStudy!$Y$263</definedName>
    <definedName name="UAcct511">[7]FuncStudy!$Y$269</definedName>
    <definedName name="uacct511ssgch">[7]FuncStudy!$Y$268</definedName>
    <definedName name="UAcct512">[7]FuncStudy!$Y$274</definedName>
    <definedName name="uacct512ssgch">[7]FuncStudy!$Y$273</definedName>
    <definedName name="UAcct513">[7]FuncStudy!$Y$279</definedName>
    <definedName name="uacct513ssgch">[7]FuncStudy!$Y$278</definedName>
    <definedName name="UAcct514">[7]FuncStudy!$Y$284</definedName>
    <definedName name="uacct514ssgch">[7]FuncStudy!$Y$283</definedName>
    <definedName name="UAcct517">[7]FuncStudy!$Y$290</definedName>
    <definedName name="UAcct518">[7]FuncStudy!$Y$294</definedName>
    <definedName name="UAcct519">[7]FuncStudy!$Y$299</definedName>
    <definedName name="UAcct520">[7]FuncStudy!$Y$303</definedName>
    <definedName name="UAcct523">[7]FuncStudy!$Y$307</definedName>
    <definedName name="UAcct524">[7]FuncStudy!$Y$311</definedName>
    <definedName name="UAcct528">[7]FuncStudy!$Y$315</definedName>
    <definedName name="UAcct529">[7]FuncStudy!$Y$319</definedName>
    <definedName name="UAcct530">[7]FuncStudy!$Y$323</definedName>
    <definedName name="UAcct531">[7]FuncStudy!$Y$327</definedName>
    <definedName name="UAcct532">[7]FuncStudy!$Y$331</definedName>
    <definedName name="UAcct535">[7]FuncStudy!$Y$338</definedName>
    <definedName name="UAcct536">[7]FuncStudy!$Y$342</definedName>
    <definedName name="UAcct537">[7]FuncStudy!$Y$346</definedName>
    <definedName name="UAcct538">[7]FuncStudy!$Y$350</definedName>
    <definedName name="UAcct539">[7]FuncStudy!$Y$354</definedName>
    <definedName name="UAcct540">[7]FuncStudy!$Y$358</definedName>
    <definedName name="UAcct541">[7]FuncStudy!$Y$362</definedName>
    <definedName name="UAcct542">[7]FuncStudy!$Y$366</definedName>
    <definedName name="UAcct543">[7]FuncStudy!$Y$370</definedName>
    <definedName name="UAcct544">[7]FuncStudy!$Y$374</definedName>
    <definedName name="UAcct545">[7]FuncStudy!$Y$378</definedName>
    <definedName name="UAcct546">[7]FuncStudy!$Y$385</definedName>
    <definedName name="UAcct547Se">[7]FuncStudy!$Y$388</definedName>
    <definedName name="UACCT547SSECT">[7]FuncStudy!$Y$389</definedName>
    <definedName name="UAcct548">[7]FuncStudy!$Y$395</definedName>
    <definedName name="uacct548ssgct">[7]FuncStudy!$Y$394</definedName>
    <definedName name="UAcct549">[7]FuncStudy!$Y$400</definedName>
    <definedName name="UAcct549sg">[7]FuncStudy!$Y$398</definedName>
    <definedName name="uacct550">[7]FuncStudy!$Y$406</definedName>
    <definedName name="UACCT550sg">[7]FuncStudy!$Y$404</definedName>
    <definedName name="UAcct551">[7]FuncStudy!$Y$410</definedName>
    <definedName name="UAcct552">[7]FuncStudy!$Y$415</definedName>
    <definedName name="UAcct553">[7]FuncStudy!$Y$422</definedName>
    <definedName name="UACCT553SSGCT">[7]FuncStudy!$Y$420</definedName>
    <definedName name="UAcct554">[7]FuncStudy!$Y$428</definedName>
    <definedName name="UAcct554SSCT">[7]FuncStudy!$Y$426</definedName>
    <definedName name="uacct555dgp">[7]FuncStudy!$Y$437</definedName>
    <definedName name="UAcct555Dgu">[7]FuncStudy!$Y$434</definedName>
    <definedName name="UAcct555S">[7]FuncStudy!$Y$433</definedName>
    <definedName name="UAcct555Se">[7]FuncStudy!$Y$435</definedName>
    <definedName name="uacct555ssgp">[7]FuncStudy!$Y$436</definedName>
    <definedName name="UAcct556">[7]FuncStudy!$Y$442</definedName>
    <definedName name="UAcct557">[7]FuncStudy!$Y$451</definedName>
    <definedName name="UACCT557SSGCT">[7]FuncStudy!$Y$449</definedName>
    <definedName name="UAcct560">[7]FuncStudy!$Y$476</definedName>
    <definedName name="UAcct561">[7]FuncStudy!$Y$480</definedName>
    <definedName name="UAcct562">[7]FuncStudy!$Y$484</definedName>
    <definedName name="UAcct563">[7]FuncStudy!$Y$488</definedName>
    <definedName name="UAcct564">[7]FuncStudy!$Y$492</definedName>
    <definedName name="UAcct565">[7]FuncStudy!$Y$497</definedName>
    <definedName name="UAcct565Se">[7]FuncStudy!$Y$496</definedName>
    <definedName name="UAcct566">[7]FuncStudy!$Y$501</definedName>
    <definedName name="UAcct567">[7]FuncStudy!$Y$505</definedName>
    <definedName name="UAcct568">[7]FuncStudy!$Y$509</definedName>
    <definedName name="UAcct569">[7]FuncStudy!$Y$513</definedName>
    <definedName name="UAcct570">[7]FuncStudy!$Y$517</definedName>
    <definedName name="UAcct571">[7]FuncStudy!$Y$521</definedName>
    <definedName name="UAcct572">[7]FuncStudy!$Y$525</definedName>
    <definedName name="UAcct573">[7]FuncStudy!$Y$529</definedName>
    <definedName name="UAcct580">[7]FuncStudy!$Y$536</definedName>
    <definedName name="UAcct581">[7]FuncStudy!$Y$541</definedName>
    <definedName name="UAcct582">[7]FuncStudy!$Y$546</definedName>
    <definedName name="UAcct583">[7]FuncStudy!$Y$551</definedName>
    <definedName name="UAcct584">[7]FuncStudy!$Y$556</definedName>
    <definedName name="UAcct585">[7]FuncStudy!$Y$561</definedName>
    <definedName name="UAcct586">[7]FuncStudy!$Y$566</definedName>
    <definedName name="UAcct587">[7]FuncStudy!$Y$571</definedName>
    <definedName name="UAcct588">[7]FuncStudy!$Y$576</definedName>
    <definedName name="UAcct589">[7]FuncStudy!$Y$581</definedName>
    <definedName name="UAcct590">[7]FuncStudy!$Y$586</definedName>
    <definedName name="UAcct591">[7]FuncStudy!$Y$591</definedName>
    <definedName name="UAcct592">[7]FuncStudy!$Y$596</definedName>
    <definedName name="UAcct593">[7]FuncStudy!$Y$601</definedName>
    <definedName name="UAcct594">[7]FuncStudy!$Y$606</definedName>
    <definedName name="UAcct595">[7]FuncStudy!$Y$611</definedName>
    <definedName name="UAcct596">[7]FuncStudy!$Y$616</definedName>
    <definedName name="UAcct597">[7]FuncStudy!$Y$621</definedName>
    <definedName name="UAcct598">[7]FuncStudy!$Y$626</definedName>
    <definedName name="UAcct901">[7]FuncStudy!$Y$633</definedName>
    <definedName name="UAcct902">[7]FuncStudy!$Y$638</definedName>
    <definedName name="UAcct903">[7]FuncStudy!$Y$643</definedName>
    <definedName name="UAcct904">[7]FuncStudy!$Y$649</definedName>
    <definedName name="UAcct905">[7]FuncStudy!$Y$654</definedName>
    <definedName name="UAcct907">[7]FuncStudy!$Y$661</definedName>
    <definedName name="UAcct908">[7]FuncStudy!$Y$666</definedName>
    <definedName name="UAcct909">[7]FuncStudy!$Y$671</definedName>
    <definedName name="UAcct910">[7]FuncStudy!$Y$676</definedName>
    <definedName name="UAcct911">[7]FuncStudy!$Y$683</definedName>
    <definedName name="UAcct912">[7]FuncStudy!$Y$688</definedName>
    <definedName name="UAcct913">[7]FuncStudy!$Y$693</definedName>
    <definedName name="UAcct916">[7]FuncStudy!$Y$698</definedName>
    <definedName name="UAcct920">[7]FuncStudy!$Y$707</definedName>
    <definedName name="UAcct920Cn">[7]FuncStudy!$Y$705</definedName>
    <definedName name="UAcct921">[7]FuncStudy!$Y$713</definedName>
    <definedName name="UAcct921Cn">[7]FuncStudy!$Y$711</definedName>
    <definedName name="UAcct923">[7]FuncStudy!$Y$719</definedName>
    <definedName name="UAcct923Cn">[7]FuncStudy!$Y$717</definedName>
    <definedName name="UAcct924S">[7]FuncStudy!$Y$722</definedName>
    <definedName name="UACCT924SG">[7]FuncStudy!$Y$723</definedName>
    <definedName name="UAcct924SO">[7]FuncStudy!$Y$724</definedName>
    <definedName name="UAcct925">[7]FuncStudy!$Y$729</definedName>
    <definedName name="UAcct926">[7]FuncStudy!$Y$735</definedName>
    <definedName name="UAcct927">[7]FuncStudy!$Y$740</definedName>
    <definedName name="UAcct928">[7]FuncStudy!$Y$747</definedName>
    <definedName name="UAcct928RE">[7]FuncStudy!$Y$749</definedName>
    <definedName name="UAcct929">[7]FuncStudy!$Y$754</definedName>
    <definedName name="UACCT930cn">[7]FuncStudy!$Y$758</definedName>
    <definedName name="UAcct930S">[7]FuncStudy!$Y$757</definedName>
    <definedName name="UAcct930So">[7]FuncStudy!$Y$759</definedName>
    <definedName name="UAcct931">[7]FuncStudy!$Y$765</definedName>
    <definedName name="UAcct935">[7]FuncStudy!$Y$771</definedName>
    <definedName name="UAcctAGA">[7]FuncStudy!$Y$132</definedName>
    <definedName name="UAcctcwc">[7]FuncStudy!$Y$1798</definedName>
    <definedName name="UAcctd00">[7]FuncStudy!$Y$1471</definedName>
    <definedName name="UAcctdfad">[7]FuncStudy!$Y$214</definedName>
    <definedName name="UAcctdfap">[7]FuncStudy!$Y$212</definedName>
    <definedName name="UAcctdfat">[7]FuncStudy!$Y$213</definedName>
    <definedName name="UAcctds0">[7]FuncStudy!$Y$1475</definedName>
    <definedName name="UAcctfit">[7]FuncStudy!$Y$1142</definedName>
    <definedName name="UAcctg00">[7]FuncStudy!$Y$1623</definedName>
    <definedName name="UAccth00">[7]FuncStudy!$Y$1257</definedName>
    <definedName name="UAccti00">[7]FuncStudy!$Y$1665</definedName>
    <definedName name="UAcctn00">[7]FuncStudy!$Y$1213</definedName>
    <definedName name="UAccto00">[7]FuncStudy!$Y$1308</definedName>
    <definedName name="UAcctowc">[7]FuncStudy!$Y$1810</definedName>
    <definedName name="uacctowcssech">[7]FuncStudy!$Y$1809</definedName>
    <definedName name="UAccts00">[7]FuncStudy!$Y$1181</definedName>
    <definedName name="UAcctSchM">[7]FuncStudy!$Y$1120</definedName>
    <definedName name="UAcctsttax">[7]FuncStudy!$Y$1124</definedName>
    <definedName name="UAcctt00">[7]FuncStudy!$Y$1376</definedName>
    <definedName name="UACT553SGW">[7]FuncStudy!$Y$421</definedName>
    <definedName name="UncollectibleAccounts">[9]Variables!$B$27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[7]FuncStudy!$Y$1031</definedName>
    <definedName name="USCHMAFSE">[7]FuncStudy!$Y$1034</definedName>
    <definedName name="USCHMAFSG">[7]FuncStudy!$Y$1036</definedName>
    <definedName name="USCHMAFSNP">[7]FuncStudy!$Y$1032</definedName>
    <definedName name="USCHMAFSO">[7]FuncStudy!$Y$1033</definedName>
    <definedName name="USCHMAFTROJP">[7]FuncStudy!$Y$1035</definedName>
    <definedName name="USCHMAPBADDEBT">[7]FuncStudy!$Y$1045</definedName>
    <definedName name="USCHMAPS">[7]FuncStudy!$Y$1040</definedName>
    <definedName name="USCHMAPSE">[7]FuncStudy!$Y$1041</definedName>
    <definedName name="USCHMAPSG">[7]FuncStudy!$Y$1044</definedName>
    <definedName name="USCHMAPSNP">[7]FuncStudy!$Y$1042</definedName>
    <definedName name="USCHMAPSO">[7]FuncStudy!$Y$1043</definedName>
    <definedName name="USCHMATBADDEBT">[7]FuncStudy!$Y$1060</definedName>
    <definedName name="USCHMATCIAC">[7]FuncStudy!$Y$1051</definedName>
    <definedName name="USCHMATGPS">[7]FuncStudy!$Y$1057</definedName>
    <definedName name="USCHMATS">[7]FuncStudy!$Y$1049</definedName>
    <definedName name="USCHMATSCHMDEXP">[7]FuncStudy!$Y$1062</definedName>
    <definedName name="USCHMATSE">[7]FuncStudy!$Y$1055</definedName>
    <definedName name="USCHMATSG">[7]FuncStudy!$Y$1054</definedName>
    <definedName name="USCHMATSG2">[7]FuncStudy!$Y$1056</definedName>
    <definedName name="USCHMATSGCT">[7]FuncStudy!$Y$1050</definedName>
    <definedName name="USCHMATSNP">[7]FuncStudy!$Y$1052</definedName>
    <definedName name="USCHMATSNPD">[7]FuncStudy!$Y$1059</definedName>
    <definedName name="USCHMATSO">[7]FuncStudy!$Y$1058</definedName>
    <definedName name="USCHMATTAXDEPR">[7]FuncStudy!$Y$1061</definedName>
    <definedName name="USCHMATTROJD">[7]FuncStudy!$Y$1053</definedName>
    <definedName name="USCHMDFDGP">[7]FuncStudy!$Y$1069</definedName>
    <definedName name="USCHMDFDGU">[7]FuncStudy!$Y$1070</definedName>
    <definedName name="USCHMDFS">[7]FuncStudy!$Y$1068</definedName>
    <definedName name="USCHMDPIBT">[7]FuncStudy!$Y$1076</definedName>
    <definedName name="USCHMDPS">[7]FuncStudy!$Y$1073</definedName>
    <definedName name="USCHMDPSE">[7]FuncStudy!$Y$1074</definedName>
    <definedName name="USCHMDPSG">[7]FuncStudy!$Y$1077</definedName>
    <definedName name="USCHMDPSNP">[7]FuncStudy!$Y$1075</definedName>
    <definedName name="USCHMDPSO">[7]FuncStudy!$Y$1078</definedName>
    <definedName name="USCHMDTBADDEBT">[7]FuncStudy!$Y$1083</definedName>
    <definedName name="USCHMDTCN">[7]FuncStudy!$Y$1085</definedName>
    <definedName name="USCHMDTDGP">[7]FuncStudy!$Y$1087</definedName>
    <definedName name="USCHMDTGPS">[7]FuncStudy!$Y$1090</definedName>
    <definedName name="USCHMDTS">[7]FuncStudy!$Y$1082</definedName>
    <definedName name="USCHMDTSE">[7]FuncStudy!$Y$1088</definedName>
    <definedName name="USCHMDTSG">[7]FuncStudy!$Y$1089</definedName>
    <definedName name="USCHMDTSNP">[7]FuncStudy!$Y$1084</definedName>
    <definedName name="USCHMDTSNPD">[7]FuncStudy!$Y$1093</definedName>
    <definedName name="USCHMDTSO">[7]FuncStudy!$Y$1091</definedName>
    <definedName name="USCHMDTTAXDEPR">[7]FuncStudy!$Y$1092</definedName>
    <definedName name="USCHMDTTROJD">[7]FuncStudy!$Y$1086</definedName>
    <definedName name="USYieldCurves">'[11]Calcoutput (futures)'!$B$4:$C$124</definedName>
    <definedName name="Version" localSheetId="1">#REF!</definedName>
    <definedName name="Version" localSheetId="0">#REF!</definedName>
    <definedName name="Version">#REF!</definedName>
    <definedName name="w" localSheetId="1" hidden="1">[29]Inputs!#REF!</definedName>
    <definedName name="w" localSheetId="0" hidden="1">[29]Inputs!#REF!</definedName>
    <definedName name="w" hidden="1">[29]Inputs!#REF!</definedName>
    <definedName name="WinterPeak">'[30]Load Data'!$D$9:$H$12,'[30]Load Data'!$D$20:$H$22</definedName>
    <definedName name="Workforce_Data">OFFSET([31]Workforce!$A$1,0,0,COUNTA([31]Workforce!$A$1:$A$65536),COUNTA([31]Workforce!$A$1:$IV$1))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1" hidden="1">{#N/A,#N/A,FALSE,"Output Ass";#N/A,#N/A,FALSE,"Sum Tot";#N/A,#N/A,FALSE,"Ex Sum Year";#N/A,#N/A,FALSE,"Sum Qtr"}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1" hidden="1">{#N/A,#N/A,TRUE,"Filing Back-Up Pages_4.8.4-7";#N/A,#N/A,TRUE,"GI Back-up Page_4.8.8"}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1" hidden="1">{"Electric Only",#N/A,FALSE,"Hyperion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1" hidden="1">'[32]DSM Output'!$B$21:$B$23</definedName>
    <definedName name="y" localSheetId="0" hidden="1">'[32]DSM Output'!$B$21:$B$23</definedName>
    <definedName name="y" hidden="1">#REF!</definedName>
    <definedName name="YearEndFactors">[9]UTCR!$G$22:$U$108</definedName>
    <definedName name="YearEndInput">[9]Inputs!$A$3:$D$1681</definedName>
    <definedName name="yesterdayscurves">'[11]Calcoutput (futures)'!$L$7:$T$128</definedName>
    <definedName name="z" localSheetId="1" hidden="1">'[32]DSM Output'!$G$21:$G$23</definedName>
    <definedName name="z" localSheetId="0" hidden="1">'[32]DSM Output'!$G$21:$G$23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24" i="2"/>
  <c r="C19" i="2"/>
  <c r="C16" i="2"/>
  <c r="C17" i="2"/>
  <c r="C15" i="2"/>
  <c r="C33" i="1"/>
  <c r="C40" i="1" l="1"/>
  <c r="C38" i="1" l="1"/>
  <c r="C37" i="1"/>
  <c r="C36" i="1"/>
  <c r="A36" i="1"/>
  <c r="A37" i="1" l="1"/>
  <c r="A38" i="1" s="1"/>
  <c r="A40" i="1" l="1"/>
  <c r="C9" i="2" l="1"/>
  <c r="C14" i="1" l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F18" i="1" l="1"/>
  <c r="F19" i="1" s="1"/>
  <c r="F26" i="1" s="1"/>
  <c r="J18" i="1"/>
  <c r="J19" i="1" s="1"/>
  <c r="J26" i="1" s="1"/>
  <c r="N18" i="1"/>
  <c r="N19" i="1" s="1"/>
  <c r="N26" i="1" s="1"/>
  <c r="D18" i="1"/>
  <c r="D19" i="1" s="1"/>
  <c r="D26" i="1" s="1"/>
  <c r="H18" i="1"/>
  <c r="H19" i="1" s="1"/>
  <c r="H26" i="1" s="1"/>
  <c r="L18" i="1"/>
  <c r="L19" i="1" s="1"/>
  <c r="L26" i="1" s="1"/>
  <c r="E18" i="1"/>
  <c r="E19" i="1" s="1"/>
  <c r="E26" i="1" s="1"/>
  <c r="M18" i="1"/>
  <c r="M19" i="1" s="1"/>
  <c r="M26" i="1" s="1"/>
  <c r="I18" i="1"/>
  <c r="I19" i="1" s="1"/>
  <c r="I26" i="1" s="1"/>
  <c r="P17" i="1"/>
  <c r="G18" i="1"/>
  <c r="G19" i="1" s="1"/>
  <c r="G26" i="1" s="1"/>
  <c r="K18" i="1"/>
  <c r="K19" i="1" s="1"/>
  <c r="K26" i="1" s="1"/>
  <c r="O18" i="1"/>
  <c r="O19" i="1" s="1"/>
  <c r="O26" i="1" s="1"/>
  <c r="A7" i="1"/>
  <c r="D10" i="1" l="1"/>
  <c r="D22" i="1" s="1"/>
  <c r="D6" i="1"/>
  <c r="H10" i="1"/>
  <c r="H22" i="1" s="1"/>
  <c r="H6" i="1"/>
  <c r="P26" i="1"/>
  <c r="C5" i="2" s="1"/>
  <c r="P19" i="1"/>
  <c r="P18" i="1"/>
  <c r="A8" i="1"/>
  <c r="F22" i="1" l="1"/>
  <c r="F24" i="1" s="1"/>
  <c r="F28" i="1" s="1"/>
  <c r="F32" i="1" s="1"/>
  <c r="E22" i="1"/>
  <c r="E24" i="1" s="1"/>
  <c r="E28" i="1" s="1"/>
  <c r="E32" i="1" s="1"/>
  <c r="G22" i="1"/>
  <c r="G24" i="1" s="1"/>
  <c r="G28" i="1" s="1"/>
  <c r="G32" i="1" s="1"/>
  <c r="D24" i="1"/>
  <c r="C7" i="2"/>
  <c r="J22" i="1"/>
  <c r="J24" i="1" s="1"/>
  <c r="J28" i="1" s="1"/>
  <c r="J32" i="1" s="1"/>
  <c r="N22" i="1"/>
  <c r="N24" i="1" s="1"/>
  <c r="N28" i="1" s="1"/>
  <c r="N32" i="1" s="1"/>
  <c r="O22" i="1"/>
  <c r="O24" i="1" s="1"/>
  <c r="O28" i="1" s="1"/>
  <c r="O32" i="1" s="1"/>
  <c r="I22" i="1"/>
  <c r="I24" i="1" s="1"/>
  <c r="I28" i="1" s="1"/>
  <c r="I32" i="1" s="1"/>
  <c r="K22" i="1"/>
  <c r="K24" i="1" s="1"/>
  <c r="K28" i="1" s="1"/>
  <c r="K32" i="1" s="1"/>
  <c r="M22" i="1"/>
  <c r="M24" i="1" s="1"/>
  <c r="M28" i="1" s="1"/>
  <c r="M32" i="1" s="1"/>
  <c r="L22" i="1"/>
  <c r="L24" i="1" s="1"/>
  <c r="L28" i="1" s="1"/>
  <c r="L32" i="1" s="1"/>
  <c r="H24" i="1"/>
  <c r="H28" i="1" s="1"/>
  <c r="H32" i="1" s="1"/>
  <c r="C6" i="1"/>
  <c r="A9" i="1"/>
  <c r="P24" i="1" l="1"/>
  <c r="D28" i="1"/>
  <c r="A10" i="1"/>
  <c r="C22" i="1" s="1"/>
  <c r="C10" i="1"/>
  <c r="D32" i="1" l="1"/>
  <c r="P28" i="1"/>
  <c r="C11" i="2" s="1"/>
  <c r="A13" i="1"/>
  <c r="A14" i="1" s="1"/>
  <c r="D33" i="1" l="1"/>
  <c r="D34" i="1"/>
  <c r="E31" i="1" s="1"/>
  <c r="E33" i="1" s="1"/>
  <c r="E34" i="1" s="1"/>
  <c r="F31" i="1" s="1"/>
  <c r="F33" i="1" s="1"/>
  <c r="F34" i="1" s="1"/>
  <c r="G31" i="1" s="1"/>
  <c r="G33" i="1" s="1"/>
  <c r="G34" i="1" s="1"/>
  <c r="H31" i="1" s="1"/>
  <c r="H33" i="1" s="1"/>
  <c r="H34" i="1" s="1"/>
  <c r="I31" i="1" s="1"/>
  <c r="I33" i="1" s="1"/>
  <c r="I34" i="1" s="1"/>
  <c r="J31" i="1" s="1"/>
  <c r="J33" i="1" s="1"/>
  <c r="J34" i="1" s="1"/>
  <c r="K31" i="1" s="1"/>
  <c r="K33" i="1" s="1"/>
  <c r="K34" i="1" s="1"/>
  <c r="L31" i="1" s="1"/>
  <c r="L33" i="1" s="1"/>
  <c r="L34" i="1" s="1"/>
  <c r="M31" i="1" s="1"/>
  <c r="M33" i="1" s="1"/>
  <c r="M34" i="1" s="1"/>
  <c r="N31" i="1" s="1"/>
  <c r="A15" i="1"/>
  <c r="A17" i="1" s="1"/>
  <c r="N33" i="1" l="1"/>
  <c r="N34" i="1" s="1"/>
  <c r="O31" i="1" s="1"/>
  <c r="O33" i="1" s="1"/>
  <c r="O34" i="1" s="1"/>
  <c r="P34" i="1" s="1"/>
  <c r="C18" i="1"/>
  <c r="A18" i="1"/>
  <c r="P36" i="1" l="1"/>
  <c r="P37" i="1"/>
  <c r="P38" i="1" s="1"/>
  <c r="C13" i="2"/>
  <c r="A19" i="1"/>
  <c r="C19" i="1"/>
  <c r="P40" i="1" l="1"/>
  <c r="A22" i="1"/>
  <c r="A23" i="1" s="1"/>
  <c r="A24" i="1" s="1"/>
  <c r="A26" i="1" s="1"/>
  <c r="C26" i="1"/>
  <c r="C28" i="1" l="1"/>
  <c r="C32" i="1"/>
  <c r="A28" i="1"/>
  <c r="C24" i="1"/>
  <c r="A30" i="1" l="1"/>
  <c r="A31" i="1" l="1"/>
  <c r="A32" i="1" s="1"/>
  <c r="A33" i="1" s="1"/>
  <c r="A34" i="1" l="1"/>
</calcChain>
</file>

<file path=xl/sharedStrings.xml><?xml version="1.0" encoding="utf-8"?>
<sst xmlns="http://schemas.openxmlformats.org/spreadsheetml/2006/main" count="51" uniqueCount="46">
  <si>
    <t>Calendar Year 2022 PTC Tracker</t>
  </si>
  <si>
    <t>Actual PTCs ($/MWh)</t>
  </si>
  <si>
    <t>Base PTCs ($/MWh)</t>
  </si>
  <si>
    <t>PTC Differential ($/MWh)</t>
  </si>
  <si>
    <t>Washington Sales (MWh)</t>
  </si>
  <si>
    <t>Total PTC Differential*</t>
  </si>
  <si>
    <t>Interest Accrued through December 31, 2022</t>
  </si>
  <si>
    <t>Interest Accrued January 1, 2023 through March 31, 2023</t>
  </si>
  <si>
    <t>Interest Accrued April 1, 2023 through June 30, 2023</t>
  </si>
  <si>
    <t>Interest Accrued July 1, 2023 through December 31, 2023</t>
  </si>
  <si>
    <t>Requested PTC Recovery</t>
  </si>
  <si>
    <t>* Calculated monthly</t>
  </si>
  <si>
    <t>Washington PTC Tracker</t>
  </si>
  <si>
    <t>January 1, 2022 - December 31, 2022</t>
  </si>
  <si>
    <t>Line No.</t>
  </si>
  <si>
    <t>Docket No.   UE-191024</t>
  </si>
  <si>
    <t>Docket No.   UE-210402</t>
  </si>
  <si>
    <t>Base PTC in Rates:</t>
  </si>
  <si>
    <t>Total Company PTC in Rates</t>
  </si>
  <si>
    <t>Washington SG Allocation Factor</t>
  </si>
  <si>
    <t>UE-191024 / UE-210402</t>
  </si>
  <si>
    <t>WA Allocated PTC Baseline in Rates ($/MWh)</t>
  </si>
  <si>
    <t>Retail Sales @ Meter in Rates</t>
  </si>
  <si>
    <t>PTC $/MWh</t>
  </si>
  <si>
    <t>Actual PTCs:</t>
  </si>
  <si>
    <t>Federal Tax Rate</t>
  </si>
  <si>
    <t>Net to Gross Bump up factor = (1/(1-tax rate))</t>
  </si>
  <si>
    <t>Washington Actual SG Allocation Factor</t>
  </si>
  <si>
    <t>Total</t>
  </si>
  <si>
    <t>Total Company Actual PTC</t>
  </si>
  <si>
    <t>Total Company Actual PTC Tax Affected</t>
  </si>
  <si>
    <t>Washington Allocated PTC</t>
  </si>
  <si>
    <t>Deferral:</t>
  </si>
  <si>
    <t>Base PTC in Rates</t>
  </si>
  <si>
    <t>Actual WA Sales (MWh)</t>
  </si>
  <si>
    <t>PCAM</t>
  </si>
  <si>
    <t>Actual Collections of Base PTC</t>
  </si>
  <si>
    <t>Washington Allocated Actual PTC</t>
  </si>
  <si>
    <t>Total Monthly PTC Differential - Above or (Below) Base</t>
  </si>
  <si>
    <t>FERC Interest Rate - Published Quarterly</t>
  </si>
  <si>
    <t>FERC</t>
  </si>
  <si>
    <t>Beginning Balance</t>
  </si>
  <si>
    <t>Incremental Deferral</t>
  </si>
  <si>
    <t>Carrying Charge</t>
  </si>
  <si>
    <t>Ending PTC Balance</t>
  </si>
  <si>
    <t>Total PTC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</si>
</sst>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  <numFmt numFmtId="167" formatCode="[$-409]mmm\-yy;@"/>
    <numFmt numFmtId="168" formatCode="#,##0.0000_);\(#,##0.0000\)"/>
    <numFmt numFmtId="169" formatCode="_(&quot;$&quot;\ #,##0.00_);_(&quot;$&quot;* \(#,##0.00\);_(&quot;$&quot;* &quot;-&quot;??_);_(@_)"/>
    <numFmt numFmtId="170" formatCode="_(&quot;$&quot;\ #,##0_);_(&quot;$&quot;* \(#,##0\);_(&quot;$&quot;* &quot;-&quot;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1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4" fillId="0" borderId="0" xfId="3" applyFont="1"/>
    <xf numFmtId="0" fontId="5" fillId="0" borderId="0" xfId="3" applyFont="1"/>
    <xf numFmtId="41" fontId="5" fillId="0" borderId="0" xfId="3" applyNumberFormat="1" applyFont="1"/>
    <xf numFmtId="0" fontId="4" fillId="0" borderId="0" xfId="3" applyFont="1" applyAlignment="1">
      <alignment horizontal="center" wrapText="1"/>
    </xf>
    <xf numFmtId="0" fontId="3" fillId="0" borderId="0" xfId="4" applyFont="1"/>
    <xf numFmtId="0" fontId="4" fillId="0" borderId="1" xfId="3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4"/>
    <xf numFmtId="164" fontId="0" fillId="0" borderId="0" xfId="2" applyNumberFormat="1" applyFont="1" applyFill="1"/>
    <xf numFmtId="165" fontId="6" fillId="0" borderId="0" xfId="1" applyNumberFormat="1" applyFont="1" applyFill="1"/>
    <xf numFmtId="166" fontId="0" fillId="0" borderId="2" xfId="5" applyNumberFormat="1" applyFont="1" applyFill="1" applyBorder="1"/>
    <xf numFmtId="164" fontId="0" fillId="0" borderId="3" xfId="2" applyNumberFormat="1" applyFont="1" applyFill="1" applyBorder="1"/>
    <xf numFmtId="0" fontId="3" fillId="0" borderId="0" xfId="4" applyFont="1" applyAlignment="1">
      <alignment horizontal="center"/>
    </xf>
    <xf numFmtId="167" fontId="3" fillId="0" borderId="0" xfId="4" applyNumberFormat="1" applyFont="1" applyAlignment="1">
      <alignment horizontal="center"/>
    </xf>
    <xf numFmtId="164" fontId="0" fillId="0" borderId="0" xfId="2" applyNumberFormat="1" applyFont="1"/>
    <xf numFmtId="165" fontId="2" fillId="0" borderId="0" xfId="4" applyNumberFormat="1"/>
    <xf numFmtId="165" fontId="0" fillId="0" borderId="0" xfId="1" applyNumberFormat="1" applyFont="1"/>
    <xf numFmtId="164" fontId="0" fillId="0" borderId="3" xfId="2" applyNumberFormat="1" applyFont="1" applyBorder="1"/>
    <xf numFmtId="0" fontId="0" fillId="0" borderId="0" xfId="0" applyAlignment="1">
      <alignment wrapText="1"/>
    </xf>
    <xf numFmtId="164" fontId="2" fillId="0" borderId="0" xfId="4" applyNumberFormat="1"/>
    <xf numFmtId="44" fontId="2" fillId="0" borderId="0" xfId="4" applyNumberFormat="1"/>
    <xf numFmtId="164" fontId="0" fillId="0" borderId="0" xfId="2" applyNumberFormat="1" applyFont="1" applyBorder="1"/>
    <xf numFmtId="41" fontId="2" fillId="0" borderId="0" xfId="4" applyNumberFormat="1"/>
    <xf numFmtId="41" fontId="0" fillId="0" borderId="2" xfId="2" applyNumberFormat="1" applyFont="1" applyFill="1" applyBorder="1"/>
    <xf numFmtId="44" fontId="0" fillId="0" borderId="0" xfId="2" applyFont="1" applyFill="1" applyBorder="1"/>
    <xf numFmtId="0" fontId="2" fillId="0" borderId="0" xfId="4" applyAlignment="1">
      <alignment horizontal="center"/>
    </xf>
    <xf numFmtId="166" fontId="2" fillId="0" borderId="0" xfId="6" quotePrefix="1" applyNumberFormat="1" applyAlignment="1">
      <alignment horizontal="center"/>
    </xf>
    <xf numFmtId="168" fontId="2" fillId="0" borderId="0" xfId="7" quotePrefix="1" applyNumberFormat="1" applyFont="1" applyBorder="1" applyAlignment="1" applyProtection="1">
      <alignment horizontal="center"/>
    </xf>
    <xf numFmtId="166" fontId="5" fillId="0" borderId="0" xfId="5" applyNumberFormat="1" applyFont="1" applyBorder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41" fontId="2" fillId="0" borderId="2" xfId="4" applyNumberFormat="1" applyBorder="1"/>
    <xf numFmtId="41" fontId="2" fillId="0" borderId="0" xfId="2" applyNumberFormat="1" applyAlignment="1"/>
    <xf numFmtId="41" fontId="2" fillId="0" borderId="2" xfId="2" applyNumberFormat="1" applyBorder="1" applyAlignment="1"/>
    <xf numFmtId="10" fontId="5" fillId="0" borderId="0" xfId="3" applyNumberFormat="1" applyFont="1"/>
    <xf numFmtId="164" fontId="5" fillId="0" borderId="0" xfId="2" applyNumberFormat="1" applyFont="1"/>
    <xf numFmtId="37" fontId="5" fillId="0" borderId="0" xfId="2" applyNumberFormat="1" applyFont="1"/>
    <xf numFmtId="164" fontId="5" fillId="0" borderId="0" xfId="3" applyNumberFormat="1" applyFont="1"/>
    <xf numFmtId="42" fontId="2" fillId="0" borderId="4" xfId="4" applyNumberFormat="1" applyBorder="1"/>
    <xf numFmtId="164" fontId="4" fillId="0" borderId="3" xfId="3" applyNumberFormat="1" applyFont="1" applyBorder="1"/>
    <xf numFmtId="0" fontId="2" fillId="0" borderId="0" xfId="8"/>
    <xf numFmtId="165" fontId="0" fillId="0" borderId="0" xfId="11" applyNumberFormat="1" applyFont="1"/>
    <xf numFmtId="0" fontId="7" fillId="2" borderId="5" xfId="8" applyFont="1" applyFill="1" applyBorder="1"/>
    <xf numFmtId="0" fontId="7" fillId="2" borderId="4" xfId="8" applyFont="1" applyFill="1" applyBorder="1"/>
    <xf numFmtId="0" fontId="7" fillId="2" borderId="6" xfId="8" applyFont="1" applyFill="1" applyBorder="1"/>
    <xf numFmtId="0" fontId="8" fillId="2" borderId="7" xfId="8" applyFont="1" applyFill="1" applyBorder="1"/>
    <xf numFmtId="0" fontId="7" fillId="2" borderId="0" xfId="8" applyFont="1" applyFill="1"/>
    <xf numFmtId="0" fontId="7" fillId="2" borderId="8" xfId="8" applyFont="1" applyFill="1" applyBorder="1"/>
    <xf numFmtId="0" fontId="7" fillId="2" borderId="7" xfId="8" applyFont="1" applyFill="1" applyBorder="1"/>
    <xf numFmtId="0" fontId="9" fillId="2" borderId="7" xfId="9" applyFont="1" applyFill="1" applyBorder="1" applyAlignment="1">
      <alignment horizontal="left" indent="1"/>
    </xf>
    <xf numFmtId="44" fontId="7" fillId="2" borderId="0" xfId="10" applyFont="1" applyFill="1" applyBorder="1" applyAlignment="1">
      <alignment horizontal="right" vertical="center"/>
    </xf>
    <xf numFmtId="43" fontId="7" fillId="2" borderId="2" xfId="10" applyNumberFormat="1" applyFont="1" applyFill="1" applyBorder="1" applyAlignment="1">
      <alignment horizontal="right" vertical="center"/>
    </xf>
    <xf numFmtId="43" fontId="7" fillId="2" borderId="0" xfId="10" applyNumberFormat="1" applyFont="1" applyFill="1" applyBorder="1" applyAlignment="1">
      <alignment horizontal="right" vertical="center"/>
    </xf>
    <xf numFmtId="169" fontId="10" fillId="2" borderId="0" xfId="10" applyNumberFormat="1" applyFont="1" applyFill="1" applyBorder="1" applyAlignment="1">
      <alignment horizontal="right" vertical="center"/>
    </xf>
    <xf numFmtId="165" fontId="7" fillId="2" borderId="0" xfId="11" applyNumberFormat="1" applyFont="1" applyFill="1" applyBorder="1"/>
    <xf numFmtId="0" fontId="7" fillId="2" borderId="7" xfId="8" applyFont="1" applyFill="1" applyBorder="1" applyAlignment="1">
      <alignment horizontal="left" indent="1"/>
    </xf>
    <xf numFmtId="170" fontId="7" fillId="2" borderId="0" xfId="8" applyNumberFormat="1" applyFont="1" applyFill="1"/>
    <xf numFmtId="41" fontId="7" fillId="2" borderId="0" xfId="8" applyNumberFormat="1" applyFont="1" applyFill="1"/>
    <xf numFmtId="0" fontId="10" fillId="2" borderId="7" xfId="8" applyFont="1" applyFill="1" applyBorder="1" applyAlignment="1">
      <alignment horizontal="left" indent="1"/>
    </xf>
    <xf numFmtId="170" fontId="10" fillId="2" borderId="3" xfId="8" applyNumberFormat="1" applyFont="1" applyFill="1" applyBorder="1"/>
    <xf numFmtId="0" fontId="10" fillId="2" borderId="7" xfId="8" applyFont="1" applyFill="1" applyBorder="1"/>
    <xf numFmtId="170" fontId="10" fillId="2" borderId="0" xfId="8" applyNumberFormat="1" applyFont="1" applyFill="1"/>
    <xf numFmtId="0" fontId="11" fillId="2" borderId="7" xfId="8" applyFont="1" applyFill="1" applyBorder="1"/>
    <xf numFmtId="0" fontId="7" fillId="2" borderId="9" xfId="8" applyFont="1" applyFill="1" applyBorder="1"/>
    <xf numFmtId="0" fontId="7" fillId="2" borderId="2" xfId="8" applyFont="1" applyFill="1" applyBorder="1"/>
    <xf numFmtId="0" fontId="7" fillId="2" borderId="10" xfId="8" applyFont="1" applyFill="1" applyBorder="1"/>
    <xf numFmtId="0" fontId="0" fillId="0" borderId="0" xfId="0" applyAlignment="1">
      <alignment horizontal="center" wrapText="1"/>
    </xf>
    <xf numFmtId="41" fontId="2" fillId="0" borderId="0" xfId="0" applyNumberFormat="1" applyFont="1" applyAlignment="1">
      <alignment horizontal="right" vertical="center"/>
    </xf>
    <xf numFmtId="164" fontId="4" fillId="0" borderId="3" xfId="0" applyNumberFormat="1" applyFont="1" applyBorder="1"/>
    <xf numFmtId="0" fontId="0" fillId="0" borderId="0" xfId="0" applyAlignment="1">
      <alignment horizontal="center"/>
    </xf>
    <xf numFmtId="0" fontId="5" fillId="0" borderId="0" xfId="3" applyFont="1" applyAlignment="1">
      <alignment horizontal="center" wrapText="1"/>
    </xf>
  </cellXfs>
  <cellStyles count="12">
    <cellStyle name="Comma" xfId="1" builtinId="3"/>
    <cellStyle name="Comma 2" xfId="11" xr:uid="{BADB9A0A-74AD-4484-A92F-CC9F1601D22F}"/>
    <cellStyle name="Comma 2 2 2" xfId="7" xr:uid="{384D0DAB-964E-4D9C-9ECB-CEA188622B6B}"/>
    <cellStyle name="Currency" xfId="2" builtinId="4"/>
    <cellStyle name="Currency 10" xfId="10" xr:uid="{CA39F8C8-A7A3-44D9-8E6E-07984A757856}"/>
    <cellStyle name="Normal" xfId="0" builtinId="0"/>
    <cellStyle name="Normal 10" xfId="4" xr:uid="{84193B5D-4EA1-4E81-A9A9-04BCC75A1529}"/>
    <cellStyle name="Normal 10 2 2" xfId="8" xr:uid="{9042771F-5C93-49C6-82AB-66D750729284}"/>
    <cellStyle name="Normal 11 31" xfId="3" xr:uid="{767FD2EF-7F2A-4ECA-88C1-62A0A527544C}"/>
    <cellStyle name="Normal 2" xfId="9" xr:uid="{8EE7263B-A18C-4660-BFCC-C16B4B0F5F8A}"/>
    <cellStyle name="Normal 2 2 2 5" xfId="6" xr:uid="{F3312DE7-0B8E-43D5-95CA-67D31BDAD3DA}"/>
    <cellStyle name="Percent 10" xfId="5" xr:uid="{1422B776-7669-40DA-8C63-354EDF56CC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4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UT%2011-035-200%20(GRC%20May2013)\Sent%20out\Sent%20out%202012%2008%2020%20(Monthly%20Allocation)\UTGRC12_Utah%20Base%20NPC%20Report%20(Settlement)%20CONF_Sent%20Out%202012%2008%2020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%20Shared%20Directory/TJ%20Financials/2006%20Planning/PLAN%20FTE%20COMPARIS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Y%2020000-xxx-xx-xx%20(GRC%20CY2016)\Data\GNw_Market%20Price%20Index%20(1206)%20(Confidential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(4.4) Allctd Base NPC (GRC12)"/>
      <sheetName val="(4.5) Base NPC by Cat (GRC12)"/>
      <sheetName val="(4.6) Base UTGRC12 MAY NPC"/>
      <sheetName val="Allocation"/>
      <sheetName val="Check MWh"/>
      <sheetName val="Check Dollars"/>
      <sheetName val="Check Other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FD1A-01E5-456F-97B0-5F3B49B36235}">
  <dimension ref="B2:D24"/>
  <sheetViews>
    <sheetView zoomScale="110" zoomScaleNormal="110" workbookViewId="0"/>
  </sheetViews>
  <sheetFormatPr defaultRowHeight="12.75" x14ac:dyDescent="0.2"/>
  <cols>
    <col min="1" max="1" width="9.140625" style="44"/>
    <col min="2" max="2" width="59" style="44" bestFit="1" customWidth="1"/>
    <col min="3" max="3" width="20.7109375" style="44" customWidth="1"/>
    <col min="4" max="4" width="1.85546875" style="44" customWidth="1"/>
    <col min="5" max="16384" width="9.140625" style="44"/>
  </cols>
  <sheetData>
    <row r="2" spans="2:4" ht="15.75" x14ac:dyDescent="0.25">
      <c r="B2" s="46"/>
      <c r="C2" s="47"/>
      <c r="D2" s="48"/>
    </row>
    <row r="3" spans="2:4" ht="15.75" x14ac:dyDescent="0.25">
      <c r="B3" s="49" t="s">
        <v>0</v>
      </c>
      <c r="C3" s="50"/>
      <c r="D3" s="51"/>
    </row>
    <row r="4" spans="2:4" ht="15.75" x14ac:dyDescent="0.25">
      <c r="B4" s="52"/>
      <c r="C4" s="50"/>
      <c r="D4" s="51"/>
    </row>
    <row r="5" spans="2:4" ht="15.75" x14ac:dyDescent="0.25">
      <c r="B5" s="53" t="s">
        <v>1</v>
      </c>
      <c r="C5" s="54">
        <f>-'Exhibit JP-3'!P26/SUM('Exhibit JP-3'!D23:O23)</f>
        <v>4.4650662307896436</v>
      </c>
      <c r="D5" s="51"/>
    </row>
    <row r="6" spans="2:4" ht="15.75" x14ac:dyDescent="0.25">
      <c r="B6" s="53" t="s">
        <v>2</v>
      </c>
      <c r="C6" s="55">
        <f>('Exhibit JP-3'!D22*4/12)+('Exhibit JP-3'!H22*8/12)</f>
        <v>4.8101645560357804</v>
      </c>
      <c r="D6" s="51"/>
    </row>
    <row r="7" spans="2:4" ht="15.75" x14ac:dyDescent="0.25">
      <c r="B7" s="53" t="s">
        <v>3</v>
      </c>
      <c r="C7" s="56">
        <f>+C5-C6</f>
        <v>-0.34509832524613682</v>
      </c>
      <c r="D7" s="51"/>
    </row>
    <row r="8" spans="2:4" ht="15.75" x14ac:dyDescent="0.25">
      <c r="B8" s="53"/>
      <c r="C8" s="57"/>
      <c r="D8" s="51"/>
    </row>
    <row r="9" spans="2:4" ht="15.75" x14ac:dyDescent="0.25">
      <c r="B9" s="53" t="s">
        <v>4</v>
      </c>
      <c r="C9" s="58">
        <f>SUM('Exhibit JP-3'!D23:O23)</f>
        <v>4181079.2789999992</v>
      </c>
      <c r="D9" s="51"/>
    </row>
    <row r="10" spans="2:4" ht="15.75" x14ac:dyDescent="0.25">
      <c r="B10" s="59"/>
      <c r="C10" s="60"/>
      <c r="D10" s="51"/>
    </row>
    <row r="11" spans="2:4" ht="15.75" x14ac:dyDescent="0.25">
      <c r="B11" s="59" t="s">
        <v>5</v>
      </c>
      <c r="C11" s="60">
        <f>'Exhibit JP-3'!P28</f>
        <v>1437074.6817211667</v>
      </c>
      <c r="D11" s="51"/>
    </row>
    <row r="12" spans="2:4" ht="15.75" x14ac:dyDescent="0.25">
      <c r="B12" s="59"/>
      <c r="C12" s="60"/>
      <c r="D12" s="51"/>
    </row>
    <row r="13" spans="2:4" ht="15.75" x14ac:dyDescent="0.25">
      <c r="B13" s="59" t="s">
        <v>6</v>
      </c>
      <c r="C13" s="61">
        <f>SUM('Exhibit JP-3'!D33:O33)</f>
        <v>2494.8960663857097</v>
      </c>
      <c r="D13" s="51"/>
    </row>
    <row r="14" spans="2:4" ht="15.75" x14ac:dyDescent="0.25">
      <c r="B14" s="59"/>
      <c r="C14" s="61"/>
      <c r="D14" s="51"/>
    </row>
    <row r="15" spans="2:4" ht="15.75" x14ac:dyDescent="0.25">
      <c r="B15" s="59" t="s">
        <v>7</v>
      </c>
      <c r="C15" s="61">
        <f>'Exhibit JP-3'!P36</f>
        <v>22828.831989731872</v>
      </c>
      <c r="D15" s="51"/>
    </row>
    <row r="16" spans="2:4" ht="15.75" x14ac:dyDescent="0.25">
      <c r="B16" s="59" t="s">
        <v>8</v>
      </c>
      <c r="C16" s="61">
        <f>'Exhibit JP-3'!P37</f>
        <v>27591.702027831925</v>
      </c>
      <c r="D16" s="51"/>
    </row>
    <row r="17" spans="2:4" ht="15.75" x14ac:dyDescent="0.25">
      <c r="B17" s="59" t="s">
        <v>9</v>
      </c>
      <c r="C17" s="61">
        <f>'Exhibit JP-3'!P38</f>
        <v>60755.843735426664</v>
      </c>
      <c r="D17" s="51"/>
    </row>
    <row r="18" spans="2:4" ht="15.75" x14ac:dyDescent="0.25">
      <c r="B18" s="59"/>
      <c r="C18" s="50"/>
      <c r="D18" s="51"/>
    </row>
    <row r="19" spans="2:4" ht="16.5" thickBot="1" x14ac:dyDescent="0.3">
      <c r="B19" s="62" t="s">
        <v>10</v>
      </c>
      <c r="C19" s="63">
        <f>C11+C13+C15+C16+C17</f>
        <v>1550745.955540543</v>
      </c>
      <c r="D19" s="51"/>
    </row>
    <row r="20" spans="2:4" ht="16.5" thickTop="1" x14ac:dyDescent="0.25">
      <c r="B20" s="64"/>
      <c r="C20" s="65"/>
      <c r="D20" s="51"/>
    </row>
    <row r="21" spans="2:4" ht="15.75" x14ac:dyDescent="0.25">
      <c r="B21" s="66" t="s">
        <v>11</v>
      </c>
      <c r="C21" s="50"/>
      <c r="D21" s="51"/>
    </row>
    <row r="22" spans="2:4" ht="15.75" x14ac:dyDescent="0.25">
      <c r="B22" s="67"/>
      <c r="C22" s="68"/>
      <c r="D22" s="69"/>
    </row>
    <row r="24" spans="2:4" x14ac:dyDescent="0.2">
      <c r="C24" s="45">
        <f>C19-SUM('Exhibit JP-3'!D32:O33)-'Exhibit JP-3'!P36-'Exhibit JP-3'!P37-'Exhibit JP-3'!P38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9ED4-E32B-4260-9723-3D01B7CB5D23}">
  <dimension ref="A1:P41"/>
  <sheetViews>
    <sheetView tabSelected="1" view="pageBreakPreview" zoomScale="60" zoomScaleNormal="90" workbookViewId="0"/>
  </sheetViews>
  <sheetFormatPr defaultColWidth="13.7109375" defaultRowHeight="12.75" x14ac:dyDescent="0.2"/>
  <cols>
    <col min="1" max="1" width="5.5703125" style="3" customWidth="1"/>
    <col min="2" max="2" width="51.42578125" style="3" customWidth="1"/>
    <col min="3" max="3" width="32.28515625" style="32" customWidth="1"/>
    <col min="4" max="16" width="14.7109375" style="3" customWidth="1"/>
    <col min="17" max="16384" width="13.7109375" style="3"/>
  </cols>
  <sheetData>
    <row r="1" spans="1:16" ht="12.75" customHeight="1" x14ac:dyDescent="0.2">
      <c r="A1" s="1" t="s">
        <v>12</v>
      </c>
      <c r="B1" s="2"/>
      <c r="C1" s="31"/>
      <c r="F1" s="2"/>
    </row>
    <row r="2" spans="1:16" ht="12.75" customHeight="1" x14ac:dyDescent="0.2">
      <c r="A2" s="1" t="s">
        <v>13</v>
      </c>
      <c r="B2" s="2"/>
      <c r="C2" s="31"/>
      <c r="F2" s="2"/>
    </row>
    <row r="3" spans="1:16" ht="12.75" customHeight="1" x14ac:dyDescent="0.2">
      <c r="D3" s="4"/>
    </row>
    <row r="4" spans="1:16" ht="25.5" customHeight="1" x14ac:dyDescent="0.2">
      <c r="A4" s="5" t="s">
        <v>14</v>
      </c>
      <c r="D4" s="7" t="s">
        <v>15</v>
      </c>
      <c r="H4" s="7" t="s">
        <v>16</v>
      </c>
    </row>
    <row r="5" spans="1:16" x14ac:dyDescent="0.2">
      <c r="A5" s="6" t="s">
        <v>17</v>
      </c>
      <c r="C5" s="14"/>
    </row>
    <row r="6" spans="1:16" ht="12.75" customHeight="1" x14ac:dyDescent="0.2">
      <c r="A6" s="8">
        <v>1</v>
      </c>
      <c r="B6" s="9" t="s">
        <v>18</v>
      </c>
      <c r="C6" s="27" t="str">
        <f>"Line "&amp;A8&amp;" / Line "&amp;A7</f>
        <v>Line 3 / Line 2</v>
      </c>
      <c r="D6" s="10">
        <f>D8/D7</f>
        <v>-244821306.3291139</v>
      </c>
      <c r="E6" s="11"/>
      <c r="H6" s="10">
        <f>H8/H7</f>
        <v>-254614158.53925672</v>
      </c>
    </row>
    <row r="7" spans="1:16" ht="12.75" customHeight="1" x14ac:dyDescent="0.2">
      <c r="A7" s="8">
        <f>+MAX($A$1:A6)+1</f>
        <v>2</v>
      </c>
      <c r="B7" s="9" t="s">
        <v>19</v>
      </c>
      <c r="C7" s="27" t="s">
        <v>20</v>
      </c>
      <c r="D7" s="12">
        <v>7.8111041399714837E-2</v>
      </c>
      <c r="H7" s="12">
        <v>7.8111041399714837E-2</v>
      </c>
    </row>
    <row r="8" spans="1:16" ht="12.75" customHeight="1" thickBot="1" x14ac:dyDescent="0.25">
      <c r="A8" s="8">
        <f>+MAX($A$1:A7)+1</f>
        <v>3</v>
      </c>
      <c r="B8" s="9" t="s">
        <v>21</v>
      </c>
      <c r="C8" s="27" t="s">
        <v>20</v>
      </c>
      <c r="D8" s="13">
        <v>-19123247.194205683</v>
      </c>
      <c r="H8" s="13">
        <v>-19888177.078613438</v>
      </c>
    </row>
    <row r="9" spans="1:16" ht="12.75" customHeight="1" thickTop="1" x14ac:dyDescent="0.2">
      <c r="A9" s="8">
        <f>+MAX($A$1:A8)+1</f>
        <v>4</v>
      </c>
      <c r="B9" s="9" t="s">
        <v>22</v>
      </c>
      <c r="C9" s="27" t="s">
        <v>20</v>
      </c>
      <c r="D9" s="25">
        <v>4081606.818594561</v>
      </c>
      <c r="H9" s="25">
        <v>4081606.818594561</v>
      </c>
    </row>
    <row r="10" spans="1:16" ht="12.75" customHeight="1" x14ac:dyDescent="0.2">
      <c r="A10" s="8">
        <f>+MAX($A$1:A9)+1</f>
        <v>5</v>
      </c>
      <c r="B10" s="9" t="s">
        <v>23</v>
      </c>
      <c r="C10" s="27" t="str">
        <f>"Line "&amp;A8&amp;" / Line "&amp;A9</f>
        <v>Line 3 / Line 4</v>
      </c>
      <c r="D10" s="26">
        <f>-D8/D9</f>
        <v>4.6852252174525919</v>
      </c>
      <c r="H10" s="26">
        <f>-H8/H9</f>
        <v>4.8726342253273742</v>
      </c>
    </row>
    <row r="11" spans="1:16" ht="12.75" customHeight="1" x14ac:dyDescent="0.2">
      <c r="A11" s="8"/>
      <c r="B11" s="9"/>
      <c r="C11" s="27"/>
      <c r="D11" s="26"/>
    </row>
    <row r="12" spans="1:16" ht="12.75" customHeight="1" x14ac:dyDescent="0.2">
      <c r="A12" s="6" t="s">
        <v>24</v>
      </c>
      <c r="C12" s="14"/>
      <c r="D12" s="26"/>
    </row>
    <row r="13" spans="1:16" ht="12.75" customHeight="1" x14ac:dyDescent="0.2">
      <c r="A13" s="8">
        <f>+MAX($A$1:A12)+1</f>
        <v>6</v>
      </c>
      <c r="B13" s="9" t="s">
        <v>25</v>
      </c>
      <c r="C13" s="28">
        <v>0.21</v>
      </c>
    </row>
    <row r="14" spans="1:16" ht="12.75" customHeight="1" x14ac:dyDescent="0.2">
      <c r="A14" s="8">
        <f>+MAX($A$1:A13)+1</f>
        <v>7</v>
      </c>
      <c r="B14" s="9" t="s">
        <v>26</v>
      </c>
      <c r="C14" s="29">
        <f>1/(1-C13)</f>
        <v>1.2658227848101264</v>
      </c>
    </row>
    <row r="15" spans="1:16" ht="12.75" customHeight="1" x14ac:dyDescent="0.2">
      <c r="A15" s="8">
        <f>+MAX($A$1:A14)+1</f>
        <v>8</v>
      </c>
      <c r="B15" s="3" t="s">
        <v>27</v>
      </c>
      <c r="C15" s="30">
        <v>7.9660854355555644E-2</v>
      </c>
    </row>
    <row r="16" spans="1:16" s="9" customFormat="1" x14ac:dyDescent="0.2">
      <c r="C16" s="27"/>
      <c r="D16" s="15">
        <v>44562</v>
      </c>
      <c r="E16" s="15">
        <f>EDATE(D16,1)</f>
        <v>44593</v>
      </c>
      <c r="F16" s="15">
        <f t="shared" ref="F16:N16" si="0">EDATE(E16,1)</f>
        <v>44621</v>
      </c>
      <c r="G16" s="15">
        <f t="shared" si="0"/>
        <v>44652</v>
      </c>
      <c r="H16" s="15">
        <f t="shared" si="0"/>
        <v>44682</v>
      </c>
      <c r="I16" s="15">
        <f t="shared" si="0"/>
        <v>44713</v>
      </c>
      <c r="J16" s="15">
        <f t="shared" si="0"/>
        <v>44743</v>
      </c>
      <c r="K16" s="15">
        <f t="shared" si="0"/>
        <v>44774</v>
      </c>
      <c r="L16" s="15">
        <f t="shared" si="0"/>
        <v>44805</v>
      </c>
      <c r="M16" s="15">
        <f t="shared" si="0"/>
        <v>44835</v>
      </c>
      <c r="N16" s="15">
        <f t="shared" si="0"/>
        <v>44866</v>
      </c>
      <c r="O16" s="15">
        <f>EDATE(N16,1)</f>
        <v>44896</v>
      </c>
      <c r="P16" s="14" t="s">
        <v>28</v>
      </c>
    </row>
    <row r="17" spans="1:16" s="9" customFormat="1" x14ac:dyDescent="0.2">
      <c r="A17" s="8">
        <f>+MAX($A$1:A16)+1</f>
        <v>9</v>
      </c>
      <c r="B17" s="9" t="s">
        <v>29</v>
      </c>
      <c r="C17" s="27"/>
      <c r="D17" s="10">
        <v>-21662816</v>
      </c>
      <c r="E17" s="10">
        <v>-20967899</v>
      </c>
      <c r="F17" s="10">
        <v>-18376808</v>
      </c>
      <c r="G17" s="10">
        <v>-18968014</v>
      </c>
      <c r="H17" s="10">
        <v>-15965992</v>
      </c>
      <c r="I17" s="10">
        <v>-11549742</v>
      </c>
      <c r="J17" s="10">
        <v>-9094285</v>
      </c>
      <c r="K17" s="10">
        <v>-8286791</v>
      </c>
      <c r="L17" s="10">
        <v>-9553493</v>
      </c>
      <c r="M17" s="10">
        <v>-12150765</v>
      </c>
      <c r="N17" s="10">
        <v>-16084877</v>
      </c>
      <c r="O17" s="10">
        <v>-22477742</v>
      </c>
      <c r="P17" s="16">
        <f>SUM(D17:O17)</f>
        <v>-185139224</v>
      </c>
    </row>
    <row r="18" spans="1:16" s="9" customFormat="1" x14ac:dyDescent="0.2">
      <c r="A18" s="8">
        <f>+MAX($A$1:A17)+1</f>
        <v>10</v>
      </c>
      <c r="B18" s="9" t="s">
        <v>30</v>
      </c>
      <c r="C18" s="27" t="str">
        <f>"Line "&amp;A17&amp;" * Line "&amp;A14</f>
        <v>Line 9 * Line 7</v>
      </c>
      <c r="D18" s="18">
        <f t="shared" ref="D18:O18" si="1">D17*$C$14</f>
        <v>-27421286.075949363</v>
      </c>
      <c r="E18" s="18">
        <f t="shared" si="1"/>
        <v>-26541644.303797465</v>
      </c>
      <c r="F18" s="18">
        <f t="shared" si="1"/>
        <v>-23261782.27848101</v>
      </c>
      <c r="G18" s="18">
        <f t="shared" si="1"/>
        <v>-24010144.303797465</v>
      </c>
      <c r="H18" s="18">
        <f t="shared" si="1"/>
        <v>-20210116.455696199</v>
      </c>
      <c r="I18" s="18">
        <f t="shared" si="1"/>
        <v>-14619926.582278479</v>
      </c>
      <c r="J18" s="18">
        <f t="shared" si="1"/>
        <v>-11511753.164556962</v>
      </c>
      <c r="K18" s="18">
        <f t="shared" si="1"/>
        <v>-10489608.860759493</v>
      </c>
      <c r="L18" s="18">
        <f t="shared" si="1"/>
        <v>-12093029.113924049</v>
      </c>
      <c r="M18" s="18">
        <f t="shared" si="1"/>
        <v>-15380715.189873416</v>
      </c>
      <c r="N18" s="18">
        <f t="shared" si="1"/>
        <v>-20360603.797468353</v>
      </c>
      <c r="O18" s="18">
        <f t="shared" si="1"/>
        <v>-28452837.974683542</v>
      </c>
      <c r="P18" s="17">
        <f>SUM(D18:O18)</f>
        <v>-234353448.10126582</v>
      </c>
    </row>
    <row r="19" spans="1:16" s="9" customFormat="1" ht="13.5" thickBot="1" x14ac:dyDescent="0.25">
      <c r="A19" s="8">
        <f>+MAX($A$1:A18)+1</f>
        <v>11</v>
      </c>
      <c r="B19" s="9" t="s">
        <v>31</v>
      </c>
      <c r="C19" s="27" t="str">
        <f>"Line "&amp;A18&amp;" * Line "&amp;A15</f>
        <v>Line 10 * Line 8</v>
      </c>
      <c r="D19" s="19">
        <f t="shared" ref="D19:O19" si="2">+D18*$C$15</f>
        <v>-2184403.0763382283</v>
      </c>
      <c r="E19" s="19">
        <f t="shared" si="2"/>
        <v>-2114330.061241773</v>
      </c>
      <c r="F19" s="19">
        <f t="shared" si="2"/>
        <v>-1853053.4501367211</v>
      </c>
      <c r="G19" s="19">
        <f t="shared" si="2"/>
        <v>-1912668.6084406837</v>
      </c>
      <c r="H19" s="19">
        <f t="shared" si="2"/>
        <v>-1609955.1434860334</v>
      </c>
      <c r="I19" s="19">
        <f t="shared" si="2"/>
        <v>-1164635.8421598023</v>
      </c>
      <c r="J19" s="19">
        <f t="shared" si="2"/>
        <v>-917036.09221887891</v>
      </c>
      <c r="K19" s="19">
        <f t="shared" si="2"/>
        <v>-835611.2037037079</v>
      </c>
      <c r="L19" s="19">
        <f t="shared" si="2"/>
        <v>-963341.03096179781</v>
      </c>
      <c r="M19" s="19">
        <f t="shared" si="2"/>
        <v>-1225240.9126247885</v>
      </c>
      <c r="N19" s="19">
        <f t="shared" si="2"/>
        <v>-1621943.0937012997</v>
      </c>
      <c r="O19" s="19">
        <f t="shared" si="2"/>
        <v>-2266577.3819034887</v>
      </c>
      <c r="P19" s="19">
        <f>SUM(D19:O19)</f>
        <v>-18668795.896917205</v>
      </c>
    </row>
    <row r="20" spans="1:16" s="9" customFormat="1" ht="13.5" thickTop="1" x14ac:dyDescent="0.2">
      <c r="A20" s="8"/>
      <c r="C20" s="27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s="9" customFormat="1" x14ac:dyDescent="0.2">
      <c r="A21" s="6" t="s">
        <v>32</v>
      </c>
      <c r="C21" s="14"/>
    </row>
    <row r="22" spans="1:16" s="9" customFormat="1" x14ac:dyDescent="0.2">
      <c r="A22" s="8">
        <f>+MAX($A$1:A21)+1</f>
        <v>12</v>
      </c>
      <c r="B22" s="9" t="s">
        <v>33</v>
      </c>
      <c r="C22" s="27" t="str">
        <f>"Line "&amp;A10</f>
        <v>Line 5</v>
      </c>
      <c r="D22" s="22">
        <f>$D$10</f>
        <v>4.6852252174525919</v>
      </c>
      <c r="E22" s="22">
        <f>$D$22</f>
        <v>4.6852252174525919</v>
      </c>
      <c r="F22" s="22">
        <f t="shared" ref="F22:G22" si="3">$D$22</f>
        <v>4.6852252174525919</v>
      </c>
      <c r="G22" s="22">
        <f t="shared" si="3"/>
        <v>4.6852252174525919</v>
      </c>
      <c r="H22" s="22">
        <f>H10</f>
        <v>4.8726342253273742</v>
      </c>
      <c r="I22" s="22">
        <f>$H$22</f>
        <v>4.8726342253273742</v>
      </c>
      <c r="J22" s="22">
        <f t="shared" ref="J22:O22" si="4">$H$22</f>
        <v>4.8726342253273742</v>
      </c>
      <c r="K22" s="22">
        <f t="shared" si="4"/>
        <v>4.8726342253273742</v>
      </c>
      <c r="L22" s="22">
        <f t="shared" si="4"/>
        <v>4.8726342253273742</v>
      </c>
      <c r="M22" s="22">
        <f t="shared" si="4"/>
        <v>4.8726342253273742</v>
      </c>
      <c r="N22" s="22">
        <f t="shared" si="4"/>
        <v>4.8726342253273742</v>
      </c>
      <c r="O22" s="22">
        <f t="shared" si="4"/>
        <v>4.8726342253273742</v>
      </c>
      <c r="P22" s="21"/>
    </row>
    <row r="23" spans="1:16" s="9" customFormat="1" x14ac:dyDescent="0.2">
      <c r="A23" s="8">
        <f>+MAX($A$1:A22)+1</f>
        <v>13</v>
      </c>
      <c r="B23" s="33" t="s">
        <v>34</v>
      </c>
      <c r="C23" s="27" t="s">
        <v>35</v>
      </c>
      <c r="D23" s="35">
        <v>435632.30099999998</v>
      </c>
      <c r="E23" s="35">
        <v>345609.62400000001</v>
      </c>
      <c r="F23" s="35">
        <v>322249.19</v>
      </c>
      <c r="G23" s="35">
        <v>321197.15399999998</v>
      </c>
      <c r="H23" s="35">
        <v>286307.02300000004</v>
      </c>
      <c r="I23" s="35">
        <v>291422.326</v>
      </c>
      <c r="J23" s="35">
        <v>383373.005</v>
      </c>
      <c r="K23" s="35">
        <v>387859.12199999997</v>
      </c>
      <c r="L23" s="35">
        <v>301832.24600000004</v>
      </c>
      <c r="M23" s="35">
        <v>278671.33299999998</v>
      </c>
      <c r="N23" s="35">
        <v>388113.49599999998</v>
      </c>
      <c r="O23" s="35">
        <v>438812.45900000003</v>
      </c>
      <c r="P23" s="35"/>
    </row>
    <row r="24" spans="1:16" s="9" customFormat="1" x14ac:dyDescent="0.2">
      <c r="A24" s="8">
        <f>+MAX($A$1:A23)+1</f>
        <v>14</v>
      </c>
      <c r="B24" s="34" t="s">
        <v>36</v>
      </c>
      <c r="C24" s="27" t="str">
        <f>"Line "&amp;A22&amp;" * Line "&amp;A23</f>
        <v>Line 12 * Line 13</v>
      </c>
      <c r="D24" s="36">
        <f>-D22*D23</f>
        <v>-2041035.4421820978</v>
      </c>
      <c r="E24" s="36">
        <f t="shared" ref="E24:O24" si="5">-E22*E23</f>
        <v>-1619258.9257591085</v>
      </c>
      <c r="F24" s="36">
        <f t="shared" si="5"/>
        <v>-1509810.0312916716</v>
      </c>
      <c r="G24" s="36">
        <f t="shared" si="5"/>
        <v>-1504881.0056948035</v>
      </c>
      <c r="H24" s="36">
        <f t="shared" si="5"/>
        <v>-1395069.3992213919</v>
      </c>
      <c r="I24" s="36">
        <f t="shared" si="5"/>
        <v>-1419994.3996921114</v>
      </c>
      <c r="J24" s="36">
        <f t="shared" si="5"/>
        <v>-1868036.4252296025</v>
      </c>
      <c r="K24" s="36">
        <f t="shared" si="5"/>
        <v>-1889895.6324626254</v>
      </c>
      <c r="L24" s="36">
        <f t="shared" si="5"/>
        <v>-1470718.1321670318</v>
      </c>
      <c r="M24" s="36">
        <f t="shared" si="5"/>
        <v>-1357863.4747934015</v>
      </c>
      <c r="N24" s="36">
        <f t="shared" si="5"/>
        <v>-1891135.1039210588</v>
      </c>
      <c r="O24" s="36">
        <f t="shared" si="5"/>
        <v>-2138172.6062234654</v>
      </c>
      <c r="P24" s="24">
        <f>SUM(D24:O24)</f>
        <v>-20105870.578638367</v>
      </c>
    </row>
    <row r="25" spans="1:16" s="9" customFormat="1" x14ac:dyDescent="0.2">
      <c r="A25" s="8"/>
      <c r="B25" s="34"/>
      <c r="C25" s="2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5"/>
    </row>
    <row r="26" spans="1:16" s="9" customFormat="1" x14ac:dyDescent="0.2">
      <c r="A26" s="8">
        <f>+MAX($A$1:A25)+1</f>
        <v>15</v>
      </c>
      <c r="B26" s="9" t="s">
        <v>37</v>
      </c>
      <c r="C26" s="27" t="str">
        <f>"Line "&amp;A19</f>
        <v>Line 11</v>
      </c>
      <c r="D26" s="24">
        <f>D19</f>
        <v>-2184403.0763382283</v>
      </c>
      <c r="E26" s="24">
        <f t="shared" ref="E26:O26" si="6">E19</f>
        <v>-2114330.061241773</v>
      </c>
      <c r="F26" s="24">
        <f t="shared" si="6"/>
        <v>-1853053.4501367211</v>
      </c>
      <c r="G26" s="24">
        <f t="shared" si="6"/>
        <v>-1912668.6084406837</v>
      </c>
      <c r="H26" s="24">
        <f t="shared" si="6"/>
        <v>-1609955.1434860334</v>
      </c>
      <c r="I26" s="24">
        <f t="shared" si="6"/>
        <v>-1164635.8421598023</v>
      </c>
      <c r="J26" s="24">
        <f t="shared" si="6"/>
        <v>-917036.09221887891</v>
      </c>
      <c r="K26" s="24">
        <f t="shared" si="6"/>
        <v>-835611.2037037079</v>
      </c>
      <c r="L26" s="24">
        <f t="shared" si="6"/>
        <v>-963341.03096179781</v>
      </c>
      <c r="M26" s="24">
        <f t="shared" si="6"/>
        <v>-1225240.9126247885</v>
      </c>
      <c r="N26" s="24">
        <f t="shared" si="6"/>
        <v>-1621943.0937012997</v>
      </c>
      <c r="O26" s="24">
        <f t="shared" si="6"/>
        <v>-2266577.3819034887</v>
      </c>
      <c r="P26" s="24">
        <f>SUM(D26:O26)</f>
        <v>-18668795.896917205</v>
      </c>
    </row>
    <row r="27" spans="1:16" s="9" customFormat="1" x14ac:dyDescent="0.2">
      <c r="C27" s="27"/>
    </row>
    <row r="28" spans="1:16" s="9" customFormat="1" x14ac:dyDescent="0.2">
      <c r="A28" s="8">
        <f>+MAX($A$1:A27)+1</f>
        <v>16</v>
      </c>
      <c r="B28" s="9" t="s">
        <v>38</v>
      </c>
      <c r="C28" s="27" t="str">
        <f>"Line "&amp;A26&amp;" - Line "&amp;A24</f>
        <v>Line 15 - Line 14</v>
      </c>
      <c r="D28" s="42">
        <f>D26-D24</f>
        <v>-143367.63415613049</v>
      </c>
      <c r="E28" s="42">
        <f t="shared" ref="E28:O28" si="7">E26-E24</f>
        <v>-495071.13548266445</v>
      </c>
      <c r="F28" s="42">
        <f t="shared" si="7"/>
        <v>-343243.41884504957</v>
      </c>
      <c r="G28" s="42">
        <f t="shared" si="7"/>
        <v>-407787.60274588014</v>
      </c>
      <c r="H28" s="42">
        <f t="shared" si="7"/>
        <v>-214885.74426464154</v>
      </c>
      <c r="I28" s="42">
        <f t="shared" si="7"/>
        <v>255358.55753230909</v>
      </c>
      <c r="J28" s="42">
        <f t="shared" si="7"/>
        <v>951000.33301072358</v>
      </c>
      <c r="K28" s="42">
        <f t="shared" si="7"/>
        <v>1054284.4287589174</v>
      </c>
      <c r="L28" s="42">
        <f t="shared" si="7"/>
        <v>507377.10120523395</v>
      </c>
      <c r="M28" s="42">
        <f t="shared" si="7"/>
        <v>132622.56216861308</v>
      </c>
      <c r="N28" s="42">
        <f t="shared" si="7"/>
        <v>269192.01021975907</v>
      </c>
      <c r="O28" s="42">
        <f t="shared" si="7"/>
        <v>-128404.77568002325</v>
      </c>
      <c r="P28" s="42">
        <f>SUM(D28:O28)</f>
        <v>1437074.6817211667</v>
      </c>
    </row>
    <row r="30" spans="1:16" x14ac:dyDescent="0.2">
      <c r="A30" s="8">
        <f>+MAX($A$1:A29)+1</f>
        <v>17</v>
      </c>
      <c r="B30" s="20" t="s">
        <v>39</v>
      </c>
      <c r="C30" s="32" t="s">
        <v>40</v>
      </c>
      <c r="D30" s="38">
        <v>3.2500000000000001E-2</v>
      </c>
      <c r="E30" s="38">
        <v>3.2500000000000001E-2</v>
      </c>
      <c r="F30" s="38">
        <v>3.2500000000000001E-2</v>
      </c>
      <c r="G30" s="38">
        <v>3.2500000000000001E-2</v>
      </c>
      <c r="H30" s="38">
        <v>3.2500000000000001E-2</v>
      </c>
      <c r="I30" s="38">
        <v>3.2500000000000001E-2</v>
      </c>
      <c r="J30" s="38">
        <v>3.5999999999999997E-2</v>
      </c>
      <c r="K30" s="38">
        <v>3.5999999999999997E-2</v>
      </c>
      <c r="L30" s="38">
        <v>3.5999999999999997E-2</v>
      </c>
      <c r="M30" s="38">
        <v>4.9099999999999998E-2</v>
      </c>
      <c r="N30" s="38">
        <v>4.9099999999999998E-2</v>
      </c>
      <c r="O30" s="38">
        <v>4.9099999999999998E-2</v>
      </c>
    </row>
    <row r="31" spans="1:16" x14ac:dyDescent="0.2">
      <c r="A31" s="8">
        <f>+MAX($A$1:A30)+1</f>
        <v>18</v>
      </c>
      <c r="B31" s="20" t="s">
        <v>41</v>
      </c>
      <c r="D31" s="39">
        <v>0</v>
      </c>
      <c r="E31" s="41">
        <f>D34</f>
        <v>-143561.77782738357</v>
      </c>
      <c r="F31" s="41">
        <f t="shared" ref="F31:O31" si="8">E34</f>
        <v>-639692.13528763002</v>
      </c>
      <c r="G31" s="41">
        <f t="shared" si="8"/>
        <v>-985132.8624621029</v>
      </c>
      <c r="H31" s="41">
        <f t="shared" si="8"/>
        <v>-1396140.7457558697</v>
      </c>
      <c r="I31" s="41">
        <f t="shared" si="8"/>
        <v>-1615098.6956522916</v>
      </c>
      <c r="J31" s="41">
        <f t="shared" si="8"/>
        <v>-1363768.5657073825</v>
      </c>
      <c r="K31" s="41">
        <f t="shared" si="8"/>
        <v>-415433.03789426497</v>
      </c>
      <c r="L31" s="41">
        <f t="shared" si="8"/>
        <v>639186.51839410793</v>
      </c>
      <c r="M31" s="41">
        <f t="shared" si="8"/>
        <v>1149242.244806332</v>
      </c>
      <c r="N31" s="41">
        <f t="shared" si="8"/>
        <v>1286838.4468183811</v>
      </c>
      <c r="O31" s="41">
        <f t="shared" si="8"/>
        <v>1561846.4930039467</v>
      </c>
    </row>
    <row r="32" spans="1:16" x14ac:dyDescent="0.2">
      <c r="A32" s="8">
        <f>+MAX($A$1:A31)+1</f>
        <v>19</v>
      </c>
      <c r="B32" s="20" t="s">
        <v>42</v>
      </c>
      <c r="C32" s="27" t="str">
        <f>"Line "&amp;A26</f>
        <v>Line 15</v>
      </c>
      <c r="D32" s="40">
        <f>D28</f>
        <v>-143367.63415613049</v>
      </c>
      <c r="E32" s="40">
        <f t="shared" ref="E32:O32" si="9">E28</f>
        <v>-495071.13548266445</v>
      </c>
      <c r="F32" s="40">
        <f t="shared" si="9"/>
        <v>-343243.41884504957</v>
      </c>
      <c r="G32" s="40">
        <f t="shared" si="9"/>
        <v>-407787.60274588014</v>
      </c>
      <c r="H32" s="40">
        <f t="shared" si="9"/>
        <v>-214885.74426464154</v>
      </c>
      <c r="I32" s="40">
        <f t="shared" si="9"/>
        <v>255358.55753230909</v>
      </c>
      <c r="J32" s="40">
        <f t="shared" si="9"/>
        <v>951000.33301072358</v>
      </c>
      <c r="K32" s="40">
        <f t="shared" si="9"/>
        <v>1054284.4287589174</v>
      </c>
      <c r="L32" s="40">
        <f t="shared" si="9"/>
        <v>507377.10120523395</v>
      </c>
      <c r="M32" s="40">
        <f t="shared" si="9"/>
        <v>132622.56216861308</v>
      </c>
      <c r="N32" s="40">
        <f t="shared" si="9"/>
        <v>269192.01021975907</v>
      </c>
      <c r="O32" s="40">
        <f t="shared" si="9"/>
        <v>-128404.77568002325</v>
      </c>
    </row>
    <row r="33" spans="1:16" ht="25.5" customHeight="1" x14ac:dyDescent="0.2">
      <c r="A33" s="8">
        <f>+MAX($A$1:A32)+1</f>
        <v>20</v>
      </c>
      <c r="B33" s="3" t="s">
        <v>43</v>
      </c>
      <c r="C33" s="74" t="str">
        <f>"Line "&amp;$A$31&amp;" * ( Line "&amp;$A$32&amp;" + 50%) x Line "&amp;$A$30&amp;"/12"</f>
        <v>Line 18 * ( Line 19 + 50%) x Line 17/12</v>
      </c>
      <c r="D33" s="4">
        <f>+((D32*0.5)+D31)*D30/12</f>
        <v>-194.1436712530934</v>
      </c>
      <c r="E33" s="4">
        <f t="shared" ref="E33:O33" si="10">+((E32*0.5)+E31)*E30/12</f>
        <v>-1059.2219775819387</v>
      </c>
      <c r="F33" s="4">
        <f t="shared" si="10"/>
        <v>-2197.3083294233361</v>
      </c>
      <c r="G33" s="4">
        <f t="shared" si="10"/>
        <v>-3220.2805478865753</v>
      </c>
      <c r="H33" s="4">
        <f t="shared" si="10"/>
        <v>-4072.2056317805159</v>
      </c>
      <c r="I33" s="4">
        <f t="shared" si="10"/>
        <v>-4028.4275873999545</v>
      </c>
      <c r="J33" s="4">
        <f t="shared" si="10"/>
        <v>-2664.8051976060619</v>
      </c>
      <c r="K33" s="4">
        <f t="shared" si="10"/>
        <v>335.12752945558117</v>
      </c>
      <c r="L33" s="4">
        <f t="shared" si="10"/>
        <v>2678.6252069901743</v>
      </c>
      <c r="M33" s="4">
        <f t="shared" si="10"/>
        <v>4973.6398434358625</v>
      </c>
      <c r="N33" s="4">
        <f t="shared" si="10"/>
        <v>5816.0359658064663</v>
      </c>
      <c r="O33" s="4">
        <f t="shared" si="10"/>
        <v>6127.8604636291011</v>
      </c>
    </row>
    <row r="34" spans="1:16" ht="13.5" thickBot="1" x14ac:dyDescent="0.25">
      <c r="A34" s="8">
        <f>+MAX($A$1:A33)+1</f>
        <v>21</v>
      </c>
      <c r="B34" s="2" t="s">
        <v>44</v>
      </c>
      <c r="D34" s="43">
        <f>SUM(D31:D33)</f>
        <v>-143561.77782738357</v>
      </c>
      <c r="E34" s="43">
        <f t="shared" ref="E34:O34" si="11">SUM(E31:E33)</f>
        <v>-639692.13528763002</v>
      </c>
      <c r="F34" s="43">
        <f t="shared" si="11"/>
        <v>-985132.8624621029</v>
      </c>
      <c r="G34" s="43">
        <f t="shared" si="11"/>
        <v>-1396140.7457558697</v>
      </c>
      <c r="H34" s="43">
        <f t="shared" si="11"/>
        <v>-1615098.6956522916</v>
      </c>
      <c r="I34" s="43">
        <f t="shared" si="11"/>
        <v>-1363768.5657073825</v>
      </c>
      <c r="J34" s="43">
        <f t="shared" si="11"/>
        <v>-415433.03789426497</v>
      </c>
      <c r="K34" s="43">
        <f t="shared" si="11"/>
        <v>639186.51839410793</v>
      </c>
      <c r="L34" s="43">
        <f t="shared" si="11"/>
        <v>1149242.244806332</v>
      </c>
      <c r="M34" s="43">
        <f t="shared" si="11"/>
        <v>1286838.4468183811</v>
      </c>
      <c r="N34" s="43">
        <f t="shared" si="11"/>
        <v>1561846.4930039467</v>
      </c>
      <c r="O34" s="43">
        <f t="shared" si="11"/>
        <v>1439569.5777875525</v>
      </c>
      <c r="P34" s="43">
        <f>O34</f>
        <v>1439569.5777875525</v>
      </c>
    </row>
    <row r="35" spans="1:16" ht="13.5" thickTop="1" x14ac:dyDescent="0.2">
      <c r="A35" s="8"/>
    </row>
    <row r="36" spans="1:16" ht="25.5" x14ac:dyDescent="0.2">
      <c r="A36" s="8">
        <f>+MAX($A$1:A35)+1</f>
        <v>22</v>
      </c>
      <c r="B36" s="3" t="s">
        <v>7</v>
      </c>
      <c r="C36" s="70" t="str">
        <f>"Line "&amp;$A$34&amp;" * (1 + 1.0631% / 12) ^ 3 - Line "&amp;$A$34&amp;""</f>
        <v>Line 21 * (1 + 1.0631% / 12) ^ 3 - Line 21</v>
      </c>
      <c r="P36" s="71">
        <f>(P34)*(1+0.0631/12)^3-(P34)</f>
        <v>22828.831989731872</v>
      </c>
    </row>
    <row r="37" spans="1:16" ht="25.5" x14ac:dyDescent="0.2">
      <c r="A37" s="8">
        <f>+MAX($A$1:A36)+1</f>
        <v>23</v>
      </c>
      <c r="B37" s="3" t="s">
        <v>8</v>
      </c>
      <c r="C37" s="70" t="str">
        <f>"(Line "&amp;$A$34&amp;" + "&amp;$A$36&amp;") * (1 + 1.075% / 12) ^ 3 - (Line "&amp;$A$34&amp;" + "&amp;$A$36&amp;")"</f>
        <v>(Line 21 + 22) * (1 + 1.075% / 12) ^ 3 - (Line 21 + 22)</v>
      </c>
      <c r="P37" s="71">
        <f>(P34+P36)*(1+0.075/12)^3-(P34+P36)</f>
        <v>27591.702027831925</v>
      </c>
    </row>
    <row r="38" spans="1:16" ht="25.5" x14ac:dyDescent="0.2">
      <c r="A38" s="8">
        <f>+MAX($A$1:A37)+1</f>
        <v>24</v>
      </c>
      <c r="B38" s="3" t="s">
        <v>9</v>
      </c>
      <c r="C38" s="70" t="str">
        <f>"(Line "&amp;$A$34&amp;" + "&amp;$A$36&amp;" + "&amp;$A$37&amp;") * (1 + 1.0802% / 12) ^ 6 - (Line "&amp;$A$34&amp;" + "&amp;$A$36&amp;" + "&amp;$A$37&amp;")"</f>
        <v>(Line 21 + 22 + 23) * (1 + 1.0802% / 12) ^ 6 - (Line 21 + 22 + 23)</v>
      </c>
      <c r="P38" s="71">
        <f>(P34+P36+P37)*(1+0.0802/12)^6-(P34+P36+P37)</f>
        <v>60755.843735426664</v>
      </c>
    </row>
    <row r="39" spans="1:16" x14ac:dyDescent="0.2">
      <c r="A39" s="8"/>
    </row>
    <row r="40" spans="1:16" ht="13.5" thickBot="1" x14ac:dyDescent="0.25">
      <c r="A40" s="8">
        <f>+MAX($A$1:A39)+1</f>
        <v>25</v>
      </c>
      <c r="B40" s="2" t="s">
        <v>45</v>
      </c>
      <c r="C40" s="73" t="str">
        <f>"∑ Lines "&amp;$A$34&amp;":"&amp;A38&amp;""</f>
        <v>∑ Lines 21:24</v>
      </c>
      <c r="P40" s="72">
        <f>P34+P36+P37+P38</f>
        <v>1550745.955540543</v>
      </c>
    </row>
    <row r="41" spans="1:16" ht="13.5" thickTop="1" x14ac:dyDescent="0.2"/>
  </sheetData>
  <pageMargins left="0.7" right="0.7" top="0.75" bottom="0.75" header="0.3" footer="0.3"/>
  <pageSetup scale="89" orientation="portrait" horizontalDpi="1200" verticalDpi="1200" r:id="rId1"/>
  <colBreaks count="1" manualBreakCount="1">
    <brk id="9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3CEDF0E995E438BF225420E77866D" ma:contentTypeVersion="24" ma:contentTypeDescription="" ma:contentTypeScope="" ma:versionID="b83a43417fa53733a9941bfe4dee81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2023-06-15T07:00:00+00:00</OpenedDate>
    <SignificantOrder xmlns="dc463f71-b30c-4ab2-9473-d307f9d35888">false</SignificantOrder>
    <Date1 xmlns="dc463f71-b30c-4ab2-9473-d307f9d35888">2023-06-15T07:00:00+00:00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230482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A346052-CD1B-4768-BEA0-39492623581C}"/>
</file>

<file path=customXml/itemProps2.xml><?xml version="1.0" encoding="utf-8"?>
<ds:datastoreItem xmlns:ds="http://schemas.openxmlformats.org/officeDocument/2006/customXml" ds:itemID="{D067BF18-BF7C-49FA-942B-821C47995F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81200A-A7CD-404C-8814-EE354E54AB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2F00153-71BE-4DC1-868A-7ECFB3A4C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Exhibit JP-3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Painter, Jack</dc:creator>
  <cp:keywords/>
  <dc:description/>
  <cp:lastModifiedBy>Meyer, Carrie (PacifiCorp)</cp:lastModifiedBy>
  <cp:revision/>
  <cp:lastPrinted>2023-06-15T17:26:28Z</cp:lastPrinted>
  <dcterms:created xsi:type="dcterms:W3CDTF">2022-06-06T17:41:24Z</dcterms:created>
  <dcterms:modified xsi:type="dcterms:W3CDTF">2023-06-15T17:26:48Z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0x0101006E56B4D1795A2E4DB2F0B01679ED314A006FA3CEDF0E995E438BF225420E77866D</vt:lpwstr>
  </property>
  <property fmtid="{D5CDD505-2E9C-101B-9397-08002B2CF9AE}" pid="3" name="_docset_NoMedatataSyncRequired">
    <vt:lpwstr>False</vt:lpwstr>
  </property>
</Properties>
</file>