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jana_grenn_utc_wa_gov/Documents/Local Computer Files/Desktop/"/>
    </mc:Choice>
  </mc:AlternateContent>
  <xr:revisionPtr revIDLastSave="1" documentId="8_{2C8ECE3B-04FF-4C08-ABA1-2167D607C292}" xr6:coauthVersionLast="47" xr6:coauthVersionMax="47" xr10:uidLastSave="{7795DD06-D84C-421B-BAF1-AFF943E48F96}"/>
  <bookViews>
    <workbookView xWindow="-110" yWindow="-110" windowWidth="19420" windowHeight="11620" xr2:uid="{94A4EF85-CE98-45CE-A33A-3D22EC942E1B}"/>
  </bookViews>
  <sheets>
    <sheet name="JG-2, 24-25 Plant Addition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localSheetId="0" hidden="1">'JG-2, 24-25 Plant Additions'!$A$7:$BA$154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[3]RENT!#REF!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[4]development!$C$5</definedName>
    <definedName name="ACwvu.bottom._.line." hidden="1">[4]development!#REF!</definedName>
    <definedName name="ACwvu.cash._.flow." hidden="1">#REF!</definedName>
    <definedName name="ACwvu.combo." hidden="1">[4]development!$B$89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mpany">[5]Title!$A$2</definedName>
    <definedName name="Cwvu.annual." hidden="1">#REF!,#REF!,#REF!,#REF!,#REF!,#REF!,#REF!,#REF!,#REF!,#REF!,#REF!,#REF!,#REF!,#REF!,#REF!,#REF!,#REF!,#REF!,#REF!,#REF!,#REF!,#REF!,#REF!,#REF!</definedName>
    <definedName name="Cwvu.annual._.hotel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bottom._.line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[6]Inputs!#REF!</definedName>
    <definedName name="_xlnm.Print_Area" localSheetId="0">'JG-2, 24-25 Plant Additions'!$A$1:$O$262</definedName>
    <definedName name="_xlnm.Print_Titles" localSheetId="0">'JG-2, 24-25 Plant Additions'!$A:$A,'JG-2, 24-25 Plant Additions'!$1:$7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[4]development!#REF!</definedName>
    <definedName name="Rwvu.bottom._.line." hidden="1">[4]development!#REF!</definedName>
    <definedName name="Rwvu.cash._.flow." hidden="1">#REF!</definedName>
    <definedName name="Rwvu.combo." hidden="1">[4]development!#REF!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[7]Sheet2!#REF!</definedName>
    <definedName name="SpreadsheetBuilder_3" hidden="1">[8]Sheet2!#REF!</definedName>
    <definedName name="standard1" hidden="1">{"YTD-Total",#N/A,FALSE,"Provision"}</definedName>
    <definedName name="Swvu.allocations." hidden="1">#REF!</definedName>
    <definedName name="Swvu.annual._.hotel." hidden="1">[4]development!$C$5</definedName>
    <definedName name="Swvu.bottom._.line." hidden="1">[4]development!#REF!</definedName>
    <definedName name="Swvu.cash._.flow." hidden="1">#REF!</definedName>
    <definedName name="Swvu.combo." hidden="1">[4]development!$B$89</definedName>
    <definedName name="Swvu.full." hidden="1">#REF!</definedName>
    <definedName name="Swvu.offsite." hidden="1">#REF!</definedName>
    <definedName name="Swvu.onsite." hidden="1">#REF!</definedName>
    <definedName name="Title1">[5]Title!$A$3</definedName>
    <definedName name="Title2">[5]Title!$A$4</definedName>
    <definedName name="Title3">[5]Title!$A$5</definedName>
    <definedName name="Title4">[5]Title!#REF!</definedName>
    <definedName name="Title5">[5]Title!#REF!</definedName>
    <definedName name="Title6">[5]Title!#REF!</definedName>
    <definedName name="Title7">[5]Title!#REF!</definedName>
    <definedName name="Title8">[5]Title!$A$6</definedName>
    <definedName name="TP_Footer_User" hidden="1">"Dylan Moser"</definedName>
    <definedName name="TP_Footer_Version" hidden="1">"v4.00"</definedName>
    <definedName name="trth" hidden="1">{"ALL",#N/A,FALSE,"A"}</definedName>
    <definedName name="vcdv" hidden="1">#REF!</definedName>
    <definedName name="w" hidden="1">[9]Inputs!#REF!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2" l="1"/>
  <c r="O33" i="2"/>
  <c r="O47" i="2"/>
  <c r="O67" i="2"/>
  <c r="O87" i="2"/>
  <c r="O88" i="2"/>
  <c r="O101" i="2"/>
  <c r="O103" i="2"/>
  <c r="O105" i="2"/>
  <c r="O125" i="2"/>
  <c r="O128" i="2"/>
  <c r="O182" i="2"/>
  <c r="O204" i="2"/>
  <c r="O224" i="2"/>
  <c r="A1" i="2"/>
  <c r="A2" i="2"/>
  <c r="A3" i="2"/>
  <c r="G8" i="2"/>
  <c r="J8" i="2"/>
  <c r="A9" i="2"/>
  <c r="G9" i="2"/>
  <c r="J9" i="2"/>
  <c r="K264" i="2" s="1"/>
  <c r="J10" i="2"/>
  <c r="O10" i="2" s="1"/>
  <c r="G11" i="2"/>
  <c r="J11" i="2"/>
  <c r="G12" i="2"/>
  <c r="J12" i="2"/>
  <c r="J13" i="2"/>
  <c r="O13" i="2" s="1"/>
  <c r="G14" i="2"/>
  <c r="O14" i="2" s="1"/>
  <c r="J14" i="2"/>
  <c r="G15" i="2"/>
  <c r="O15" i="2" s="1"/>
  <c r="J15" i="2"/>
  <c r="G16" i="2"/>
  <c r="J16" i="2"/>
  <c r="G17" i="2"/>
  <c r="J17" i="2"/>
  <c r="O17" i="2" s="1"/>
  <c r="G18" i="2"/>
  <c r="J18" i="2"/>
  <c r="G19" i="2"/>
  <c r="J19" i="2"/>
  <c r="G20" i="2"/>
  <c r="J20" i="2"/>
  <c r="G21" i="2"/>
  <c r="J21" i="2"/>
  <c r="G22" i="2"/>
  <c r="O22" i="2" s="1"/>
  <c r="J22" i="2"/>
  <c r="G23" i="2"/>
  <c r="O23" i="2" s="1"/>
  <c r="J23" i="2"/>
  <c r="S23" i="2"/>
  <c r="J24" i="2"/>
  <c r="O24" i="2" s="1"/>
  <c r="G25" i="2"/>
  <c r="O25" i="2" s="1"/>
  <c r="J25" i="2"/>
  <c r="G26" i="2"/>
  <c r="O26" i="2" s="1"/>
  <c r="J26" i="2"/>
  <c r="G27" i="2"/>
  <c r="O27" i="2" s="1"/>
  <c r="J27" i="2"/>
  <c r="G28" i="2"/>
  <c r="J28" i="2"/>
  <c r="F29" i="2"/>
  <c r="I29" i="2"/>
  <c r="I260" i="2" s="1"/>
  <c r="L29" i="2"/>
  <c r="J31" i="2"/>
  <c r="K265" i="2" s="1"/>
  <c r="O265" i="2" s="1"/>
  <c r="F32" i="2"/>
  <c r="G32" i="2"/>
  <c r="I32" i="2"/>
  <c r="L32" i="2"/>
  <c r="G34" i="2"/>
  <c r="O34" i="2" s="1"/>
  <c r="J34" i="2"/>
  <c r="G35" i="2"/>
  <c r="J35" i="2"/>
  <c r="G36" i="2"/>
  <c r="F278" i="2" s="1"/>
  <c r="J36" i="2"/>
  <c r="K278" i="2" s="1"/>
  <c r="G37" i="2"/>
  <c r="J37" i="2"/>
  <c r="K279" i="2" s="1"/>
  <c r="G38" i="2"/>
  <c r="J38" i="2"/>
  <c r="O38" i="2" s="1"/>
  <c r="G39" i="2"/>
  <c r="J39" i="2"/>
  <c r="G40" i="2"/>
  <c r="O40" i="2" s="1"/>
  <c r="G41" i="2"/>
  <c r="O41" i="2" s="1"/>
  <c r="G42" i="2"/>
  <c r="J42" i="2"/>
  <c r="O42" i="2" s="1"/>
  <c r="G43" i="2"/>
  <c r="O43" i="2" s="1"/>
  <c r="J43" i="2"/>
  <c r="G44" i="2"/>
  <c r="O44" i="2" s="1"/>
  <c r="G45" i="2"/>
  <c r="J45" i="2"/>
  <c r="G46" i="2"/>
  <c r="J46" i="2"/>
  <c r="O46" i="2" s="1"/>
  <c r="G47" i="2"/>
  <c r="J47" i="2"/>
  <c r="G48" i="2"/>
  <c r="J48" i="2"/>
  <c r="G49" i="2"/>
  <c r="J49" i="2"/>
  <c r="G50" i="2"/>
  <c r="J50" i="2"/>
  <c r="G51" i="2"/>
  <c r="J51" i="2"/>
  <c r="G52" i="2"/>
  <c r="J52" i="2"/>
  <c r="G53" i="2"/>
  <c r="O53" i="2" s="1"/>
  <c r="J53" i="2"/>
  <c r="G54" i="2"/>
  <c r="J54" i="2"/>
  <c r="G55" i="2"/>
  <c r="J55" i="2"/>
  <c r="G56" i="2"/>
  <c r="J56" i="2"/>
  <c r="O56" i="2" s="1"/>
  <c r="G57" i="2"/>
  <c r="J57" i="2"/>
  <c r="G58" i="2"/>
  <c r="J58" i="2"/>
  <c r="G59" i="2"/>
  <c r="J59" i="2"/>
  <c r="G60" i="2"/>
  <c r="J60" i="2"/>
  <c r="O60" i="2" s="1"/>
  <c r="G61" i="2"/>
  <c r="J61" i="2"/>
  <c r="G62" i="2"/>
  <c r="J62" i="2"/>
  <c r="G63" i="2"/>
  <c r="O63" i="2" s="1"/>
  <c r="J63" i="2"/>
  <c r="G64" i="2"/>
  <c r="J64" i="2"/>
  <c r="G65" i="2"/>
  <c r="J65" i="2"/>
  <c r="G66" i="2"/>
  <c r="J66" i="2"/>
  <c r="O66" i="2" s="1"/>
  <c r="G67" i="2"/>
  <c r="J67" i="2"/>
  <c r="G68" i="2"/>
  <c r="J68" i="2"/>
  <c r="G69" i="2"/>
  <c r="J69" i="2"/>
  <c r="G70" i="2"/>
  <c r="J70" i="2"/>
  <c r="G71" i="2"/>
  <c r="J71" i="2"/>
  <c r="G72" i="2"/>
  <c r="J72" i="2"/>
  <c r="G73" i="2"/>
  <c r="O73" i="2" s="1"/>
  <c r="J73" i="2"/>
  <c r="G74" i="2"/>
  <c r="J74" i="2"/>
  <c r="G75" i="2"/>
  <c r="J75" i="2"/>
  <c r="G76" i="2"/>
  <c r="J76" i="2"/>
  <c r="O76" i="2" s="1"/>
  <c r="G77" i="2"/>
  <c r="J77" i="2"/>
  <c r="G78" i="2"/>
  <c r="J78" i="2"/>
  <c r="G79" i="2"/>
  <c r="J79" i="2"/>
  <c r="G80" i="2"/>
  <c r="J80" i="2"/>
  <c r="O80" i="2" s="1"/>
  <c r="G81" i="2"/>
  <c r="J81" i="2"/>
  <c r="G82" i="2"/>
  <c r="J82" i="2"/>
  <c r="G83" i="2"/>
  <c r="O83" i="2" s="1"/>
  <c r="J83" i="2"/>
  <c r="G84" i="2"/>
  <c r="O84" i="2" s="1"/>
  <c r="J85" i="2"/>
  <c r="O85" i="2" s="1"/>
  <c r="G86" i="2"/>
  <c r="J86" i="2"/>
  <c r="K266" i="2" s="1"/>
  <c r="G87" i="2"/>
  <c r="J87" i="2"/>
  <c r="G88" i="2"/>
  <c r="J88" i="2"/>
  <c r="J89" i="2"/>
  <c r="O89" i="2" s="1"/>
  <c r="J90" i="2"/>
  <c r="O90" i="2" s="1"/>
  <c r="G91" i="2"/>
  <c r="J91" i="2"/>
  <c r="G92" i="2"/>
  <c r="J92" i="2"/>
  <c r="G93" i="2"/>
  <c r="J93" i="2"/>
  <c r="G94" i="2"/>
  <c r="O94" i="2" s="1"/>
  <c r="G95" i="2"/>
  <c r="J95" i="2"/>
  <c r="G96" i="2"/>
  <c r="O96" i="2" s="1"/>
  <c r="G97" i="2"/>
  <c r="J97" i="2"/>
  <c r="J98" i="2"/>
  <c r="O98" i="2" s="1"/>
  <c r="J99" i="2"/>
  <c r="O99" i="2" s="1"/>
  <c r="G100" i="2"/>
  <c r="J100" i="2"/>
  <c r="O100" i="2" s="1"/>
  <c r="G101" i="2"/>
  <c r="J101" i="2"/>
  <c r="G102" i="2"/>
  <c r="O102" i="2" s="1"/>
  <c r="G103" i="2"/>
  <c r="G104" i="2"/>
  <c r="J104" i="2"/>
  <c r="G105" i="2"/>
  <c r="G106" i="2"/>
  <c r="O106" i="2" s="1"/>
  <c r="G107" i="2"/>
  <c r="J107" i="2"/>
  <c r="G108" i="2"/>
  <c r="O108" i="2" s="1"/>
  <c r="G109" i="2"/>
  <c r="J109" i="2"/>
  <c r="G110" i="2"/>
  <c r="O110" i="2" s="1"/>
  <c r="J110" i="2"/>
  <c r="G111" i="2"/>
  <c r="O111" i="2" s="1"/>
  <c r="J111" i="2"/>
  <c r="G112" i="2"/>
  <c r="O112" i="2" s="1"/>
  <c r="J112" i="2"/>
  <c r="G113" i="2"/>
  <c r="J113" i="2"/>
  <c r="G114" i="2"/>
  <c r="O114" i="2" s="1"/>
  <c r="G115" i="2"/>
  <c r="J115" i="2"/>
  <c r="G116" i="2"/>
  <c r="J116" i="2"/>
  <c r="G117" i="2"/>
  <c r="J117" i="2"/>
  <c r="G118" i="2"/>
  <c r="O118" i="2" s="1"/>
  <c r="G119" i="2"/>
  <c r="J119" i="2"/>
  <c r="G120" i="2"/>
  <c r="O120" i="2" s="1"/>
  <c r="G121" i="2"/>
  <c r="O121" i="2" s="1"/>
  <c r="J121" i="2"/>
  <c r="G122" i="2"/>
  <c r="J122" i="2"/>
  <c r="O122" i="2" s="1"/>
  <c r="G123" i="2"/>
  <c r="J123" i="2"/>
  <c r="G124" i="2"/>
  <c r="J124" i="2"/>
  <c r="O124" i="2" s="1"/>
  <c r="G125" i="2"/>
  <c r="J125" i="2"/>
  <c r="G126" i="2"/>
  <c r="J126" i="2"/>
  <c r="G127" i="2"/>
  <c r="O127" i="2" s="1"/>
  <c r="G128" i="2"/>
  <c r="G129" i="2"/>
  <c r="O129" i="2" s="1"/>
  <c r="G130" i="2"/>
  <c r="O130" i="2" s="1"/>
  <c r="G131" i="2"/>
  <c r="O131" i="2" s="1"/>
  <c r="G132" i="2"/>
  <c r="O132" i="2" s="1"/>
  <c r="G133" i="2"/>
  <c r="J133" i="2"/>
  <c r="G134" i="2"/>
  <c r="O134" i="2" s="1"/>
  <c r="G135" i="2"/>
  <c r="O135" i="2" s="1"/>
  <c r="G136" i="2"/>
  <c r="J136" i="2"/>
  <c r="G137" i="2"/>
  <c r="J137" i="2"/>
  <c r="G138" i="2"/>
  <c r="G139" i="2"/>
  <c r="O139" i="2" s="1"/>
  <c r="G140" i="2"/>
  <c r="O140" i="2" s="1"/>
  <c r="J140" i="2"/>
  <c r="G141" i="2"/>
  <c r="J141" i="2"/>
  <c r="G142" i="2"/>
  <c r="J142" i="2"/>
  <c r="G143" i="2"/>
  <c r="J143" i="2"/>
  <c r="O143" i="2" s="1"/>
  <c r="G144" i="2"/>
  <c r="J144" i="2"/>
  <c r="G145" i="2"/>
  <c r="J145" i="2"/>
  <c r="G146" i="2"/>
  <c r="O146" i="2" s="1"/>
  <c r="J146" i="2"/>
  <c r="J147" i="2"/>
  <c r="O147" i="2" s="1"/>
  <c r="G148" i="2"/>
  <c r="O148" i="2" s="1"/>
  <c r="G149" i="2"/>
  <c r="J149" i="2"/>
  <c r="G150" i="2"/>
  <c r="J150" i="2"/>
  <c r="G151" i="2"/>
  <c r="J151" i="2"/>
  <c r="G152" i="2"/>
  <c r="J152" i="2"/>
  <c r="G153" i="2"/>
  <c r="J153" i="2"/>
  <c r="G154" i="2"/>
  <c r="J154" i="2"/>
  <c r="G155" i="2"/>
  <c r="O155" i="2" s="1"/>
  <c r="G156" i="2"/>
  <c r="O156" i="2" s="1"/>
  <c r="G157" i="2"/>
  <c r="O157" i="2" s="1"/>
  <c r="G158" i="2"/>
  <c r="O158" i="2" s="1"/>
  <c r="G159" i="2"/>
  <c r="O159" i="2" s="1"/>
  <c r="G160" i="2"/>
  <c r="O160" i="2" s="1"/>
  <c r="G161" i="2"/>
  <c r="O161" i="2" s="1"/>
  <c r="G162" i="2"/>
  <c r="O162" i="2" s="1"/>
  <c r="G163" i="2"/>
  <c r="O163" i="2" s="1"/>
  <c r="G164" i="2"/>
  <c r="O164" i="2" s="1"/>
  <c r="G165" i="2"/>
  <c r="O165" i="2" s="1"/>
  <c r="G166" i="2"/>
  <c r="O166" i="2" s="1"/>
  <c r="G167" i="2"/>
  <c r="O167" i="2" s="1"/>
  <c r="G168" i="2"/>
  <c r="O168" i="2" s="1"/>
  <c r="G169" i="2"/>
  <c r="O169" i="2" s="1"/>
  <c r="G170" i="2"/>
  <c r="O170" i="2" s="1"/>
  <c r="G171" i="2"/>
  <c r="O171" i="2" s="1"/>
  <c r="G172" i="2"/>
  <c r="O172" i="2" s="1"/>
  <c r="G173" i="2"/>
  <c r="O173" i="2" s="1"/>
  <c r="G174" i="2"/>
  <c r="O174" i="2" s="1"/>
  <c r="G175" i="2"/>
  <c r="O175" i="2" s="1"/>
  <c r="G176" i="2"/>
  <c r="O176" i="2" s="1"/>
  <c r="G177" i="2"/>
  <c r="O177" i="2" s="1"/>
  <c r="G178" i="2"/>
  <c r="O178" i="2" s="1"/>
  <c r="G179" i="2"/>
  <c r="O179" i="2" s="1"/>
  <c r="G180" i="2"/>
  <c r="O180" i="2" s="1"/>
  <c r="F181" i="2"/>
  <c r="I181" i="2"/>
  <c r="L181" i="2"/>
  <c r="S181" i="2"/>
  <c r="G183" i="2"/>
  <c r="J183" i="2"/>
  <c r="K293" i="2" s="1"/>
  <c r="O293" i="2" s="1"/>
  <c r="G184" i="2"/>
  <c r="O184" i="2" s="1"/>
  <c r="J184" i="2"/>
  <c r="G185" i="2"/>
  <c r="J185" i="2"/>
  <c r="K287" i="2" s="1"/>
  <c r="G186" i="2"/>
  <c r="J186" i="2"/>
  <c r="G187" i="2"/>
  <c r="J187" i="2"/>
  <c r="O187" i="2" s="1"/>
  <c r="G188" i="2"/>
  <c r="F285" i="2" s="1"/>
  <c r="J188" i="2"/>
  <c r="K285" i="2" s="1"/>
  <c r="G189" i="2"/>
  <c r="O189" i="2" s="1"/>
  <c r="J189" i="2"/>
  <c r="G190" i="2"/>
  <c r="O190" i="2" s="1"/>
  <c r="J190" i="2"/>
  <c r="G191" i="2"/>
  <c r="J191" i="2"/>
  <c r="G192" i="2"/>
  <c r="J192" i="2"/>
  <c r="G193" i="2"/>
  <c r="J193" i="2"/>
  <c r="G194" i="2"/>
  <c r="J194" i="2"/>
  <c r="G195" i="2"/>
  <c r="J195" i="2"/>
  <c r="G196" i="2"/>
  <c r="J196" i="2"/>
  <c r="G197" i="2"/>
  <c r="J197" i="2"/>
  <c r="O197" i="2" s="1"/>
  <c r="G198" i="2"/>
  <c r="J198" i="2"/>
  <c r="G199" i="2"/>
  <c r="J199" i="2"/>
  <c r="G200" i="2"/>
  <c r="O200" i="2" s="1"/>
  <c r="J200" i="2"/>
  <c r="G201" i="2"/>
  <c r="J201" i="2"/>
  <c r="G202" i="2"/>
  <c r="J202" i="2"/>
  <c r="G203" i="2"/>
  <c r="J203" i="2"/>
  <c r="G204" i="2"/>
  <c r="J204" i="2"/>
  <c r="G205" i="2"/>
  <c r="J205" i="2"/>
  <c r="G206" i="2"/>
  <c r="J206" i="2"/>
  <c r="G207" i="2"/>
  <c r="J207" i="2"/>
  <c r="O207" i="2" s="1"/>
  <c r="G208" i="2"/>
  <c r="J208" i="2"/>
  <c r="G209" i="2"/>
  <c r="J209" i="2"/>
  <c r="O209" i="2" s="1"/>
  <c r="G210" i="2"/>
  <c r="O210" i="2" s="1"/>
  <c r="J210" i="2"/>
  <c r="G211" i="2"/>
  <c r="J211" i="2"/>
  <c r="G212" i="2"/>
  <c r="J212" i="2"/>
  <c r="G213" i="2"/>
  <c r="J213" i="2"/>
  <c r="G214" i="2"/>
  <c r="J214" i="2"/>
  <c r="G215" i="2"/>
  <c r="J215" i="2"/>
  <c r="G216" i="2"/>
  <c r="J216" i="2"/>
  <c r="G217" i="2"/>
  <c r="J217" i="2"/>
  <c r="O217" i="2" s="1"/>
  <c r="G218" i="2"/>
  <c r="J218" i="2"/>
  <c r="G219" i="2"/>
  <c r="J219" i="2"/>
  <c r="G220" i="2"/>
  <c r="O220" i="2" s="1"/>
  <c r="J220" i="2"/>
  <c r="G221" i="2"/>
  <c r="J221" i="2"/>
  <c r="K296" i="2" s="1"/>
  <c r="G222" i="2"/>
  <c r="J222" i="2"/>
  <c r="G223" i="2"/>
  <c r="J223" i="2"/>
  <c r="G224" i="2"/>
  <c r="J224" i="2"/>
  <c r="G225" i="2"/>
  <c r="J225" i="2"/>
  <c r="G226" i="2"/>
  <c r="J226" i="2"/>
  <c r="G227" i="2"/>
  <c r="J227" i="2"/>
  <c r="O227" i="2" s="1"/>
  <c r="G228" i="2"/>
  <c r="J228" i="2"/>
  <c r="G229" i="2"/>
  <c r="J229" i="2"/>
  <c r="G230" i="2"/>
  <c r="O230" i="2" s="1"/>
  <c r="J230" i="2"/>
  <c r="G231" i="2"/>
  <c r="J231" i="2"/>
  <c r="G232" i="2"/>
  <c r="J232" i="2"/>
  <c r="G233" i="2"/>
  <c r="J233" i="2"/>
  <c r="G234" i="2"/>
  <c r="J234" i="2"/>
  <c r="G235" i="2"/>
  <c r="J235" i="2"/>
  <c r="G236" i="2"/>
  <c r="J236" i="2"/>
  <c r="G237" i="2"/>
  <c r="O237" i="2" s="1"/>
  <c r="G238" i="2"/>
  <c r="O238" i="2" s="1"/>
  <c r="G239" i="2"/>
  <c r="O239" i="2" s="1"/>
  <c r="G240" i="2"/>
  <c r="J240" i="2"/>
  <c r="G241" i="2"/>
  <c r="J241" i="2"/>
  <c r="G242" i="2"/>
  <c r="O242" i="2" s="1"/>
  <c r="J242" i="2"/>
  <c r="G243" i="2"/>
  <c r="O243" i="2" s="1"/>
  <c r="J243" i="2"/>
  <c r="G244" i="2"/>
  <c r="O244" i="2" s="1"/>
  <c r="J244" i="2"/>
  <c r="G245" i="2"/>
  <c r="J245" i="2"/>
  <c r="G246" i="2"/>
  <c r="J246" i="2"/>
  <c r="O246" i="2" s="1"/>
  <c r="G247" i="2"/>
  <c r="J247" i="2"/>
  <c r="G248" i="2"/>
  <c r="J248" i="2"/>
  <c r="G249" i="2"/>
  <c r="J249" i="2"/>
  <c r="G250" i="2"/>
  <c r="J250" i="2"/>
  <c r="G251" i="2"/>
  <c r="J251" i="2"/>
  <c r="G252" i="2"/>
  <c r="O252" i="2" s="1"/>
  <c r="J252" i="2"/>
  <c r="G253" i="2"/>
  <c r="O253" i="2" s="1"/>
  <c r="J253" i="2"/>
  <c r="G254" i="2"/>
  <c r="O254" i="2" s="1"/>
  <c r="J254" i="2"/>
  <c r="G255" i="2"/>
  <c r="J255" i="2"/>
  <c r="G256" i="2"/>
  <c r="J256" i="2"/>
  <c r="O256" i="2" s="1"/>
  <c r="G257" i="2"/>
  <c r="J257" i="2"/>
  <c r="K297" i="2" s="1"/>
  <c r="K298" i="2" s="1"/>
  <c r="O298" i="2" s="1"/>
  <c r="S257" i="2"/>
  <c r="F258" i="2"/>
  <c r="I258" i="2"/>
  <c r="L258" i="2"/>
  <c r="F265" i="2"/>
  <c r="L265" i="2"/>
  <c r="G266" i="2"/>
  <c r="L266" i="2" s="1"/>
  <c r="K267" i="2"/>
  <c r="O267" i="2" s="1"/>
  <c r="L267" i="2"/>
  <c r="F268" i="2"/>
  <c r="G268" i="2"/>
  <c r="L268" i="2" s="1"/>
  <c r="K268" i="2"/>
  <c r="O268" i="2" s="1"/>
  <c r="F269" i="2"/>
  <c r="G269" i="2"/>
  <c r="K269" i="2"/>
  <c r="L269" i="2"/>
  <c r="G270" i="2"/>
  <c r="L270" i="2" s="1"/>
  <c r="G271" i="2"/>
  <c r="L271" i="2" s="1"/>
  <c r="G272" i="2"/>
  <c r="L272" i="2" s="1"/>
  <c r="G273" i="2"/>
  <c r="L273" i="2" s="1"/>
  <c r="G274" i="2"/>
  <c r="L274" i="2" s="1"/>
  <c r="K275" i="2"/>
  <c r="L275" i="2"/>
  <c r="F276" i="2"/>
  <c r="H276" i="2" s="1"/>
  <c r="G276" i="2"/>
  <c r="L276" i="2" s="1"/>
  <c r="K276" i="2"/>
  <c r="G277" i="2"/>
  <c r="L277" i="2" s="1"/>
  <c r="G278" i="2"/>
  <c r="L278" i="2" s="1"/>
  <c r="G279" i="2"/>
  <c r="L279" i="2" s="1"/>
  <c r="G280" i="2"/>
  <c r="L280" i="2" s="1"/>
  <c r="G281" i="2"/>
  <c r="L281" i="2" s="1"/>
  <c r="F282" i="2"/>
  <c r="H282" i="2" s="1"/>
  <c r="K282" i="2"/>
  <c r="L282" i="2"/>
  <c r="O282" i="2"/>
  <c r="G283" i="2"/>
  <c r="L283" i="2" s="1"/>
  <c r="F284" i="2"/>
  <c r="G284" i="2"/>
  <c r="K284" i="2"/>
  <c r="L284" i="2"/>
  <c r="G285" i="2"/>
  <c r="L285" i="2"/>
  <c r="F286" i="2"/>
  <c r="G286" i="2"/>
  <c r="L286" i="2" s="1"/>
  <c r="K286" i="2"/>
  <c r="G287" i="2"/>
  <c r="L287" i="2" s="1"/>
  <c r="F288" i="2"/>
  <c r="G288" i="2"/>
  <c r="L288" i="2" s="1"/>
  <c r="K288" i="2"/>
  <c r="O288" i="2" s="1"/>
  <c r="G289" i="2"/>
  <c r="L289" i="2"/>
  <c r="F290" i="2"/>
  <c r="G290" i="2"/>
  <c r="L290" i="2" s="1"/>
  <c r="K290" i="2"/>
  <c r="F291" i="2"/>
  <c r="H291" i="2" s="1"/>
  <c r="G291" i="2"/>
  <c r="K291" i="2"/>
  <c r="L291" i="2"/>
  <c r="F292" i="2"/>
  <c r="H292" i="2" s="1"/>
  <c r="G292" i="2"/>
  <c r="L292" i="2" s="1"/>
  <c r="K292" i="2"/>
  <c r="G293" i="2"/>
  <c r="L293" i="2" s="1"/>
  <c r="G294" i="2"/>
  <c r="L294" i="2" s="1"/>
  <c r="G295" i="2"/>
  <c r="L295" i="2" s="1"/>
  <c r="F296" i="2"/>
  <c r="G296" i="2"/>
  <c r="L296" i="2" s="1"/>
  <c r="F297" i="2"/>
  <c r="H297" i="2"/>
  <c r="G298" i="2"/>
  <c r="L298" i="2" s="1"/>
  <c r="G299" i="2"/>
  <c r="L299" i="2" s="1"/>
  <c r="O199" i="2" l="1"/>
  <c r="O62" i="2"/>
  <c r="O208" i="2"/>
  <c r="O144" i="2"/>
  <c r="O93" i="2"/>
  <c r="O51" i="2"/>
  <c r="O36" i="2"/>
  <c r="O194" i="2"/>
  <c r="F281" i="2"/>
  <c r="H288" i="2"/>
  <c r="O233" i="2"/>
  <c r="O223" i="2"/>
  <c r="O213" i="2"/>
  <c r="O203" i="2"/>
  <c r="F295" i="2"/>
  <c r="H295" i="2" s="1"/>
  <c r="O183" i="2"/>
  <c r="O150" i="2"/>
  <c r="F273" i="2"/>
  <c r="H273" i="2" s="1"/>
  <c r="O9" i="2"/>
  <c r="O145" i="2"/>
  <c r="O133" i="2"/>
  <c r="O82" i="2"/>
  <c r="O52" i="2"/>
  <c r="O240" i="2"/>
  <c r="O19" i="2"/>
  <c r="O50" i="2"/>
  <c r="O216" i="2"/>
  <c r="O196" i="2"/>
  <c r="O153" i="2"/>
  <c r="O104" i="2"/>
  <c r="O69" i="2"/>
  <c r="O257" i="2"/>
  <c r="F298" i="2"/>
  <c r="H298" i="2" s="1"/>
  <c r="K272" i="2"/>
  <c r="O272" i="2" s="1"/>
  <c r="O292" i="2"/>
  <c r="O109" i="2"/>
  <c r="O229" i="2"/>
  <c r="O107" i="2"/>
  <c r="O154" i="2"/>
  <c r="O117" i="2"/>
  <c r="O92" i="2"/>
  <c r="O70" i="2"/>
  <c r="K299" i="2"/>
  <c r="O37" i="2"/>
  <c r="O215" i="2"/>
  <c r="O185" i="2"/>
  <c r="O115" i="2"/>
  <c r="O214" i="2"/>
  <c r="O151" i="2"/>
  <c r="O77" i="2"/>
  <c r="O57" i="2"/>
  <c r="K280" i="2"/>
  <c r="O280" i="2" s="1"/>
  <c r="O232" i="2"/>
  <c r="O222" i="2"/>
  <c r="O212" i="2"/>
  <c r="O202" i="2"/>
  <c r="O192" i="2"/>
  <c r="O149" i="2"/>
  <c r="O137" i="2"/>
  <c r="O123" i="2"/>
  <c r="O75" i="2"/>
  <c r="O65" i="2"/>
  <c r="O55" i="2"/>
  <c r="O45" i="2"/>
  <c r="O12" i="2"/>
  <c r="O250" i="2"/>
  <c r="O218" i="2"/>
  <c r="O71" i="2"/>
  <c r="O8" i="2"/>
  <c r="O249" i="2"/>
  <c r="O28" i="2"/>
  <c r="O18" i="2"/>
  <c r="O248" i="2"/>
  <c r="O236" i="2"/>
  <c r="O206" i="2"/>
  <c r="O142" i="2"/>
  <c r="O116" i="2"/>
  <c r="O91" i="2"/>
  <c r="O79" i="2"/>
  <c r="O59" i="2"/>
  <c r="O247" i="2"/>
  <c r="O16" i="2"/>
  <c r="O234" i="2"/>
  <c r="K295" i="2"/>
  <c r="O295" i="2" s="1"/>
  <c r="O251" i="2"/>
  <c r="O95" i="2"/>
  <c r="O20" i="2"/>
  <c r="O72" i="2"/>
  <c r="O228" i="2"/>
  <c r="O198" i="2"/>
  <c r="O81" i="2"/>
  <c r="O61" i="2"/>
  <c r="O279" i="2"/>
  <c r="O235" i="2"/>
  <c r="O205" i="2"/>
  <c r="O141" i="2"/>
  <c r="K273" i="2"/>
  <c r="O273" i="2" s="1"/>
  <c r="O113" i="2"/>
  <c r="O35" i="2"/>
  <c r="F294" i="2"/>
  <c r="H294" i="2" s="1"/>
  <c r="O231" i="2"/>
  <c r="O221" i="2"/>
  <c r="O211" i="2"/>
  <c r="O201" i="2"/>
  <c r="O191" i="2"/>
  <c r="O136" i="2"/>
  <c r="O97" i="2"/>
  <c r="O74" i="2"/>
  <c r="O64" i="2"/>
  <c r="O54" i="2"/>
  <c r="O11" i="2"/>
  <c r="O241" i="2"/>
  <c r="O285" i="2"/>
  <c r="O119" i="2"/>
  <c r="O226" i="2"/>
  <c r="O186" i="2"/>
  <c r="O49" i="2"/>
  <c r="O225" i="2"/>
  <c r="O195" i="2"/>
  <c r="O152" i="2"/>
  <c r="O126" i="2"/>
  <c r="O78" i="2"/>
  <c r="O68" i="2"/>
  <c r="O58" i="2"/>
  <c r="O48" i="2"/>
  <c r="O255" i="2"/>
  <c r="F287" i="2"/>
  <c r="K270" i="2"/>
  <c r="O270" i="2" s="1"/>
  <c r="F264" i="2"/>
  <c r="O138" i="2"/>
  <c r="O291" i="2"/>
  <c r="F267" i="2"/>
  <c r="H267" i="2" s="1"/>
  <c r="F266" i="2"/>
  <c r="H266" i="2" s="1"/>
  <c r="K294" i="2"/>
  <c r="O294" i="2" s="1"/>
  <c r="O188" i="2"/>
  <c r="O86" i="2"/>
  <c r="O245" i="2"/>
  <c r="K281" i="2"/>
  <c r="O281" i="2" s="1"/>
  <c r="L260" i="2"/>
  <c r="F299" i="2"/>
  <c r="H299" i="2" s="1"/>
  <c r="O21" i="2"/>
  <c r="K289" i="2"/>
  <c r="O289" i="2" s="1"/>
  <c r="K277" i="2"/>
  <c r="O277" i="2" s="1"/>
  <c r="F272" i="2"/>
  <c r="H272" i="2" s="1"/>
  <c r="K271" i="2"/>
  <c r="O271" i="2" s="1"/>
  <c r="H290" i="2"/>
  <c r="H285" i="2"/>
  <c r="F271" i="2"/>
  <c r="H271" i="2" s="1"/>
  <c r="O39" i="2"/>
  <c r="O219" i="2"/>
  <c r="H286" i="2"/>
  <c r="K283" i="2"/>
  <c r="O283" i="2" s="1"/>
  <c r="O287" i="2"/>
  <c r="O299" i="2"/>
  <c r="F277" i="2"/>
  <c r="H277" i="2" s="1"/>
  <c r="O278" i="2"/>
  <c r="H287" i="2"/>
  <c r="O193" i="2"/>
  <c r="K274" i="2"/>
  <c r="O274" i="2" s="1"/>
  <c r="O31" i="2"/>
  <c r="F260" i="2"/>
  <c r="J29" i="2"/>
  <c r="F270" i="2"/>
  <c r="H270" i="2" s="1"/>
  <c r="F275" i="2"/>
  <c r="H275" i="2" s="1"/>
  <c r="F293" i="2"/>
  <c r="H293" i="2" s="1"/>
  <c r="H269" i="2"/>
  <c r="O275" i="2"/>
  <c r="G29" i="2"/>
  <c r="O29" i="2" s="1"/>
  <c r="O269" i="2"/>
  <c r="F289" i="2"/>
  <c r="H289" i="2" s="1"/>
  <c r="F280" i="2"/>
  <c r="H280" i="2" s="1"/>
  <c r="O284" i="2"/>
  <c r="H284" i="2"/>
  <c r="H268" i="2"/>
  <c r="H296" i="2"/>
  <c r="F279" i="2"/>
  <c r="H279" i="2" s="1"/>
  <c r="J258" i="2"/>
  <c r="H281" i="2"/>
  <c r="F274" i="2"/>
  <c r="H274" i="2" s="1"/>
  <c r="O296" i="2"/>
  <c r="G258" i="2"/>
  <c r="O266" i="2"/>
  <c r="J181" i="2"/>
  <c r="H278" i="2"/>
  <c r="G181" i="2"/>
  <c r="J32" i="2"/>
  <c r="O32" i="2" s="1"/>
  <c r="O290" i="2"/>
  <c r="O286" i="2"/>
  <c r="F283" i="2"/>
  <c r="H283" i="2" s="1"/>
  <c r="O276" i="2"/>
  <c r="H265" i="2"/>
  <c r="A10" i="2"/>
  <c r="J260" i="2" l="1"/>
  <c r="K300" i="2"/>
  <c r="O300" i="2"/>
  <c r="G260" i="2"/>
  <c r="O181" i="2"/>
  <c r="N8" i="2" s="1"/>
  <c r="H300" i="2"/>
  <c r="F300" i="2"/>
  <c r="A11" i="2"/>
  <c r="A12" i="2" l="1"/>
  <c r="A13" i="2" l="1"/>
  <c r="A14" i="2" l="1"/>
  <c r="A15" i="2" l="1"/>
  <c r="A16" i="2" s="1"/>
  <c r="A17" i="2" l="1"/>
  <c r="A18" i="2"/>
  <c r="A19" i="2" l="1"/>
  <c r="A20" i="2" l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</calcChain>
</file>

<file path=xl/sharedStrings.xml><?xml version="1.0" encoding="utf-8"?>
<sst xmlns="http://schemas.openxmlformats.org/spreadsheetml/2006/main" count="785" uniqueCount="534">
  <si>
    <t>Totals</t>
  </si>
  <si>
    <t>N/A</t>
  </si>
  <si>
    <t>397.4 - Capital Lease</t>
  </si>
  <si>
    <t>Remove from book depreciation expense</t>
  </si>
  <si>
    <t>2025 Depn Expense</t>
  </si>
  <si>
    <t>Depr. Rate (UG-200278)</t>
  </si>
  <si>
    <t>2025 Investment</t>
  </si>
  <si>
    <t>2024 Depn Expense</t>
  </si>
  <si>
    <t>2024 Investment</t>
  </si>
  <si>
    <t>FERC Account No</t>
  </si>
  <si>
    <t>Notes:</t>
  </si>
  <si>
    <t>Total</t>
  </si>
  <si>
    <t>Total General Plant</t>
  </si>
  <si>
    <t>Locus View Capital Lease</t>
  </si>
  <si>
    <t>Capital Lease</t>
  </si>
  <si>
    <t>Gas General</t>
  </si>
  <si>
    <t>PUR 1 Rivet Buster, Bellingham</t>
  </si>
  <si>
    <t>FP-325218</t>
  </si>
  <si>
    <t>PUR Sensit LZ-30s - Washington</t>
  </si>
  <si>
    <t>FP-325214</t>
  </si>
  <si>
    <t>PUR VIVAX METROTECH LOCATOR-YAKIMA</t>
  </si>
  <si>
    <t>FP-325186</t>
  </si>
  <si>
    <t>Purchase  Sensit Gold Kennewick</t>
  </si>
  <si>
    <t>FP-325059</t>
  </si>
  <si>
    <t>REPLACE SHOP TUBE HEATER BREMERTON</t>
  </si>
  <si>
    <t>FP-325055</t>
  </si>
  <si>
    <t>CNG UPS Replacements</t>
  </si>
  <si>
    <t>FP-324982</t>
  </si>
  <si>
    <t>PUR CONTROL RADIOS AVTEC SYS - WA</t>
  </si>
  <si>
    <t>FP-324946</t>
  </si>
  <si>
    <t>Instl Back Up Generator Walla Walla</t>
  </si>
  <si>
    <t>FP-324847</t>
  </si>
  <si>
    <t>MODEL 5 PROVER UPGRADE - BELLINGHAM</t>
  </si>
  <si>
    <t>FP-324806</t>
  </si>
  <si>
    <t>UPGRADE MODEL 5 PROVER - YAKIMA</t>
  </si>
  <si>
    <t>FP-324804</t>
  </si>
  <si>
    <t>Instl Shop Lighting Wentachee</t>
  </si>
  <si>
    <t>FP-324790</t>
  </si>
  <si>
    <t>CONST SVCS - TOOL SHED &amp; REMODEL</t>
  </si>
  <si>
    <t>FP-324778</t>
  </si>
  <si>
    <t>Crack Seal Parking Lot Walla Walla</t>
  </si>
  <si>
    <t>FP-324761</t>
  </si>
  <si>
    <t>Purch Leak Survey Equip Kennewick</t>
  </si>
  <si>
    <t>FP-324711</t>
  </si>
  <si>
    <t>FP-324695</t>
  </si>
  <si>
    <t>Purch Steel Road Plates Kelso</t>
  </si>
  <si>
    <t>FP-324690</t>
  </si>
  <si>
    <t>CNGC-Picarro Leak Survey Equipment</t>
  </si>
  <si>
    <t>FP-324560</t>
  </si>
  <si>
    <t>Purchase Shop Welder Bremerton</t>
  </si>
  <si>
    <t>FP-324559</t>
  </si>
  <si>
    <t>FP-324556</t>
  </si>
  <si>
    <t>Purchase Mueller Gate Valves Kelso</t>
  </si>
  <si>
    <t>FP-324530</t>
  </si>
  <si>
    <t>Purch Fork Lift Spreader Bar Elma</t>
  </si>
  <si>
    <t>FP-324527</t>
  </si>
  <si>
    <t>Purch Fork Lift Spreader Bar Kelso</t>
  </si>
  <si>
    <t>FP-324524</t>
  </si>
  <si>
    <t>Purchase Traffic Plates Walla Walla</t>
  </si>
  <si>
    <t>FP-324503</t>
  </si>
  <si>
    <t>Purchase Odorator Walla Walla</t>
  </si>
  <si>
    <t>FP-324500</t>
  </si>
  <si>
    <t>Pur 2 Custom Pallets Mt Vernon CS</t>
  </si>
  <si>
    <t>FP-324480</t>
  </si>
  <si>
    <t>Pur Elec Fume Extractor Mt Ver CS</t>
  </si>
  <si>
    <t>FP-324475</t>
  </si>
  <si>
    <t>Purchase LMM Walla Walla</t>
  </si>
  <si>
    <t>FP-324378</t>
  </si>
  <si>
    <t>Pur 12in Shell Cutter Mt Vernon CS</t>
  </si>
  <si>
    <t>FP-324315</t>
  </si>
  <si>
    <t>Pur Completion Machine Mt Vern CS</t>
  </si>
  <si>
    <t>FP-324301</t>
  </si>
  <si>
    <t>Add HEPA Vacuum at the CNG meter sh</t>
  </si>
  <si>
    <t>FP-324281</t>
  </si>
  <si>
    <t>Replace Vacuum Pump Yak MS</t>
  </si>
  <si>
    <t>FP-324276</t>
  </si>
  <si>
    <t>Purch Electric Grease Gun Kennewick</t>
  </si>
  <si>
    <t>FP-324274</t>
  </si>
  <si>
    <t>Purch Electric Grease Gun Longview</t>
  </si>
  <si>
    <t>FP-324273</t>
  </si>
  <si>
    <t>Pur Emr TrlrCellCommWiFi Hdwr CNGC</t>
  </si>
  <si>
    <t>FP-324267</t>
  </si>
  <si>
    <t>Replace Office Servers CNG</t>
  </si>
  <si>
    <t>FP-324263</t>
  </si>
  <si>
    <t>Repl SAN &amp; FC Switches CNGC GO</t>
  </si>
  <si>
    <t>FP-324259</t>
  </si>
  <si>
    <t>Purch PAPR's for Washington 2024</t>
  </si>
  <si>
    <t>FP-324253</t>
  </si>
  <si>
    <t>Purch AED for Bellingham WA</t>
  </si>
  <si>
    <t>FP-324251</t>
  </si>
  <si>
    <t>Purch Electric Grease Gun Mt Vernon</t>
  </si>
  <si>
    <t>FP-324239</t>
  </si>
  <si>
    <t>Pur Shop Air Compressor Walla Walla</t>
  </si>
  <si>
    <t>FP-324146</t>
  </si>
  <si>
    <t>PURCH SPREADER BAR BELLINGHAM</t>
  </si>
  <si>
    <t>FP-324134</t>
  </si>
  <si>
    <t>PURCHASE ICE MACHINE BELLINGHAM</t>
  </si>
  <si>
    <t>FP-324128</t>
  </si>
  <si>
    <t>CONST Training Yard Elma D Off</t>
  </si>
  <si>
    <t>FP-324053</t>
  </si>
  <si>
    <t>Purchase Steel Squeezer Elma</t>
  </si>
  <si>
    <t>FP-324018</t>
  </si>
  <si>
    <t>PUR FORKLIFT SPREADER BAR MT VERNON</t>
  </si>
  <si>
    <t>FP-324015</t>
  </si>
  <si>
    <t>PURCHASE LEAK DETECTOR MT VERNON</t>
  </si>
  <si>
    <t>FP-323956</t>
  </si>
  <si>
    <t>Purch Gas Detection Equip Kennewick</t>
  </si>
  <si>
    <t>FP-323953</t>
  </si>
  <si>
    <t>FP-323951</t>
  </si>
  <si>
    <t>Repl Mueller Equip CS WA</t>
  </si>
  <si>
    <t>FP-323926</t>
  </si>
  <si>
    <t>Purchase Fresh Air Paks Mt Vernon</t>
  </si>
  <si>
    <t>FP-323918</t>
  </si>
  <si>
    <t>PURCHASE BEVELING MACHINE MT VERNON</t>
  </si>
  <si>
    <t>FP-323917</t>
  </si>
  <si>
    <t>PUR MUELLER GATE VALVES MT VERNON</t>
  </si>
  <si>
    <t>FP-323914</t>
  </si>
  <si>
    <t>Yakima Enclose Canopy CS Fab</t>
  </si>
  <si>
    <t>FP-323909</t>
  </si>
  <si>
    <t>Purchase Mueller Tools - Bellingham</t>
  </si>
  <si>
    <t>FP-323791</t>
  </si>
  <si>
    <t>Sale of Aberdeen Office</t>
  </si>
  <si>
    <t>FP-323311</t>
  </si>
  <si>
    <t>REP RADIO REPEATERS CNGC</t>
  </si>
  <si>
    <t>FP-323024</t>
  </si>
  <si>
    <t>Purch (2) RD8100 Locators Mt Vernon</t>
  </si>
  <si>
    <t>FP-322655</t>
  </si>
  <si>
    <t>Install Generator -Bremerton Office</t>
  </si>
  <si>
    <t>FP-322598</t>
  </si>
  <si>
    <t>Purchase MBW Air Rammer Kelso</t>
  </si>
  <si>
    <t>FP-322580</t>
  </si>
  <si>
    <t>PUR (2) STOP MACHINES MT VERNON</t>
  </si>
  <si>
    <t>FP-322488</t>
  </si>
  <si>
    <t>PURCHASE RMLD MT VERNON</t>
  </si>
  <si>
    <t>FP-322468</t>
  </si>
  <si>
    <t>PUR Trng Props Kennewick Wa Trlr</t>
  </si>
  <si>
    <t>FP-320935</t>
  </si>
  <si>
    <t>PUR Trng Props Bremerton WA Trl.</t>
  </si>
  <si>
    <t>FP-320934</t>
  </si>
  <si>
    <t>Communications Equipment CNG</t>
  </si>
  <si>
    <t>FP-318211</t>
  </si>
  <si>
    <t>Gas SCADA Equipment-CNG</t>
  </si>
  <si>
    <t>FP-318197</t>
  </si>
  <si>
    <t>Fixed Network Equipment-CNG</t>
  </si>
  <si>
    <t>FP-318192</t>
  </si>
  <si>
    <t>Tools &amp; Minor Work Equip CNG WA</t>
  </si>
  <si>
    <t>FP-317744</t>
  </si>
  <si>
    <t>Impl Work Asset Mgmt Hardware-CNG</t>
  </si>
  <si>
    <t>FP-317565</t>
  </si>
  <si>
    <t>Office Structure &amp; Eq-Kennewick GO</t>
  </si>
  <si>
    <t>FP-316832</t>
  </si>
  <si>
    <t>Toughbook Replacements-CNG</t>
  </si>
  <si>
    <t>FP-316445</t>
  </si>
  <si>
    <t>Personal Computers&amp;Peripherals CNGC</t>
  </si>
  <si>
    <t>FP-200662</t>
  </si>
  <si>
    <t>Gas Vehicles-CNGC</t>
  </si>
  <si>
    <t>FP-101215</t>
  </si>
  <si>
    <t>IT Network Equipment-CNG</t>
  </si>
  <si>
    <t>FP-101164</t>
  </si>
  <si>
    <t>Gas Work Equipment-CNGC</t>
  </si>
  <si>
    <t>FP-101163</t>
  </si>
  <si>
    <t>Total Distribution Plant</t>
  </si>
  <si>
    <t>FRL;2'' ST;WAPA;1,000' S.Naches A</t>
  </si>
  <si>
    <t>FP-325206</t>
  </si>
  <si>
    <t>Gas Distribution</t>
  </si>
  <si>
    <t>RP; 6" ST; BELL; 2400'; NORTHWEST</t>
  </si>
  <si>
    <t>FP-325196</t>
  </si>
  <si>
    <t>FRL;2'';VIEW'800' OIE HWY</t>
  </si>
  <si>
    <t>FP-325187</t>
  </si>
  <si>
    <t>R-38 Longview RTU Replacement</t>
  </si>
  <si>
    <t>FP-325163</t>
  </si>
  <si>
    <t>Selah TBS RTU Replacement</t>
  </si>
  <si>
    <t>FP-325162</t>
  </si>
  <si>
    <t>Kelso RTU replacement</t>
  </si>
  <si>
    <t>FP-325161</t>
  </si>
  <si>
    <t>RTU Replacement Kalama TBS</t>
  </si>
  <si>
    <t>FP-325160</t>
  </si>
  <si>
    <t>Fredonia CS New Relief 1910K</t>
  </si>
  <si>
    <t>FP-325057</t>
  </si>
  <si>
    <t>RP; 8" PE CLINTON; HDD 400'</t>
  </si>
  <si>
    <t>FP-325037</t>
  </si>
  <si>
    <t>C/M; R-199(R-7) MTVE;</t>
  </si>
  <si>
    <t>FP-324995</t>
  </si>
  <si>
    <t>Inst Reinf main for R99, Yakima</t>
  </si>
  <si>
    <t>FP-324988</t>
  </si>
  <si>
    <t>RP; 6" HP; OAKH; 3000'</t>
  </si>
  <si>
    <t>FP-324932</t>
  </si>
  <si>
    <t>South Bend TBS RTU Replacement</t>
  </si>
  <si>
    <t>FP-324836</t>
  </si>
  <si>
    <t>Shelton TBS RTU replacement</t>
  </si>
  <si>
    <t>FP-324835</t>
  </si>
  <si>
    <t>Redmond TBS RTU Replacement</t>
  </si>
  <si>
    <t>FP-324834</t>
  </si>
  <si>
    <t>Othello TBS RTU Replacement.</t>
  </si>
  <si>
    <t>FP-324833</t>
  </si>
  <si>
    <t>Nyssa TBS RTU Replacement</t>
  </si>
  <si>
    <t>FP-324832</t>
  </si>
  <si>
    <t>Mt Vernon TBS RTU replacement</t>
  </si>
  <si>
    <t>FP-324831</t>
  </si>
  <si>
    <t>Stanwood TBS RTU replacment</t>
  </si>
  <si>
    <t>FP-324830</t>
  </si>
  <si>
    <t>Hermiston TBS RTU Replacement</t>
  </si>
  <si>
    <t>FP-324829</t>
  </si>
  <si>
    <t>Bend TBS RTU Replacement</t>
  </si>
  <si>
    <t>FP-324828</t>
  </si>
  <si>
    <t>Sumas TBS RTU Replacement</t>
  </si>
  <si>
    <t>FP-324827</t>
  </si>
  <si>
    <t>C/M;R-198(R-66) ARL</t>
  </si>
  <si>
    <t>FP-324824</t>
  </si>
  <si>
    <t>Bellingham 1 TBS RTU Replacement</t>
  </si>
  <si>
    <t>FP-324823</t>
  </si>
  <si>
    <t>MAOP;4' ST;ARLI;5,610'</t>
  </si>
  <si>
    <t>FP-324820</t>
  </si>
  <si>
    <t>FRL-MTV-HWY 9-6" HP-400FT</t>
  </si>
  <si>
    <t>FP-324799</t>
  </si>
  <si>
    <t>8/15/204</t>
  </si>
  <si>
    <t>Fredonia CS Security Install</t>
  </si>
  <si>
    <t>FP-324704</t>
  </si>
  <si>
    <t>RP-8" HP- ELMA 1100' WILD CAT CREEK</t>
  </si>
  <si>
    <t>FP-324689</t>
  </si>
  <si>
    <t>RF-OAKH-4"PE-1000'</t>
  </si>
  <si>
    <t>FP-324581</t>
  </si>
  <si>
    <t>Fredonia CS Update facility Lights</t>
  </si>
  <si>
    <t>FP-324502</t>
  </si>
  <si>
    <t xml:space="preserve">Fredonia CS Storage Shed </t>
  </si>
  <si>
    <t>FP-324495</t>
  </si>
  <si>
    <t>Rpl Main Nelson Rd/Ctr Vly Brmrtn</t>
  </si>
  <si>
    <t>FP-324375</t>
  </si>
  <si>
    <t>RP; 2" ST; BELL; 360'; FLORA/UNITY</t>
  </si>
  <si>
    <t>FP-324342</t>
  </si>
  <si>
    <t>Bremerton Replace R-36</t>
  </si>
  <si>
    <t>FP-324150</t>
  </si>
  <si>
    <t>C/M RPL; 8" TM; ANACORTES; 3,000'</t>
  </si>
  <si>
    <t>FP-324101</t>
  </si>
  <si>
    <t>FRL; R-195 (R-170) ANAC</t>
  </si>
  <si>
    <t>FP-324021</t>
  </si>
  <si>
    <t>RF; 2" PE; OAKH; 2000'</t>
  </si>
  <si>
    <t>FP-324007</t>
  </si>
  <si>
    <t>RP; 4" PE &amp; 6" STL; ANAC; 1200'</t>
  </si>
  <si>
    <t>FP-324005</t>
  </si>
  <si>
    <t>Pasco PWRF Regs and Relief</t>
  </si>
  <si>
    <t>FP-323841</t>
  </si>
  <si>
    <t>Pasco PWRF RNG Chro, Odor, GQ</t>
  </si>
  <si>
    <t>FP-323840</t>
  </si>
  <si>
    <t>RNG-2.5-mi 4" HP-PASCO-PWRF</t>
  </si>
  <si>
    <t>FP-323824</t>
  </si>
  <si>
    <t>RP; R-81 WHEE; RPL (R-53 &amp; R-54)</t>
  </si>
  <si>
    <t>FP-323823</t>
  </si>
  <si>
    <t>Fredonia CS Flame / PLC spare parts</t>
  </si>
  <si>
    <t>FP-323795</t>
  </si>
  <si>
    <t>RNG-METER-PASCO-PWRF</t>
  </si>
  <si>
    <t>FP-323775</t>
  </si>
  <si>
    <t xml:space="preserve">Fredonia CS Scrubber Replacement </t>
  </si>
  <si>
    <t>FP-323731</t>
  </si>
  <si>
    <t>RP-SHEL R-17 (R-84)</t>
  </si>
  <si>
    <t>FP-323730</t>
  </si>
  <si>
    <t>RP-SHEL R-17 (R-84) MAIN</t>
  </si>
  <si>
    <t>FP-323636</t>
  </si>
  <si>
    <t>RF; 4" PE; 10,000'; Lynden</t>
  </si>
  <si>
    <t>FP-323595</t>
  </si>
  <si>
    <t>Instl PE Main McCormick N Pt Orchrd</t>
  </si>
  <si>
    <t>FP-323530</t>
  </si>
  <si>
    <t>RNG; LAMB WESTON RICHLAND R-141</t>
  </si>
  <si>
    <t>FP-323472</t>
  </si>
  <si>
    <t>RNG; 0-19 &amp; CHROM, LAMB WESTON RICH</t>
  </si>
  <si>
    <t>FP-323469</t>
  </si>
  <si>
    <t>RNG; LAMB WESTON METER SET RICHLAND</t>
  </si>
  <si>
    <t>FP-323467</t>
  </si>
  <si>
    <t>RNG-Horn Rapids Meter Set</t>
  </si>
  <si>
    <t>FP-323452</t>
  </si>
  <si>
    <t>RNG- Horn Rapids Reg Station R-139</t>
  </si>
  <si>
    <t>FP-323446</t>
  </si>
  <si>
    <t>RNG;O-18 &amp; CHROM, HORN RAPIDS</t>
  </si>
  <si>
    <t>FP-323443</t>
  </si>
  <si>
    <t>INST RNG MTR SET, DIVERT INC, LVIEW</t>
  </si>
  <si>
    <t>FP-323435</t>
  </si>
  <si>
    <t>INST RNG ODRIZR, DIVERT INC, L'VIEW</t>
  </si>
  <si>
    <t>FP-323434</t>
  </si>
  <si>
    <t>INST RNG RS, DIVERT INC, Longview</t>
  </si>
  <si>
    <t>FP-323432</t>
  </si>
  <si>
    <t>GR L'view -2" HP MN, Divert INC RNG</t>
  </si>
  <si>
    <t>FP-323431</t>
  </si>
  <si>
    <t>RPL MN - SHORTED CASING - WA</t>
  </si>
  <si>
    <t>FP-323236</t>
  </si>
  <si>
    <t>RP Bremerton R-023</t>
  </si>
  <si>
    <t>FP-323166</t>
  </si>
  <si>
    <t>RF; R-XX IN JOSH WILSON RD, BURLING</t>
  </si>
  <si>
    <t>FP-322784</t>
  </si>
  <si>
    <t>RF; LAND FOR 6 MILE 20IN BURLINGTON</t>
  </si>
  <si>
    <t>FP-322783</t>
  </si>
  <si>
    <t xml:space="preserve">RF; BURLINGTON; 6 MILES OF 20 INCH </t>
  </si>
  <si>
    <t>FP-322776</t>
  </si>
  <si>
    <t>RP; R-099 (R-054); SUNNYSIDE</t>
  </si>
  <si>
    <t>FP-322765</t>
  </si>
  <si>
    <t>C/M RPL; 4" HP; E FINLEY; 2,498'</t>
  </si>
  <si>
    <t>FP-322639</t>
  </si>
  <si>
    <t>RP-4" HP MN-PASCO-160'</t>
  </si>
  <si>
    <t>FP-322504</t>
  </si>
  <si>
    <t>RPL MN CAMANO ISLAND EXPOSRE</t>
  </si>
  <si>
    <t>FP-322391</t>
  </si>
  <si>
    <t>MAOP; R-097 YAKIMA</t>
  </si>
  <si>
    <t>FP-322173</t>
  </si>
  <si>
    <t>MAOP; R-096 (R-001) YAKIMA</t>
  </si>
  <si>
    <t>FP-322165</t>
  </si>
  <si>
    <t>Instl Main Gibralter Rd Anacortes</t>
  </si>
  <si>
    <t>FP-322144</t>
  </si>
  <si>
    <t>RL; 6" HP; MTVE; 100'</t>
  </si>
  <si>
    <t>FP-322143</t>
  </si>
  <si>
    <t>GR; 2" PE; VIEW; 6,000'</t>
  </si>
  <si>
    <t>FP-321983</t>
  </si>
  <si>
    <t>RF-8" HP-ABER 1.7mi-WISHKAH RD</t>
  </si>
  <si>
    <t>FP-321879</t>
  </si>
  <si>
    <t>RF; 6" PE; KENN; 2000' OLYMPIA</t>
  </si>
  <si>
    <t>FP-321861</t>
  </si>
  <si>
    <t>RP; 3" ST; BELL; 2549 ALLEY PROJ</t>
  </si>
  <si>
    <t>FP-321795</t>
  </si>
  <si>
    <t>RF-PASCO-6" HP-5-mi</t>
  </si>
  <si>
    <t>FP-321511</t>
  </si>
  <si>
    <t>C/M RPL; 6" HP TOPP-ZILLAH; 2,400'</t>
  </si>
  <si>
    <t>FP-321468</t>
  </si>
  <si>
    <t>RP; 4" HP, WAPATO, 31,000'</t>
  </si>
  <si>
    <t>FP-321116</t>
  </si>
  <si>
    <t>Indust Reg Stations-Replace-CNGC WA</t>
  </si>
  <si>
    <t>FP-320224</t>
  </si>
  <si>
    <t>Indust Reg Stations-Growth-CNGC WA</t>
  </si>
  <si>
    <t>FP-320223</t>
  </si>
  <si>
    <t>RF-RICH 12" HP-3.75 miles-Ph.2</t>
  </si>
  <si>
    <t>FP-320159</t>
  </si>
  <si>
    <t>RF-RICHLAND Y TBS-CNGC</t>
  </si>
  <si>
    <t>FP-320144</t>
  </si>
  <si>
    <t>R-21 Replacement - Castle Rock</t>
  </si>
  <si>
    <t>FP-320114</t>
  </si>
  <si>
    <t>GR-BurlingtonSouthFeed-6"PE-DP</t>
  </si>
  <si>
    <t>FP-320106</t>
  </si>
  <si>
    <t>C/M RPL; 3" HP; BURLINGTON; 410'</t>
  </si>
  <si>
    <t>FP-320006</t>
  </si>
  <si>
    <t>C/M RPL; 3" HP; PROSSER; 1,500'</t>
  </si>
  <si>
    <t>FP-320004</t>
  </si>
  <si>
    <t>MAOP RPL; 8" HP; BREMERTON; 2,863'</t>
  </si>
  <si>
    <t>FP-319992</t>
  </si>
  <si>
    <t>MAOP SERV RPL CNG WA</t>
  </si>
  <si>
    <t>FP-319112</t>
  </si>
  <si>
    <t>MAOP MAIN RPL CNG WA</t>
  </si>
  <si>
    <t>FP-319111</t>
  </si>
  <si>
    <t>MAOP; R-TBD; ELMA (RHD)</t>
  </si>
  <si>
    <t>FP-319107</t>
  </si>
  <si>
    <t>MAOP; 2" HP; ELMA (RHD)</t>
  </si>
  <si>
    <t>FP-319104</t>
  </si>
  <si>
    <t>RF-8" PE-KENN-2,500'</t>
  </si>
  <si>
    <t>FP-319061</t>
  </si>
  <si>
    <t>RF-S. KENN TBS-CNGC</t>
  </si>
  <si>
    <t>FP-319057</t>
  </si>
  <si>
    <t>RP-Topp-TM-Canal Crossings</t>
  </si>
  <si>
    <t>FP-319027</t>
  </si>
  <si>
    <t>RP-Ferndale-V-retire V-43 8"</t>
  </si>
  <si>
    <t>FP-319021</t>
  </si>
  <si>
    <t>RF-OAKH-4"PE-2.1MI</t>
  </si>
  <si>
    <t>FP-318656</t>
  </si>
  <si>
    <t>Sys Safety &amp; Integrity Srvcs Rpl-WA</t>
  </si>
  <si>
    <t>FP-318187</t>
  </si>
  <si>
    <t>Sys Safety &amp; Integrity Mains Rpl-WA</t>
  </si>
  <si>
    <t>FP-318186</t>
  </si>
  <si>
    <t>HPSS Replacements CNG WA</t>
  </si>
  <si>
    <t>FP-318092</t>
  </si>
  <si>
    <t>SERV-REPLACE-KENNEWICK DISTRICT</t>
  </si>
  <si>
    <t>FP-317753</t>
  </si>
  <si>
    <t>SERV-GROWTH-KENNEWICK DISTRICT</t>
  </si>
  <si>
    <t>FP-317752</t>
  </si>
  <si>
    <t>MAIN-REPLACE-KENNEWICK DISTRICT</t>
  </si>
  <si>
    <t>FP-317751</t>
  </si>
  <si>
    <t>MAIN-GROWTH-KENNEWICK DISTRICT</t>
  </si>
  <si>
    <t>FP-317750</t>
  </si>
  <si>
    <t>SERV-REPLACE-MT VERNON DISTRICT</t>
  </si>
  <si>
    <t>FP-317659</t>
  </si>
  <si>
    <t>SERV-GROWTH-MT VERNON DISTRICT</t>
  </si>
  <si>
    <t>FP-317658</t>
  </si>
  <si>
    <t>MAIN-REPLACE-MT VERNON DISTRICT</t>
  </si>
  <si>
    <t>FP-317657</t>
  </si>
  <si>
    <t>MAIN-GROWTH-MT VERNON DISTRICT</t>
  </si>
  <si>
    <t>FP-317656</t>
  </si>
  <si>
    <t>SERV-REPLACE-LONGVIEW DISTRICT</t>
  </si>
  <si>
    <t>FP-317655</t>
  </si>
  <si>
    <t>SERV-GROWTH-LONGVIEW DISTRICT</t>
  </si>
  <si>
    <t>FP-317654</t>
  </si>
  <si>
    <t>MAIN-REPLACE-LONGVIEW DISTRICT</t>
  </si>
  <si>
    <t>FP-317653</t>
  </si>
  <si>
    <t>MAIN-GROWTH-LONGVIEW DISTRICT</t>
  </si>
  <si>
    <t>FP-317652</t>
  </si>
  <si>
    <t>SERV-REPLACE-BREMERTON DISTRICT</t>
  </si>
  <si>
    <t>FP-317651</t>
  </si>
  <si>
    <t>SERV-GROWTH-BREMERTON DISTRICT</t>
  </si>
  <si>
    <t>FP-317650</t>
  </si>
  <si>
    <t>MAIN-REPLACE-BREMERTON DISTRICT</t>
  </si>
  <si>
    <t>FP-317649</t>
  </si>
  <si>
    <t>MAIN-GROWTH-BREMERTON DISTRICT</t>
  </si>
  <si>
    <t>FP-317648</t>
  </si>
  <si>
    <t>SERV-REPLACE-BELLINGHAM DISTRICT</t>
  </si>
  <si>
    <t>FP-317647</t>
  </si>
  <si>
    <t>SERV-GROWTH-BELLINGHAM DISTRICT</t>
  </si>
  <si>
    <t>FP-317646</t>
  </si>
  <si>
    <t>MAIN-REPLACE-BELLINGHAM DISTRICT</t>
  </si>
  <si>
    <t>FP-317645</t>
  </si>
  <si>
    <t>MAIN-GROWTH-BELLINGHAM DISTRICT</t>
  </si>
  <si>
    <t>FP-317644</t>
  </si>
  <si>
    <t>SERV-REPLACE-ABERDEEN DISTRICT</t>
  </si>
  <si>
    <t>FP-317643</t>
  </si>
  <si>
    <t>SERV-GROWTH-ABERDEEN DISTRICT</t>
  </si>
  <si>
    <t>FP-317642</t>
  </si>
  <si>
    <t>MAIN-REPLACE-ABERDEEN DISTRICT</t>
  </si>
  <si>
    <t>FP-317641</t>
  </si>
  <si>
    <t>MAIN-GROWTH-ABERDEEN DISTRICT</t>
  </si>
  <si>
    <t>FP-317640</t>
  </si>
  <si>
    <t>SERV-REPLACE-YAKIMA DISTRICT</t>
  </si>
  <si>
    <t>FP-317639</t>
  </si>
  <si>
    <t>SERV-GROWTH-YAKIMA DISTRICT</t>
  </si>
  <si>
    <t>FP-317638</t>
  </si>
  <si>
    <t>MAIN-REPLACE-YAKIMA DISTRICT</t>
  </si>
  <si>
    <t>FP-317637</t>
  </si>
  <si>
    <t>MAIN-GROWTH-YAKIMA DISTRICT</t>
  </si>
  <si>
    <t>FP-317636</t>
  </si>
  <si>
    <t>SERV-REPLACE-WENATCHEE DISTRICT</t>
  </si>
  <si>
    <t>FP-317635</t>
  </si>
  <si>
    <t>SERV-GROWTH-WENATCHEE DISTRICT</t>
  </si>
  <si>
    <t>FP-317634</t>
  </si>
  <si>
    <t>MAIN-REPLACE-WENATCHEE DISTRICT</t>
  </si>
  <si>
    <t>FP-317633</t>
  </si>
  <si>
    <t>MAIN-GROWTH-WENATCHEE DISTRICT</t>
  </si>
  <si>
    <t>FP-317632</t>
  </si>
  <si>
    <t>SERV-REPLACE-WALLA WALLA DISTRICT</t>
  </si>
  <si>
    <t>FP-317631</t>
  </si>
  <si>
    <t>SERV-GROWTH-WALLA WALLA DISTRICT</t>
  </si>
  <si>
    <t>FP-317630</t>
  </si>
  <si>
    <t>MAIN-REPLACE-WALLA WALLA DISTRICT</t>
  </si>
  <si>
    <t>FP-317629</t>
  </si>
  <si>
    <t>MAIN-GROWTH-WALLA WALLA DISTRICT</t>
  </si>
  <si>
    <t>FP-317628</t>
  </si>
  <si>
    <t>RF; 8" HP; ABER; 12,500' BASICH BLV</t>
  </si>
  <si>
    <t>FP-316429</t>
  </si>
  <si>
    <t>C/M RPL; 8" HP; YAKIMA; PH1</t>
  </si>
  <si>
    <t>FP-316046</t>
  </si>
  <si>
    <t>C/M RPL; 4" HP; MONTESANO; 1,645'</t>
  </si>
  <si>
    <t>FP-316041</t>
  </si>
  <si>
    <t>C/M RPL; 2/3" HP; SUNNYSIDE; 8,612'</t>
  </si>
  <si>
    <t>FP-316032</t>
  </si>
  <si>
    <t>C/M RPL; 2/4" HP; WHEELER; 7,500'</t>
  </si>
  <si>
    <t>FP-316018</t>
  </si>
  <si>
    <t>KITSAP PH V REINFORCEMENT</t>
  </si>
  <si>
    <t>FP-302595</t>
  </si>
  <si>
    <t>Gas Cathodic Protection - WA</t>
  </si>
  <si>
    <t>FP-302369</t>
  </si>
  <si>
    <t>Gas Regulators-Total Company CNGC</t>
  </si>
  <si>
    <t>FP-101259</t>
  </si>
  <si>
    <t>Gas Meters-Total Company CNGC</t>
  </si>
  <si>
    <t>FP-101210</t>
  </si>
  <si>
    <t>Dist Reg Station Replace Washington</t>
  </si>
  <si>
    <t>FP-101196</t>
  </si>
  <si>
    <t>Dist Reg Station Growth Washington</t>
  </si>
  <si>
    <t>FP-101194</t>
  </si>
  <si>
    <t>Total Production Plant</t>
  </si>
  <si>
    <t>Deschutes Landfill-Design and Const</t>
  </si>
  <si>
    <t>FP-322677</t>
  </si>
  <si>
    <t>Gas Intangible</t>
  </si>
  <si>
    <t>Total Intangible Plant</t>
  </si>
  <si>
    <t>UG - LIGHTHOUSE TIMP SOFTWARE-CNGC</t>
  </si>
  <si>
    <t>FP-324624</t>
  </si>
  <si>
    <t>UG - LIGHTHOUSE DIMP SOFTWARE-CNGC</t>
  </si>
  <si>
    <t>FP-324619</t>
  </si>
  <si>
    <t>UG - Trellis Energy Software CNGC</t>
  </si>
  <si>
    <t>FP-324409</t>
  </si>
  <si>
    <t>UG-IQ Geo Enhancements CNGC</t>
  </si>
  <si>
    <t>FP-324035</t>
  </si>
  <si>
    <t>UG-Maximo Enhancmnt/Upgrd/Sftw CNGC</t>
  </si>
  <si>
    <t>FP-324029</t>
  </si>
  <si>
    <t>UG-Locusview Software - CNGC</t>
  </si>
  <si>
    <t>FP-324020</t>
  </si>
  <si>
    <t>UG-Tungsten Autovoucher - CNG</t>
  </si>
  <si>
    <t>FP-324014</t>
  </si>
  <si>
    <t>UG-CNG PUR AR/VR I-Leak Upg/Enhance</t>
  </si>
  <si>
    <t>FP-323968</t>
  </si>
  <si>
    <t>UG-CNG PUR AR/VR Gas Emrgncy Rspns</t>
  </si>
  <si>
    <t>FP-323967</t>
  </si>
  <si>
    <t>UG-Interactive Voice Assist CNG</t>
  </si>
  <si>
    <t>FP-322873</t>
  </si>
  <si>
    <t>UG - Verve Metretek Software CNGC</t>
  </si>
  <si>
    <t>FP-322752</t>
  </si>
  <si>
    <t>UG - UIPlanner Upgrade - CNGC</t>
  </si>
  <si>
    <t>FP-322685</t>
  </si>
  <si>
    <t>UG-Powerplan Upgrade 2024 CNGC</t>
  </si>
  <si>
    <t>FP-321574</t>
  </si>
  <si>
    <t>UG - CC&amp;B Upgrade&amp;Betterments CNGC</t>
  </si>
  <si>
    <t>FP-321327</t>
  </si>
  <si>
    <t>UG ThoughtSpot Betterment CNG</t>
  </si>
  <si>
    <t>FP-320999</t>
  </si>
  <si>
    <t>RF-RICHLAND Y TBS-WILLIAMS</t>
  </si>
  <si>
    <t>FP-320155</t>
  </si>
  <si>
    <t>RF; S. KENN GATE-WILLIAMS</t>
  </si>
  <si>
    <t>FP-320034</t>
  </si>
  <si>
    <t>UG-PCAD Annual Enhancements-CNG</t>
  </si>
  <si>
    <t>FP-316451</t>
  </si>
  <si>
    <t>UG-GIS ESRI System Upgrade CNGC</t>
  </si>
  <si>
    <t>FP-316019</t>
  </si>
  <si>
    <t>UG-Customer Self Service Web/IVRCNG</t>
  </si>
  <si>
    <t>FP-200064</t>
  </si>
  <si>
    <t>UG-Work Asset Management</t>
  </si>
  <si>
    <t>FP-101480</t>
  </si>
  <si>
    <t>Yes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</si>
  <si>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</si>
  <si>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</si>
  <si>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</si>
  <si>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</si>
  <si>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</si>
  <si>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</si>
  <si>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</si>
  <si>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</si>
  <si>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</si>
  <si>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</si>
  <si>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</si>
  <si>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2021 Plant / 2022 Wage</t>
  </si>
  <si>
    <t>O&amp;M Cost Savings</t>
  </si>
  <si>
    <t>WA 2025 Estimated In-Service Date</t>
  </si>
  <si>
    <t>Proposed Provisional Plant 2025</t>
  </si>
  <si>
    <t>WA 2025 Cascade Plant Additions</t>
  </si>
  <si>
    <t>WA 2024 Estimated In-Service Date</t>
  </si>
  <si>
    <t>Proposed Provisional Plant 2024</t>
  </si>
  <si>
    <t>WA 2024 Cascade Plant Additions</t>
  </si>
  <si>
    <t xml:space="preserve">FERC Account No. </t>
  </si>
  <si>
    <t xml:space="preserve"> Description      </t>
  </si>
  <si>
    <t>Funding Project</t>
  </si>
  <si>
    <t xml:space="preserve">Function            </t>
  </si>
  <si>
    <t>Line No.</t>
  </si>
  <si>
    <t>`</t>
  </si>
  <si>
    <t xml:space="preserve">total line items </t>
  </si>
  <si>
    <t>adjust the value below to change range</t>
  </si>
  <si>
    <t>2024 and 2025 Proposed Plant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</si>
</sst>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mm/dd/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1"/>
      <color rgb="FF0000FF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4" applyFont="1"/>
    <xf numFmtId="43" fontId="3" fillId="0" borderId="0" xfId="1" applyFont="1" applyFill="1" applyBorder="1"/>
    <xf numFmtId="4" fontId="3" fillId="0" borderId="0" xfId="4" applyNumberFormat="1" applyFont="1"/>
    <xf numFmtId="43" fontId="3" fillId="0" borderId="0" xfId="1" applyFont="1" applyFill="1" applyBorder="1" applyAlignment="1">
      <alignment horizontal="center"/>
    </xf>
    <xf numFmtId="39" fontId="3" fillId="0" borderId="0" xfId="0" applyNumberFormat="1" applyFont="1"/>
    <xf numFmtId="39" fontId="3" fillId="0" borderId="0" xfId="4" applyNumberFormat="1" applyFont="1"/>
    <xf numFmtId="43" fontId="3" fillId="0" borderId="1" xfId="0" applyNumberFormat="1" applyFont="1" applyBorder="1"/>
    <xf numFmtId="0" fontId="3" fillId="0" borderId="1" xfId="0" applyFont="1" applyBorder="1"/>
    <xf numFmtId="43" fontId="3" fillId="0" borderId="1" xfId="1" applyFont="1" applyFill="1" applyBorder="1"/>
    <xf numFmtId="4" fontId="3" fillId="0" borderId="1" xfId="1" applyNumberFormat="1" applyFont="1" applyFill="1" applyBorder="1"/>
    <xf numFmtId="10" fontId="3" fillId="0" borderId="1" xfId="4" applyNumberFormat="1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0" fontId="3" fillId="0" borderId="0" xfId="3" applyNumberFormat="1" applyFont="1" applyFill="1" applyBorder="1"/>
    <xf numFmtId="43" fontId="3" fillId="0" borderId="0" xfId="1" applyFont="1" applyFill="1"/>
    <xf numFmtId="10" fontId="3" fillId="0" borderId="2" xfId="0" applyNumberFormat="1" applyFont="1" applyBorder="1"/>
    <xf numFmtId="4" fontId="3" fillId="0" borderId="0" xfId="1" applyNumberFormat="1" applyFont="1" applyFill="1" applyBorder="1"/>
    <xf numFmtId="10" fontId="3" fillId="0" borderId="0" xfId="3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/>
    <xf numFmtId="10" fontId="3" fillId="0" borderId="0" xfId="3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164" fontId="3" fillId="0" borderId="0" xfId="4" applyNumberFormat="1" applyFont="1" applyAlignment="1">
      <alignment horizontal="center"/>
    </xf>
    <xf numFmtId="0" fontId="3" fillId="0" borderId="0" xfId="4" applyFont="1" applyAlignment="1">
      <alignment horizontal="right"/>
    </xf>
    <xf numFmtId="14" fontId="3" fillId="0" borderId="2" xfId="4" applyNumberFormat="1" applyFont="1" applyBorder="1" applyAlignment="1">
      <alignment horizontal="center" wrapText="1"/>
    </xf>
    <xf numFmtId="0" fontId="3" fillId="0" borderId="2" xfId="4" applyFont="1" applyBorder="1" applyAlignment="1">
      <alignment horizontal="center" wrapText="1"/>
    </xf>
    <xf numFmtId="4" fontId="3" fillId="0" borderId="2" xfId="4" applyNumberFormat="1" applyFont="1" applyBorder="1" applyAlignment="1">
      <alignment horizontal="center" wrapText="1"/>
    </xf>
    <xf numFmtId="0" fontId="3" fillId="0" borderId="0" xfId="5" applyFont="1"/>
    <xf numFmtId="4" fontId="3" fillId="0" borderId="0" xfId="5" applyNumberFormat="1" applyFont="1"/>
    <xf numFmtId="44" fontId="3" fillId="0" borderId="0" xfId="2" applyFont="1" applyFill="1" applyBorder="1"/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3" xfId="1" applyFont="1" applyFill="1" applyBorder="1" applyAlignment="1">
      <alignment horizontal="center"/>
    </xf>
    <xf numFmtId="0" fontId="3" fillId="0" borderId="3" xfId="5" applyFont="1" applyBorder="1" applyAlignment="1">
      <alignment horizontal="right"/>
    </xf>
    <xf numFmtId="43" fontId="3" fillId="0" borderId="1" xfId="1" applyFont="1" applyFill="1" applyBorder="1" applyAlignment="1">
      <alignment horizontal="center"/>
    </xf>
    <xf numFmtId="0" fontId="3" fillId="0" borderId="1" xfId="5" applyFont="1" applyBorder="1" applyAlignment="1">
      <alignment horizontal="right"/>
    </xf>
    <xf numFmtId="0" fontId="3" fillId="0" borderId="1" xfId="5" applyFont="1" applyBorder="1"/>
    <xf numFmtId="14" fontId="3" fillId="0" borderId="0" xfId="0" applyNumberFormat="1" applyFont="1"/>
    <xf numFmtId="43" fontId="5" fillId="0" borderId="0" xfId="1" applyFont="1" applyFill="1" applyBorder="1"/>
    <xf numFmtId="14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/>
    </xf>
    <xf numFmtId="14" fontId="3" fillId="0" borderId="0" xfId="5" applyNumberFormat="1" applyFont="1" applyAlignment="1">
      <alignment horizontal="right" wrapText="1"/>
    </xf>
    <xf numFmtId="166" fontId="3" fillId="0" borderId="0" xfId="1" applyNumberFormat="1" applyFont="1" applyFill="1"/>
    <xf numFmtId="39" fontId="3" fillId="0" borderId="0" xfId="0" applyNumberFormat="1" applyFont="1" applyAlignment="1">
      <alignment horizontal="right"/>
    </xf>
    <xf numFmtId="4" fontId="3" fillId="0" borderId="0" xfId="3" applyNumberFormat="1" applyFont="1" applyFill="1" applyBorder="1"/>
    <xf numFmtId="0" fontId="3" fillId="0" borderId="0" xfId="5" applyFont="1" applyAlignment="1">
      <alignment horizontal="right"/>
    </xf>
    <xf numFmtId="0" fontId="0" fillId="0" borderId="0" xfId="0" applyAlignment="1">
      <alignment horizontal="left"/>
    </xf>
    <xf numFmtId="165" fontId="3" fillId="0" borderId="0" xfId="0" applyNumberFormat="1" applyFont="1" applyAlignment="1">
      <alignment horizontal="center"/>
    </xf>
    <xf numFmtId="167" fontId="3" fillId="0" borderId="0" xfId="3" applyNumberFormat="1" applyFont="1" applyFill="1" applyBorder="1"/>
    <xf numFmtId="164" fontId="3" fillId="0" borderId="0" xfId="0" applyNumberFormat="1" applyFont="1"/>
    <xf numFmtId="166" fontId="3" fillId="0" borderId="1" xfId="1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1" applyNumberFormat="1" applyFont="1" applyFill="1"/>
    <xf numFmtId="0" fontId="2" fillId="0" borderId="0" xfId="6" applyFont="1" applyAlignment="1">
      <alignment horizontal="center"/>
    </xf>
    <xf numFmtId="168" fontId="3" fillId="0" borderId="0" xfId="1" applyNumberFormat="1" applyFont="1" applyFill="1" applyBorder="1"/>
    <xf numFmtId="43" fontId="3" fillId="0" borderId="0" xfId="1" applyFont="1" applyFill="1" applyBorder="1" applyAlignment="1">
      <alignment horizontal="center" wrapText="1"/>
    </xf>
    <xf numFmtId="0" fontId="3" fillId="0" borderId="0" xfId="5" applyFont="1" applyAlignment="1">
      <alignment horizontal="left" wrapText="1"/>
    </xf>
    <xf numFmtId="0" fontId="3" fillId="0" borderId="2" xfId="5" applyFont="1" applyBorder="1" applyAlignment="1">
      <alignment horizontal="center" wrapText="1"/>
    </xf>
    <xf numFmtId="4" fontId="3" fillId="0" borderId="2" xfId="5" applyNumberFormat="1" applyFont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6" applyFont="1" applyBorder="1" applyAlignment="1">
      <alignment horizontal="center" wrapText="1"/>
    </xf>
    <xf numFmtId="4" fontId="3" fillId="0" borderId="2" xfId="1" applyNumberFormat="1" applyFont="1" applyFill="1" applyBorder="1" applyAlignment="1">
      <alignment horizontal="center" wrapText="1"/>
    </xf>
    <xf numFmtId="0" fontId="3" fillId="0" borderId="0" xfId="6" applyFont="1"/>
    <xf numFmtId="4" fontId="3" fillId="3" borderId="0" xfId="4" applyNumberFormat="1" applyFont="1" applyFill="1"/>
    <xf numFmtId="0" fontId="6" fillId="0" borderId="0" xfId="6" applyFont="1" applyAlignment="1">
      <alignment horizontal="center"/>
    </xf>
    <xf numFmtId="0" fontId="3" fillId="0" borderId="0" xfId="5" applyFont="1" applyAlignment="1">
      <alignment horizontal="center" wrapText="1"/>
    </xf>
    <xf numFmtId="166" fontId="3" fillId="0" borderId="0" xfId="1" applyNumberFormat="1" applyFont="1" applyFill="1" applyBorder="1"/>
    <xf numFmtId="0" fontId="0" fillId="2" borderId="0" xfId="0" applyFill="1"/>
    <xf numFmtId="166" fontId="3" fillId="2" borderId="0" xfId="0" applyNumberFormat="1" applyFont="1" applyFill="1"/>
    <xf numFmtId="43" fontId="3" fillId="4" borderId="0" xfId="1" applyFont="1" applyFill="1" applyBorder="1"/>
    <xf numFmtId="4" fontId="3" fillId="4" borderId="0" xfId="0" applyNumberFormat="1" applyFont="1" applyFill="1"/>
    <xf numFmtId="0" fontId="6" fillId="0" borderId="0" xfId="6" applyFont="1" applyAlignment="1">
      <alignment horizontal="left"/>
    </xf>
    <xf numFmtId="0" fontId="3" fillId="0" borderId="0" xfId="6" applyFont="1" applyAlignment="1">
      <alignment horizontal="left"/>
    </xf>
    <xf numFmtId="4" fontId="3" fillId="0" borderId="0" xfId="0" applyNumberFormat="1" applyFont="1" applyAlignment="1">
      <alignment horizontal="left"/>
    </xf>
  </cellXfs>
  <cellStyles count="7">
    <cellStyle name="Comma" xfId="1" builtinId="3"/>
    <cellStyle name="Currency" xfId="2" builtinId="4"/>
    <cellStyle name="Normal" xfId="0" builtinId="0"/>
    <cellStyle name="Normal 2 11" xfId="5" xr:uid="{B878FE4C-C81E-4735-809A-ABA94885D676}"/>
    <cellStyle name="Normal 604" xfId="4" xr:uid="{E5B2874F-84C8-4040-8A50-4D09FBB49995}"/>
    <cellStyle name="Normal 89" xfId="6" xr:uid="{CEF467EC-1E23-4E17-82ED-0B52FBC814E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Documents%20and%20Settings/p70596/Local%20Settings/Temporary%20Internet%20Files/OLK3B/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konstantine_geranios_utc_wa_gov/Documents/Documents/cascade%20GRC/240008-CNGC-Exh-JAD-2-through-JAD-8-3-29-24(1).xlsx" TargetMode="External"/><Relationship Id="rId1" Type="http://schemas.openxmlformats.org/officeDocument/2006/relationships/externalLinkPath" Target="/personal/konstantine_geranios_utc_wa_gov/Documents/Documents/cascade%20GRC/240008-CNGC-Exh-JAD-2-through-JAD-8-3-29-24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REGULATN/PA&amp;D/CASES/Wy0902/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itle"/>
      <sheetName val="Summary Document"/>
      <sheetName val="Summary Document Support"/>
      <sheetName val="TY Revenues ---&gt;"/>
      <sheetName val="Exh JAD-2, TY Revenues"/>
      <sheetName val="Exh. JAD-2 WPs ---&gt;"/>
      <sheetName val="Index"/>
      <sheetName val="Monthly Billed Revenues"/>
      <sheetName val="Customer Counts"/>
      <sheetName val="Block Therms Support"/>
      <sheetName val="WEAF &amp; Decoupling Rev Adj"/>
      <sheetName val="Unbilled Revenue"/>
      <sheetName val="Rev Recon Summary"/>
      <sheetName val="EOP Calculations"/>
      <sheetName val="663 EOP Contract Demand"/>
      <sheetName val="Deficiency Billing"/>
      <sheetName val="Allocation Report 2023"/>
      <sheetName val="Weather Normalization"/>
      <sheetName val="Rev Req ---&gt;"/>
      <sheetName val="Exh JAD-3 ROO Summary"/>
      <sheetName val="Exh JAD-4 MYRP Summary"/>
      <sheetName val="Exh JAD-5, Rev Req Calc"/>
      <sheetName val="Exh JAD-6, Conversion Factor"/>
      <sheetName val="Exh JAD-7, Summary of Adj"/>
      <sheetName val="Exh JAD-8, State Allocators"/>
      <sheetName val="RR WPs ---&gt;"/>
      <sheetName val="JAD WP Index"/>
      <sheetName val="Operating Report"/>
      <sheetName val="Rate Base"/>
      <sheetName val="WACC Calculation"/>
      <sheetName val="Suppl Sch Adj"/>
      <sheetName val="Normalize Rev Adj"/>
      <sheetName val="EOP Rev Adj"/>
      <sheetName val="EOP Depn Exp Adj"/>
      <sheetName val="Annualized CRM"/>
      <sheetName val="Advertising Adj"/>
      <sheetName val="Wage Adjustments"/>
      <sheetName val="Incentives Adj"/>
      <sheetName val="D&amp;O Adjustment"/>
      <sheetName val="COVID-19 Offsets"/>
      <sheetName val="CCA Deferral"/>
      <sheetName val="Commission Fees"/>
      <sheetName val="Interest Sync Adj"/>
      <sheetName val="MAOP Deferral"/>
      <sheetName val="Rate Case Expense Adjustment"/>
      <sheetName val="Medical Expense Adjustment"/>
      <sheetName val="Property Tax Increase"/>
      <sheetName val="Pension Adjustment"/>
      <sheetName val="Tax Flow-Through"/>
      <sheetName val="O&amp;M Adj"/>
      <sheetName val="401K Expense Adjustment"/>
      <sheetName val="Decarb Adjustment"/>
      <sheetName val="Plt-Accum Depn"/>
      <sheetName val="Provisional Plant Additions"/>
      <sheetName val="24-25 Plant Additions (2)"/>
      <sheetName val="24-25 Cost of Removal"/>
      <sheetName val="CAC-Def Tax"/>
      <sheetName val="24-25 ADIT"/>
      <sheetName val="Working Capital (AMA)"/>
      <sheetName val="COS Inputs ---&gt;"/>
      <sheetName val="COS Transfer File"/>
      <sheetName val="Therms and Customers"/>
      <sheetName val="A-RR Cross-Reference "/>
      <sheetName val="D-Summary of Adjustments"/>
    </sheetNames>
    <sheetDataSet>
      <sheetData sheetId="0"/>
      <sheetData sheetId="1">
        <row r="2">
          <cell r="A2" t="str">
            <v>Cascade Natural Gas Corp.</v>
          </cell>
        </row>
        <row r="3">
          <cell r="A3" t="str">
            <v>Washington Jurisdiction</v>
          </cell>
        </row>
        <row r="4">
          <cell r="A4" t="str">
            <v>Twelve-Months ended December 31, 2023</v>
          </cell>
        </row>
        <row r="5">
          <cell r="A5" t="str">
            <v>Multi-year Rate Case</v>
          </cell>
        </row>
        <row r="6">
          <cell r="A6" t="str">
            <v>UG-240008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6">
          <cell r="D16">
            <v>1.4999999999999999E-2</v>
          </cell>
        </row>
        <row r="19">
          <cell r="D19">
            <v>1.6400000000000001E-2</v>
          </cell>
        </row>
        <row r="20">
          <cell r="D20">
            <v>8.3999999999999995E-3</v>
          </cell>
        </row>
        <row r="21">
          <cell r="D21">
            <v>1.52E-2</v>
          </cell>
        </row>
        <row r="22">
          <cell r="D22">
            <v>2.81E-2</v>
          </cell>
        </row>
        <row r="23">
          <cell r="D23">
            <v>3.56E-2</v>
          </cell>
        </row>
        <row r="24">
          <cell r="D24">
            <v>1.72E-2</v>
          </cell>
        </row>
        <row r="25">
          <cell r="D25">
            <v>1.9699999999999999E-2</v>
          </cell>
        </row>
        <row r="27">
          <cell r="D27">
            <v>3.3599999999999998E-2</v>
          </cell>
        </row>
        <row r="28">
          <cell r="D28">
            <v>3.4700000000000002E-2</v>
          </cell>
        </row>
        <row r="30">
          <cell r="D30">
            <v>2.6100000000000002E-2</v>
          </cell>
        </row>
        <row r="31">
          <cell r="D31">
            <v>2.1600000000000001E-2</v>
          </cell>
        </row>
        <row r="32">
          <cell r="D32">
            <v>1.7000000000000001E-2</v>
          </cell>
        </row>
        <row r="35">
          <cell r="D35">
            <v>1.44E-2</v>
          </cell>
        </row>
        <row r="36">
          <cell r="D36">
            <v>0.44019999999999998</v>
          </cell>
        </row>
        <row r="37">
          <cell r="D37">
            <v>0.26369999999999999</v>
          </cell>
        </row>
        <row r="38">
          <cell r="D38">
            <v>0.19</v>
          </cell>
        </row>
        <row r="40">
          <cell r="D40">
            <v>2.69E-2</v>
          </cell>
        </row>
        <row r="41">
          <cell r="D41">
            <v>5.8900000000000001E-2</v>
          </cell>
        </row>
        <row r="42">
          <cell r="D42">
            <v>8.4000000000000005E-2</v>
          </cell>
        </row>
        <row r="43">
          <cell r="D43">
            <v>0.1066</v>
          </cell>
        </row>
        <row r="44">
          <cell r="D44">
            <v>1.52E-2</v>
          </cell>
        </row>
        <row r="45">
          <cell r="D45">
            <v>0.14549999999999999</v>
          </cell>
        </row>
        <row r="46">
          <cell r="D46">
            <v>9.6299999999999997E-2</v>
          </cell>
        </row>
        <row r="47">
          <cell r="D47">
            <v>2.6100000000000002E-2</v>
          </cell>
        </row>
        <row r="48">
          <cell r="D48">
            <v>5.3499999999999999E-2</v>
          </cell>
        </row>
        <row r="49">
          <cell r="D49">
            <v>6.9900000000000004E-2</v>
          </cell>
        </row>
        <row r="50">
          <cell r="D50">
            <v>5.5300000000000002E-2</v>
          </cell>
        </row>
        <row r="51">
          <cell r="D51">
            <v>0.2162</v>
          </cell>
        </row>
        <row r="52">
          <cell r="D52">
            <v>4.3499999999999997E-2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D939-2339-440E-BE96-6A40AA5DE9D3}">
  <sheetPr>
    <pageSetUpPr fitToPage="1"/>
  </sheetPr>
  <dimension ref="A1:BA366"/>
  <sheetViews>
    <sheetView tabSelected="1" view="pageBreakPreview" topLeftCell="G1" zoomScaleNormal="100" zoomScaleSheetLayoutView="100" workbookViewId="0">
      <selection activeCell="D12" sqref="D12"/>
    </sheetView>
  </sheetViews>
  <sheetFormatPr defaultColWidth="9.1796875" defaultRowHeight="14.5" outlineLevelRow="1" x14ac:dyDescent="0.35"/>
  <cols>
    <col min="1" max="1" width="6.453125" style="3" customWidth="1"/>
    <col min="2" max="2" width="14.1796875" style="1" bestFit="1" customWidth="1"/>
    <col min="3" max="3" width="17.453125" style="1" customWidth="1"/>
    <col min="4" max="4" width="60.1796875" style="1" bestFit="1" customWidth="1"/>
    <col min="5" max="5" width="13.54296875" style="3" bestFit="1" customWidth="1"/>
    <col min="6" max="6" width="18.81640625" style="1" bestFit="1" customWidth="1"/>
    <col min="7" max="8" width="18.81640625" style="1" customWidth="1"/>
    <col min="9" max="9" width="16.54296875" style="2" bestFit="1" customWidth="1"/>
    <col min="10" max="12" width="18" style="1" customWidth="1"/>
    <col min="13" max="13" width="8.54296875" style="1" customWidth="1"/>
    <col min="14" max="14" width="18" style="1" customWidth="1"/>
    <col min="15" max="15" width="20.90625" style="1" customWidth="1"/>
    <col min="16" max="16" width="16.54296875" style="1" bestFit="1" customWidth="1"/>
    <col min="17" max="17" width="39.1796875" style="1" bestFit="1" customWidth="1"/>
    <col min="18" max="18" width="36.453125" style="1" bestFit="1" customWidth="1"/>
    <col min="19" max="19" width="24.453125" style="1" customWidth="1"/>
    <col min="20" max="32" width="18.54296875" style="1" customWidth="1"/>
    <col min="33" max="33" width="15" style="1" bestFit="1" customWidth="1"/>
    <col min="34" max="34" width="15" style="1" customWidth="1"/>
    <col min="35" max="35" width="9.1796875" style="1"/>
    <col min="36" max="36" width="13.453125" style="1" customWidth="1"/>
    <col min="37" max="38" width="16.1796875" style="1" customWidth="1"/>
    <col min="39" max="39" width="9.1796875" style="1"/>
    <col min="40" max="40" width="10.81640625" style="1" customWidth="1"/>
    <col min="41" max="41" width="9.1796875" style="1"/>
    <col min="42" max="42" width="15.453125" style="1" customWidth="1"/>
    <col min="43" max="43" width="14.54296875" style="1" customWidth="1"/>
    <col min="44" max="44" width="9.1796875" style="1" customWidth="1"/>
    <col min="45" max="45" width="9.1796875" style="1"/>
    <col min="46" max="46" width="13.54296875" style="1" customWidth="1"/>
    <col min="47" max="47" width="15.1796875" style="1" customWidth="1"/>
    <col min="48" max="48" width="11.453125" style="1" bestFit="1" customWidth="1"/>
    <col min="49" max="50" width="9.1796875" style="1"/>
    <col min="51" max="51" width="15.54296875" style="1" customWidth="1"/>
    <col min="52" max="52" width="16.81640625" style="1" bestFit="1" customWidth="1"/>
    <col min="53" max="54" width="9.1796875" style="1"/>
    <col min="55" max="55" width="9.54296875" style="1" bestFit="1" customWidth="1"/>
    <col min="56" max="16384" width="9.1796875" style="1"/>
  </cols>
  <sheetData>
    <row r="1" spans="1:52" x14ac:dyDescent="0.35">
      <c r="A1" s="79" t="str">
        <f>Company</f>
        <v>Cascade Natural Gas Corp.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2"/>
      <c r="N1" s="72"/>
      <c r="O1" s="70"/>
      <c r="P1" s="1" t="s">
        <v>530</v>
      </c>
    </row>
    <row r="2" spans="1:52" x14ac:dyDescent="0.35">
      <c r="A2" s="79" t="str">
        <f>Title1</f>
        <v>Washington Jurisdiction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2"/>
      <c r="N2" s="72"/>
      <c r="O2" s="70"/>
    </row>
    <row r="3" spans="1:52" x14ac:dyDescent="0.35">
      <c r="A3" s="79" t="str">
        <f>Title2</f>
        <v>Twelve-Months ended December 31, 2023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2"/>
      <c r="N3" s="72"/>
      <c r="O3" s="70"/>
    </row>
    <row r="4" spans="1:52" x14ac:dyDescent="0.35">
      <c r="A4" s="79" t="s">
        <v>533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2"/>
      <c r="N4" s="72"/>
      <c r="O4" s="70"/>
    </row>
    <row r="5" spans="1:52" x14ac:dyDescent="0.35">
      <c r="A5" s="58"/>
      <c r="B5" s="58"/>
      <c r="C5" s="58"/>
      <c r="D5" s="80"/>
      <c r="E5" s="58"/>
      <c r="F5" s="58"/>
      <c r="G5" s="58"/>
      <c r="H5" s="58"/>
      <c r="I5" s="81"/>
      <c r="J5" s="58"/>
      <c r="K5" s="58"/>
      <c r="L5" s="58"/>
    </row>
    <row r="6" spans="1:52" ht="29" outlineLevel="1" x14ac:dyDescent="0.35">
      <c r="A6" s="67" t="s">
        <v>529</v>
      </c>
      <c r="B6" s="64" t="s">
        <v>528</v>
      </c>
      <c r="C6" s="64" t="s">
        <v>527</v>
      </c>
      <c r="D6" s="64" t="s">
        <v>526</v>
      </c>
      <c r="E6" s="66" t="s">
        <v>525</v>
      </c>
      <c r="F6" s="66" t="s">
        <v>524</v>
      </c>
      <c r="G6" s="64" t="s">
        <v>523</v>
      </c>
      <c r="H6" s="64" t="s">
        <v>522</v>
      </c>
      <c r="I6" s="69" t="s">
        <v>521</v>
      </c>
      <c r="J6" s="64" t="s">
        <v>520</v>
      </c>
      <c r="K6" s="64" t="s">
        <v>519</v>
      </c>
      <c r="L6" s="64" t="s">
        <v>518</v>
      </c>
      <c r="M6" s="73"/>
      <c r="N6" s="73"/>
      <c r="O6" s="73" t="s">
        <v>532</v>
      </c>
      <c r="P6"/>
      <c r="S6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H6" s="68" t="s">
        <v>517</v>
      </c>
      <c r="AN6" s="3"/>
    </row>
    <row r="7" spans="1:52" outlineLevel="1" x14ac:dyDescent="0.35">
      <c r="A7" s="67"/>
      <c r="B7" s="64" t="s">
        <v>516</v>
      </c>
      <c r="C7" s="64" t="s">
        <v>515</v>
      </c>
      <c r="D7" s="64" t="s">
        <v>514</v>
      </c>
      <c r="E7" s="66" t="s">
        <v>513</v>
      </c>
      <c r="F7" s="66" t="s">
        <v>512</v>
      </c>
      <c r="G7" s="64" t="s">
        <v>511</v>
      </c>
      <c r="H7" s="64" t="s">
        <v>510</v>
      </c>
      <c r="I7" s="65" t="s">
        <v>509</v>
      </c>
      <c r="J7" s="64" t="s">
        <v>508</v>
      </c>
      <c r="K7" s="64" t="s">
        <v>507</v>
      </c>
      <c r="L7" s="64" t="s">
        <v>506</v>
      </c>
      <c r="M7" s="73"/>
      <c r="N7" s="73" t="s">
        <v>531</v>
      </c>
      <c r="O7" s="75">
        <v>3000000</v>
      </c>
      <c r="P7"/>
      <c r="AH7" s="60" t="s">
        <v>505</v>
      </c>
      <c r="AN7" s="3"/>
    </row>
    <row r="8" spans="1:52" ht="14.25" customHeight="1" outlineLevel="1" x14ac:dyDescent="0.35">
      <c r="A8" s="17">
        <v>1</v>
      </c>
      <c r="B8" s="5" t="s">
        <v>461</v>
      </c>
      <c r="C8" s="63" t="s">
        <v>504</v>
      </c>
      <c r="D8" s="63" t="s">
        <v>503</v>
      </c>
      <c r="E8" s="46">
        <v>303</v>
      </c>
      <c r="F8" s="62">
        <v>3980874.52</v>
      </c>
      <c r="G8" s="6">
        <f>+F8</f>
        <v>3980874.52</v>
      </c>
      <c r="H8" s="61">
        <v>45657</v>
      </c>
      <c r="I8" s="2">
        <v>1038161.99</v>
      </c>
      <c r="J8" s="6">
        <f t="shared" ref="J8:J28" si="0">+I8</f>
        <v>1038161.99</v>
      </c>
      <c r="K8" s="45">
        <v>46022</v>
      </c>
      <c r="L8" s="57">
        <v>250000</v>
      </c>
      <c r="M8" s="57"/>
      <c r="N8" s="76">
        <f>SUM(O8:O257)</f>
        <v>20</v>
      </c>
      <c r="O8">
        <f>IF(G8+J8&gt;$O$7,1,0)</f>
        <v>1</v>
      </c>
      <c r="P8"/>
      <c r="Q8" s="3"/>
      <c r="R8" s="55"/>
      <c r="AH8" s="60"/>
      <c r="AN8" s="3"/>
    </row>
    <row r="9" spans="1:52" outlineLevel="1" x14ac:dyDescent="0.35">
      <c r="A9" s="17">
        <f>MAX($A$8:A8)+1</f>
        <v>2</v>
      </c>
      <c r="B9" s="5" t="s">
        <v>461</v>
      </c>
      <c r="C9" s="5" t="s">
        <v>502</v>
      </c>
      <c r="D9" s="5" t="s">
        <v>501</v>
      </c>
      <c r="E9" s="46">
        <v>303</v>
      </c>
      <c r="F9" s="6">
        <v>148544.66</v>
      </c>
      <c r="G9" s="6">
        <f>+F9</f>
        <v>148544.66</v>
      </c>
      <c r="H9" s="45">
        <v>45657</v>
      </c>
      <c r="I9" s="2">
        <v>185337.55</v>
      </c>
      <c r="J9" s="6">
        <f t="shared" si="0"/>
        <v>185337.55</v>
      </c>
      <c r="K9" s="45">
        <v>46022</v>
      </c>
      <c r="L9" s="57">
        <v>12500</v>
      </c>
      <c r="M9" s="57"/>
      <c r="N9" s="57"/>
      <c r="O9">
        <f>IF(G9+J9&gt;$O$7,1,0)</f>
        <v>0</v>
      </c>
      <c r="P9"/>
      <c r="Q9" s="3"/>
      <c r="R9" s="55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H9" s="10"/>
      <c r="AK9" s="9"/>
      <c r="AL9" s="9"/>
      <c r="AN9" s="3"/>
      <c r="AP9" s="9"/>
      <c r="AQ9" s="9"/>
      <c r="AR9" s="9"/>
      <c r="AU9" s="9"/>
      <c r="AV9" s="43"/>
      <c r="AY9" s="9"/>
      <c r="AZ9" s="43"/>
    </row>
    <row r="10" spans="1:52" outlineLevel="1" x14ac:dyDescent="0.35">
      <c r="A10" s="17">
        <f>MAX($A$8:A9)+1</f>
        <v>3</v>
      </c>
      <c r="B10" s="5" t="s">
        <v>461</v>
      </c>
      <c r="C10" s="58" t="s">
        <v>500</v>
      </c>
      <c r="D10" s="58" t="s">
        <v>499</v>
      </c>
      <c r="E10" s="46">
        <v>303</v>
      </c>
      <c r="F10" s="6"/>
      <c r="G10" s="6"/>
      <c r="H10" s="6"/>
      <c r="I10" s="2">
        <v>2616181.56</v>
      </c>
      <c r="J10" s="6">
        <f t="shared" si="0"/>
        <v>2616181.56</v>
      </c>
      <c r="K10" s="45">
        <v>45839</v>
      </c>
      <c r="L10" s="57">
        <v>20000</v>
      </c>
      <c r="M10" s="57"/>
      <c r="N10" s="57"/>
      <c r="O10">
        <f>IF(G10+J10&gt;$O$7,1,0)</f>
        <v>0</v>
      </c>
      <c r="P10"/>
      <c r="Q10" s="3"/>
      <c r="R10" s="55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H10" s="10"/>
      <c r="AK10" s="9"/>
      <c r="AL10" s="9"/>
      <c r="AN10" s="3"/>
      <c r="AP10" s="9"/>
      <c r="AQ10" s="9"/>
      <c r="AR10" s="9"/>
      <c r="AU10" s="9"/>
      <c r="AV10" s="43"/>
      <c r="AY10" s="9"/>
      <c r="AZ10" s="43"/>
    </row>
    <row r="11" spans="1:52" outlineLevel="1" x14ac:dyDescent="0.35">
      <c r="A11" s="17">
        <f>MAX($A$8:A10)+1</f>
        <v>4</v>
      </c>
      <c r="B11" s="5" t="s">
        <v>461</v>
      </c>
      <c r="C11" s="5" t="s">
        <v>498</v>
      </c>
      <c r="D11" s="5" t="s">
        <v>497</v>
      </c>
      <c r="E11" s="46">
        <v>303</v>
      </c>
      <c r="F11" s="6">
        <v>109304.13</v>
      </c>
      <c r="G11" s="6">
        <f>+F11</f>
        <v>109304.13</v>
      </c>
      <c r="H11" s="45">
        <v>45657</v>
      </c>
      <c r="I11" s="2">
        <v>20571.150000000001</v>
      </c>
      <c r="J11" s="6">
        <f t="shared" si="0"/>
        <v>20571.150000000001</v>
      </c>
      <c r="K11" s="45">
        <v>46022</v>
      </c>
      <c r="L11" s="57"/>
      <c r="M11" s="57"/>
      <c r="N11" s="57"/>
      <c r="O11">
        <f>IF(G11+J11&gt;$O$7,1,0)</f>
        <v>0</v>
      </c>
      <c r="P11"/>
      <c r="Q11" s="3"/>
      <c r="R11" s="55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H11" s="10"/>
      <c r="AK11" s="9"/>
      <c r="AL11" s="9"/>
      <c r="AP11" s="9"/>
      <c r="AQ11" s="9"/>
      <c r="AR11" s="9"/>
      <c r="AU11" s="9"/>
      <c r="AV11" s="43"/>
      <c r="AY11" s="9"/>
      <c r="AZ11" s="43"/>
    </row>
    <row r="12" spans="1:52" outlineLevel="1" x14ac:dyDescent="0.35">
      <c r="A12" s="17">
        <f>MAX($A$8:A11)+1</f>
        <v>5</v>
      </c>
      <c r="B12" s="5" t="s">
        <v>461</v>
      </c>
      <c r="C12" s="5" t="s">
        <v>496</v>
      </c>
      <c r="D12" s="5" t="s">
        <v>495</v>
      </c>
      <c r="E12" s="46">
        <v>303</v>
      </c>
      <c r="F12" s="77">
        <v>3016751.45</v>
      </c>
      <c r="G12" s="6">
        <f>+F12</f>
        <v>3016751.45</v>
      </c>
      <c r="H12" s="45">
        <v>45595</v>
      </c>
      <c r="I12" s="2">
        <v>0</v>
      </c>
      <c r="J12" s="6">
        <f t="shared" si="0"/>
        <v>0</v>
      </c>
      <c r="K12" s="6"/>
      <c r="L12" s="57"/>
      <c r="M12" s="57"/>
      <c r="N12" s="57"/>
      <c r="O12">
        <f>IF(G12+J12&gt;$O$7,1,0)</f>
        <v>1</v>
      </c>
      <c r="P12"/>
      <c r="R12" s="55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H12" s="10"/>
      <c r="AK12" s="9"/>
      <c r="AL12" s="9"/>
      <c r="AP12" s="9"/>
      <c r="AQ12" s="9"/>
      <c r="AR12" s="9"/>
      <c r="AU12" s="9"/>
      <c r="AV12" s="43"/>
      <c r="AY12" s="9"/>
      <c r="AZ12" s="43"/>
    </row>
    <row r="13" spans="1:52" outlineLevel="1" x14ac:dyDescent="0.35">
      <c r="A13" s="17">
        <f>MAX($A$8:A12)+1</f>
        <v>6</v>
      </c>
      <c r="B13" s="5" t="s">
        <v>461</v>
      </c>
      <c r="C13" s="58" t="s">
        <v>494</v>
      </c>
      <c r="D13" s="58" t="s">
        <v>493</v>
      </c>
      <c r="E13" s="46">
        <v>303</v>
      </c>
      <c r="F13" s="6"/>
      <c r="G13" s="6"/>
      <c r="I13" s="2">
        <v>5054117.12</v>
      </c>
      <c r="J13" s="6">
        <f t="shared" si="0"/>
        <v>5054117.12</v>
      </c>
      <c r="K13" s="47">
        <v>45962</v>
      </c>
      <c r="L13" s="57"/>
      <c r="M13" s="57"/>
      <c r="N13" s="57"/>
      <c r="O13">
        <f>IF(G13+J13&gt;$O$7,1,0)</f>
        <v>1</v>
      </c>
      <c r="P13"/>
      <c r="R13" s="55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H13" s="10"/>
      <c r="AK13" s="9"/>
      <c r="AL13" s="9"/>
      <c r="AP13" s="9"/>
      <c r="AQ13" s="9"/>
      <c r="AR13" s="9"/>
      <c r="AU13" s="9"/>
      <c r="AV13" s="43"/>
      <c r="AY13" s="9"/>
      <c r="AZ13" s="43"/>
    </row>
    <row r="14" spans="1:52" outlineLevel="1" x14ac:dyDescent="0.35">
      <c r="A14" s="17">
        <f>MAX($A$8:A13)+1</f>
        <v>7</v>
      </c>
      <c r="B14" s="5" t="s">
        <v>461</v>
      </c>
      <c r="C14" s="5" t="s">
        <v>492</v>
      </c>
      <c r="D14" s="5" t="s">
        <v>491</v>
      </c>
      <c r="E14" s="46">
        <v>303</v>
      </c>
      <c r="F14" s="6">
        <v>44563.44</v>
      </c>
      <c r="G14" s="6">
        <f t="shared" ref="G14:G23" si="1">+F14</f>
        <v>44563.44</v>
      </c>
      <c r="H14" s="47">
        <v>45657</v>
      </c>
      <c r="I14" s="2">
        <v>48576.72</v>
      </c>
      <c r="J14" s="6">
        <f t="shared" si="0"/>
        <v>48576.72</v>
      </c>
      <c r="K14" s="45">
        <v>46022</v>
      </c>
      <c r="L14" s="57"/>
      <c r="M14" s="57"/>
      <c r="N14" s="57"/>
      <c r="O14">
        <f>IF(G14+J14&gt;$O$7,1,0)</f>
        <v>0</v>
      </c>
      <c r="P14"/>
      <c r="Q14" s="3"/>
      <c r="R14" s="55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H14" s="10"/>
      <c r="AK14" s="9"/>
      <c r="AL14" s="9"/>
      <c r="AP14" s="9"/>
      <c r="AQ14" s="9"/>
      <c r="AR14" s="9"/>
      <c r="AU14" s="9"/>
      <c r="AV14" s="43"/>
      <c r="AY14" s="9"/>
      <c r="AZ14" s="43"/>
    </row>
    <row r="15" spans="1:52" outlineLevel="1" x14ac:dyDescent="0.35">
      <c r="A15" s="17">
        <f>MAX($A$8:A14)+1</f>
        <v>8</v>
      </c>
      <c r="B15" s="5" t="s">
        <v>461</v>
      </c>
      <c r="C15" s="5" t="s">
        <v>490</v>
      </c>
      <c r="D15" s="5" t="s">
        <v>489</v>
      </c>
      <c r="E15" s="46">
        <v>303</v>
      </c>
      <c r="F15" s="6">
        <v>395808.65</v>
      </c>
      <c r="G15" s="6">
        <f t="shared" si="1"/>
        <v>395808.65</v>
      </c>
      <c r="H15" s="47">
        <v>45505</v>
      </c>
      <c r="I15" s="2">
        <v>0</v>
      </c>
      <c r="J15" s="6">
        <f t="shared" si="0"/>
        <v>0</v>
      </c>
      <c r="K15" s="6"/>
      <c r="L15" s="57"/>
      <c r="M15" s="57"/>
      <c r="N15" s="57"/>
      <c r="O15">
        <f>IF(G15+J15&gt;$O$7,1,0)</f>
        <v>0</v>
      </c>
      <c r="P15"/>
      <c r="R15" s="55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H15" s="10"/>
      <c r="AK15" s="9"/>
      <c r="AL15" s="9"/>
      <c r="AN15" s="3"/>
      <c r="AP15" s="9"/>
      <c r="AQ15" s="9"/>
      <c r="AR15" s="9"/>
      <c r="AU15" s="9"/>
      <c r="AV15" s="43"/>
      <c r="AY15" s="9"/>
      <c r="AZ15" s="43"/>
    </row>
    <row r="16" spans="1:52" outlineLevel="1" x14ac:dyDescent="0.35">
      <c r="A16" s="17">
        <f>MAX($A$8:A15)+1</f>
        <v>9</v>
      </c>
      <c r="B16" s="5" t="s">
        <v>461</v>
      </c>
      <c r="C16" s="5" t="s">
        <v>488</v>
      </c>
      <c r="D16" s="5" t="s">
        <v>487</v>
      </c>
      <c r="E16" s="46">
        <v>303</v>
      </c>
      <c r="F16" s="6">
        <v>249076.76</v>
      </c>
      <c r="G16" s="6">
        <f t="shared" si="1"/>
        <v>249076.76</v>
      </c>
      <c r="H16" s="47">
        <v>45565</v>
      </c>
      <c r="I16" s="7"/>
      <c r="J16" s="6">
        <f t="shared" si="0"/>
        <v>0</v>
      </c>
      <c r="K16" s="6"/>
      <c r="L16" s="57"/>
      <c r="M16" s="57"/>
      <c r="N16" s="57"/>
      <c r="O16">
        <f>IF(G16+J16&gt;$O$7,1,0)</f>
        <v>0</v>
      </c>
      <c r="P16"/>
      <c r="R16" s="55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H16" s="10"/>
      <c r="AK16" s="9"/>
      <c r="AL16" s="9"/>
      <c r="AN16" s="3"/>
      <c r="AP16" s="9"/>
      <c r="AQ16" s="9"/>
      <c r="AR16" s="9"/>
      <c r="AU16" s="9"/>
      <c r="AV16" s="43"/>
      <c r="AY16" s="9"/>
      <c r="AZ16" s="43"/>
    </row>
    <row r="17" spans="1:52" outlineLevel="1" x14ac:dyDescent="0.35">
      <c r="A17" s="17">
        <f>MAX($A$8:A16)+1</f>
        <v>10</v>
      </c>
      <c r="B17" s="5" t="s">
        <v>461</v>
      </c>
      <c r="C17" s="58" t="s">
        <v>486</v>
      </c>
      <c r="D17" s="58" t="s">
        <v>485</v>
      </c>
      <c r="E17" s="46">
        <v>303</v>
      </c>
      <c r="F17" s="6">
        <v>0</v>
      </c>
      <c r="G17" s="6">
        <f t="shared" si="1"/>
        <v>0</v>
      </c>
      <c r="I17" s="2">
        <v>870373.19</v>
      </c>
      <c r="J17" s="6">
        <f t="shared" si="0"/>
        <v>870373.19</v>
      </c>
      <c r="K17" s="47">
        <v>45991</v>
      </c>
      <c r="L17" s="57"/>
      <c r="M17" s="57"/>
      <c r="N17" s="57"/>
      <c r="O17">
        <f>IF(G17+J17&gt;$O$7,1,0)</f>
        <v>0</v>
      </c>
      <c r="P17"/>
      <c r="Q17" s="3"/>
      <c r="R17" s="55"/>
      <c r="S17" s="2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H17" s="10"/>
      <c r="AK17" s="9"/>
      <c r="AL17" s="9"/>
      <c r="AN17" s="3"/>
      <c r="AP17" s="9"/>
      <c r="AQ17" s="9"/>
      <c r="AR17" s="9"/>
      <c r="AU17" s="9"/>
      <c r="AV17" s="43"/>
      <c r="AY17" s="9"/>
      <c r="AZ17" s="43"/>
    </row>
    <row r="18" spans="1:52" outlineLevel="1" x14ac:dyDescent="0.35">
      <c r="A18" s="17">
        <f>MAX($A$8:A17)+1</f>
        <v>11</v>
      </c>
      <c r="B18" s="5" t="s">
        <v>461</v>
      </c>
      <c r="C18" s="5" t="s">
        <v>484</v>
      </c>
      <c r="D18" s="1" t="s">
        <v>483</v>
      </c>
      <c r="E18" s="46">
        <v>303</v>
      </c>
      <c r="F18" s="6">
        <v>0</v>
      </c>
      <c r="G18" s="6">
        <f t="shared" si="1"/>
        <v>0</v>
      </c>
      <c r="H18" s="47"/>
      <c r="I18" s="7">
        <v>52427.32</v>
      </c>
      <c r="J18" s="6">
        <f t="shared" si="0"/>
        <v>52427.32</v>
      </c>
      <c r="K18" s="45">
        <v>45809</v>
      </c>
      <c r="L18" s="57"/>
      <c r="M18" s="57"/>
      <c r="N18" s="57"/>
      <c r="O18">
        <f>IF(G18+J18&gt;$O$7,1,0)</f>
        <v>0</v>
      </c>
      <c r="P18"/>
      <c r="Q18" s="3"/>
      <c r="R18" s="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H18" s="10"/>
      <c r="AK18" s="9"/>
      <c r="AL18" s="9"/>
      <c r="AN18" s="3"/>
      <c r="AP18" s="9"/>
      <c r="AQ18" s="9"/>
      <c r="AR18" s="9"/>
      <c r="AU18" s="9"/>
      <c r="AV18" s="43"/>
      <c r="AY18" s="9"/>
      <c r="AZ18" s="43"/>
    </row>
    <row r="19" spans="1:52" outlineLevel="1" x14ac:dyDescent="0.35">
      <c r="A19" s="17">
        <f>MAX($A$8:A18)+1</f>
        <v>12</v>
      </c>
      <c r="B19" s="5" t="s">
        <v>461</v>
      </c>
      <c r="C19" s="5" t="s">
        <v>482</v>
      </c>
      <c r="D19" s="1" t="s">
        <v>481</v>
      </c>
      <c r="E19" s="46">
        <v>303</v>
      </c>
      <c r="F19" s="6">
        <v>0</v>
      </c>
      <c r="G19" s="6">
        <f t="shared" si="1"/>
        <v>0</v>
      </c>
      <c r="I19" s="21">
        <v>267463.90999999997</v>
      </c>
      <c r="J19" s="6">
        <f t="shared" si="0"/>
        <v>267463.90999999997</v>
      </c>
      <c r="K19" s="47">
        <v>46022</v>
      </c>
      <c r="L19" s="57">
        <v>175000</v>
      </c>
      <c r="M19" s="57"/>
      <c r="N19" s="57"/>
      <c r="O19">
        <f>IF(G19+J19&gt;$O$7,1,0)</f>
        <v>0</v>
      </c>
      <c r="P19"/>
      <c r="Q19" s="3"/>
      <c r="R19" s="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H19" s="10"/>
      <c r="AK19" s="9"/>
      <c r="AL19" s="9"/>
      <c r="AN19" s="3"/>
      <c r="AP19" s="9"/>
      <c r="AQ19" s="9"/>
      <c r="AR19" s="9"/>
      <c r="AU19" s="9"/>
      <c r="AV19" s="43"/>
      <c r="AY19" s="9"/>
      <c r="AZ19" s="43"/>
    </row>
    <row r="20" spans="1:52" outlineLevel="1" x14ac:dyDescent="0.35">
      <c r="A20" s="17">
        <f>MAX($A$8:A19)+1</f>
        <v>13</v>
      </c>
      <c r="B20" s="5" t="s">
        <v>461</v>
      </c>
      <c r="C20" s="5" t="s">
        <v>480</v>
      </c>
      <c r="D20" s="5" t="s">
        <v>479</v>
      </c>
      <c r="E20" s="46">
        <v>303</v>
      </c>
      <c r="F20" s="6">
        <v>41466.040550000005</v>
      </c>
      <c r="G20" s="6">
        <f t="shared" si="1"/>
        <v>41466.040550000005</v>
      </c>
      <c r="H20" s="47">
        <v>45651</v>
      </c>
      <c r="I20" s="7"/>
      <c r="J20" s="6">
        <f t="shared" si="0"/>
        <v>0</v>
      </c>
      <c r="K20" s="6"/>
      <c r="L20" s="57"/>
      <c r="M20" s="57"/>
      <c r="N20" s="57"/>
      <c r="O20">
        <f>IF(G20+J20&gt;$O$7,1,0)</f>
        <v>0</v>
      </c>
      <c r="P20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H20" s="10"/>
      <c r="AK20" s="9"/>
      <c r="AL20" s="9"/>
      <c r="AP20" s="9"/>
      <c r="AQ20" s="9"/>
      <c r="AR20" s="9"/>
      <c r="AU20" s="9"/>
      <c r="AV20" s="43"/>
      <c r="AY20" s="9"/>
      <c r="AZ20" s="43"/>
    </row>
    <row r="21" spans="1:52" outlineLevel="1" x14ac:dyDescent="0.35">
      <c r="A21" s="17">
        <f>MAX($A$8:A20)+1</f>
        <v>14</v>
      </c>
      <c r="B21" s="5" t="s">
        <v>461</v>
      </c>
      <c r="C21" s="5" t="s">
        <v>478</v>
      </c>
      <c r="D21" s="5" t="s">
        <v>477</v>
      </c>
      <c r="E21" s="46">
        <v>303</v>
      </c>
      <c r="F21" s="6">
        <v>7539.2800999999999</v>
      </c>
      <c r="G21" s="6">
        <f t="shared" si="1"/>
        <v>7539.2800999999999</v>
      </c>
      <c r="H21" s="47">
        <v>45444</v>
      </c>
      <c r="I21" s="7"/>
      <c r="J21" s="6">
        <f t="shared" si="0"/>
        <v>0</v>
      </c>
      <c r="K21" s="6"/>
      <c r="L21" s="57"/>
      <c r="M21" s="57"/>
      <c r="N21" s="57"/>
      <c r="O21">
        <f>IF(G21+J21&gt;$O$7,1,0)</f>
        <v>0</v>
      </c>
      <c r="P21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H21" s="10"/>
      <c r="AK21" s="9"/>
      <c r="AL21" s="9"/>
      <c r="AP21" s="9"/>
      <c r="AQ21" s="9"/>
      <c r="AR21" s="9"/>
      <c r="AU21" s="9"/>
      <c r="AV21" s="43"/>
      <c r="AY21" s="9"/>
      <c r="AZ21" s="43"/>
    </row>
    <row r="22" spans="1:52" outlineLevel="1" x14ac:dyDescent="0.35">
      <c r="A22" s="17">
        <f>MAX($A$8:A21)+1</f>
        <v>15</v>
      </c>
      <c r="B22" s="5" t="s">
        <v>461</v>
      </c>
      <c r="C22" s="5" t="s">
        <v>476</v>
      </c>
      <c r="D22" s="5" t="s">
        <v>475</v>
      </c>
      <c r="E22" s="46">
        <v>303</v>
      </c>
      <c r="F22" s="6">
        <v>0</v>
      </c>
      <c r="G22" s="6">
        <f t="shared" si="1"/>
        <v>0</v>
      </c>
      <c r="H22" s="47"/>
      <c r="I22" s="7">
        <v>24020.778488</v>
      </c>
      <c r="J22" s="6">
        <f t="shared" si="0"/>
        <v>24020.778488</v>
      </c>
      <c r="K22" s="45">
        <v>45992</v>
      </c>
      <c r="L22" s="57"/>
      <c r="M22" s="57"/>
      <c r="N22" s="57"/>
      <c r="O22">
        <f>IF(G22+J22&gt;$O$7,1,0)</f>
        <v>0</v>
      </c>
      <c r="P2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H22" s="10"/>
      <c r="AK22" s="9"/>
      <c r="AL22" s="9"/>
      <c r="AP22" s="9"/>
      <c r="AQ22" s="9"/>
      <c r="AR22" s="9"/>
      <c r="AU22" s="9"/>
      <c r="AV22" s="43"/>
      <c r="AY22" s="9"/>
      <c r="AZ22" s="43"/>
    </row>
    <row r="23" spans="1:52" outlineLevel="1" x14ac:dyDescent="0.35">
      <c r="A23" s="17">
        <f>MAX($A$8:A22)+1</f>
        <v>16</v>
      </c>
      <c r="B23" s="5" t="s">
        <v>461</v>
      </c>
      <c r="C23" s="5" t="s">
        <v>474</v>
      </c>
      <c r="D23" s="5" t="s">
        <v>473</v>
      </c>
      <c r="E23" s="46">
        <v>303</v>
      </c>
      <c r="F23" s="6">
        <v>810507.85611499997</v>
      </c>
      <c r="G23" s="6">
        <f t="shared" si="1"/>
        <v>810507.85611499997</v>
      </c>
      <c r="H23" s="47">
        <v>45382</v>
      </c>
      <c r="I23" s="7">
        <v>0</v>
      </c>
      <c r="J23" s="6">
        <f t="shared" si="0"/>
        <v>0</v>
      </c>
      <c r="K23" s="6"/>
      <c r="L23" s="57">
        <v>10000</v>
      </c>
      <c r="M23" s="57"/>
      <c r="N23" s="57"/>
      <c r="O23">
        <f>IF(G23+J23&gt;$O$7,1,0)</f>
        <v>0</v>
      </c>
      <c r="P23"/>
      <c r="Q23" s="3"/>
      <c r="R23" s="55"/>
      <c r="S23" s="2" t="str">
        <f>IFERROR(VLOOKUP(AJ23, $AT$9:$AV$35, 3, FALSE), "")</f>
        <v/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H23" s="10"/>
      <c r="AK23" s="9"/>
      <c r="AL23" s="9"/>
      <c r="AP23" s="9"/>
      <c r="AQ23" s="9"/>
      <c r="AR23" s="9"/>
      <c r="AU23" s="9"/>
      <c r="AV23" s="43"/>
      <c r="AY23" s="9"/>
      <c r="AZ23" s="43"/>
    </row>
    <row r="24" spans="1:52" outlineLevel="1" x14ac:dyDescent="0.35">
      <c r="A24" s="17">
        <f>MAX($A$8:A23)+1</f>
        <v>17</v>
      </c>
      <c r="B24" s="5" t="s">
        <v>461</v>
      </c>
      <c r="C24" s="58" t="s">
        <v>472</v>
      </c>
      <c r="D24" s="58" t="s">
        <v>471</v>
      </c>
      <c r="E24" s="46">
        <v>303</v>
      </c>
      <c r="F24" s="6">
        <v>0</v>
      </c>
      <c r="G24" s="6"/>
      <c r="I24" s="2">
        <v>61073.288584000002</v>
      </c>
      <c r="J24" s="6">
        <f t="shared" si="0"/>
        <v>61073.288584000002</v>
      </c>
      <c r="K24" s="47">
        <v>46022</v>
      </c>
      <c r="L24" s="57"/>
      <c r="M24" s="57"/>
      <c r="N24" s="57"/>
      <c r="O24">
        <f>IF(G24+J24&gt;$O$7,1,0)</f>
        <v>0</v>
      </c>
      <c r="P24"/>
      <c r="Q24" s="3"/>
      <c r="R24" s="55"/>
      <c r="S24" s="2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H24" s="10"/>
      <c r="AK24" s="9"/>
      <c r="AL24" s="9"/>
      <c r="AP24" s="9"/>
      <c r="AQ24" s="9"/>
      <c r="AR24" s="9"/>
      <c r="AU24" s="9"/>
      <c r="AV24" s="43"/>
      <c r="AY24" s="9"/>
      <c r="AZ24" s="43"/>
    </row>
    <row r="25" spans="1:52" outlineLevel="1" x14ac:dyDescent="0.35">
      <c r="A25" s="17">
        <f>MAX($A$8:A24)+1</f>
        <v>18</v>
      </c>
      <c r="B25" s="5" t="s">
        <v>461</v>
      </c>
      <c r="C25" s="5" t="s">
        <v>470</v>
      </c>
      <c r="D25" s="5" t="s">
        <v>469</v>
      </c>
      <c r="E25" s="46">
        <v>303</v>
      </c>
      <c r="F25" s="6">
        <v>52501.443155000008</v>
      </c>
      <c r="G25" s="6">
        <f>+F25</f>
        <v>52501.443155000008</v>
      </c>
      <c r="H25" s="47">
        <v>45657</v>
      </c>
      <c r="I25" s="59">
        <v>34898.571628000005</v>
      </c>
      <c r="J25" s="6">
        <f t="shared" si="0"/>
        <v>34898.571628000005</v>
      </c>
      <c r="K25" s="47">
        <v>46022</v>
      </c>
      <c r="L25" s="57"/>
      <c r="M25" s="57"/>
      <c r="N25" s="57"/>
      <c r="O25">
        <f>IF(G25+J25&gt;$O$7,1,0)</f>
        <v>0</v>
      </c>
      <c r="P25"/>
      <c r="Q25" s="3"/>
      <c r="R25" s="55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H25" s="10"/>
      <c r="AK25" s="9"/>
      <c r="AL25" s="9"/>
      <c r="AP25" s="9"/>
      <c r="AQ25" s="9"/>
      <c r="AR25" s="9"/>
      <c r="AU25" s="9"/>
      <c r="AV25" s="43"/>
      <c r="AY25" s="9"/>
      <c r="AZ25" s="43"/>
    </row>
    <row r="26" spans="1:52" outlineLevel="1" x14ac:dyDescent="0.35">
      <c r="A26" s="17">
        <f>MAX($A$8:A25)+1</f>
        <v>19</v>
      </c>
      <c r="B26" s="5" t="s">
        <v>461</v>
      </c>
      <c r="C26" s="5" t="s">
        <v>468</v>
      </c>
      <c r="D26" s="5" t="s">
        <v>467</v>
      </c>
      <c r="E26" s="46">
        <v>303</v>
      </c>
      <c r="F26" s="6">
        <v>149733.94637000002</v>
      </c>
      <c r="G26" s="6">
        <f>+F26</f>
        <v>149733.94637000002</v>
      </c>
      <c r="H26" s="47">
        <v>45383</v>
      </c>
      <c r="I26" s="7">
        <v>0</v>
      </c>
      <c r="J26" s="6">
        <f t="shared" si="0"/>
        <v>0</v>
      </c>
      <c r="K26" s="6"/>
      <c r="L26" s="57"/>
      <c r="M26" s="57"/>
      <c r="N26" s="57"/>
      <c r="O26">
        <f>IF(G26+J26&gt;$O$7,1,0)</f>
        <v>0</v>
      </c>
      <c r="P26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H26" s="10"/>
      <c r="AK26" s="9"/>
      <c r="AL26" s="9"/>
      <c r="AP26" s="9"/>
      <c r="AQ26" s="9"/>
      <c r="AR26" s="9"/>
      <c r="AU26" s="9"/>
      <c r="AV26" s="43"/>
      <c r="AY26" s="9"/>
      <c r="AZ26" s="43"/>
    </row>
    <row r="27" spans="1:52" outlineLevel="1" x14ac:dyDescent="0.35">
      <c r="A27" s="17">
        <f>MAX($A$8:A26)+1</f>
        <v>20</v>
      </c>
      <c r="B27" s="5" t="s">
        <v>461</v>
      </c>
      <c r="C27" s="58" t="s">
        <v>466</v>
      </c>
      <c r="D27" s="58" t="s">
        <v>465</v>
      </c>
      <c r="E27" s="46">
        <v>303</v>
      </c>
      <c r="F27" s="6">
        <v>0</v>
      </c>
      <c r="G27" s="6">
        <f>+F27</f>
        <v>0</v>
      </c>
      <c r="I27" s="2">
        <v>345851.46120300004</v>
      </c>
      <c r="J27" s="6">
        <f t="shared" si="0"/>
        <v>345851.46120300004</v>
      </c>
      <c r="K27" s="47">
        <v>45992</v>
      </c>
      <c r="L27" s="57"/>
      <c r="M27" s="57"/>
      <c r="N27" s="57"/>
      <c r="O27">
        <f>IF(G27+J27&gt;$O$7,1,0)</f>
        <v>0</v>
      </c>
      <c r="P27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H27" s="10"/>
      <c r="AK27" s="9"/>
      <c r="AL27" s="9"/>
      <c r="AP27" s="9"/>
      <c r="AQ27" s="9"/>
      <c r="AR27" s="9"/>
      <c r="AU27" s="9"/>
      <c r="AV27" s="43"/>
      <c r="AY27" s="9"/>
      <c r="AZ27" s="43"/>
    </row>
    <row r="28" spans="1:52" outlineLevel="1" x14ac:dyDescent="0.35">
      <c r="A28" s="17">
        <f>MAX($A$8:A27)+1</f>
        <v>21</v>
      </c>
      <c r="B28" s="5" t="s">
        <v>461</v>
      </c>
      <c r="C28" s="58" t="s">
        <v>464</v>
      </c>
      <c r="D28" s="58" t="s">
        <v>463</v>
      </c>
      <c r="E28" s="46">
        <v>303</v>
      </c>
      <c r="F28" s="6">
        <v>0</v>
      </c>
      <c r="G28" s="6">
        <f>+F28</f>
        <v>0</v>
      </c>
      <c r="I28" s="2">
        <v>221968.01196600002</v>
      </c>
      <c r="J28" s="6">
        <f t="shared" si="0"/>
        <v>221968.01196600002</v>
      </c>
      <c r="K28" s="47">
        <v>45992</v>
      </c>
      <c r="L28" s="57"/>
      <c r="M28" s="57"/>
      <c r="N28" s="57"/>
      <c r="O28">
        <f>IF(G28+J28&gt;$O$7,1,0)</f>
        <v>0</v>
      </c>
      <c r="P28"/>
      <c r="Q28" s="9"/>
      <c r="R28" s="9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H28" s="10"/>
      <c r="AK28" s="9"/>
      <c r="AL28" s="9"/>
      <c r="AP28" s="9"/>
      <c r="AQ28" s="9"/>
      <c r="AR28" s="9"/>
      <c r="AU28" s="9"/>
      <c r="AV28" s="43"/>
      <c r="AY28" s="9"/>
      <c r="AZ28" s="43"/>
    </row>
    <row r="29" spans="1:52" outlineLevel="1" x14ac:dyDescent="0.35">
      <c r="A29" s="17">
        <f>MAX($A$8:A28)+1</f>
        <v>22</v>
      </c>
      <c r="B29" s="42"/>
      <c r="C29" s="42"/>
      <c r="D29" s="41" t="s">
        <v>462</v>
      </c>
      <c r="E29" s="40"/>
      <c r="F29" s="13">
        <f>SUM(F8:F28)</f>
        <v>9006672.1762900017</v>
      </c>
      <c r="G29" s="13">
        <f>SUM(G8:G28)</f>
        <v>9006672.1762900017</v>
      </c>
      <c r="H29" s="13"/>
      <c r="I29" s="14">
        <f>SUM(I8:I28)</f>
        <v>10841022.621869002</v>
      </c>
      <c r="J29" s="13">
        <f>SUM(J8:J28)</f>
        <v>10841022.621869002</v>
      </c>
      <c r="K29" s="13"/>
      <c r="L29" s="56">
        <f>SUM(L8:L28)</f>
        <v>467500</v>
      </c>
      <c r="M29" s="74"/>
      <c r="N29" s="74"/>
      <c r="O29">
        <f>IF(G29+J29&gt;$O$7,1,0)</f>
        <v>1</v>
      </c>
      <c r="P29"/>
      <c r="Q29" s="9"/>
      <c r="R29" s="9"/>
      <c r="S29" s="2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K29" s="9"/>
      <c r="AL29" s="9"/>
      <c r="AP29" s="9"/>
      <c r="AQ29" s="9"/>
      <c r="AR29" s="9"/>
      <c r="AU29" s="9"/>
      <c r="AV29" s="43"/>
      <c r="AY29" s="9"/>
      <c r="AZ29" s="43"/>
    </row>
    <row r="30" spans="1:52" outlineLevel="1" x14ac:dyDescent="0.35">
      <c r="A30" s="17">
        <f>MAX($A$8:A29)+1</f>
        <v>23</v>
      </c>
      <c r="B30" s="33"/>
      <c r="C30" s="33"/>
      <c r="D30" s="51"/>
      <c r="E30" s="8"/>
      <c r="F30" s="6"/>
      <c r="G30" s="6"/>
      <c r="H30" s="6"/>
      <c r="I30" s="21"/>
      <c r="J30" s="6"/>
      <c r="K30" s="6"/>
      <c r="L30" s="6"/>
      <c r="M30" s="6"/>
      <c r="N30" s="6"/>
      <c r="O30">
        <f>IF(G30+J30&gt;$O$7,1,0)</f>
        <v>0</v>
      </c>
      <c r="P30"/>
      <c r="Q30" s="9"/>
      <c r="R30" s="9"/>
      <c r="S30" s="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K30" s="9"/>
      <c r="AL30" s="9"/>
      <c r="AP30" s="9"/>
      <c r="AQ30" s="9"/>
      <c r="AR30" s="9"/>
      <c r="AU30" s="9"/>
      <c r="AV30" s="43"/>
      <c r="AY30" s="9"/>
      <c r="AZ30" s="43"/>
    </row>
    <row r="31" spans="1:52" outlineLevel="1" x14ac:dyDescent="0.35">
      <c r="A31" s="17">
        <f>MAX($A$8:A30)+1</f>
        <v>24</v>
      </c>
      <c r="B31" s="5" t="s">
        <v>461</v>
      </c>
      <c r="C31" s="9" t="s">
        <v>460</v>
      </c>
      <c r="D31" s="9" t="s">
        <v>459</v>
      </c>
      <c r="E31" s="46">
        <v>333</v>
      </c>
      <c r="G31" s="6"/>
      <c r="I31" s="78">
        <v>17454194.260000002</v>
      </c>
      <c r="J31" s="6">
        <f>+I31</f>
        <v>17454194.260000002</v>
      </c>
      <c r="K31" s="47">
        <v>45823</v>
      </c>
      <c r="O31">
        <f>IF(G31+J31&gt;$O$7,1,0)</f>
        <v>1</v>
      </c>
      <c r="P31"/>
      <c r="R31" s="55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H31" s="10"/>
      <c r="AK31" s="9"/>
      <c r="AL31" s="9"/>
      <c r="AN31" s="3"/>
      <c r="AP31" s="9"/>
      <c r="AQ31" s="9"/>
      <c r="AR31" s="9"/>
      <c r="AU31" s="9"/>
      <c r="AV31" s="43"/>
      <c r="AY31" s="9"/>
      <c r="AZ31" s="43"/>
    </row>
    <row r="32" spans="1:52" outlineLevel="1" x14ac:dyDescent="0.35">
      <c r="A32" s="17">
        <f>MAX($A$8:A31)+1</f>
        <v>25</v>
      </c>
      <c r="B32" s="42"/>
      <c r="C32" s="42"/>
      <c r="D32" s="41" t="s">
        <v>458</v>
      </c>
      <c r="E32" s="40"/>
      <c r="F32" s="13">
        <f>F31</f>
        <v>0</v>
      </c>
      <c r="G32" s="13">
        <f>G31</f>
        <v>0</v>
      </c>
      <c r="H32" s="13"/>
      <c r="I32" s="14">
        <f>I31</f>
        <v>17454194.260000002</v>
      </c>
      <c r="J32" s="13">
        <f>J31</f>
        <v>17454194.260000002</v>
      </c>
      <c r="K32" s="13"/>
      <c r="L32" s="13">
        <f>L31</f>
        <v>0</v>
      </c>
      <c r="M32" s="6"/>
      <c r="N32" s="6"/>
      <c r="O32">
        <f>IF(G32+J32&gt;$O$7,1,0)</f>
        <v>1</v>
      </c>
      <c r="P32"/>
      <c r="Q32" s="9"/>
      <c r="R32" s="9"/>
      <c r="S32" s="2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K32" s="9"/>
      <c r="AL32" s="9"/>
      <c r="AP32" s="9"/>
      <c r="AQ32" s="9"/>
      <c r="AR32" s="9"/>
      <c r="AU32" s="9"/>
      <c r="AV32" s="43"/>
      <c r="AY32" s="9"/>
      <c r="AZ32" s="43"/>
    </row>
    <row r="33" spans="1:53" outlineLevel="1" x14ac:dyDescent="0.35">
      <c r="A33" s="17">
        <f>MAX($A$8:A32)+1</f>
        <v>26</v>
      </c>
      <c r="B33" s="33"/>
      <c r="C33" s="33"/>
      <c r="D33" s="33"/>
      <c r="E33" s="8"/>
      <c r="F33" s="6"/>
      <c r="G33" s="6"/>
      <c r="H33" s="6"/>
      <c r="I33" s="34"/>
      <c r="J33" s="6"/>
      <c r="K33" s="6"/>
      <c r="L33" s="6"/>
      <c r="M33" s="6"/>
      <c r="N33" s="6"/>
      <c r="O33">
        <f>IF(G33+J33&gt;$O$7,1,0)</f>
        <v>0</v>
      </c>
      <c r="P33"/>
      <c r="Q33" s="9"/>
      <c r="R33" s="9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K33" s="9"/>
      <c r="AL33" s="9"/>
      <c r="AP33" s="9"/>
      <c r="AQ33" s="9"/>
      <c r="AR33" s="9"/>
      <c r="AU33" s="9"/>
      <c r="AV33" s="43"/>
      <c r="AY33" s="9"/>
      <c r="AZ33" s="43"/>
    </row>
    <row r="34" spans="1:53" outlineLevel="1" x14ac:dyDescent="0.35">
      <c r="A34" s="17">
        <f>MAX($A$8:A33)+1</f>
        <v>27</v>
      </c>
      <c r="B34" s="5" t="s">
        <v>164</v>
      </c>
      <c r="C34" s="5" t="s">
        <v>457</v>
      </c>
      <c r="D34" s="33" t="s">
        <v>456</v>
      </c>
      <c r="E34" s="46">
        <v>378</v>
      </c>
      <c r="F34" s="6">
        <v>242320</v>
      </c>
      <c r="G34" s="6">
        <f t="shared" ref="G34:G65" si="2">+F34</f>
        <v>242320</v>
      </c>
      <c r="H34" s="45">
        <v>45657</v>
      </c>
      <c r="I34" s="34">
        <v>725580</v>
      </c>
      <c r="J34" s="6">
        <f t="shared" ref="J34:J39" si="3">+I34</f>
        <v>725580</v>
      </c>
      <c r="K34" s="45">
        <v>46022</v>
      </c>
      <c r="O34">
        <f>IF(G34+J34&gt;$O$7,1,0)</f>
        <v>0</v>
      </c>
      <c r="P34"/>
      <c r="Q34" s="9"/>
      <c r="R34" s="9"/>
      <c r="S34" s="2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K34" s="9"/>
      <c r="AL34" s="9"/>
      <c r="AP34" s="9"/>
      <c r="AQ34" s="9"/>
      <c r="AR34" s="9"/>
      <c r="AU34" s="9"/>
      <c r="AV34" s="43"/>
      <c r="AY34" s="9"/>
      <c r="AZ34" s="43"/>
    </row>
    <row r="35" spans="1:53" outlineLevel="1" x14ac:dyDescent="0.35">
      <c r="A35" s="17">
        <f>MAX($A$8:A34)+1</f>
        <v>28</v>
      </c>
      <c r="B35" s="5" t="s">
        <v>164</v>
      </c>
      <c r="C35" s="5" t="s">
        <v>455</v>
      </c>
      <c r="D35" s="33" t="s">
        <v>454</v>
      </c>
      <c r="E35" s="46">
        <v>378</v>
      </c>
      <c r="F35" s="6">
        <v>498617.42</v>
      </c>
      <c r="G35" s="6">
        <f t="shared" si="2"/>
        <v>498617.42</v>
      </c>
      <c r="H35" s="45">
        <v>45657</v>
      </c>
      <c r="I35" s="34">
        <v>460976.94</v>
      </c>
      <c r="J35" s="6">
        <f t="shared" si="3"/>
        <v>460976.94</v>
      </c>
      <c r="K35" s="45">
        <v>46022</v>
      </c>
      <c r="O35">
        <f>IF(G35+J35&gt;$O$7,1,0)</f>
        <v>0</v>
      </c>
      <c r="P35"/>
      <c r="Q35" s="9"/>
      <c r="R35" s="9"/>
      <c r="S35" s="2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H35" s="10"/>
      <c r="AK35" s="9"/>
      <c r="AL35" s="9"/>
      <c r="AP35" s="9"/>
      <c r="AQ35" s="9"/>
      <c r="AR35" s="9"/>
      <c r="AU35" s="9"/>
      <c r="AV35" s="43"/>
      <c r="AY35" s="9"/>
      <c r="AZ35" s="43"/>
    </row>
    <row r="36" spans="1:53" outlineLevel="1" x14ac:dyDescent="0.35">
      <c r="A36" s="17">
        <f>MAX($A$8:A35)+1</f>
        <v>29</v>
      </c>
      <c r="B36" s="5" t="s">
        <v>164</v>
      </c>
      <c r="C36" s="5" t="s">
        <v>453</v>
      </c>
      <c r="D36" s="5" t="s">
        <v>452</v>
      </c>
      <c r="E36" s="46">
        <v>381</v>
      </c>
      <c r="F36" s="6">
        <v>5937987.0246250005</v>
      </c>
      <c r="G36" s="6">
        <f t="shared" si="2"/>
        <v>5937987.0246250005</v>
      </c>
      <c r="H36" s="45">
        <v>45657</v>
      </c>
      <c r="I36" s="7">
        <v>6106833.2000000002</v>
      </c>
      <c r="J36" s="6">
        <f t="shared" si="3"/>
        <v>6106833.2000000002</v>
      </c>
      <c r="K36" s="45">
        <v>46022</v>
      </c>
      <c r="O36">
        <f>IF(G36+J36&gt;$O$7,1,0)</f>
        <v>1</v>
      </c>
      <c r="P36"/>
      <c r="Q36" s="9"/>
      <c r="R36" s="9"/>
      <c r="S36" s="2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H36" s="10"/>
      <c r="AK36" s="9"/>
      <c r="AL36" s="9"/>
      <c r="AP36" s="9"/>
      <c r="AQ36" s="9"/>
      <c r="AR36" s="9"/>
    </row>
    <row r="37" spans="1:53" outlineLevel="1" x14ac:dyDescent="0.35">
      <c r="A37" s="17">
        <f>MAX($A$8:A36)+1</f>
        <v>30</v>
      </c>
      <c r="B37" s="5" t="s">
        <v>164</v>
      </c>
      <c r="C37" s="5" t="s">
        <v>451</v>
      </c>
      <c r="D37" s="5" t="s">
        <v>450</v>
      </c>
      <c r="E37" s="46">
        <v>383</v>
      </c>
      <c r="F37" s="6">
        <v>547264.69999999995</v>
      </c>
      <c r="G37" s="6">
        <f t="shared" si="2"/>
        <v>547264.69999999995</v>
      </c>
      <c r="H37" s="45">
        <v>45657</v>
      </c>
      <c r="I37" s="7">
        <v>562922.22</v>
      </c>
      <c r="J37" s="6">
        <f t="shared" si="3"/>
        <v>562922.22</v>
      </c>
      <c r="K37" s="45">
        <v>46022</v>
      </c>
      <c r="O37">
        <f>IF(G37+J37&gt;$O$7,1,0)</f>
        <v>0</v>
      </c>
      <c r="P37"/>
      <c r="Q37" s="9"/>
      <c r="R37" s="9"/>
      <c r="S37" s="2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5"/>
      <c r="AH37" s="10"/>
      <c r="AK37" s="9"/>
      <c r="AL37" s="9"/>
      <c r="AP37" s="9"/>
      <c r="AQ37" s="9"/>
      <c r="AR37" s="9"/>
      <c r="AU37" s="9"/>
      <c r="AW37" s="54"/>
      <c r="AY37" s="9"/>
      <c r="BA37" s="54"/>
    </row>
    <row r="38" spans="1:53" outlineLevel="1" x14ac:dyDescent="0.35">
      <c r="A38" s="17">
        <f>MAX($A$8:A37)+1</f>
        <v>31</v>
      </c>
      <c r="B38" s="5" t="s">
        <v>164</v>
      </c>
      <c r="C38" s="5" t="s">
        <v>449</v>
      </c>
      <c r="D38" s="5" t="s">
        <v>448</v>
      </c>
      <c r="E38" s="46">
        <v>376.1</v>
      </c>
      <c r="F38" s="6">
        <v>602782.14</v>
      </c>
      <c r="G38" s="6">
        <f t="shared" si="2"/>
        <v>602782.14</v>
      </c>
      <c r="H38" s="45">
        <v>45657</v>
      </c>
      <c r="I38" s="7">
        <v>576860.29</v>
      </c>
      <c r="J38" s="6">
        <f t="shared" si="3"/>
        <v>576860.29</v>
      </c>
      <c r="K38" s="45">
        <v>46022</v>
      </c>
      <c r="O38">
        <f>IF(G38+J38&gt;$O$7,1,0)</f>
        <v>0</v>
      </c>
      <c r="P38"/>
      <c r="Q38" s="9"/>
      <c r="R38" s="9"/>
      <c r="S38" s="2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H38" s="10"/>
      <c r="AK38" s="9"/>
      <c r="AL38" s="9"/>
      <c r="AM38" s="9"/>
      <c r="AP38" s="9"/>
      <c r="AQ38" s="9"/>
      <c r="AR38" s="9"/>
      <c r="AY38" s="9"/>
      <c r="BA38" s="54"/>
    </row>
    <row r="39" spans="1:53" outlineLevel="1" x14ac:dyDescent="0.35">
      <c r="A39" s="17">
        <f>MAX($A$8:A38)+1</f>
        <v>32</v>
      </c>
      <c r="B39" s="5" t="s">
        <v>164</v>
      </c>
      <c r="C39" s="5" t="s">
        <v>447</v>
      </c>
      <c r="D39" s="5" t="s">
        <v>446</v>
      </c>
      <c r="E39" s="46">
        <v>376.2</v>
      </c>
      <c r="F39" s="6">
        <v>0</v>
      </c>
      <c r="G39" s="6">
        <f t="shared" si="2"/>
        <v>0</v>
      </c>
      <c r="I39" s="71">
        <v>0</v>
      </c>
      <c r="J39" s="6">
        <f t="shared" si="3"/>
        <v>0</v>
      </c>
      <c r="K39" s="47">
        <v>45961</v>
      </c>
      <c r="O39">
        <f>IF(G39+J39&gt;$O$7,1,0)</f>
        <v>0</v>
      </c>
      <c r="P39"/>
      <c r="Q39" s="9"/>
      <c r="R39" s="9"/>
      <c r="S39" s="2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H39" s="10"/>
      <c r="AK39" s="9"/>
      <c r="AL39" s="9"/>
      <c r="AM39" s="9"/>
      <c r="AP39" s="9"/>
      <c r="AQ39" s="9"/>
      <c r="AR39" s="9"/>
      <c r="AY39" s="9"/>
      <c r="BA39" s="54"/>
    </row>
    <row r="40" spans="1:53" outlineLevel="1" x14ac:dyDescent="0.35">
      <c r="A40" s="17">
        <f>MAX($A$8:A39)+1</f>
        <v>33</v>
      </c>
      <c r="B40" s="5" t="s">
        <v>164</v>
      </c>
      <c r="C40" s="5" t="s">
        <v>445</v>
      </c>
      <c r="D40" s="5" t="s">
        <v>444</v>
      </c>
      <c r="E40" s="46">
        <v>376.2</v>
      </c>
      <c r="F40" s="6">
        <v>2430742.7749890001</v>
      </c>
      <c r="G40" s="6">
        <f t="shared" si="2"/>
        <v>2430742.7749890001</v>
      </c>
      <c r="H40" s="45">
        <v>45342</v>
      </c>
      <c r="I40" s="7"/>
      <c r="J40" s="6"/>
      <c r="K40" s="47"/>
      <c r="O40">
        <f>IF(G40+J40&gt;$O$7,1,0)</f>
        <v>0</v>
      </c>
      <c r="P40"/>
      <c r="Q40" s="9"/>
      <c r="R40" s="9"/>
      <c r="S40" s="2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H40" s="10"/>
      <c r="AK40" s="9"/>
      <c r="AL40" s="9"/>
      <c r="AM40" s="9"/>
      <c r="AP40" s="9"/>
      <c r="AQ40" s="9"/>
      <c r="AR40" s="9"/>
      <c r="AY40" s="9"/>
      <c r="BA40" s="54"/>
    </row>
    <row r="41" spans="1:53" outlineLevel="1" x14ac:dyDescent="0.35">
      <c r="A41" s="17">
        <f>MAX($A$8:A40)+1</f>
        <v>34</v>
      </c>
      <c r="B41" s="5" t="s">
        <v>164</v>
      </c>
      <c r="C41" s="5" t="s">
        <v>443</v>
      </c>
      <c r="D41" s="5" t="s">
        <v>442</v>
      </c>
      <c r="E41" s="46">
        <v>376.2</v>
      </c>
      <c r="F41" s="6">
        <v>427000</v>
      </c>
      <c r="G41" s="6">
        <f t="shared" si="2"/>
        <v>427000</v>
      </c>
      <c r="H41" s="45">
        <v>45443</v>
      </c>
      <c r="I41" s="7"/>
      <c r="J41" s="6"/>
      <c r="K41" s="47"/>
      <c r="O41">
        <f>IF(G41+J41&gt;$O$7,1,0)</f>
        <v>0</v>
      </c>
      <c r="P41"/>
      <c r="Q41" s="9"/>
      <c r="R41" s="9"/>
      <c r="S41" s="2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H41" s="10"/>
      <c r="AK41" s="9"/>
      <c r="AL41" s="9"/>
      <c r="AM41" s="9"/>
      <c r="AP41" s="9"/>
      <c r="AQ41" s="9"/>
      <c r="AR41" s="9"/>
      <c r="AY41" s="9"/>
      <c r="BA41" s="54"/>
    </row>
    <row r="42" spans="1:53" outlineLevel="1" x14ac:dyDescent="0.35">
      <c r="A42" s="17">
        <f>MAX($A$8:A41)+1</f>
        <v>35</v>
      </c>
      <c r="B42" s="5" t="s">
        <v>164</v>
      </c>
      <c r="C42" s="5" t="s">
        <v>441</v>
      </c>
      <c r="D42" s="5" t="s">
        <v>440</v>
      </c>
      <c r="E42" s="46">
        <v>376.2</v>
      </c>
      <c r="F42" s="6">
        <v>0</v>
      </c>
      <c r="G42" s="6">
        <f t="shared" si="2"/>
        <v>0</v>
      </c>
      <c r="H42" s="47">
        <v>0</v>
      </c>
      <c r="I42" s="7">
        <v>1191031.1399999999</v>
      </c>
      <c r="J42" s="6">
        <f>+I42</f>
        <v>1191031.1399999999</v>
      </c>
      <c r="K42" s="45">
        <v>45961</v>
      </c>
      <c r="O42">
        <f>IF(G42+J42&gt;$O$7,1,0)</f>
        <v>0</v>
      </c>
      <c r="P42"/>
      <c r="Q42" s="9"/>
      <c r="R42" s="9"/>
      <c r="S42" s="2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H42" s="10"/>
      <c r="AK42" s="9"/>
      <c r="AL42" s="9"/>
      <c r="AP42" s="9"/>
      <c r="AQ42" s="9"/>
      <c r="AR42" s="9"/>
    </row>
    <row r="43" spans="1:53" outlineLevel="1" x14ac:dyDescent="0.35">
      <c r="A43" s="17">
        <f>MAX($A$8:A42)+1</f>
        <v>36</v>
      </c>
      <c r="B43" s="5" t="s">
        <v>164</v>
      </c>
      <c r="C43" s="5" t="s">
        <v>439</v>
      </c>
      <c r="D43" s="5" t="s">
        <v>438</v>
      </c>
      <c r="E43" s="46">
        <v>376.2</v>
      </c>
      <c r="F43" s="6">
        <v>3037182.6</v>
      </c>
      <c r="G43" s="6">
        <f t="shared" si="2"/>
        <v>3037182.6</v>
      </c>
      <c r="H43" s="47">
        <v>45566</v>
      </c>
      <c r="I43" s="7"/>
      <c r="J43" s="6">
        <f>+I43</f>
        <v>0</v>
      </c>
      <c r="K43" s="6"/>
      <c r="O43">
        <f>IF(G43+J43&gt;$O$7,1,0)</f>
        <v>1</v>
      </c>
      <c r="P43"/>
      <c r="Q43" s="9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H43" s="10"/>
      <c r="AK43" s="9"/>
      <c r="AL43" s="9"/>
      <c r="AP43" s="9"/>
      <c r="AQ43" s="9"/>
      <c r="AR43" s="9"/>
    </row>
    <row r="44" spans="1:53" outlineLevel="1" x14ac:dyDescent="0.35">
      <c r="A44" s="17">
        <f>MAX($A$8:A43)+1</f>
        <v>37</v>
      </c>
      <c r="B44" s="5" t="s">
        <v>164</v>
      </c>
      <c r="C44" s="5" t="s">
        <v>437</v>
      </c>
      <c r="D44" s="5" t="s">
        <v>436</v>
      </c>
      <c r="E44" s="46">
        <v>376.2</v>
      </c>
      <c r="F44" s="6">
        <v>750000</v>
      </c>
      <c r="G44" s="6">
        <f t="shared" si="2"/>
        <v>750000</v>
      </c>
      <c r="H44" s="47">
        <v>45535</v>
      </c>
      <c r="I44" s="7"/>
      <c r="J44" s="6"/>
      <c r="K44" s="6"/>
      <c r="O44">
        <f>IF(G44+J44&gt;$O$7,1,0)</f>
        <v>0</v>
      </c>
      <c r="P44"/>
      <c r="Q44" s="9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H44" s="10"/>
      <c r="AK44" s="9"/>
      <c r="AL44" s="9"/>
      <c r="AP44" s="9"/>
      <c r="AQ44" s="9"/>
      <c r="AR44" s="9"/>
    </row>
    <row r="45" spans="1:53" outlineLevel="1" x14ac:dyDescent="0.35">
      <c r="A45" s="17">
        <f>MAX($A$8:A44)+1</f>
        <v>38</v>
      </c>
      <c r="B45" s="5" t="s">
        <v>164</v>
      </c>
      <c r="C45" s="5" t="s">
        <v>435</v>
      </c>
      <c r="D45" s="5" t="s">
        <v>434</v>
      </c>
      <c r="E45" s="46">
        <v>376.3</v>
      </c>
      <c r="F45" s="6">
        <v>87598.680000000008</v>
      </c>
      <c r="G45" s="6">
        <f t="shared" si="2"/>
        <v>87598.680000000008</v>
      </c>
      <c r="H45" s="45">
        <v>45657</v>
      </c>
      <c r="I45" s="2">
        <v>90059.04</v>
      </c>
      <c r="J45" s="6">
        <f t="shared" ref="J45:J83" si="4">+I45</f>
        <v>90059.04</v>
      </c>
      <c r="K45" s="45">
        <v>46022</v>
      </c>
      <c r="O45">
        <f>IF(G45+J45&gt;$O$7,1,0)</f>
        <v>0</v>
      </c>
      <c r="P45"/>
      <c r="Q45" s="9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H45" s="10"/>
      <c r="AK45" s="9"/>
      <c r="AL45" s="9"/>
      <c r="AP45" s="9"/>
      <c r="AQ45" s="9"/>
      <c r="AR45" s="9"/>
      <c r="AU45" s="9"/>
    </row>
    <row r="46" spans="1:53" outlineLevel="1" x14ac:dyDescent="0.35">
      <c r="A46" s="17">
        <f>MAX($A$8:A45)+1</f>
        <v>39</v>
      </c>
      <c r="B46" s="5" t="s">
        <v>164</v>
      </c>
      <c r="C46" s="5" t="s">
        <v>433</v>
      </c>
      <c r="D46" s="5" t="s">
        <v>432</v>
      </c>
      <c r="E46" s="46">
        <v>376.3</v>
      </c>
      <c r="F46" s="6">
        <v>260834.37784400009</v>
      </c>
      <c r="G46" s="6">
        <f t="shared" si="2"/>
        <v>260834.37784400009</v>
      </c>
      <c r="H46" s="45">
        <v>45657</v>
      </c>
      <c r="I46" s="2">
        <v>224689.91446899995</v>
      </c>
      <c r="J46" s="6">
        <f t="shared" si="4"/>
        <v>224689.91446899995</v>
      </c>
      <c r="K46" s="45">
        <v>46022</v>
      </c>
      <c r="O46">
        <f>IF(G46+J46&gt;$O$7,1,0)</f>
        <v>0</v>
      </c>
      <c r="P46"/>
      <c r="Q46" s="9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H46" s="10"/>
      <c r="AK46" s="9"/>
      <c r="AL46" s="9"/>
      <c r="AP46" s="9"/>
      <c r="AQ46" s="9"/>
      <c r="AR46" s="9"/>
      <c r="AU46" s="9"/>
    </row>
    <row r="47" spans="1:53" outlineLevel="1" x14ac:dyDescent="0.35">
      <c r="A47" s="17">
        <f>MAX($A$8:A46)+1</f>
        <v>40</v>
      </c>
      <c r="B47" s="5" t="s">
        <v>164</v>
      </c>
      <c r="C47" s="5" t="s">
        <v>431</v>
      </c>
      <c r="D47" s="5" t="s">
        <v>430</v>
      </c>
      <c r="E47" s="46">
        <v>380.3</v>
      </c>
      <c r="F47" s="6">
        <v>432802.92000000016</v>
      </c>
      <c r="G47" s="6">
        <f t="shared" si="2"/>
        <v>432802.92000000016</v>
      </c>
      <c r="H47" s="45">
        <v>45657</v>
      </c>
      <c r="I47" s="2">
        <v>444940.08000000013</v>
      </c>
      <c r="J47" s="6">
        <f t="shared" si="4"/>
        <v>444940.08000000013</v>
      </c>
      <c r="K47" s="45">
        <v>46022</v>
      </c>
      <c r="O47">
        <f>IF(G47+J47&gt;$O$7,1,0)</f>
        <v>0</v>
      </c>
      <c r="P47"/>
      <c r="Q47" s="9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H47" s="10"/>
      <c r="AK47" s="9"/>
      <c r="AL47" s="9"/>
      <c r="AM47" s="9"/>
      <c r="AP47" s="9"/>
      <c r="AQ47" s="9"/>
      <c r="AR47" s="9"/>
      <c r="AU47" s="9"/>
    </row>
    <row r="48" spans="1:53" outlineLevel="1" x14ac:dyDescent="0.35">
      <c r="A48" s="17">
        <f>MAX($A$8:A47)+1</f>
        <v>41</v>
      </c>
      <c r="B48" s="5" t="s">
        <v>164</v>
      </c>
      <c r="C48" s="5" t="s">
        <v>429</v>
      </c>
      <c r="D48" s="5" t="s">
        <v>428</v>
      </c>
      <c r="E48" s="46">
        <v>380.3</v>
      </c>
      <c r="F48" s="6">
        <v>230492.44047400006</v>
      </c>
      <c r="G48" s="6">
        <f t="shared" si="2"/>
        <v>230492.44047400006</v>
      </c>
      <c r="H48" s="45">
        <v>45657</v>
      </c>
      <c r="I48" s="2">
        <v>178839.24196299998</v>
      </c>
      <c r="J48" s="6">
        <f t="shared" si="4"/>
        <v>178839.24196299998</v>
      </c>
      <c r="K48" s="45">
        <v>46022</v>
      </c>
      <c r="O48">
        <f>IF(G48+J48&gt;$O$7,1,0)</f>
        <v>0</v>
      </c>
      <c r="P48"/>
      <c r="Q48" s="9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H48" s="10"/>
      <c r="AK48" s="9"/>
      <c r="AL48" s="9"/>
      <c r="AP48" s="9"/>
      <c r="AQ48" s="9"/>
      <c r="AR48" s="9"/>
      <c r="AU48" s="9"/>
    </row>
    <row r="49" spans="1:47" outlineLevel="1" x14ac:dyDescent="0.35">
      <c r="A49" s="17">
        <f>MAX($A$8:A48)+1</f>
        <v>42</v>
      </c>
      <c r="B49" s="5" t="s">
        <v>164</v>
      </c>
      <c r="C49" s="5" t="s">
        <v>427</v>
      </c>
      <c r="D49" s="5" t="s">
        <v>426</v>
      </c>
      <c r="E49" s="46">
        <v>376.3</v>
      </c>
      <c r="F49" s="6">
        <v>14539.2</v>
      </c>
      <c r="G49" s="6">
        <f t="shared" si="2"/>
        <v>14539.2</v>
      </c>
      <c r="H49" s="45">
        <v>45657</v>
      </c>
      <c r="I49" s="2">
        <v>14511.600000000002</v>
      </c>
      <c r="J49" s="6">
        <f t="shared" si="4"/>
        <v>14511.600000000002</v>
      </c>
      <c r="K49" s="45">
        <v>46022</v>
      </c>
      <c r="O49">
        <f>IF(G49+J49&gt;$O$7,1,0)</f>
        <v>0</v>
      </c>
      <c r="P49"/>
      <c r="Q49" s="9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H49" s="10"/>
      <c r="AK49" s="9"/>
      <c r="AL49" s="9"/>
      <c r="AP49" s="9"/>
      <c r="AQ49" s="9"/>
      <c r="AR49" s="9"/>
      <c r="AU49" s="9"/>
    </row>
    <row r="50" spans="1:47" outlineLevel="1" x14ac:dyDescent="0.35">
      <c r="A50" s="17">
        <f>MAX($A$8:A49)+1</f>
        <v>43</v>
      </c>
      <c r="B50" s="5" t="s">
        <v>164</v>
      </c>
      <c r="C50" s="5" t="s">
        <v>425</v>
      </c>
      <c r="D50" s="5" t="s">
        <v>424</v>
      </c>
      <c r="E50" s="46">
        <v>376.3</v>
      </c>
      <c r="F50" s="6">
        <v>19699.351382000001</v>
      </c>
      <c r="G50" s="6">
        <f t="shared" si="2"/>
        <v>19699.351382000001</v>
      </c>
      <c r="H50" s="45">
        <v>45657</v>
      </c>
      <c r="I50" s="2">
        <v>18350.622632999999</v>
      </c>
      <c r="J50" s="6">
        <f t="shared" si="4"/>
        <v>18350.622632999999</v>
      </c>
      <c r="K50" s="45">
        <v>46022</v>
      </c>
      <c r="O50">
        <f>IF(G50+J50&gt;$O$7,1,0)</f>
        <v>0</v>
      </c>
      <c r="P50"/>
      <c r="Q50" s="9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H50" s="10"/>
      <c r="AK50" s="9"/>
      <c r="AL50" s="9"/>
      <c r="AP50" s="9"/>
      <c r="AQ50" s="9"/>
      <c r="AR50" s="9"/>
      <c r="AU50" s="9"/>
    </row>
    <row r="51" spans="1:47" outlineLevel="1" x14ac:dyDescent="0.35">
      <c r="A51" s="17">
        <f>MAX($A$8:A50)+1</f>
        <v>44</v>
      </c>
      <c r="B51" s="5" t="s">
        <v>164</v>
      </c>
      <c r="C51" s="5" t="s">
        <v>423</v>
      </c>
      <c r="D51" s="5" t="s">
        <v>422</v>
      </c>
      <c r="E51" s="46">
        <v>380.3</v>
      </c>
      <c r="F51" s="6">
        <v>54194.889999999992</v>
      </c>
      <c r="G51" s="6">
        <f t="shared" si="2"/>
        <v>54194.889999999992</v>
      </c>
      <c r="H51" s="45">
        <v>45657</v>
      </c>
      <c r="I51" s="2">
        <v>58743</v>
      </c>
      <c r="J51" s="6">
        <f t="shared" si="4"/>
        <v>58743</v>
      </c>
      <c r="K51" s="45">
        <v>46022</v>
      </c>
      <c r="O51">
        <f>IF(G51+J51&gt;$O$7,1,0)</f>
        <v>0</v>
      </c>
      <c r="P51"/>
      <c r="Q51" s="9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H51" s="10"/>
      <c r="AK51" s="9"/>
      <c r="AL51" s="9"/>
      <c r="AP51" s="9"/>
      <c r="AQ51" s="9"/>
      <c r="AR51" s="9"/>
      <c r="AU51" s="9"/>
    </row>
    <row r="52" spans="1:47" outlineLevel="1" x14ac:dyDescent="0.35">
      <c r="A52" s="17">
        <f>MAX($A$8:A51)+1</f>
        <v>45</v>
      </c>
      <c r="B52" s="5" t="s">
        <v>164</v>
      </c>
      <c r="C52" s="5" t="s">
        <v>421</v>
      </c>
      <c r="D52" s="5" t="s">
        <v>420</v>
      </c>
      <c r="E52" s="46">
        <v>380.3</v>
      </c>
      <c r="F52" s="6">
        <v>64673.637801999997</v>
      </c>
      <c r="G52" s="6">
        <f t="shared" si="2"/>
        <v>64673.637801999997</v>
      </c>
      <c r="H52" s="45">
        <v>45657</v>
      </c>
      <c r="I52" s="2">
        <v>52841.280960999982</v>
      </c>
      <c r="J52" s="6">
        <f t="shared" si="4"/>
        <v>52841.280960999982</v>
      </c>
      <c r="K52" s="45">
        <v>46022</v>
      </c>
      <c r="O52">
        <f>IF(G52+J52&gt;$O$7,1,0)</f>
        <v>0</v>
      </c>
      <c r="P52"/>
      <c r="Q52" s="9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H52" s="10"/>
      <c r="AK52" s="9"/>
      <c r="AL52" s="9"/>
      <c r="AP52" s="9"/>
      <c r="AQ52" s="9"/>
      <c r="AR52" s="9"/>
      <c r="AU52" s="9"/>
    </row>
    <row r="53" spans="1:47" outlineLevel="1" x14ac:dyDescent="0.35">
      <c r="A53" s="17">
        <f>MAX($A$8:A52)+1</f>
        <v>46</v>
      </c>
      <c r="B53" s="5" t="s">
        <v>164</v>
      </c>
      <c r="C53" s="5" t="s">
        <v>419</v>
      </c>
      <c r="D53" s="5" t="s">
        <v>418</v>
      </c>
      <c r="E53" s="46">
        <v>376.3</v>
      </c>
      <c r="F53" s="6">
        <v>102137.88000000002</v>
      </c>
      <c r="G53" s="6">
        <f t="shared" si="2"/>
        <v>102137.88000000002</v>
      </c>
      <c r="H53" s="45">
        <v>45657</v>
      </c>
      <c r="I53" s="2">
        <v>104991.36</v>
      </c>
      <c r="J53" s="6">
        <f t="shared" si="4"/>
        <v>104991.36</v>
      </c>
      <c r="K53" s="45">
        <v>46022</v>
      </c>
      <c r="O53">
        <f>IF(G53+J53&gt;$O$7,1,0)</f>
        <v>0</v>
      </c>
      <c r="P53"/>
      <c r="Q53" s="9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H53" s="10"/>
      <c r="AK53" s="9"/>
      <c r="AL53" s="9"/>
      <c r="AP53" s="9"/>
      <c r="AQ53" s="9"/>
      <c r="AR53" s="9"/>
      <c r="AU53" s="9"/>
    </row>
    <row r="54" spans="1:47" outlineLevel="1" x14ac:dyDescent="0.35">
      <c r="A54" s="17">
        <f>MAX($A$8:A53)+1</f>
        <v>47</v>
      </c>
      <c r="B54" s="5" t="s">
        <v>164</v>
      </c>
      <c r="C54" s="5" t="s">
        <v>417</v>
      </c>
      <c r="D54" s="5" t="s">
        <v>416</v>
      </c>
      <c r="E54" s="46">
        <v>376.3</v>
      </c>
      <c r="F54" s="6">
        <v>183118.15119299997</v>
      </c>
      <c r="G54" s="6">
        <f t="shared" si="2"/>
        <v>183118.15119299997</v>
      </c>
      <c r="H54" s="45">
        <v>45657</v>
      </c>
      <c r="I54" s="2">
        <v>188332.45476299999</v>
      </c>
      <c r="J54" s="6">
        <f t="shared" si="4"/>
        <v>188332.45476299999</v>
      </c>
      <c r="K54" s="45">
        <v>46022</v>
      </c>
      <c r="O54">
        <f>IF(G54+J54&gt;$O$7,1,0)</f>
        <v>0</v>
      </c>
      <c r="P54"/>
      <c r="Q54" s="9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H54" s="10"/>
      <c r="AK54" s="9"/>
      <c r="AL54" s="9"/>
      <c r="AP54" s="9"/>
      <c r="AQ54" s="9"/>
      <c r="AR54" s="9"/>
      <c r="AU54" s="9"/>
    </row>
    <row r="55" spans="1:47" outlineLevel="1" x14ac:dyDescent="0.35">
      <c r="A55" s="17">
        <f>MAX($A$8:A54)+1</f>
        <v>48</v>
      </c>
      <c r="B55" s="5" t="s">
        <v>164</v>
      </c>
      <c r="C55" s="5" t="s">
        <v>415</v>
      </c>
      <c r="D55" s="5" t="s">
        <v>414</v>
      </c>
      <c r="E55" s="46">
        <v>380.3</v>
      </c>
      <c r="F55" s="6">
        <v>674851.56</v>
      </c>
      <c r="G55" s="6">
        <f t="shared" si="2"/>
        <v>674851.56</v>
      </c>
      <c r="H55" s="45">
        <v>45657</v>
      </c>
      <c r="I55" s="2">
        <v>693785.04</v>
      </c>
      <c r="J55" s="6">
        <f t="shared" si="4"/>
        <v>693785.04</v>
      </c>
      <c r="K55" s="45">
        <v>46022</v>
      </c>
      <c r="O55">
        <f>IF(G55+J55&gt;$O$7,1,0)</f>
        <v>0</v>
      </c>
      <c r="P55"/>
      <c r="Q55" s="10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H55" s="10"/>
      <c r="AK55" s="9"/>
      <c r="AL55" s="9"/>
      <c r="AP55" s="9"/>
      <c r="AQ55" s="9"/>
      <c r="AR55" s="9"/>
      <c r="AU55" s="9"/>
    </row>
    <row r="56" spans="1:47" outlineLevel="1" x14ac:dyDescent="0.35">
      <c r="A56" s="17">
        <f>MAX($A$8:A55)+1</f>
        <v>49</v>
      </c>
      <c r="B56" s="5" t="s">
        <v>164</v>
      </c>
      <c r="C56" s="5" t="s">
        <v>413</v>
      </c>
      <c r="D56" s="5" t="s">
        <v>412</v>
      </c>
      <c r="E56" s="46">
        <v>380.3</v>
      </c>
      <c r="F56" s="6">
        <v>315682.85518500005</v>
      </c>
      <c r="G56" s="6">
        <f t="shared" si="2"/>
        <v>315682.85518500005</v>
      </c>
      <c r="H56" s="45">
        <v>45657</v>
      </c>
      <c r="I56" s="2">
        <v>293445.8054769999</v>
      </c>
      <c r="J56" s="6">
        <f t="shared" si="4"/>
        <v>293445.8054769999</v>
      </c>
      <c r="K56" s="45">
        <v>46022</v>
      </c>
      <c r="O56">
        <f>IF(G56+J56&gt;$O$7,1,0)</f>
        <v>0</v>
      </c>
      <c r="P56"/>
      <c r="Q56" s="9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H56" s="10"/>
      <c r="AK56" s="9"/>
      <c r="AL56" s="9"/>
      <c r="AP56" s="9"/>
      <c r="AQ56" s="9"/>
      <c r="AR56" s="9"/>
      <c r="AU56" s="9"/>
    </row>
    <row r="57" spans="1:47" outlineLevel="1" x14ac:dyDescent="0.35">
      <c r="A57" s="17">
        <f>MAX($A$8:A56)+1</f>
        <v>50</v>
      </c>
      <c r="B57" s="5" t="s">
        <v>164</v>
      </c>
      <c r="C57" s="5" t="s">
        <v>411</v>
      </c>
      <c r="D57" s="5" t="s">
        <v>410</v>
      </c>
      <c r="E57" s="46">
        <v>376.3</v>
      </c>
      <c r="F57" s="6">
        <v>167040.84000000005</v>
      </c>
      <c r="G57" s="6">
        <f t="shared" si="2"/>
        <v>167040.84000000005</v>
      </c>
      <c r="H57" s="45">
        <v>45657</v>
      </c>
      <c r="I57" s="2">
        <v>171725.36000000002</v>
      </c>
      <c r="J57" s="6">
        <f t="shared" si="4"/>
        <v>171725.36000000002</v>
      </c>
      <c r="K57" s="45">
        <v>46022</v>
      </c>
      <c r="O57">
        <f>IF(G57+J57&gt;$O$7,1,0)</f>
        <v>0</v>
      </c>
      <c r="P57"/>
      <c r="Q57" s="9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H57" s="10"/>
      <c r="AK57" s="9"/>
      <c r="AL57" s="9"/>
      <c r="AP57" s="9"/>
      <c r="AQ57" s="9"/>
      <c r="AR57" s="9"/>
      <c r="AU57" s="9"/>
    </row>
    <row r="58" spans="1:47" outlineLevel="1" x14ac:dyDescent="0.35">
      <c r="A58" s="17">
        <f>MAX($A$8:A57)+1</f>
        <v>51</v>
      </c>
      <c r="B58" s="5" t="s">
        <v>164</v>
      </c>
      <c r="C58" s="5" t="s">
        <v>409</v>
      </c>
      <c r="D58" s="1" t="s">
        <v>408</v>
      </c>
      <c r="E58" s="46">
        <v>376.3</v>
      </c>
      <c r="F58" s="19">
        <v>53179.953616999999</v>
      </c>
      <c r="G58" s="6">
        <f t="shared" si="2"/>
        <v>53179.953616999999</v>
      </c>
      <c r="H58" s="45">
        <v>45657</v>
      </c>
      <c r="I58" s="2">
        <v>51291.966120000005</v>
      </c>
      <c r="J58" s="6">
        <f t="shared" si="4"/>
        <v>51291.966120000005</v>
      </c>
      <c r="K58" s="45">
        <v>46022</v>
      </c>
      <c r="O58">
        <f>IF(G58+J58&gt;$O$7,1,0)</f>
        <v>0</v>
      </c>
      <c r="P58"/>
      <c r="Q58" s="10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H58" s="10"/>
      <c r="AK58" s="9"/>
      <c r="AL58" s="9"/>
      <c r="AP58" s="9"/>
      <c r="AQ58" s="9"/>
      <c r="AR58" s="9"/>
      <c r="AU58" s="9"/>
    </row>
    <row r="59" spans="1:47" outlineLevel="1" x14ac:dyDescent="0.35">
      <c r="A59" s="17">
        <f>MAX($A$8:A58)+1</f>
        <v>52</v>
      </c>
      <c r="B59" s="5" t="s">
        <v>164</v>
      </c>
      <c r="C59" s="5" t="s">
        <v>407</v>
      </c>
      <c r="D59" s="1" t="s">
        <v>406</v>
      </c>
      <c r="E59" s="53">
        <v>380.3</v>
      </c>
      <c r="F59" s="19">
        <v>266465.95999999996</v>
      </c>
      <c r="G59" s="6">
        <f t="shared" si="2"/>
        <v>266465.95999999996</v>
      </c>
      <c r="H59" s="45">
        <v>45657</v>
      </c>
      <c r="I59" s="2">
        <v>273939.12000000005</v>
      </c>
      <c r="J59" s="6">
        <f t="shared" si="4"/>
        <v>273939.12000000005</v>
      </c>
      <c r="K59" s="45">
        <v>46022</v>
      </c>
      <c r="O59">
        <f>IF(G59+J59&gt;$O$7,1,0)</f>
        <v>0</v>
      </c>
      <c r="P59"/>
      <c r="Q59" s="10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H59" s="10"/>
      <c r="AK59" s="9"/>
      <c r="AL59" s="9"/>
      <c r="AP59" s="9"/>
      <c r="AQ59" s="9"/>
      <c r="AR59" s="9"/>
      <c r="AU59" s="9"/>
    </row>
    <row r="60" spans="1:47" outlineLevel="1" x14ac:dyDescent="0.35">
      <c r="A60" s="17">
        <f>MAX($A$8:A59)+1</f>
        <v>53</v>
      </c>
      <c r="B60" s="5" t="s">
        <v>164</v>
      </c>
      <c r="C60" s="5" t="s">
        <v>405</v>
      </c>
      <c r="D60" s="5" t="s">
        <v>404</v>
      </c>
      <c r="E60" s="46">
        <v>380.3</v>
      </c>
      <c r="F60" s="6">
        <v>282029.444426</v>
      </c>
      <c r="G60" s="6">
        <f t="shared" si="2"/>
        <v>282029.444426</v>
      </c>
      <c r="H60" s="45">
        <v>45657</v>
      </c>
      <c r="I60" s="2">
        <v>265057.40761200001</v>
      </c>
      <c r="J60" s="6">
        <f t="shared" si="4"/>
        <v>265057.40761200001</v>
      </c>
      <c r="K60" s="45">
        <v>46022</v>
      </c>
      <c r="O60">
        <f>IF(G60+J60&gt;$O$7,1,0)</f>
        <v>0</v>
      </c>
      <c r="P60"/>
      <c r="Q60" s="10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H60" s="10"/>
      <c r="AK60" s="9"/>
      <c r="AL60" s="9"/>
      <c r="AP60" s="9"/>
      <c r="AQ60" s="9"/>
      <c r="AR60" s="9"/>
      <c r="AU60" s="9"/>
    </row>
    <row r="61" spans="1:47" outlineLevel="1" x14ac:dyDescent="0.35">
      <c r="A61" s="17">
        <f>MAX($A$8:A60)+1</f>
        <v>54</v>
      </c>
      <c r="B61" s="5" t="s">
        <v>164</v>
      </c>
      <c r="C61" s="5" t="s">
        <v>403</v>
      </c>
      <c r="D61" s="5" t="s">
        <v>402</v>
      </c>
      <c r="E61" s="46">
        <v>376.3</v>
      </c>
      <c r="F61" s="6">
        <v>808875.54000000015</v>
      </c>
      <c r="G61" s="6">
        <f t="shared" si="2"/>
        <v>808875.54000000015</v>
      </c>
      <c r="H61" s="45">
        <v>45657</v>
      </c>
      <c r="I61" s="2">
        <v>802352.47</v>
      </c>
      <c r="J61" s="6">
        <f t="shared" si="4"/>
        <v>802352.47</v>
      </c>
      <c r="K61" s="45">
        <v>46022</v>
      </c>
      <c r="O61">
        <f>IF(G61+J61&gt;$O$7,1,0)</f>
        <v>0</v>
      </c>
      <c r="P61"/>
      <c r="Q61" s="10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H61" s="10"/>
      <c r="AK61" s="9"/>
      <c r="AL61" s="9"/>
      <c r="AP61" s="9"/>
      <c r="AQ61" s="9"/>
      <c r="AR61" s="9"/>
      <c r="AU61" s="9"/>
    </row>
    <row r="62" spans="1:47" outlineLevel="1" x14ac:dyDescent="0.35">
      <c r="A62" s="17">
        <f>MAX($A$8:A61)+1</f>
        <v>55</v>
      </c>
      <c r="B62" s="5" t="s">
        <v>164</v>
      </c>
      <c r="C62" s="5" t="s">
        <v>401</v>
      </c>
      <c r="D62" s="5" t="s">
        <v>400</v>
      </c>
      <c r="E62" s="46">
        <v>376.3</v>
      </c>
      <c r="F62" s="6">
        <v>386986.508164</v>
      </c>
      <c r="G62" s="6">
        <f t="shared" si="2"/>
        <v>386986.508164</v>
      </c>
      <c r="H62" s="45">
        <v>45657</v>
      </c>
      <c r="I62" s="2">
        <v>332380.73159999988</v>
      </c>
      <c r="J62" s="6">
        <f t="shared" si="4"/>
        <v>332380.73159999988</v>
      </c>
      <c r="K62" s="45">
        <v>46022</v>
      </c>
      <c r="O62">
        <f>IF(G62+J62&gt;$O$7,1,0)</f>
        <v>0</v>
      </c>
      <c r="P62"/>
      <c r="Q62" s="10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H62" s="10"/>
      <c r="AK62" s="9"/>
      <c r="AL62" s="9"/>
      <c r="AP62" s="9"/>
      <c r="AQ62" s="9"/>
      <c r="AR62" s="9"/>
      <c r="AU62" s="9"/>
    </row>
    <row r="63" spans="1:47" outlineLevel="1" x14ac:dyDescent="0.35">
      <c r="A63" s="17">
        <f>MAX($A$8:A62)+1</f>
        <v>56</v>
      </c>
      <c r="B63" s="5" t="s">
        <v>164</v>
      </c>
      <c r="C63" s="5" t="s">
        <v>399</v>
      </c>
      <c r="D63" s="5" t="s">
        <v>398</v>
      </c>
      <c r="E63" s="46">
        <v>380.3</v>
      </c>
      <c r="F63" s="6">
        <v>1278711.4899999998</v>
      </c>
      <c r="G63" s="6">
        <f t="shared" si="2"/>
        <v>1278711.4899999998</v>
      </c>
      <c r="H63" s="45">
        <v>45657</v>
      </c>
      <c r="I63" s="2">
        <v>1314530.92</v>
      </c>
      <c r="J63" s="6">
        <f t="shared" si="4"/>
        <v>1314530.92</v>
      </c>
      <c r="K63" s="45">
        <v>46022</v>
      </c>
      <c r="O63">
        <f>IF(G63+J63&gt;$O$7,1,0)</f>
        <v>0</v>
      </c>
      <c r="P63"/>
      <c r="Q63" s="10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H63" s="10"/>
      <c r="AK63" s="9"/>
      <c r="AL63" s="9"/>
      <c r="AP63" s="9"/>
      <c r="AQ63" s="9"/>
      <c r="AR63" s="9"/>
      <c r="AU63" s="9"/>
    </row>
    <row r="64" spans="1:47" outlineLevel="1" x14ac:dyDescent="0.35">
      <c r="A64" s="17">
        <f>MAX($A$8:A63)+1</f>
        <v>57</v>
      </c>
      <c r="B64" s="5" t="s">
        <v>164</v>
      </c>
      <c r="C64" s="5" t="s">
        <v>397</v>
      </c>
      <c r="D64" s="5" t="s">
        <v>396</v>
      </c>
      <c r="E64" s="46">
        <v>380.3</v>
      </c>
      <c r="F64" s="6">
        <v>338345.28705900005</v>
      </c>
      <c r="G64" s="6">
        <f t="shared" si="2"/>
        <v>338345.28705900005</v>
      </c>
      <c r="H64" s="45">
        <v>45657</v>
      </c>
      <c r="I64" s="2">
        <v>253990.75584</v>
      </c>
      <c r="J64" s="6">
        <f t="shared" si="4"/>
        <v>253990.75584</v>
      </c>
      <c r="K64" s="45">
        <v>46022</v>
      </c>
      <c r="O64">
        <f>IF(G64+J64&gt;$O$7,1,0)</f>
        <v>0</v>
      </c>
      <c r="P64"/>
      <c r="Q64" s="10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H64" s="10"/>
      <c r="AK64" s="9"/>
      <c r="AL64" s="9"/>
      <c r="AP64" s="9"/>
      <c r="AQ64" s="9"/>
      <c r="AR64" s="9"/>
      <c r="AU64" s="9"/>
    </row>
    <row r="65" spans="1:47" outlineLevel="1" x14ac:dyDescent="0.35">
      <c r="A65" s="17">
        <f>MAX($A$8:A64)+1</f>
        <v>58</v>
      </c>
      <c r="B65" s="5" t="s">
        <v>164</v>
      </c>
      <c r="C65" s="5" t="s">
        <v>395</v>
      </c>
      <c r="D65" s="1" t="s">
        <v>394</v>
      </c>
      <c r="E65" s="46">
        <v>376.3</v>
      </c>
      <c r="F65" s="6">
        <v>910308.31000000029</v>
      </c>
      <c r="G65" s="6">
        <f t="shared" si="2"/>
        <v>910308.31000000029</v>
      </c>
      <c r="H65" s="45">
        <v>45657</v>
      </c>
      <c r="I65" s="2">
        <v>989922.18000000017</v>
      </c>
      <c r="J65" s="6">
        <f t="shared" si="4"/>
        <v>989922.18000000017</v>
      </c>
      <c r="K65" s="45">
        <v>46022</v>
      </c>
      <c r="O65">
        <f>IF(G65+J65&gt;$O$7,1,0)</f>
        <v>0</v>
      </c>
      <c r="P65"/>
      <c r="Q65" s="9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K65" s="9"/>
      <c r="AL65" s="9"/>
      <c r="AP65" s="9"/>
      <c r="AQ65" s="9"/>
      <c r="AR65" s="9"/>
      <c r="AU65" s="9"/>
    </row>
    <row r="66" spans="1:47" outlineLevel="1" x14ac:dyDescent="0.35">
      <c r="A66" s="17">
        <f>MAX($A$8:A65)+1</f>
        <v>59</v>
      </c>
      <c r="B66" s="5" t="s">
        <v>164</v>
      </c>
      <c r="C66" s="5" t="s">
        <v>393</v>
      </c>
      <c r="D66" s="5" t="s">
        <v>392</v>
      </c>
      <c r="E66" s="46">
        <v>376.3</v>
      </c>
      <c r="F66" s="6">
        <v>209100.09783299998</v>
      </c>
      <c r="G66" s="6">
        <f t="shared" ref="G66:G84" si="5">+F66</f>
        <v>209100.09783299998</v>
      </c>
      <c r="H66" s="45">
        <v>45657</v>
      </c>
      <c r="I66" s="2">
        <v>191980.12066799999</v>
      </c>
      <c r="J66" s="6">
        <f t="shared" si="4"/>
        <v>191980.12066799999</v>
      </c>
      <c r="K66" s="45">
        <v>46022</v>
      </c>
      <c r="O66">
        <f>IF(G66+J66&gt;$O$7,1,0)</f>
        <v>0</v>
      </c>
      <c r="P66"/>
      <c r="Q66" s="9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H66" s="9"/>
      <c r="AK66" s="9"/>
      <c r="AL66" s="9"/>
      <c r="AP66" s="9"/>
      <c r="AQ66" s="9"/>
      <c r="AR66" s="9"/>
      <c r="AU66" s="9"/>
    </row>
    <row r="67" spans="1:47" outlineLevel="1" x14ac:dyDescent="0.35">
      <c r="A67" s="17">
        <f>MAX($A$8:A66)+1</f>
        <v>60</v>
      </c>
      <c r="B67" s="5" t="s">
        <v>164</v>
      </c>
      <c r="C67" s="5" t="s">
        <v>391</v>
      </c>
      <c r="D67" s="5" t="s">
        <v>390</v>
      </c>
      <c r="E67" s="46">
        <v>380.3</v>
      </c>
      <c r="F67" s="6">
        <v>1179967.52</v>
      </c>
      <c r="G67" s="6">
        <f t="shared" si="5"/>
        <v>1179967.52</v>
      </c>
      <c r="H67" s="45">
        <v>45657</v>
      </c>
      <c r="I67" s="2">
        <v>1213059.6800000004</v>
      </c>
      <c r="J67" s="6">
        <f t="shared" si="4"/>
        <v>1213059.6800000004</v>
      </c>
      <c r="K67" s="45">
        <v>46022</v>
      </c>
      <c r="O67">
        <f>IF(G67+J67&gt;$O$7,1,0)</f>
        <v>0</v>
      </c>
      <c r="P67"/>
      <c r="Q67" s="9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K67" s="9"/>
      <c r="AL67" s="9"/>
      <c r="AP67" s="9"/>
      <c r="AQ67" s="9"/>
      <c r="AR67" s="9"/>
      <c r="AU67" s="9"/>
    </row>
    <row r="68" spans="1:47" outlineLevel="1" x14ac:dyDescent="0.35">
      <c r="A68" s="17">
        <f>MAX($A$8:A67)+1</f>
        <v>61</v>
      </c>
      <c r="B68" s="5" t="s">
        <v>164</v>
      </c>
      <c r="C68" s="5" t="s">
        <v>389</v>
      </c>
      <c r="D68" s="5" t="s">
        <v>388</v>
      </c>
      <c r="E68" s="46">
        <v>380.3</v>
      </c>
      <c r="F68" s="6">
        <v>127046.58327200002</v>
      </c>
      <c r="G68" s="6">
        <f t="shared" si="5"/>
        <v>127046.58327200002</v>
      </c>
      <c r="H68" s="45">
        <v>45657</v>
      </c>
      <c r="I68" s="2">
        <v>94866.156276000023</v>
      </c>
      <c r="J68" s="6">
        <f t="shared" si="4"/>
        <v>94866.156276000023</v>
      </c>
      <c r="K68" s="45">
        <v>46022</v>
      </c>
      <c r="O68">
        <f>IF(G68+J68&gt;$O$7,1,0)</f>
        <v>0</v>
      </c>
      <c r="P68"/>
      <c r="Q68" s="9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K68" s="9"/>
      <c r="AL68" s="9"/>
      <c r="AP68" s="9"/>
      <c r="AQ68" s="9"/>
      <c r="AR68" s="9"/>
      <c r="AU68" s="9"/>
    </row>
    <row r="69" spans="1:47" outlineLevel="1" x14ac:dyDescent="0.35">
      <c r="A69" s="17">
        <f>MAX($A$8:A68)+1</f>
        <v>62</v>
      </c>
      <c r="B69" s="5" t="s">
        <v>164</v>
      </c>
      <c r="C69" s="5" t="s">
        <v>387</v>
      </c>
      <c r="D69" s="5" t="s">
        <v>386</v>
      </c>
      <c r="E69" s="46">
        <v>376.3</v>
      </c>
      <c r="F69" s="6">
        <v>6249.8099999999995</v>
      </c>
      <c r="G69" s="6">
        <f t="shared" si="5"/>
        <v>6249.8099999999995</v>
      </c>
      <c r="H69" s="45">
        <v>45657</v>
      </c>
      <c r="I69" s="2">
        <v>20139.649999999994</v>
      </c>
      <c r="J69" s="6">
        <f t="shared" si="4"/>
        <v>20139.649999999994</v>
      </c>
      <c r="K69" s="45">
        <v>46022</v>
      </c>
      <c r="O69">
        <f>IF(G69+J69&gt;$O$7,1,0)</f>
        <v>0</v>
      </c>
      <c r="P69"/>
      <c r="Q69" s="9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K69" s="9"/>
      <c r="AL69" s="9"/>
      <c r="AP69" s="9"/>
      <c r="AQ69" s="9"/>
      <c r="AR69" s="9"/>
      <c r="AU69" s="9"/>
    </row>
    <row r="70" spans="1:47" outlineLevel="1" x14ac:dyDescent="0.35">
      <c r="A70" s="17">
        <f>MAX($A$8:A69)+1</f>
        <v>63</v>
      </c>
      <c r="B70" s="5" t="s">
        <v>164</v>
      </c>
      <c r="C70" s="5" t="s">
        <v>385</v>
      </c>
      <c r="D70" s="5" t="s">
        <v>384</v>
      </c>
      <c r="E70" s="46">
        <v>376.3</v>
      </c>
      <c r="F70" s="6">
        <v>294068.29199999996</v>
      </c>
      <c r="G70" s="6">
        <f t="shared" si="5"/>
        <v>294068.29199999996</v>
      </c>
      <c r="H70" s="45">
        <v>45657</v>
      </c>
      <c r="I70" s="2">
        <v>300913.47839999996</v>
      </c>
      <c r="J70" s="6">
        <f t="shared" si="4"/>
        <v>300913.47839999996</v>
      </c>
      <c r="K70" s="45">
        <v>46022</v>
      </c>
      <c r="O70">
        <f>IF(G70+J70&gt;$O$7,1,0)</f>
        <v>0</v>
      </c>
      <c r="P70"/>
      <c r="Q70" s="9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K70" s="9"/>
      <c r="AL70" s="9"/>
      <c r="AP70" s="9"/>
      <c r="AQ70" s="9"/>
      <c r="AR70" s="9"/>
      <c r="AU70" s="9"/>
    </row>
    <row r="71" spans="1:47" outlineLevel="1" x14ac:dyDescent="0.35">
      <c r="A71" s="17">
        <f>MAX($A$8:A70)+1</f>
        <v>64</v>
      </c>
      <c r="B71" s="5" t="s">
        <v>164</v>
      </c>
      <c r="C71" s="5" t="s">
        <v>383</v>
      </c>
      <c r="D71" s="5" t="s">
        <v>382</v>
      </c>
      <c r="E71" s="46">
        <v>380.3</v>
      </c>
      <c r="F71" s="6">
        <v>344511.1700000001</v>
      </c>
      <c r="G71" s="6">
        <f t="shared" si="5"/>
        <v>344511.1700000001</v>
      </c>
      <c r="H71" s="45">
        <v>45657</v>
      </c>
      <c r="I71" s="2">
        <v>354172.51</v>
      </c>
      <c r="J71" s="6">
        <f t="shared" si="4"/>
        <v>354172.51</v>
      </c>
      <c r="K71" s="45">
        <v>46022</v>
      </c>
      <c r="O71">
        <f>IF(G71+J71&gt;$O$7,1,0)</f>
        <v>0</v>
      </c>
      <c r="P71"/>
      <c r="Q71" s="9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K71" s="9"/>
      <c r="AL71" s="9"/>
      <c r="AP71" s="9"/>
      <c r="AQ71" s="9"/>
      <c r="AR71" s="9"/>
      <c r="AU71" s="9"/>
    </row>
    <row r="72" spans="1:47" outlineLevel="1" x14ac:dyDescent="0.35">
      <c r="A72" s="17">
        <f>MAX($A$8:A71)+1</f>
        <v>65</v>
      </c>
      <c r="B72" s="5" t="s">
        <v>164</v>
      </c>
      <c r="C72" s="5" t="s">
        <v>381</v>
      </c>
      <c r="D72" s="5" t="s">
        <v>380</v>
      </c>
      <c r="E72" s="46">
        <v>380.3</v>
      </c>
      <c r="F72" s="6">
        <v>100146.05000999998</v>
      </c>
      <c r="G72" s="6">
        <f t="shared" si="5"/>
        <v>100146.05000999998</v>
      </c>
      <c r="H72" s="45">
        <v>45657</v>
      </c>
      <c r="I72" s="2">
        <v>94811.555040000021</v>
      </c>
      <c r="J72" s="6">
        <f t="shared" si="4"/>
        <v>94811.555040000021</v>
      </c>
      <c r="K72" s="45">
        <v>46022</v>
      </c>
      <c r="O72">
        <f>IF(G72+J72&gt;$O$7,1,0)</f>
        <v>0</v>
      </c>
      <c r="P72"/>
      <c r="Q72" s="9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K72" s="9"/>
      <c r="AL72" s="9"/>
      <c r="AP72" s="9"/>
      <c r="AQ72" s="9"/>
      <c r="AR72" s="9"/>
      <c r="AU72" s="9"/>
    </row>
    <row r="73" spans="1:47" outlineLevel="1" x14ac:dyDescent="0.35">
      <c r="A73" s="17">
        <f>MAX($A$8:A72)+1</f>
        <v>66</v>
      </c>
      <c r="B73" s="5" t="s">
        <v>164</v>
      </c>
      <c r="C73" s="5" t="s">
        <v>379</v>
      </c>
      <c r="D73" s="5" t="s">
        <v>378</v>
      </c>
      <c r="E73" s="46">
        <v>376.3</v>
      </c>
      <c r="F73" s="6">
        <v>502438.18999999989</v>
      </c>
      <c r="G73" s="6">
        <f t="shared" si="5"/>
        <v>502438.18999999989</v>
      </c>
      <c r="H73" s="45">
        <v>45657</v>
      </c>
      <c r="I73" s="2">
        <v>574643.58999999985</v>
      </c>
      <c r="J73" s="6">
        <f t="shared" si="4"/>
        <v>574643.58999999985</v>
      </c>
      <c r="K73" s="45">
        <v>46022</v>
      </c>
      <c r="O73">
        <f t="shared" ref="O73:O136" si="6">IF(G73+J73&gt;$O$7,1,0)</f>
        <v>0</v>
      </c>
      <c r="P73"/>
      <c r="Q73" s="9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K73" s="9"/>
      <c r="AL73" s="9"/>
      <c r="AP73" s="9"/>
      <c r="AQ73" s="9"/>
      <c r="AR73" s="9"/>
      <c r="AU73" s="9"/>
    </row>
    <row r="74" spans="1:47" outlineLevel="1" x14ac:dyDescent="0.35">
      <c r="A74" s="17">
        <f>MAX($A$8:A73)+1</f>
        <v>67</v>
      </c>
      <c r="B74" s="5" t="s">
        <v>164</v>
      </c>
      <c r="C74" s="5" t="s">
        <v>377</v>
      </c>
      <c r="D74" s="5" t="s">
        <v>376</v>
      </c>
      <c r="E74" s="46">
        <v>376.3</v>
      </c>
      <c r="F74" s="6">
        <v>270192.07960999996</v>
      </c>
      <c r="G74" s="6">
        <f t="shared" si="5"/>
        <v>270192.07960999996</v>
      </c>
      <c r="H74" s="45">
        <v>45657</v>
      </c>
      <c r="I74" s="2">
        <v>199395.12877200003</v>
      </c>
      <c r="J74" s="6">
        <f t="shared" si="4"/>
        <v>199395.12877200003</v>
      </c>
      <c r="K74" s="45">
        <v>46022</v>
      </c>
      <c r="O74">
        <f t="shared" si="6"/>
        <v>0</v>
      </c>
      <c r="P74"/>
      <c r="Q74" s="9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K74" s="9"/>
      <c r="AL74" s="9"/>
      <c r="AP74" s="9"/>
      <c r="AQ74" s="9"/>
      <c r="AR74" s="9"/>
      <c r="AU74" s="9"/>
    </row>
    <row r="75" spans="1:47" outlineLevel="1" x14ac:dyDescent="0.35">
      <c r="A75" s="17">
        <f>MAX($A$8:A74)+1</f>
        <v>68</v>
      </c>
      <c r="B75" s="5" t="s">
        <v>164</v>
      </c>
      <c r="C75" s="5" t="s">
        <v>375</v>
      </c>
      <c r="D75" s="5" t="s">
        <v>374</v>
      </c>
      <c r="E75" s="46">
        <v>380.3</v>
      </c>
      <c r="F75" s="6">
        <v>1103684.1000000003</v>
      </c>
      <c r="G75" s="6">
        <f t="shared" si="5"/>
        <v>1103684.1000000003</v>
      </c>
      <c r="H75" s="45">
        <v>45657</v>
      </c>
      <c r="I75" s="2">
        <v>1123492.8500000001</v>
      </c>
      <c r="J75" s="6">
        <f t="shared" si="4"/>
        <v>1123492.8500000001</v>
      </c>
      <c r="K75" s="45">
        <v>46022</v>
      </c>
      <c r="O75">
        <f t="shared" si="6"/>
        <v>0</v>
      </c>
      <c r="P75"/>
      <c r="Q75" s="9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K75" s="9"/>
      <c r="AL75" s="9"/>
      <c r="AP75" s="9"/>
      <c r="AQ75" s="9"/>
      <c r="AR75" s="9"/>
      <c r="AU75" s="9"/>
    </row>
    <row r="76" spans="1:47" outlineLevel="1" x14ac:dyDescent="0.35">
      <c r="A76" s="17">
        <f>MAX($A$8:A75)+1</f>
        <v>69</v>
      </c>
      <c r="B76" s="5" t="s">
        <v>164</v>
      </c>
      <c r="C76" s="5" t="s">
        <v>373</v>
      </c>
      <c r="D76" s="5" t="s">
        <v>372</v>
      </c>
      <c r="E76" s="46">
        <v>380.3</v>
      </c>
      <c r="F76" s="6">
        <v>231192.58399599997</v>
      </c>
      <c r="G76" s="6">
        <f t="shared" si="5"/>
        <v>231192.58399599997</v>
      </c>
      <c r="H76" s="45">
        <v>45657</v>
      </c>
      <c r="I76" s="2">
        <v>207994.88067599997</v>
      </c>
      <c r="J76" s="6">
        <f t="shared" si="4"/>
        <v>207994.88067599997</v>
      </c>
      <c r="K76" s="45">
        <v>46022</v>
      </c>
      <c r="O76">
        <f t="shared" si="6"/>
        <v>0</v>
      </c>
      <c r="P76"/>
      <c r="Q76" s="9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K76" s="9"/>
      <c r="AL76" s="9"/>
      <c r="AP76" s="9"/>
      <c r="AQ76" s="9"/>
      <c r="AR76" s="9"/>
      <c r="AU76" s="9"/>
    </row>
    <row r="77" spans="1:47" outlineLevel="1" x14ac:dyDescent="0.35">
      <c r="A77" s="17">
        <f>MAX($A$8:A76)+1</f>
        <v>70</v>
      </c>
      <c r="B77" s="5" t="s">
        <v>164</v>
      </c>
      <c r="C77" s="5" t="s">
        <v>371</v>
      </c>
      <c r="D77" s="5" t="s">
        <v>370</v>
      </c>
      <c r="E77" s="46">
        <v>376.3</v>
      </c>
      <c r="F77" s="6">
        <v>1222711.99</v>
      </c>
      <c r="G77" s="6">
        <f t="shared" si="5"/>
        <v>1222711.99</v>
      </c>
      <c r="H77" s="45">
        <v>45657</v>
      </c>
      <c r="I77" s="2">
        <v>1161647.57</v>
      </c>
      <c r="J77" s="6">
        <f t="shared" si="4"/>
        <v>1161647.57</v>
      </c>
      <c r="K77" s="45">
        <v>46022</v>
      </c>
      <c r="O77">
        <f t="shared" si="6"/>
        <v>0</v>
      </c>
      <c r="P77"/>
      <c r="Q77" s="10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K77" s="9"/>
      <c r="AL77" s="9"/>
      <c r="AP77" s="9"/>
      <c r="AQ77" s="9"/>
      <c r="AR77" s="9"/>
      <c r="AU77" s="9"/>
    </row>
    <row r="78" spans="1:47" outlineLevel="1" x14ac:dyDescent="0.35">
      <c r="A78" s="17">
        <f>MAX($A$8:A77)+1</f>
        <v>71</v>
      </c>
      <c r="B78" s="5" t="s">
        <v>164</v>
      </c>
      <c r="C78" s="1" t="s">
        <v>369</v>
      </c>
      <c r="D78" s="1" t="s">
        <v>368</v>
      </c>
      <c r="E78" s="46">
        <v>376.3</v>
      </c>
      <c r="F78" s="19">
        <v>121240.83308500001</v>
      </c>
      <c r="G78" s="6">
        <f t="shared" si="5"/>
        <v>121240.83308500001</v>
      </c>
      <c r="H78" s="45">
        <v>45657</v>
      </c>
      <c r="I78" s="2">
        <v>124081.232498</v>
      </c>
      <c r="J78" s="6">
        <f t="shared" si="4"/>
        <v>124081.232498</v>
      </c>
      <c r="K78" s="45">
        <v>46022</v>
      </c>
      <c r="O78">
        <f t="shared" si="6"/>
        <v>0</v>
      </c>
      <c r="P78"/>
      <c r="Q78" s="9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K78" s="9"/>
      <c r="AL78" s="9"/>
      <c r="AP78" s="9"/>
      <c r="AQ78" s="9"/>
      <c r="AR78" s="9"/>
    </row>
    <row r="79" spans="1:47" outlineLevel="1" x14ac:dyDescent="0.35">
      <c r="A79" s="17">
        <f>MAX($A$8:A78)+1</f>
        <v>72</v>
      </c>
      <c r="B79" s="5" t="s">
        <v>164</v>
      </c>
      <c r="C79" s="5" t="s">
        <v>367</v>
      </c>
      <c r="D79" s="5" t="s">
        <v>366</v>
      </c>
      <c r="E79" s="46">
        <v>380.3</v>
      </c>
      <c r="F79" s="6">
        <v>1692514.2700000005</v>
      </c>
      <c r="G79" s="6">
        <f t="shared" si="5"/>
        <v>1692514.2700000005</v>
      </c>
      <c r="H79" s="45">
        <v>45657</v>
      </c>
      <c r="I79" s="2">
        <v>1739980.7999999996</v>
      </c>
      <c r="J79" s="6">
        <f t="shared" si="4"/>
        <v>1739980.7999999996</v>
      </c>
      <c r="K79" s="45">
        <v>46022</v>
      </c>
      <c r="O79">
        <f t="shared" si="6"/>
        <v>1</v>
      </c>
      <c r="P79"/>
      <c r="Q79" s="9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K79" s="9"/>
      <c r="AL79" s="9"/>
      <c r="AP79" s="9"/>
      <c r="AQ79" s="9"/>
      <c r="AR79" s="9"/>
      <c r="AU79" s="9"/>
    </row>
    <row r="80" spans="1:47" outlineLevel="1" x14ac:dyDescent="0.35">
      <c r="A80" s="17">
        <f>MAX($A$8:A79)+1</f>
        <v>73</v>
      </c>
      <c r="B80" s="5" t="s">
        <v>164</v>
      </c>
      <c r="C80" s="5" t="s">
        <v>365</v>
      </c>
      <c r="D80" s="5" t="s">
        <v>364</v>
      </c>
      <c r="E80" s="46">
        <v>380.3</v>
      </c>
      <c r="F80" s="6">
        <v>88759.269398000004</v>
      </c>
      <c r="G80" s="6">
        <f t="shared" si="5"/>
        <v>88759.269398000004</v>
      </c>
      <c r="H80" s="45">
        <v>45657</v>
      </c>
      <c r="I80" s="2">
        <v>86246.944812000016</v>
      </c>
      <c r="J80" s="6">
        <f t="shared" si="4"/>
        <v>86246.944812000016</v>
      </c>
      <c r="K80" s="45">
        <v>46022</v>
      </c>
      <c r="O80">
        <f t="shared" si="6"/>
        <v>0</v>
      </c>
      <c r="P80"/>
      <c r="Q80" s="10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K80" s="9"/>
      <c r="AL80" s="9"/>
      <c r="AP80" s="9"/>
      <c r="AQ80" s="9"/>
      <c r="AR80" s="9"/>
    </row>
    <row r="81" spans="1:44" outlineLevel="1" x14ac:dyDescent="0.35">
      <c r="A81" s="17">
        <f>MAX($A$8:A80)+1</f>
        <v>74</v>
      </c>
      <c r="B81" s="5" t="s">
        <v>164</v>
      </c>
      <c r="C81" s="5" t="s">
        <v>363</v>
      </c>
      <c r="D81" s="5" t="s">
        <v>362</v>
      </c>
      <c r="E81" s="46">
        <v>376.3</v>
      </c>
      <c r="F81" s="6">
        <v>111603.304754</v>
      </c>
      <c r="G81" s="6">
        <f t="shared" si="5"/>
        <v>111603.304754</v>
      </c>
      <c r="H81" s="45">
        <v>45657</v>
      </c>
      <c r="I81" s="2">
        <v>230710.25399999999</v>
      </c>
      <c r="J81" s="6">
        <f t="shared" si="4"/>
        <v>230710.25399999999</v>
      </c>
      <c r="K81" s="45">
        <v>46022</v>
      </c>
      <c r="O81">
        <f t="shared" si="6"/>
        <v>0</v>
      </c>
      <c r="P81"/>
      <c r="Q81" s="10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H81" s="9"/>
      <c r="AK81" s="9"/>
      <c r="AL81" s="9"/>
      <c r="AP81" s="9"/>
      <c r="AQ81" s="9"/>
      <c r="AR81" s="9"/>
    </row>
    <row r="82" spans="1:44" outlineLevel="1" x14ac:dyDescent="0.35">
      <c r="A82" s="17">
        <f>MAX($A$8:A81)+1</f>
        <v>75</v>
      </c>
      <c r="B82" s="5" t="s">
        <v>164</v>
      </c>
      <c r="C82" s="5" t="s">
        <v>361</v>
      </c>
      <c r="D82" s="5" t="s">
        <v>360</v>
      </c>
      <c r="E82" s="46">
        <v>376.3</v>
      </c>
      <c r="F82" s="6">
        <v>3504094.9597229999</v>
      </c>
      <c r="G82" s="6">
        <f t="shared" si="5"/>
        <v>3504094.9597229999</v>
      </c>
      <c r="H82" s="45">
        <v>45657</v>
      </c>
      <c r="I82" s="2">
        <v>3997962.8722509998</v>
      </c>
      <c r="J82" s="6">
        <f t="shared" si="4"/>
        <v>3997962.8722509998</v>
      </c>
      <c r="K82" s="45">
        <v>46022</v>
      </c>
      <c r="O82">
        <f t="shared" si="6"/>
        <v>1</v>
      </c>
      <c r="P82"/>
      <c r="Q82" s="10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9"/>
      <c r="AK82" s="9"/>
      <c r="AL82" s="9"/>
      <c r="AP82" s="9"/>
      <c r="AQ82" s="9"/>
      <c r="AR82" s="9"/>
    </row>
    <row r="83" spans="1:44" outlineLevel="1" x14ac:dyDescent="0.35">
      <c r="A83" s="17">
        <f>MAX($A$8:A82)+1</f>
        <v>76</v>
      </c>
      <c r="B83" s="5" t="s">
        <v>164</v>
      </c>
      <c r="C83" s="5" t="s">
        <v>359</v>
      </c>
      <c r="D83" s="5" t="s">
        <v>358</v>
      </c>
      <c r="E83" s="46">
        <v>380.3</v>
      </c>
      <c r="F83" s="6">
        <v>3511692.4775140001</v>
      </c>
      <c r="G83" s="6">
        <f t="shared" si="5"/>
        <v>3511692.4775140001</v>
      </c>
      <c r="H83" s="45">
        <v>45657</v>
      </c>
      <c r="I83" s="2">
        <v>3997962.8722509998</v>
      </c>
      <c r="J83" s="6">
        <f t="shared" si="4"/>
        <v>3997962.8722509998</v>
      </c>
      <c r="K83" s="45">
        <v>46022</v>
      </c>
      <c r="O83">
        <f t="shared" si="6"/>
        <v>1</v>
      </c>
      <c r="P8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9"/>
      <c r="AK83" s="9"/>
      <c r="AL83" s="9"/>
      <c r="AP83" s="9"/>
      <c r="AQ83" s="9"/>
      <c r="AR83" s="9"/>
    </row>
    <row r="84" spans="1:44" outlineLevel="1" x14ac:dyDescent="0.35">
      <c r="A84" s="17">
        <f>MAX($A$8:A83)+1</f>
        <v>77</v>
      </c>
      <c r="B84" s="5" t="s">
        <v>164</v>
      </c>
      <c r="C84" s="5" t="s">
        <v>357</v>
      </c>
      <c r="D84" s="5" t="s">
        <v>356</v>
      </c>
      <c r="E84" s="46">
        <v>376.3</v>
      </c>
      <c r="F84" s="6">
        <v>1403134.75</v>
      </c>
      <c r="G84" s="6">
        <f t="shared" si="5"/>
        <v>1403134.75</v>
      </c>
      <c r="H84" s="45">
        <v>45626</v>
      </c>
      <c r="J84" s="6"/>
      <c r="K84" s="45"/>
      <c r="O84">
        <f t="shared" si="6"/>
        <v>0</v>
      </c>
      <c r="P84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9"/>
      <c r="AK84" s="9"/>
      <c r="AL84" s="9"/>
      <c r="AP84" s="9"/>
      <c r="AQ84" s="9"/>
      <c r="AR84" s="9"/>
    </row>
    <row r="85" spans="1:44" outlineLevel="1" x14ac:dyDescent="0.35">
      <c r="A85" s="17">
        <f>MAX($A$8:A84)+1</f>
        <v>78</v>
      </c>
      <c r="B85" s="5" t="s">
        <v>164</v>
      </c>
      <c r="C85" s="10" t="s">
        <v>355</v>
      </c>
      <c r="D85" s="10" t="s">
        <v>354</v>
      </c>
      <c r="E85" s="46">
        <v>376.1</v>
      </c>
      <c r="F85" s="6">
        <v>0</v>
      </c>
      <c r="G85" s="6"/>
      <c r="I85" s="2">
        <v>57633.22</v>
      </c>
      <c r="J85" s="6">
        <f t="shared" ref="J85:J93" si="7">+I85</f>
        <v>57633.22</v>
      </c>
      <c r="K85" s="47">
        <v>45961</v>
      </c>
      <c r="O85">
        <f t="shared" si="6"/>
        <v>0</v>
      </c>
      <c r="P85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9"/>
      <c r="AK85" s="9"/>
      <c r="AL85" s="9"/>
      <c r="AP85" s="9"/>
      <c r="AQ85" s="9"/>
      <c r="AR85" s="9"/>
    </row>
    <row r="86" spans="1:44" outlineLevel="1" x14ac:dyDescent="0.35">
      <c r="A86" s="17">
        <f>MAX($A$8:A85)+1</f>
        <v>79</v>
      </c>
      <c r="B86" s="5" t="s">
        <v>164</v>
      </c>
      <c r="C86" s="5" t="s">
        <v>353</v>
      </c>
      <c r="D86" s="5" t="s">
        <v>352</v>
      </c>
      <c r="E86" s="46">
        <v>367.1</v>
      </c>
      <c r="F86" s="6">
        <v>533956.21821900003</v>
      </c>
      <c r="G86" s="6">
        <f>+F86</f>
        <v>533956.21821900003</v>
      </c>
      <c r="H86" s="47">
        <v>45534</v>
      </c>
      <c r="I86" s="7"/>
      <c r="J86" s="6">
        <f t="shared" si="7"/>
        <v>0</v>
      </c>
      <c r="K86" s="6"/>
      <c r="O86">
        <f t="shared" si="6"/>
        <v>0</v>
      </c>
      <c r="P86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9"/>
      <c r="AK86" s="9"/>
      <c r="AL86" s="9"/>
      <c r="AP86" s="9"/>
      <c r="AQ86" s="9"/>
      <c r="AR86" s="9"/>
    </row>
    <row r="87" spans="1:44" outlineLevel="1" x14ac:dyDescent="0.35">
      <c r="A87" s="17">
        <f>MAX($A$8:A86)+1</f>
        <v>80</v>
      </c>
      <c r="B87" s="5" t="s">
        <v>164</v>
      </c>
      <c r="C87" s="5" t="s">
        <v>351</v>
      </c>
      <c r="D87" s="5" t="s">
        <v>350</v>
      </c>
      <c r="E87" s="46">
        <v>378</v>
      </c>
      <c r="F87" s="77">
        <v>1901518.06</v>
      </c>
      <c r="G87" s="6">
        <f>+F87</f>
        <v>1901518.06</v>
      </c>
      <c r="H87" s="47">
        <v>45626</v>
      </c>
      <c r="I87" s="7"/>
      <c r="J87" s="6">
        <f t="shared" si="7"/>
        <v>0</v>
      </c>
      <c r="K87" s="6"/>
      <c r="O87">
        <f t="shared" si="6"/>
        <v>0</v>
      </c>
      <c r="P87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9"/>
      <c r="AK87" s="9"/>
      <c r="AL87" s="9"/>
      <c r="AP87" s="9"/>
      <c r="AQ87" s="9"/>
      <c r="AR87" s="9"/>
    </row>
    <row r="88" spans="1:44" outlineLevel="1" x14ac:dyDescent="0.35">
      <c r="A88" s="17">
        <f>MAX($A$8:A87)+1</f>
        <v>81</v>
      </c>
      <c r="B88" s="5" t="s">
        <v>164</v>
      </c>
      <c r="C88" s="5" t="s">
        <v>349</v>
      </c>
      <c r="D88" s="5" t="s">
        <v>348</v>
      </c>
      <c r="E88" s="46">
        <v>376.3</v>
      </c>
      <c r="F88" s="77">
        <v>2258569</v>
      </c>
      <c r="G88" s="6">
        <f>+F88</f>
        <v>2258569</v>
      </c>
      <c r="H88" s="47">
        <v>45566</v>
      </c>
      <c r="I88" s="7"/>
      <c r="J88" s="6">
        <f t="shared" si="7"/>
        <v>0</v>
      </c>
      <c r="K88" s="6"/>
      <c r="O88">
        <f t="shared" si="6"/>
        <v>0</v>
      </c>
      <c r="P88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9"/>
      <c r="AK88" s="9"/>
      <c r="AL88" s="9"/>
      <c r="AP88" s="9"/>
      <c r="AQ88" s="9"/>
      <c r="AR88" s="9"/>
    </row>
    <row r="89" spans="1:44" outlineLevel="1" x14ac:dyDescent="0.35">
      <c r="A89" s="17">
        <f>MAX($A$8:A88)+1</f>
        <v>82</v>
      </c>
      <c r="B89" s="5" t="s">
        <v>164</v>
      </c>
      <c r="C89" s="10" t="s">
        <v>347</v>
      </c>
      <c r="D89" s="10" t="s">
        <v>346</v>
      </c>
      <c r="E89" s="46">
        <v>376.2</v>
      </c>
      <c r="F89" s="6">
        <v>0</v>
      </c>
      <c r="G89" s="6"/>
      <c r="I89" s="2">
        <v>543633.23800999997</v>
      </c>
      <c r="J89" s="6">
        <f t="shared" si="7"/>
        <v>543633.23800999997</v>
      </c>
      <c r="K89" s="47">
        <v>45991</v>
      </c>
      <c r="O89">
        <f t="shared" si="6"/>
        <v>0</v>
      </c>
      <c r="P89"/>
      <c r="Q89" s="10"/>
      <c r="R89" s="10"/>
      <c r="S89" s="2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9"/>
      <c r="AK89" s="9"/>
      <c r="AL89" s="9"/>
      <c r="AP89" s="9"/>
      <c r="AQ89" s="9"/>
      <c r="AR89" s="9"/>
    </row>
    <row r="90" spans="1:44" outlineLevel="1" x14ac:dyDescent="0.35">
      <c r="A90" s="17">
        <f>MAX($A$8:A89)+1</f>
        <v>83</v>
      </c>
      <c r="B90" s="5" t="s">
        <v>164</v>
      </c>
      <c r="C90" s="10" t="s">
        <v>345</v>
      </c>
      <c r="D90" s="10" t="s">
        <v>344</v>
      </c>
      <c r="E90" s="46">
        <v>378</v>
      </c>
      <c r="F90" s="6">
        <v>0</v>
      </c>
      <c r="G90" s="6"/>
      <c r="I90" s="2">
        <v>377211.26529000001</v>
      </c>
      <c r="J90" s="6">
        <f t="shared" si="7"/>
        <v>377211.26529000001</v>
      </c>
      <c r="K90" s="47">
        <v>45960</v>
      </c>
      <c r="O90">
        <f t="shared" si="6"/>
        <v>0</v>
      </c>
      <c r="P90"/>
      <c r="Q90" s="10"/>
      <c r="R90" s="10"/>
      <c r="S90" s="2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9"/>
      <c r="AK90" s="9"/>
      <c r="AL90" s="9"/>
      <c r="AP90" s="9"/>
      <c r="AQ90" s="9"/>
      <c r="AR90" s="9"/>
    </row>
    <row r="91" spans="1:44" outlineLevel="1" x14ac:dyDescent="0.35">
      <c r="A91" s="17">
        <f>MAX($A$8:A90)+1</f>
        <v>84</v>
      </c>
      <c r="B91" s="5" t="s">
        <v>164</v>
      </c>
      <c r="C91" s="5" t="s">
        <v>343</v>
      </c>
      <c r="D91" s="5" t="s">
        <v>342</v>
      </c>
      <c r="E91" s="46">
        <v>376.3</v>
      </c>
      <c r="F91" s="6">
        <v>3610320.72</v>
      </c>
      <c r="G91" s="6">
        <f t="shared" ref="G91:G97" si="8">+F91</f>
        <v>3610320.72</v>
      </c>
      <c r="H91" s="45">
        <v>45657</v>
      </c>
      <c r="I91" s="2">
        <v>5910841.3118439987</v>
      </c>
      <c r="J91" s="6">
        <f t="shared" si="7"/>
        <v>5910841.3118439987</v>
      </c>
      <c r="K91" s="45">
        <v>46022</v>
      </c>
      <c r="O91">
        <f t="shared" si="6"/>
        <v>1</v>
      </c>
      <c r="P91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9"/>
      <c r="AK91" s="9"/>
      <c r="AL91" s="9"/>
      <c r="AP91" s="9"/>
      <c r="AQ91" s="9"/>
      <c r="AR91" s="9"/>
    </row>
    <row r="92" spans="1:44" outlineLevel="1" x14ac:dyDescent="0.35">
      <c r="A92" s="17">
        <f>MAX($A$8:A91)+1</f>
        <v>85</v>
      </c>
      <c r="B92" s="5" t="s">
        <v>164</v>
      </c>
      <c r="C92" s="5" t="s">
        <v>341</v>
      </c>
      <c r="D92" s="5" t="s">
        <v>340</v>
      </c>
      <c r="E92" s="46">
        <v>380.3</v>
      </c>
      <c r="F92" s="6">
        <v>375340.57199999999</v>
      </c>
      <c r="G92" s="6">
        <f t="shared" si="8"/>
        <v>375340.57199999999</v>
      </c>
      <c r="H92" s="45">
        <v>45657</v>
      </c>
      <c r="I92" s="2">
        <v>912858.45250000001</v>
      </c>
      <c r="J92" s="6">
        <f t="shared" si="7"/>
        <v>912858.45250000001</v>
      </c>
      <c r="K92" s="45">
        <v>46022</v>
      </c>
      <c r="O92">
        <f t="shared" si="6"/>
        <v>0</v>
      </c>
      <c r="P92"/>
      <c r="R92" s="10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9"/>
      <c r="AK92" s="9"/>
      <c r="AL92" s="9"/>
      <c r="AP92" s="9"/>
      <c r="AQ92" s="9"/>
      <c r="AR92" s="9"/>
    </row>
    <row r="93" spans="1:44" outlineLevel="1" x14ac:dyDescent="0.35">
      <c r="A93" s="17">
        <f>MAX($A$8:A92)+1</f>
        <v>86</v>
      </c>
      <c r="B93" s="5" t="s">
        <v>164</v>
      </c>
      <c r="C93" s="10" t="s">
        <v>339</v>
      </c>
      <c r="D93" s="10" t="s">
        <v>338</v>
      </c>
      <c r="E93" s="46">
        <v>376.2</v>
      </c>
      <c r="F93" s="6">
        <v>0</v>
      </c>
      <c r="G93" s="6">
        <f t="shared" si="8"/>
        <v>0</v>
      </c>
      <c r="H93" s="6"/>
      <c r="I93" s="2">
        <v>1796668.1126259998</v>
      </c>
      <c r="J93" s="6">
        <f t="shared" si="7"/>
        <v>1796668.1126259998</v>
      </c>
      <c r="K93" s="47">
        <v>45961</v>
      </c>
      <c r="O93">
        <f t="shared" si="6"/>
        <v>0</v>
      </c>
      <c r="P93"/>
      <c r="Q93" s="10"/>
      <c r="R93" s="10"/>
      <c r="S93" s="2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9"/>
      <c r="AK93" s="9"/>
      <c r="AL93" s="9"/>
      <c r="AP93" s="9"/>
      <c r="AQ93" s="9"/>
      <c r="AR93" s="9"/>
    </row>
    <row r="94" spans="1:44" outlineLevel="1" x14ac:dyDescent="0.35">
      <c r="A94" s="17">
        <f>MAX($A$8:A93)+1</f>
        <v>87</v>
      </c>
      <c r="B94" s="5" t="s">
        <v>164</v>
      </c>
      <c r="C94" s="10" t="s">
        <v>337</v>
      </c>
      <c r="D94" s="10" t="s">
        <v>336</v>
      </c>
      <c r="E94" s="46">
        <v>376.2</v>
      </c>
      <c r="F94" s="6">
        <v>1069397.6499999999</v>
      </c>
      <c r="G94" s="6">
        <f t="shared" si="8"/>
        <v>1069397.6499999999</v>
      </c>
      <c r="H94" s="45">
        <v>45412</v>
      </c>
      <c r="J94" s="6"/>
      <c r="K94" s="47"/>
      <c r="O94">
        <f t="shared" si="6"/>
        <v>0</v>
      </c>
      <c r="P94"/>
      <c r="Q94" s="10"/>
      <c r="R94" s="10"/>
      <c r="S94" s="2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9"/>
      <c r="AK94" s="9"/>
      <c r="AL94" s="9"/>
      <c r="AP94" s="9"/>
      <c r="AQ94" s="9"/>
      <c r="AR94" s="9"/>
    </row>
    <row r="95" spans="1:44" outlineLevel="1" x14ac:dyDescent="0.35">
      <c r="A95" s="17">
        <f>MAX($A$8:A94)+1</f>
        <v>88</v>
      </c>
      <c r="B95" s="5" t="s">
        <v>164</v>
      </c>
      <c r="C95" s="5" t="s">
        <v>335</v>
      </c>
      <c r="D95" s="5" t="s">
        <v>334</v>
      </c>
      <c r="E95" s="46">
        <v>376.2</v>
      </c>
      <c r="F95" s="6">
        <v>930867.84602499998</v>
      </c>
      <c r="G95" s="6">
        <f t="shared" si="8"/>
        <v>930867.84602499998</v>
      </c>
      <c r="H95" s="45">
        <v>45412</v>
      </c>
      <c r="I95" s="7"/>
      <c r="J95" s="6">
        <f>+I95</f>
        <v>0</v>
      </c>
      <c r="K95" s="6"/>
      <c r="O95">
        <f t="shared" si="6"/>
        <v>0</v>
      </c>
      <c r="P95"/>
      <c r="R95" s="10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9"/>
      <c r="AK95" s="9"/>
      <c r="AL95" s="9"/>
      <c r="AP95" s="9"/>
      <c r="AQ95" s="9"/>
      <c r="AR95" s="9"/>
    </row>
    <row r="96" spans="1:44" outlineLevel="1" x14ac:dyDescent="0.35">
      <c r="A96" s="17">
        <f>MAX($A$8:A95)+1</f>
        <v>89</v>
      </c>
      <c r="B96" s="5" t="s">
        <v>164</v>
      </c>
      <c r="C96" s="5" t="s">
        <v>333</v>
      </c>
      <c r="D96" s="52" t="s">
        <v>332</v>
      </c>
      <c r="E96" s="46">
        <v>376.2</v>
      </c>
      <c r="F96" s="6">
        <v>1829249.22</v>
      </c>
      <c r="G96" s="6">
        <f t="shared" si="8"/>
        <v>1829249.22</v>
      </c>
      <c r="H96" s="45">
        <v>45597</v>
      </c>
      <c r="I96" s="7"/>
      <c r="J96" s="6"/>
      <c r="K96" s="6"/>
      <c r="O96">
        <f t="shared" si="6"/>
        <v>0</v>
      </c>
      <c r="P96"/>
      <c r="R96" s="10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9"/>
      <c r="AK96" s="9"/>
      <c r="AL96" s="9"/>
      <c r="AP96" s="9"/>
      <c r="AQ96" s="9"/>
      <c r="AR96" s="9"/>
    </row>
    <row r="97" spans="1:44" outlineLevel="1" x14ac:dyDescent="0.35">
      <c r="A97" s="17">
        <f>MAX($A$8:A96)+1</f>
        <v>90</v>
      </c>
      <c r="B97" s="5" t="s">
        <v>164</v>
      </c>
      <c r="C97" s="5" t="s">
        <v>331</v>
      </c>
      <c r="D97" s="5" t="s">
        <v>330</v>
      </c>
      <c r="E97" s="46">
        <v>378</v>
      </c>
      <c r="F97" s="6">
        <v>240690.43</v>
      </c>
      <c r="G97" s="6">
        <f t="shared" si="8"/>
        <v>240690.43</v>
      </c>
      <c r="H97" s="45">
        <v>45626</v>
      </c>
      <c r="I97" s="7"/>
      <c r="J97" s="6">
        <f>+I97</f>
        <v>0</v>
      </c>
      <c r="K97" s="6"/>
      <c r="O97">
        <f t="shared" si="6"/>
        <v>0</v>
      </c>
      <c r="P97"/>
      <c r="Q97" s="10"/>
      <c r="R97" s="10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9"/>
      <c r="AK97" s="9"/>
      <c r="AL97" s="9"/>
      <c r="AP97" s="9"/>
      <c r="AQ97" s="9"/>
      <c r="AR97" s="9"/>
    </row>
    <row r="98" spans="1:44" outlineLevel="1" x14ac:dyDescent="0.35">
      <c r="A98" s="17">
        <f>MAX($A$8:A97)+1</f>
        <v>91</v>
      </c>
      <c r="B98" s="5" t="s">
        <v>164</v>
      </c>
      <c r="C98" s="10" t="s">
        <v>329</v>
      </c>
      <c r="D98" s="10" t="s">
        <v>328</v>
      </c>
      <c r="E98" s="46">
        <v>379</v>
      </c>
      <c r="F98" s="6"/>
      <c r="G98" s="6"/>
      <c r="I98" s="2">
        <v>2531049.7000000002</v>
      </c>
      <c r="J98" s="6">
        <f>+I98</f>
        <v>2531049.7000000002</v>
      </c>
      <c r="K98" s="47">
        <v>45991</v>
      </c>
      <c r="O98">
        <f t="shared" si="6"/>
        <v>0</v>
      </c>
      <c r="P98"/>
      <c r="Q98" s="10"/>
      <c r="R98" s="10"/>
      <c r="S98" s="2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9"/>
      <c r="AK98" s="9"/>
      <c r="AL98" s="9"/>
      <c r="AP98" s="9"/>
      <c r="AQ98" s="9"/>
      <c r="AR98" s="9"/>
    </row>
    <row r="99" spans="1:44" outlineLevel="1" x14ac:dyDescent="0.35">
      <c r="A99" s="17">
        <f>MAX($A$8:A98)+1</f>
        <v>92</v>
      </c>
      <c r="B99" s="5" t="s">
        <v>164</v>
      </c>
      <c r="C99" s="10" t="s">
        <v>327</v>
      </c>
      <c r="D99" s="10" t="s">
        <v>326</v>
      </c>
      <c r="E99" s="46">
        <v>376.2</v>
      </c>
      <c r="F99" s="6">
        <v>0</v>
      </c>
      <c r="G99" s="6"/>
      <c r="I99" s="2">
        <v>8810449.4399999995</v>
      </c>
      <c r="J99" s="6">
        <f>+I99</f>
        <v>8810449.4399999995</v>
      </c>
      <c r="K99" s="47">
        <v>45991</v>
      </c>
      <c r="O99">
        <f t="shared" si="6"/>
        <v>1</v>
      </c>
      <c r="P99"/>
      <c r="Q99" s="10"/>
      <c r="R99" s="10"/>
      <c r="S99" s="2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9"/>
      <c r="AK99" s="9"/>
      <c r="AL99" s="9"/>
      <c r="AP99" s="9"/>
      <c r="AQ99" s="9"/>
      <c r="AR99" s="9"/>
    </row>
    <row r="100" spans="1:44" outlineLevel="1" x14ac:dyDescent="0.35">
      <c r="A100" s="17">
        <f>MAX($A$8:A99)+1</f>
        <v>93</v>
      </c>
      <c r="B100" s="5" t="s">
        <v>164</v>
      </c>
      <c r="C100" s="5" t="s">
        <v>325</v>
      </c>
      <c r="D100" s="5" t="s">
        <v>324</v>
      </c>
      <c r="E100" s="46">
        <v>385</v>
      </c>
      <c r="F100" s="6">
        <v>63609</v>
      </c>
      <c r="G100" s="6">
        <f t="shared" ref="G100:G146" si="9">+F100</f>
        <v>63609</v>
      </c>
      <c r="H100" s="45">
        <v>45657</v>
      </c>
      <c r="I100" s="2">
        <v>63488.280000000021</v>
      </c>
      <c r="J100" s="6">
        <f>+I100</f>
        <v>63488.280000000021</v>
      </c>
      <c r="K100" s="45">
        <v>46022</v>
      </c>
      <c r="O100">
        <f t="shared" si="6"/>
        <v>0</v>
      </c>
      <c r="P100"/>
      <c r="R100" s="10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9"/>
      <c r="AK100" s="9"/>
      <c r="AL100" s="9"/>
      <c r="AP100" s="9"/>
      <c r="AQ100" s="9"/>
      <c r="AR100" s="9"/>
    </row>
    <row r="101" spans="1:44" outlineLevel="1" x14ac:dyDescent="0.35">
      <c r="A101" s="17">
        <f>MAX($A$8:A100)+1</f>
        <v>94</v>
      </c>
      <c r="B101" s="5" t="s">
        <v>164</v>
      </c>
      <c r="C101" s="5" t="s">
        <v>323</v>
      </c>
      <c r="D101" s="5" t="s">
        <v>322</v>
      </c>
      <c r="E101" s="46">
        <v>385</v>
      </c>
      <c r="F101" s="6">
        <v>60676.625099999997</v>
      </c>
      <c r="G101" s="6">
        <f t="shared" si="9"/>
        <v>60676.625099999997</v>
      </c>
      <c r="H101" s="45">
        <v>45657</v>
      </c>
      <c r="I101" s="2">
        <v>60561.47029200002</v>
      </c>
      <c r="J101" s="6">
        <f>+I101</f>
        <v>60561.47029200002</v>
      </c>
      <c r="K101" s="45">
        <v>46022</v>
      </c>
      <c r="O101">
        <f t="shared" si="6"/>
        <v>0</v>
      </c>
      <c r="P101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9"/>
      <c r="AK101" s="9"/>
      <c r="AL101" s="9"/>
      <c r="AP101" s="9"/>
      <c r="AQ101" s="9"/>
      <c r="AR101" s="9"/>
    </row>
    <row r="102" spans="1:44" outlineLevel="1" x14ac:dyDescent="0.35">
      <c r="A102" s="17">
        <f>MAX($A$8:A101)+1</f>
        <v>95</v>
      </c>
      <c r="B102" s="5" t="s">
        <v>164</v>
      </c>
      <c r="C102" s="5" t="s">
        <v>321</v>
      </c>
      <c r="D102" s="5" t="s">
        <v>320</v>
      </c>
      <c r="E102" s="46">
        <v>376.2</v>
      </c>
      <c r="F102" s="6">
        <v>16645248.84</v>
      </c>
      <c r="G102" s="6">
        <f t="shared" si="9"/>
        <v>16645248.84</v>
      </c>
      <c r="H102" s="45">
        <v>45450</v>
      </c>
      <c r="J102" s="6"/>
      <c r="K102" s="45"/>
      <c r="O102">
        <f t="shared" si="6"/>
        <v>1</v>
      </c>
      <c r="P102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9"/>
      <c r="AK102" s="9"/>
      <c r="AL102" s="9"/>
      <c r="AP102" s="9"/>
      <c r="AQ102" s="9"/>
      <c r="AR102" s="9"/>
    </row>
    <row r="103" spans="1:44" outlineLevel="1" x14ac:dyDescent="0.35">
      <c r="A103" s="17">
        <f>MAX($A$8:A102)+1</f>
        <v>96</v>
      </c>
      <c r="B103" s="5" t="s">
        <v>164</v>
      </c>
      <c r="C103" s="5" t="s">
        <v>319</v>
      </c>
      <c r="D103" s="5" t="s">
        <v>318</v>
      </c>
      <c r="E103" s="46">
        <v>376.2</v>
      </c>
      <c r="F103" s="6">
        <v>1111422.1399999999</v>
      </c>
      <c r="G103" s="6">
        <f t="shared" si="9"/>
        <v>1111422.1399999999</v>
      </c>
      <c r="H103" s="45">
        <v>45303</v>
      </c>
      <c r="J103" s="6"/>
      <c r="K103" s="45"/>
      <c r="O103">
        <f t="shared" si="6"/>
        <v>0</v>
      </c>
      <c r="P10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9"/>
      <c r="AK103" s="9"/>
      <c r="AL103" s="9"/>
      <c r="AP103" s="9"/>
      <c r="AQ103" s="9"/>
      <c r="AR103" s="9"/>
    </row>
    <row r="104" spans="1:44" outlineLevel="1" x14ac:dyDescent="0.35">
      <c r="A104" s="17">
        <f>MAX($A$8:A103)+1</f>
        <v>97</v>
      </c>
      <c r="B104" s="5" t="s">
        <v>164</v>
      </c>
      <c r="C104" s="10" t="s">
        <v>317</v>
      </c>
      <c r="D104" s="10" t="s">
        <v>316</v>
      </c>
      <c r="E104" s="46">
        <v>376.2</v>
      </c>
      <c r="F104" s="6"/>
      <c r="G104" s="6">
        <f t="shared" si="9"/>
        <v>0</v>
      </c>
      <c r="I104" s="2">
        <v>5365866.16</v>
      </c>
      <c r="J104" s="6">
        <f>+I104</f>
        <v>5365866.16</v>
      </c>
      <c r="K104" s="47">
        <v>45960</v>
      </c>
      <c r="O104">
        <f t="shared" si="6"/>
        <v>1</v>
      </c>
      <c r="P104"/>
      <c r="Q104" s="10"/>
      <c r="R104" s="10"/>
      <c r="S104" s="2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9"/>
      <c r="AK104" s="9"/>
      <c r="AL104" s="9"/>
      <c r="AP104" s="9"/>
      <c r="AQ104" s="9"/>
      <c r="AR104" s="9"/>
    </row>
    <row r="105" spans="1:44" outlineLevel="1" x14ac:dyDescent="0.35">
      <c r="A105" s="17">
        <f>MAX($A$8:A104)+1</f>
        <v>98</v>
      </c>
      <c r="B105" s="5" t="s">
        <v>164</v>
      </c>
      <c r="C105" s="10" t="s">
        <v>315</v>
      </c>
      <c r="D105" s="10" t="s">
        <v>314</v>
      </c>
      <c r="E105" s="46">
        <v>376.1</v>
      </c>
      <c r="F105" s="6">
        <v>166245.634766</v>
      </c>
      <c r="G105" s="6">
        <f t="shared" si="9"/>
        <v>166245.634766</v>
      </c>
      <c r="H105" s="43">
        <v>45381</v>
      </c>
      <c r="J105" s="6"/>
      <c r="K105" s="47"/>
      <c r="O105">
        <f t="shared" si="6"/>
        <v>0</v>
      </c>
      <c r="P105"/>
      <c r="Q105" s="10"/>
      <c r="R105" s="10"/>
      <c r="S105" s="2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9"/>
      <c r="AK105" s="9"/>
      <c r="AL105" s="9"/>
      <c r="AP105" s="9"/>
      <c r="AQ105" s="9"/>
      <c r="AR105" s="9"/>
    </row>
    <row r="106" spans="1:44" outlineLevel="1" x14ac:dyDescent="0.35">
      <c r="A106" s="17">
        <f>MAX($A$8:A105)+1</f>
        <v>99</v>
      </c>
      <c r="B106" s="5" t="s">
        <v>164</v>
      </c>
      <c r="C106" s="10" t="s">
        <v>313</v>
      </c>
      <c r="D106" s="10" t="s">
        <v>312</v>
      </c>
      <c r="E106" s="46">
        <v>376.3</v>
      </c>
      <c r="F106" s="6">
        <v>31306.04</v>
      </c>
      <c r="G106" s="6">
        <f t="shared" si="9"/>
        <v>31306.04</v>
      </c>
      <c r="H106" s="43">
        <v>45397</v>
      </c>
      <c r="J106" s="6"/>
      <c r="K106" s="47"/>
      <c r="O106">
        <f t="shared" si="6"/>
        <v>0</v>
      </c>
      <c r="P106"/>
      <c r="Q106" s="10"/>
      <c r="R106" s="10"/>
      <c r="S106" s="2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9"/>
      <c r="AK106" s="9"/>
      <c r="AL106" s="9"/>
      <c r="AP106" s="9"/>
      <c r="AQ106" s="9"/>
      <c r="AR106" s="9"/>
    </row>
    <row r="107" spans="1:44" outlineLevel="1" x14ac:dyDescent="0.35">
      <c r="A107" s="17">
        <f>MAX($A$8:A106)+1</f>
        <v>100</v>
      </c>
      <c r="B107" s="5" t="s">
        <v>164</v>
      </c>
      <c r="C107" s="5" t="s">
        <v>311</v>
      </c>
      <c r="D107" s="5" t="s">
        <v>310</v>
      </c>
      <c r="E107" s="46">
        <v>376.2</v>
      </c>
      <c r="F107" s="6">
        <v>3973423.27</v>
      </c>
      <c r="G107" s="6">
        <f t="shared" si="9"/>
        <v>3973423.27</v>
      </c>
      <c r="H107" s="47">
        <v>45565</v>
      </c>
      <c r="I107" s="7"/>
      <c r="J107" s="6">
        <f>+I107</f>
        <v>0</v>
      </c>
      <c r="K107" s="6"/>
      <c r="O107">
        <f t="shared" si="6"/>
        <v>1</v>
      </c>
      <c r="P107"/>
      <c r="R107" s="10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9"/>
      <c r="AK107" s="9"/>
      <c r="AL107" s="9"/>
      <c r="AP107" s="9"/>
      <c r="AQ107" s="9"/>
      <c r="AR107" s="9"/>
    </row>
    <row r="108" spans="1:44" outlineLevel="1" x14ac:dyDescent="0.35">
      <c r="A108" s="17">
        <f>MAX($A$8:A107)+1</f>
        <v>101</v>
      </c>
      <c r="B108" s="5" t="s">
        <v>164</v>
      </c>
      <c r="C108" s="5" t="s">
        <v>309</v>
      </c>
      <c r="D108" s="5" t="s">
        <v>308</v>
      </c>
      <c r="E108" s="46">
        <v>376.3</v>
      </c>
      <c r="F108" s="6">
        <v>20447.11</v>
      </c>
      <c r="G108" s="6">
        <f t="shared" si="9"/>
        <v>20447.11</v>
      </c>
      <c r="H108" s="47">
        <v>38001</v>
      </c>
      <c r="I108" s="7"/>
      <c r="J108" s="6"/>
      <c r="K108" s="6"/>
      <c r="O108">
        <f t="shared" si="6"/>
        <v>0</v>
      </c>
      <c r="P108"/>
      <c r="R108" s="10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9"/>
      <c r="AK108" s="9"/>
      <c r="AL108" s="9"/>
      <c r="AP108" s="9"/>
      <c r="AQ108" s="9"/>
      <c r="AR108" s="9"/>
    </row>
    <row r="109" spans="1:44" outlineLevel="1" x14ac:dyDescent="0.35">
      <c r="A109" s="17">
        <f>MAX($A$8:A108)+1</f>
        <v>102</v>
      </c>
      <c r="B109" s="5" t="s">
        <v>164</v>
      </c>
      <c r="C109" s="5" t="s">
        <v>307</v>
      </c>
      <c r="D109" s="5" t="s">
        <v>306</v>
      </c>
      <c r="E109" s="46">
        <v>376.2</v>
      </c>
      <c r="F109" s="6">
        <v>340437.40915599995</v>
      </c>
      <c r="G109" s="6">
        <f t="shared" si="9"/>
        <v>340437.40915599995</v>
      </c>
      <c r="H109" s="47">
        <v>45595</v>
      </c>
      <c r="I109" s="7"/>
      <c r="J109" s="6">
        <f>+I109</f>
        <v>0</v>
      </c>
      <c r="K109" s="6"/>
      <c r="O109">
        <f t="shared" si="6"/>
        <v>0</v>
      </c>
      <c r="P109"/>
      <c r="R109" s="10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9"/>
      <c r="AK109" s="9"/>
      <c r="AL109" s="9"/>
      <c r="AP109" s="9"/>
      <c r="AQ109" s="9"/>
      <c r="AR109" s="9"/>
    </row>
    <row r="110" spans="1:44" outlineLevel="1" x14ac:dyDescent="0.35">
      <c r="A110" s="17">
        <f>MAX($A$8:A109)+1</f>
        <v>103</v>
      </c>
      <c r="B110" s="5" t="s">
        <v>164</v>
      </c>
      <c r="C110" s="5" t="s">
        <v>305</v>
      </c>
      <c r="D110" s="5" t="s">
        <v>304</v>
      </c>
      <c r="E110" s="46">
        <v>376.3</v>
      </c>
      <c r="F110" s="6">
        <v>377277.10000000003</v>
      </c>
      <c r="G110" s="6">
        <f t="shared" si="9"/>
        <v>377277.10000000003</v>
      </c>
      <c r="H110" s="47">
        <v>45536</v>
      </c>
      <c r="I110" s="7"/>
      <c r="J110" s="6">
        <f>+I110</f>
        <v>0</v>
      </c>
      <c r="K110" s="6"/>
      <c r="O110">
        <f t="shared" si="6"/>
        <v>0</v>
      </c>
      <c r="P110"/>
      <c r="R110" s="10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9"/>
      <c r="AK110" s="9"/>
      <c r="AL110" s="9"/>
      <c r="AP110" s="9"/>
      <c r="AQ110" s="9"/>
      <c r="AR110" s="9"/>
    </row>
    <row r="111" spans="1:44" outlineLevel="1" x14ac:dyDescent="0.35">
      <c r="A111" s="17">
        <f>MAX($A$8:A110)+1</f>
        <v>104</v>
      </c>
      <c r="B111" s="5" t="s">
        <v>164</v>
      </c>
      <c r="C111" s="5" t="s">
        <v>303</v>
      </c>
      <c r="D111" s="5" t="s">
        <v>302</v>
      </c>
      <c r="E111" s="46">
        <v>378</v>
      </c>
      <c r="F111" s="6">
        <v>103522.560301</v>
      </c>
      <c r="G111" s="6">
        <f t="shared" si="9"/>
        <v>103522.560301</v>
      </c>
      <c r="H111" s="47">
        <v>45412</v>
      </c>
      <c r="I111" s="7"/>
      <c r="J111" s="6">
        <f>+I111</f>
        <v>0</v>
      </c>
      <c r="K111" s="6"/>
      <c r="O111">
        <f t="shared" si="6"/>
        <v>0</v>
      </c>
      <c r="P111"/>
      <c r="R111" s="10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9"/>
      <c r="AK111" s="9"/>
      <c r="AL111" s="9"/>
      <c r="AP111" s="9"/>
      <c r="AQ111" s="9"/>
      <c r="AR111" s="9"/>
    </row>
    <row r="112" spans="1:44" outlineLevel="1" x14ac:dyDescent="0.35">
      <c r="A112" s="17">
        <f>MAX($A$8:A111)+1</f>
        <v>105</v>
      </c>
      <c r="B112" s="5" t="s">
        <v>164</v>
      </c>
      <c r="C112" s="5" t="s">
        <v>301</v>
      </c>
      <c r="D112" s="5" t="s">
        <v>300</v>
      </c>
      <c r="E112" s="46">
        <v>378</v>
      </c>
      <c r="F112" s="6">
        <v>200464.85</v>
      </c>
      <c r="G112" s="6">
        <f t="shared" si="9"/>
        <v>200464.85</v>
      </c>
      <c r="H112" s="47">
        <v>45412</v>
      </c>
      <c r="I112" s="7"/>
      <c r="J112" s="6">
        <f>+I112</f>
        <v>0</v>
      </c>
      <c r="K112" s="6"/>
      <c r="O112">
        <f t="shared" si="6"/>
        <v>0</v>
      </c>
      <c r="P112"/>
      <c r="R112" s="10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9"/>
      <c r="AK112" s="9"/>
      <c r="AL112" s="9"/>
      <c r="AP112" s="9"/>
      <c r="AQ112" s="9"/>
      <c r="AR112" s="9"/>
    </row>
    <row r="113" spans="1:44" outlineLevel="1" x14ac:dyDescent="0.35">
      <c r="A113" s="17">
        <f>MAX($A$8:A112)+1</f>
        <v>106</v>
      </c>
      <c r="B113" s="5" t="s">
        <v>164</v>
      </c>
      <c r="C113" s="10" t="s">
        <v>299</v>
      </c>
      <c r="D113" s="10" t="s">
        <v>298</v>
      </c>
      <c r="E113" s="46">
        <v>376.2</v>
      </c>
      <c r="F113" s="6"/>
      <c r="G113" s="6">
        <f t="shared" si="9"/>
        <v>0</v>
      </c>
      <c r="I113" s="2">
        <v>5604681.3499999996</v>
      </c>
      <c r="J113" s="6">
        <f>+I113</f>
        <v>5604681.3499999996</v>
      </c>
      <c r="K113" s="47">
        <v>45992</v>
      </c>
      <c r="O113">
        <f t="shared" si="6"/>
        <v>1</v>
      </c>
      <c r="P113"/>
      <c r="Q113" s="10"/>
      <c r="R113" s="10"/>
      <c r="S113" s="2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9"/>
      <c r="AK113" s="9"/>
      <c r="AL113" s="9"/>
      <c r="AP113" s="9"/>
      <c r="AQ113" s="9"/>
      <c r="AR113" s="9"/>
    </row>
    <row r="114" spans="1:44" outlineLevel="1" x14ac:dyDescent="0.35">
      <c r="A114" s="17">
        <f>MAX($A$8:A113)+1</f>
        <v>107</v>
      </c>
      <c r="B114" s="5" t="s">
        <v>164</v>
      </c>
      <c r="C114" s="10" t="s">
        <v>297</v>
      </c>
      <c r="D114" s="10" t="s">
        <v>296</v>
      </c>
      <c r="E114" s="46">
        <v>376.2</v>
      </c>
      <c r="F114" s="6">
        <v>212141.98</v>
      </c>
      <c r="G114" s="6">
        <f t="shared" si="9"/>
        <v>212141.98</v>
      </c>
      <c r="H114" s="43">
        <v>45534</v>
      </c>
      <c r="J114" s="6"/>
      <c r="K114" s="47"/>
      <c r="O114">
        <f t="shared" si="6"/>
        <v>0</v>
      </c>
      <c r="P114"/>
      <c r="Q114" s="10"/>
      <c r="R114" s="10"/>
      <c r="S114" s="2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9"/>
      <c r="AK114" s="9"/>
      <c r="AL114" s="9"/>
      <c r="AP114" s="9"/>
      <c r="AQ114" s="9"/>
      <c r="AR114" s="9"/>
    </row>
    <row r="115" spans="1:44" outlineLevel="1" x14ac:dyDescent="0.35">
      <c r="A115" s="17">
        <f>MAX($A$8:A114)+1</f>
        <v>108</v>
      </c>
      <c r="B115" s="5" t="s">
        <v>164</v>
      </c>
      <c r="C115" s="10" t="s">
        <v>295</v>
      </c>
      <c r="D115" s="10" t="s">
        <v>294</v>
      </c>
      <c r="E115" s="46">
        <v>376.2</v>
      </c>
      <c r="F115" s="6"/>
      <c r="G115" s="6">
        <f t="shared" si="9"/>
        <v>0</v>
      </c>
      <c r="I115" s="2">
        <v>1220755.99</v>
      </c>
      <c r="J115" s="6">
        <f>+I115</f>
        <v>1220755.99</v>
      </c>
      <c r="K115" s="47">
        <v>46022</v>
      </c>
      <c r="O115">
        <f t="shared" si="6"/>
        <v>0</v>
      </c>
      <c r="P115"/>
      <c r="Q115" s="10"/>
      <c r="R115" s="10"/>
      <c r="S115" s="2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9"/>
      <c r="AK115" s="9"/>
      <c r="AL115" s="9"/>
      <c r="AP115" s="9"/>
      <c r="AQ115" s="9"/>
      <c r="AR115" s="9"/>
    </row>
    <row r="116" spans="1:44" outlineLevel="1" x14ac:dyDescent="0.35">
      <c r="A116" s="17">
        <f>MAX($A$8:A115)+1</f>
        <v>109</v>
      </c>
      <c r="B116" s="5" t="s">
        <v>164</v>
      </c>
      <c r="C116" s="10" t="s">
        <v>293</v>
      </c>
      <c r="D116" s="10" t="s">
        <v>292</v>
      </c>
      <c r="E116" s="46">
        <v>378</v>
      </c>
      <c r="F116" s="6"/>
      <c r="G116" s="6">
        <f t="shared" si="9"/>
        <v>0</v>
      </c>
      <c r="I116" s="2">
        <v>249531.79</v>
      </c>
      <c r="J116" s="6">
        <f>+I116</f>
        <v>249531.79</v>
      </c>
      <c r="K116" s="47">
        <v>45899</v>
      </c>
      <c r="O116">
        <f t="shared" si="6"/>
        <v>0</v>
      </c>
      <c r="P116"/>
      <c r="Q116" s="10"/>
      <c r="R116" s="10"/>
      <c r="S116" s="2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9"/>
      <c r="AK116" s="9"/>
      <c r="AL116" s="9"/>
      <c r="AP116" s="9"/>
      <c r="AQ116" s="9"/>
      <c r="AR116" s="9"/>
    </row>
    <row r="117" spans="1:44" outlineLevel="1" x14ac:dyDescent="0.35">
      <c r="A117" s="17">
        <f>MAX($A$8:A116)+1</f>
        <v>110</v>
      </c>
      <c r="B117" s="5" t="s">
        <v>164</v>
      </c>
      <c r="C117" s="5" t="s">
        <v>291</v>
      </c>
      <c r="D117" s="5" t="s">
        <v>290</v>
      </c>
      <c r="E117" s="46">
        <v>376.2</v>
      </c>
      <c r="F117" s="6">
        <v>29040773.440000001</v>
      </c>
      <c r="G117" s="6">
        <f t="shared" si="9"/>
        <v>29040773.440000001</v>
      </c>
      <c r="H117" s="47">
        <v>45595</v>
      </c>
      <c r="I117" s="7"/>
      <c r="J117" s="6">
        <f>+I117</f>
        <v>0</v>
      </c>
      <c r="K117" s="6"/>
      <c r="O117">
        <f t="shared" si="6"/>
        <v>1</v>
      </c>
      <c r="P117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9"/>
      <c r="AK117" s="9"/>
      <c r="AL117" s="9"/>
      <c r="AP117" s="9"/>
      <c r="AQ117" s="9"/>
      <c r="AR117" s="9"/>
    </row>
    <row r="118" spans="1:44" outlineLevel="1" x14ac:dyDescent="0.35">
      <c r="A118" s="17">
        <f>MAX($A$8:A117)+1</f>
        <v>111</v>
      </c>
      <c r="B118" s="5" t="s">
        <v>164</v>
      </c>
      <c r="C118" s="5" t="s">
        <v>289</v>
      </c>
      <c r="D118" s="5" t="s">
        <v>288</v>
      </c>
      <c r="E118" s="46">
        <v>374.1</v>
      </c>
      <c r="F118" s="6">
        <v>119146.94</v>
      </c>
      <c r="G118" s="6">
        <f t="shared" si="9"/>
        <v>119146.94</v>
      </c>
      <c r="H118" s="47">
        <v>45321</v>
      </c>
      <c r="I118" s="7"/>
      <c r="J118" s="6"/>
      <c r="K118" s="6"/>
      <c r="O118">
        <f t="shared" si="6"/>
        <v>0</v>
      </c>
      <c r="P118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9"/>
      <c r="AK118" s="9"/>
      <c r="AL118" s="9"/>
      <c r="AP118" s="9"/>
      <c r="AQ118" s="9"/>
      <c r="AR118" s="9"/>
    </row>
    <row r="119" spans="1:44" outlineLevel="1" x14ac:dyDescent="0.35">
      <c r="A119" s="17">
        <f>MAX($A$8:A118)+1</f>
        <v>112</v>
      </c>
      <c r="B119" s="5" t="s">
        <v>164</v>
      </c>
      <c r="C119" s="5" t="s">
        <v>287</v>
      </c>
      <c r="D119" s="5" t="s">
        <v>286</v>
      </c>
      <c r="E119" s="46">
        <v>378</v>
      </c>
      <c r="F119" s="6">
        <v>498151.91</v>
      </c>
      <c r="G119" s="6">
        <f t="shared" si="9"/>
        <v>498151.91</v>
      </c>
      <c r="H119" s="47">
        <v>45595</v>
      </c>
      <c r="I119" s="7"/>
      <c r="J119" s="6">
        <f>+I119</f>
        <v>0</v>
      </c>
      <c r="K119" s="6"/>
      <c r="O119">
        <f t="shared" si="6"/>
        <v>0</v>
      </c>
      <c r="P119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9"/>
      <c r="AK119" s="9"/>
      <c r="AL119" s="9"/>
      <c r="AP119" s="9"/>
      <c r="AQ119" s="9"/>
      <c r="AR119" s="9"/>
    </row>
    <row r="120" spans="1:44" outlineLevel="1" x14ac:dyDescent="0.35">
      <c r="A120" s="17">
        <f>MAX($A$8:A119)+1</f>
        <v>113</v>
      </c>
      <c r="B120" s="5" t="s">
        <v>164</v>
      </c>
      <c r="C120" s="5" t="s">
        <v>285</v>
      </c>
      <c r="D120" s="5" t="s">
        <v>284</v>
      </c>
      <c r="E120" s="46">
        <v>378</v>
      </c>
      <c r="F120" s="6">
        <v>67326.149999999994</v>
      </c>
      <c r="G120" s="6">
        <f t="shared" si="9"/>
        <v>67326.149999999994</v>
      </c>
      <c r="H120" s="47">
        <v>45458</v>
      </c>
      <c r="I120" s="7"/>
      <c r="J120" s="6"/>
      <c r="K120" s="6"/>
      <c r="O120">
        <f t="shared" si="6"/>
        <v>0</v>
      </c>
      <c r="P120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9"/>
      <c r="AK120" s="9"/>
      <c r="AL120" s="9"/>
      <c r="AP120" s="9"/>
      <c r="AQ120" s="9"/>
      <c r="AR120" s="9"/>
    </row>
    <row r="121" spans="1:44" outlineLevel="1" x14ac:dyDescent="0.35">
      <c r="A121" s="17">
        <f>MAX($A$8:A120)+1</f>
        <v>114</v>
      </c>
      <c r="B121" s="5" t="s">
        <v>164</v>
      </c>
      <c r="C121" s="5" t="s">
        <v>283</v>
      </c>
      <c r="D121" s="5" t="s">
        <v>282</v>
      </c>
      <c r="E121" s="46">
        <v>376.1</v>
      </c>
      <c r="F121" s="6">
        <v>344834.96</v>
      </c>
      <c r="G121" s="6">
        <f t="shared" si="9"/>
        <v>344834.96</v>
      </c>
      <c r="H121" s="45">
        <v>45657</v>
      </c>
      <c r="I121" s="2">
        <v>515149.42</v>
      </c>
      <c r="J121" s="6">
        <f t="shared" ref="J121:J126" si="10">+I121</f>
        <v>515149.42</v>
      </c>
      <c r="K121" s="47">
        <v>46022</v>
      </c>
      <c r="O121">
        <f t="shared" si="6"/>
        <v>0</v>
      </c>
      <c r="P121"/>
      <c r="Q121" s="10"/>
      <c r="R121" s="10"/>
      <c r="S121" s="2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9"/>
      <c r="AK121" s="9"/>
      <c r="AL121" s="9"/>
      <c r="AP121" s="9"/>
      <c r="AQ121" s="9"/>
      <c r="AR121" s="9"/>
    </row>
    <row r="122" spans="1:44" outlineLevel="1" x14ac:dyDescent="0.35">
      <c r="A122" s="17">
        <f>MAX($A$8:A121)+1</f>
        <v>115</v>
      </c>
      <c r="B122" s="5" t="s">
        <v>164</v>
      </c>
      <c r="C122" s="5" t="s">
        <v>281</v>
      </c>
      <c r="D122" s="5" t="s">
        <v>280</v>
      </c>
      <c r="E122" s="46">
        <v>376.2</v>
      </c>
      <c r="F122" s="6">
        <v>237521.69</v>
      </c>
      <c r="G122" s="6">
        <f t="shared" si="9"/>
        <v>237521.69</v>
      </c>
      <c r="H122" s="47">
        <v>45624</v>
      </c>
      <c r="I122" s="7"/>
      <c r="J122" s="6">
        <f t="shared" si="10"/>
        <v>0</v>
      </c>
      <c r="K122" s="6"/>
      <c r="O122">
        <f t="shared" si="6"/>
        <v>0</v>
      </c>
      <c r="P122"/>
      <c r="Q122" s="10"/>
      <c r="R122" s="10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9"/>
      <c r="AK122" s="9"/>
      <c r="AL122" s="9"/>
      <c r="AP122" s="9"/>
      <c r="AQ122" s="9"/>
      <c r="AR122" s="9"/>
    </row>
    <row r="123" spans="1:44" outlineLevel="1" x14ac:dyDescent="0.35">
      <c r="A123" s="17">
        <f>MAX($A$8:A122)+1</f>
        <v>116</v>
      </c>
      <c r="B123" s="5" t="s">
        <v>164</v>
      </c>
      <c r="C123" s="5" t="s">
        <v>279</v>
      </c>
      <c r="D123" s="5" t="s">
        <v>278</v>
      </c>
      <c r="E123" s="46">
        <v>378</v>
      </c>
      <c r="F123" s="6">
        <v>582324.92000000004</v>
      </c>
      <c r="G123" s="6">
        <f t="shared" si="9"/>
        <v>582324.92000000004</v>
      </c>
      <c r="H123" s="47">
        <v>45624</v>
      </c>
      <c r="I123" s="7"/>
      <c r="J123" s="6">
        <f t="shared" si="10"/>
        <v>0</v>
      </c>
      <c r="K123" s="6"/>
      <c r="O123">
        <f t="shared" si="6"/>
        <v>0</v>
      </c>
      <c r="P123"/>
      <c r="Q123" s="10"/>
      <c r="R123" s="10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9"/>
      <c r="AK123" s="9"/>
      <c r="AL123" s="9"/>
      <c r="AP123" s="9"/>
      <c r="AQ123" s="9"/>
      <c r="AR123" s="9"/>
    </row>
    <row r="124" spans="1:44" outlineLevel="1" x14ac:dyDescent="0.35">
      <c r="A124" s="17">
        <f>MAX($A$8:A123)+1</f>
        <v>117</v>
      </c>
      <c r="B124" s="5" t="s">
        <v>164</v>
      </c>
      <c r="C124" s="5" t="s">
        <v>277</v>
      </c>
      <c r="D124" s="5" t="s">
        <v>276</v>
      </c>
      <c r="E124" s="46">
        <v>378</v>
      </c>
      <c r="F124" s="6">
        <v>1181773.33</v>
      </c>
      <c r="G124" s="6">
        <f t="shared" si="9"/>
        <v>1181773.33</v>
      </c>
      <c r="H124" s="47">
        <v>45624</v>
      </c>
      <c r="I124" s="7"/>
      <c r="J124" s="6">
        <f t="shared" si="10"/>
        <v>0</v>
      </c>
      <c r="K124" s="6"/>
      <c r="O124">
        <f t="shared" si="6"/>
        <v>0</v>
      </c>
      <c r="P124"/>
      <c r="Q124" s="10"/>
      <c r="R124" s="10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9"/>
      <c r="AK124" s="9"/>
      <c r="AL124" s="9"/>
      <c r="AP124" s="9"/>
      <c r="AQ124" s="9"/>
      <c r="AR124" s="9"/>
    </row>
    <row r="125" spans="1:44" outlineLevel="1" x14ac:dyDescent="0.35">
      <c r="A125" s="17">
        <f>MAX($A$8:A124)+1</f>
        <v>118</v>
      </c>
      <c r="B125" s="5" t="s">
        <v>164</v>
      </c>
      <c r="C125" s="5" t="s">
        <v>275</v>
      </c>
      <c r="D125" s="5" t="s">
        <v>274</v>
      </c>
      <c r="E125" s="46">
        <v>385</v>
      </c>
      <c r="F125" s="6">
        <v>97718.88</v>
      </c>
      <c r="G125" s="6">
        <f t="shared" si="9"/>
        <v>97718.88</v>
      </c>
      <c r="H125" s="47">
        <v>45624</v>
      </c>
      <c r="I125" s="7"/>
      <c r="J125" s="6">
        <f t="shared" si="10"/>
        <v>0</v>
      </c>
      <c r="K125" s="6"/>
      <c r="O125">
        <f t="shared" si="6"/>
        <v>0</v>
      </c>
      <c r="P125"/>
      <c r="Q125" s="10"/>
      <c r="R125" s="10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9"/>
      <c r="AK125" s="9"/>
      <c r="AL125" s="9"/>
      <c r="AP125" s="9"/>
      <c r="AQ125" s="9"/>
      <c r="AR125" s="9"/>
    </row>
    <row r="126" spans="1:44" outlineLevel="1" x14ac:dyDescent="0.35">
      <c r="A126" s="17">
        <f>MAX($A$8:A125)+1</f>
        <v>119</v>
      </c>
      <c r="B126" s="5" t="s">
        <v>164</v>
      </c>
      <c r="C126" s="5" t="s">
        <v>273</v>
      </c>
      <c r="D126" s="5" t="s">
        <v>272</v>
      </c>
      <c r="E126" s="46">
        <v>378</v>
      </c>
      <c r="F126" s="6">
        <v>1117240.8899999999</v>
      </c>
      <c r="G126" s="6">
        <f t="shared" si="9"/>
        <v>1117240.8899999999</v>
      </c>
      <c r="H126" s="47">
        <v>45327</v>
      </c>
      <c r="I126" s="7"/>
      <c r="J126" s="6">
        <f t="shared" si="10"/>
        <v>0</v>
      </c>
      <c r="K126" s="6"/>
      <c r="O126">
        <f t="shared" si="6"/>
        <v>0</v>
      </c>
      <c r="P126"/>
      <c r="Q126" s="10"/>
      <c r="R126" s="10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9"/>
      <c r="AK126" s="9"/>
      <c r="AL126" s="9"/>
      <c r="AP126" s="9"/>
      <c r="AQ126" s="9"/>
      <c r="AR126" s="9"/>
    </row>
    <row r="127" spans="1:44" outlineLevel="1" x14ac:dyDescent="0.35">
      <c r="A127" s="17">
        <f>MAX($A$8:A126)+1</f>
        <v>120</v>
      </c>
      <c r="B127" s="5" t="s">
        <v>164</v>
      </c>
      <c r="C127" s="5" t="s">
        <v>271</v>
      </c>
      <c r="D127" s="5" t="s">
        <v>270</v>
      </c>
      <c r="E127" s="46">
        <v>378</v>
      </c>
      <c r="F127" s="6">
        <v>365957.98</v>
      </c>
      <c r="G127" s="6">
        <f t="shared" si="9"/>
        <v>365957.98</v>
      </c>
      <c r="H127" s="47">
        <v>45327</v>
      </c>
      <c r="I127" s="7"/>
      <c r="J127" s="6"/>
      <c r="K127" s="6"/>
      <c r="O127">
        <f t="shared" si="6"/>
        <v>0</v>
      </c>
      <c r="P127"/>
      <c r="Q127" s="10"/>
      <c r="R127" s="10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9"/>
      <c r="AK127" s="9"/>
      <c r="AL127" s="9"/>
      <c r="AP127" s="9"/>
      <c r="AQ127" s="9"/>
      <c r="AR127" s="9"/>
    </row>
    <row r="128" spans="1:44" outlineLevel="1" x14ac:dyDescent="0.35">
      <c r="A128" s="17">
        <f>MAX($A$8:A127)+1</f>
        <v>121</v>
      </c>
      <c r="B128" s="5" t="s">
        <v>164</v>
      </c>
      <c r="C128" s="5" t="s">
        <v>269</v>
      </c>
      <c r="D128" s="5" t="s">
        <v>268</v>
      </c>
      <c r="E128" s="46">
        <v>385</v>
      </c>
      <c r="F128" s="6">
        <v>43012.79</v>
      </c>
      <c r="G128" s="6">
        <f t="shared" si="9"/>
        <v>43012.79</v>
      </c>
      <c r="H128" s="47">
        <v>45327</v>
      </c>
      <c r="I128" s="7"/>
      <c r="J128" s="6"/>
      <c r="K128" s="6"/>
      <c r="O128">
        <f t="shared" si="6"/>
        <v>0</v>
      </c>
      <c r="P128"/>
      <c r="Q128" s="10"/>
      <c r="R128" s="10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9"/>
      <c r="AK128" s="9"/>
      <c r="AL128" s="9"/>
      <c r="AP128" s="9"/>
      <c r="AQ128" s="9"/>
      <c r="AR128" s="9"/>
    </row>
    <row r="129" spans="1:44" outlineLevel="1" x14ac:dyDescent="0.35">
      <c r="A129" s="17">
        <f>MAX($A$8:A128)+1</f>
        <v>122</v>
      </c>
      <c r="B129" s="5" t="s">
        <v>164</v>
      </c>
      <c r="C129" s="5" t="s">
        <v>267</v>
      </c>
      <c r="D129" s="5" t="s">
        <v>266</v>
      </c>
      <c r="E129" s="46">
        <v>385</v>
      </c>
      <c r="F129" s="6">
        <v>56595.090000000004</v>
      </c>
      <c r="G129" s="6">
        <f t="shared" si="9"/>
        <v>56595.090000000004</v>
      </c>
      <c r="H129" s="47">
        <v>45327</v>
      </c>
      <c r="I129" s="7"/>
      <c r="J129" s="6"/>
      <c r="K129" s="6"/>
      <c r="O129">
        <f t="shared" si="6"/>
        <v>0</v>
      </c>
      <c r="P129"/>
      <c r="Q129" s="10"/>
      <c r="R129" s="10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9"/>
      <c r="AK129" s="9"/>
      <c r="AL129" s="9"/>
      <c r="AP129" s="9"/>
      <c r="AQ129" s="9"/>
      <c r="AR129" s="9"/>
    </row>
    <row r="130" spans="1:44" outlineLevel="1" x14ac:dyDescent="0.35">
      <c r="A130" s="17">
        <f>MAX($A$8:A129)+1</f>
        <v>123</v>
      </c>
      <c r="B130" s="5" t="s">
        <v>164</v>
      </c>
      <c r="C130" s="5" t="s">
        <v>265</v>
      </c>
      <c r="D130" s="5" t="s">
        <v>264</v>
      </c>
      <c r="E130" s="46">
        <v>378</v>
      </c>
      <c r="F130" s="6">
        <v>1117315.6200000001</v>
      </c>
      <c r="G130" s="6">
        <f t="shared" si="9"/>
        <v>1117315.6200000001</v>
      </c>
      <c r="H130" s="47">
        <v>45327</v>
      </c>
      <c r="I130" s="7"/>
      <c r="J130" s="6"/>
      <c r="K130" s="6"/>
      <c r="O130">
        <f t="shared" si="6"/>
        <v>0</v>
      </c>
      <c r="P130"/>
      <c r="Q130" s="10"/>
      <c r="R130" s="10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9"/>
      <c r="AK130" s="9"/>
      <c r="AL130" s="9"/>
      <c r="AP130" s="9"/>
      <c r="AQ130" s="9"/>
      <c r="AR130" s="9"/>
    </row>
    <row r="131" spans="1:44" outlineLevel="1" x14ac:dyDescent="0.35">
      <c r="A131" s="17">
        <f>MAX($A$8:A130)+1</f>
        <v>124</v>
      </c>
      <c r="B131" s="5" t="s">
        <v>164</v>
      </c>
      <c r="C131" s="5" t="s">
        <v>263</v>
      </c>
      <c r="D131" s="5" t="s">
        <v>262</v>
      </c>
      <c r="E131" s="46">
        <v>378</v>
      </c>
      <c r="F131" s="6">
        <v>540060.30000000005</v>
      </c>
      <c r="G131" s="6">
        <f t="shared" si="9"/>
        <v>540060.30000000005</v>
      </c>
      <c r="H131" s="47">
        <v>45327</v>
      </c>
      <c r="I131" s="7"/>
      <c r="J131" s="6"/>
      <c r="K131" s="6"/>
      <c r="O131">
        <f t="shared" si="6"/>
        <v>0</v>
      </c>
      <c r="P131"/>
      <c r="Q131" s="10"/>
      <c r="R131" s="10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9"/>
      <c r="AK131" s="9"/>
      <c r="AL131" s="9"/>
      <c r="AP131" s="9"/>
      <c r="AQ131" s="9"/>
      <c r="AR131" s="9"/>
    </row>
    <row r="132" spans="1:44" outlineLevel="1" x14ac:dyDescent="0.35">
      <c r="A132" s="17">
        <f>MAX($A$8:A131)+1</f>
        <v>125</v>
      </c>
      <c r="B132" s="5" t="s">
        <v>164</v>
      </c>
      <c r="C132" s="5" t="s">
        <v>261</v>
      </c>
      <c r="D132" s="5" t="s">
        <v>260</v>
      </c>
      <c r="E132" s="46">
        <v>376.3</v>
      </c>
      <c r="F132" s="6">
        <v>131189.38</v>
      </c>
      <c r="G132" s="6">
        <f t="shared" si="9"/>
        <v>131189.38</v>
      </c>
      <c r="H132" s="47">
        <v>45352</v>
      </c>
      <c r="I132" s="7"/>
      <c r="J132" s="6"/>
      <c r="K132" s="6"/>
      <c r="O132">
        <f t="shared" si="6"/>
        <v>0</v>
      </c>
      <c r="P132"/>
      <c r="Q132" s="10"/>
      <c r="R132" s="10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9"/>
      <c r="AK132" s="9"/>
      <c r="AL132" s="9"/>
      <c r="AP132" s="9"/>
      <c r="AQ132" s="9"/>
      <c r="AR132" s="9"/>
    </row>
    <row r="133" spans="1:44" outlineLevel="1" x14ac:dyDescent="0.35">
      <c r="A133" s="17">
        <f>MAX($A$8:A132)+1</f>
        <v>126</v>
      </c>
      <c r="B133" s="5" t="s">
        <v>164</v>
      </c>
      <c r="C133" s="5" t="s">
        <v>259</v>
      </c>
      <c r="D133" s="5" t="s">
        <v>258</v>
      </c>
      <c r="E133" s="46">
        <v>376.3</v>
      </c>
      <c r="F133" s="6">
        <v>343875.48</v>
      </c>
      <c r="G133" s="6">
        <f t="shared" si="9"/>
        <v>343875.48</v>
      </c>
      <c r="H133" s="47">
        <v>45536</v>
      </c>
      <c r="I133" s="7"/>
      <c r="J133" s="6">
        <f>+I133</f>
        <v>0</v>
      </c>
      <c r="K133" s="6"/>
      <c r="O133">
        <f t="shared" si="6"/>
        <v>0</v>
      </c>
      <c r="P133"/>
      <c r="Q133" s="10"/>
      <c r="R133" s="10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9"/>
      <c r="AK133" s="9"/>
      <c r="AL133" s="9"/>
      <c r="AP133" s="9"/>
      <c r="AQ133" s="9"/>
      <c r="AR133" s="9"/>
    </row>
    <row r="134" spans="1:44" outlineLevel="1" x14ac:dyDescent="0.35">
      <c r="A134" s="17">
        <f>MAX($A$8:A133)+1</f>
        <v>127</v>
      </c>
      <c r="B134" s="5" t="s">
        <v>164</v>
      </c>
      <c r="C134" s="5" t="s">
        <v>257</v>
      </c>
      <c r="D134" s="5" t="s">
        <v>256</v>
      </c>
      <c r="E134" s="46">
        <v>376.2</v>
      </c>
      <c r="F134" s="6">
        <v>63627.04733899999</v>
      </c>
      <c r="G134" s="6">
        <f t="shared" si="9"/>
        <v>63627.04733899999</v>
      </c>
      <c r="H134" s="47">
        <v>45534</v>
      </c>
      <c r="I134" s="7"/>
      <c r="J134" s="6"/>
      <c r="K134" s="6"/>
      <c r="O134">
        <f t="shared" si="6"/>
        <v>0</v>
      </c>
      <c r="P134"/>
      <c r="Q134" s="10"/>
      <c r="R134" s="10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9"/>
      <c r="AK134" s="9"/>
      <c r="AL134" s="9"/>
      <c r="AP134" s="9"/>
      <c r="AQ134" s="9"/>
      <c r="AR134" s="9"/>
    </row>
    <row r="135" spans="1:44" outlineLevel="1" x14ac:dyDescent="0.35">
      <c r="A135" s="17">
        <f>MAX($A$8:A134)+1</f>
        <v>128</v>
      </c>
      <c r="B135" s="5" t="s">
        <v>164</v>
      </c>
      <c r="C135" s="5" t="s">
        <v>255</v>
      </c>
      <c r="D135" s="5" t="s">
        <v>254</v>
      </c>
      <c r="E135" s="46">
        <v>378</v>
      </c>
      <c r="F135" s="6">
        <v>206332.31882699998</v>
      </c>
      <c r="G135" s="6">
        <f t="shared" si="9"/>
        <v>206332.31882699998</v>
      </c>
      <c r="H135" s="47">
        <v>45596</v>
      </c>
      <c r="I135" s="7"/>
      <c r="J135" s="6"/>
      <c r="K135" s="6"/>
      <c r="O135">
        <f t="shared" si="6"/>
        <v>0</v>
      </c>
      <c r="P135"/>
      <c r="Q135" s="10"/>
      <c r="R135" s="10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9"/>
      <c r="AK135" s="9"/>
      <c r="AL135" s="9"/>
      <c r="AP135" s="9"/>
      <c r="AQ135" s="9"/>
      <c r="AR135" s="9"/>
    </row>
    <row r="136" spans="1:44" outlineLevel="1" x14ac:dyDescent="0.35">
      <c r="A136" s="17">
        <f>MAX($A$8:A135)+1</f>
        <v>129</v>
      </c>
      <c r="B136" s="5" t="s">
        <v>164</v>
      </c>
      <c r="C136" s="5" t="s">
        <v>253</v>
      </c>
      <c r="D136" s="5" t="s">
        <v>252</v>
      </c>
      <c r="E136" s="46">
        <v>377</v>
      </c>
      <c r="F136" s="6">
        <v>147143.04999999999</v>
      </c>
      <c r="G136" s="6">
        <f t="shared" si="9"/>
        <v>147143.04999999999</v>
      </c>
      <c r="H136" s="47">
        <v>45565</v>
      </c>
      <c r="I136" s="7"/>
      <c r="J136" s="6">
        <f>+I136</f>
        <v>0</v>
      </c>
      <c r="K136" s="6"/>
      <c r="O136">
        <f t="shared" si="6"/>
        <v>0</v>
      </c>
      <c r="P136"/>
      <c r="Q136" s="10"/>
      <c r="R136" s="10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9"/>
      <c r="AK136" s="9"/>
      <c r="AL136" s="9"/>
      <c r="AP136" s="9"/>
      <c r="AQ136" s="9"/>
      <c r="AR136" s="9"/>
    </row>
    <row r="137" spans="1:44" outlineLevel="1" x14ac:dyDescent="0.35">
      <c r="A137" s="17">
        <f>MAX($A$8:A136)+1</f>
        <v>130</v>
      </c>
      <c r="B137" s="5" t="s">
        <v>164</v>
      </c>
      <c r="C137" s="5" t="s">
        <v>251</v>
      </c>
      <c r="D137" s="5" t="s">
        <v>250</v>
      </c>
      <c r="E137" s="46">
        <v>385</v>
      </c>
      <c r="F137" s="6">
        <v>200050.77</v>
      </c>
      <c r="G137" s="6">
        <f t="shared" si="9"/>
        <v>200050.77</v>
      </c>
      <c r="H137" s="47">
        <v>45595</v>
      </c>
      <c r="I137" s="7"/>
      <c r="J137" s="6">
        <f>+I137</f>
        <v>0</v>
      </c>
      <c r="K137" s="6"/>
      <c r="O137">
        <f t="shared" ref="O137:O200" si="11">IF(G137+J137&gt;$O$7,1,0)</f>
        <v>0</v>
      </c>
      <c r="P137"/>
      <c r="Q137" s="10"/>
      <c r="R137" s="10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9"/>
      <c r="AK137" s="9"/>
      <c r="AL137" s="9"/>
      <c r="AP137" s="9"/>
      <c r="AQ137" s="9"/>
      <c r="AR137" s="9"/>
    </row>
    <row r="138" spans="1:44" outlineLevel="1" x14ac:dyDescent="0.35">
      <c r="A138" s="17">
        <f>MAX($A$8:A137)+1</f>
        <v>131</v>
      </c>
      <c r="B138" s="5" t="s">
        <v>164</v>
      </c>
      <c r="C138" s="5" t="s">
        <v>249</v>
      </c>
      <c r="D138" s="5" t="s">
        <v>248</v>
      </c>
      <c r="E138" s="46">
        <v>377</v>
      </c>
      <c r="F138" s="6">
        <v>18881.810000000001</v>
      </c>
      <c r="G138" s="6">
        <f t="shared" si="9"/>
        <v>18881.810000000001</v>
      </c>
      <c r="H138" s="47">
        <v>45350</v>
      </c>
      <c r="I138" s="7"/>
      <c r="J138" s="6"/>
      <c r="K138" s="6"/>
      <c r="O138">
        <f t="shared" si="11"/>
        <v>0</v>
      </c>
      <c r="P138"/>
      <c r="Q138" s="10"/>
      <c r="R138" s="10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9"/>
      <c r="AK138" s="9"/>
      <c r="AL138" s="9"/>
      <c r="AP138" s="9"/>
      <c r="AQ138" s="9"/>
      <c r="AR138" s="9"/>
    </row>
    <row r="139" spans="1:44" outlineLevel="1" x14ac:dyDescent="0.35">
      <c r="A139" s="17">
        <f>MAX($A$8:A138)+1</f>
        <v>132</v>
      </c>
      <c r="B139" s="5" t="s">
        <v>164</v>
      </c>
      <c r="C139" s="5" t="s">
        <v>247</v>
      </c>
      <c r="D139" s="5" t="s">
        <v>246</v>
      </c>
      <c r="E139" s="46">
        <v>378</v>
      </c>
      <c r="F139" s="6">
        <v>55851.398262000002</v>
      </c>
      <c r="G139" s="6">
        <f t="shared" si="9"/>
        <v>55851.398262000002</v>
      </c>
      <c r="H139" s="47">
        <v>45350</v>
      </c>
      <c r="I139" s="7"/>
      <c r="J139" s="6"/>
      <c r="K139" s="6"/>
      <c r="O139">
        <f t="shared" si="11"/>
        <v>0</v>
      </c>
      <c r="P139"/>
      <c r="Q139" s="10"/>
      <c r="R139" s="10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9"/>
      <c r="AK139" s="9"/>
      <c r="AL139" s="9"/>
      <c r="AP139" s="9"/>
      <c r="AQ139" s="9"/>
      <c r="AR139" s="9"/>
    </row>
    <row r="140" spans="1:44" outlineLevel="1" x14ac:dyDescent="0.35">
      <c r="A140" s="17">
        <f>MAX($A$8:A139)+1</f>
        <v>133</v>
      </c>
      <c r="B140" s="5" t="s">
        <v>164</v>
      </c>
      <c r="C140" s="5" t="s">
        <v>245</v>
      </c>
      <c r="D140" s="5" t="s">
        <v>244</v>
      </c>
      <c r="E140" s="46">
        <v>376.2</v>
      </c>
      <c r="F140" s="6">
        <v>1934355.9500000002</v>
      </c>
      <c r="G140" s="6">
        <f t="shared" si="9"/>
        <v>1934355.9500000002</v>
      </c>
      <c r="H140" s="47">
        <v>45595</v>
      </c>
      <c r="I140" s="7"/>
      <c r="J140" s="6">
        <f t="shared" ref="J140:J147" si="12">+I140</f>
        <v>0</v>
      </c>
      <c r="K140" s="6"/>
      <c r="O140">
        <f t="shared" si="11"/>
        <v>0</v>
      </c>
      <c r="P140"/>
      <c r="Q140" s="10"/>
      <c r="R140" s="10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9"/>
      <c r="AK140" s="9"/>
      <c r="AL140" s="9"/>
      <c r="AP140" s="9"/>
      <c r="AQ140" s="9"/>
      <c r="AR140" s="9"/>
    </row>
    <row r="141" spans="1:44" outlineLevel="1" x14ac:dyDescent="0.35">
      <c r="A141" s="17">
        <f>MAX($A$8:A140)+1</f>
        <v>134</v>
      </c>
      <c r="B141" s="5" t="s">
        <v>164</v>
      </c>
      <c r="C141" s="10" t="s">
        <v>243</v>
      </c>
      <c r="D141" s="10" t="s">
        <v>242</v>
      </c>
      <c r="E141" s="46">
        <v>378</v>
      </c>
      <c r="F141" s="6">
        <v>0</v>
      </c>
      <c r="G141" s="6">
        <f t="shared" si="9"/>
        <v>0</v>
      </c>
      <c r="H141" s="43"/>
      <c r="I141" s="2">
        <v>886934.01</v>
      </c>
      <c r="J141" s="6">
        <f t="shared" si="12"/>
        <v>886934.01</v>
      </c>
      <c r="K141" s="47">
        <v>45667</v>
      </c>
      <c r="O141">
        <f t="shared" si="11"/>
        <v>0</v>
      </c>
      <c r="P141"/>
      <c r="Q141" s="10"/>
      <c r="R141" s="10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9"/>
      <c r="AK141" s="9"/>
      <c r="AL141" s="9"/>
      <c r="AP141" s="9"/>
      <c r="AQ141" s="9"/>
      <c r="AR141" s="9"/>
    </row>
    <row r="142" spans="1:44" outlineLevel="1" x14ac:dyDescent="0.35">
      <c r="A142" s="17">
        <f>MAX($A$8:A141)+1</f>
        <v>135</v>
      </c>
      <c r="B142" s="5" t="s">
        <v>164</v>
      </c>
      <c r="C142" s="5" t="s">
        <v>241</v>
      </c>
      <c r="D142" s="5" t="s">
        <v>240</v>
      </c>
      <c r="E142" s="46">
        <v>378</v>
      </c>
      <c r="F142" s="6">
        <v>789230.02</v>
      </c>
      <c r="G142" s="6">
        <f t="shared" si="9"/>
        <v>789230.02</v>
      </c>
      <c r="H142" s="47">
        <v>45641</v>
      </c>
      <c r="I142" s="7"/>
      <c r="J142" s="6">
        <f t="shared" si="12"/>
        <v>0</v>
      </c>
      <c r="K142" s="6"/>
      <c r="O142">
        <f t="shared" si="11"/>
        <v>0</v>
      </c>
      <c r="P142"/>
      <c r="Q142" s="10"/>
      <c r="R142" s="10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9"/>
      <c r="AK142" s="9"/>
      <c r="AL142" s="9"/>
      <c r="AP142" s="9"/>
      <c r="AQ142" s="9"/>
      <c r="AR142" s="9"/>
    </row>
    <row r="143" spans="1:44" outlineLevel="1" x14ac:dyDescent="0.35">
      <c r="A143" s="17">
        <f>MAX($A$8:A142)+1</f>
        <v>136</v>
      </c>
      <c r="B143" s="5" t="s">
        <v>164</v>
      </c>
      <c r="C143" s="5" t="s">
        <v>239</v>
      </c>
      <c r="D143" s="5" t="s">
        <v>238</v>
      </c>
      <c r="E143" s="46">
        <v>376.2</v>
      </c>
      <c r="F143" s="6">
        <v>306877.8</v>
      </c>
      <c r="G143" s="6">
        <f t="shared" si="9"/>
        <v>306877.8</v>
      </c>
      <c r="H143" s="47">
        <v>45444</v>
      </c>
      <c r="I143" s="7"/>
      <c r="J143" s="6">
        <f t="shared" si="12"/>
        <v>0</v>
      </c>
      <c r="K143" s="6"/>
      <c r="O143">
        <f t="shared" si="11"/>
        <v>0</v>
      </c>
      <c r="P143"/>
      <c r="Q143" s="10"/>
      <c r="R143" s="10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9"/>
      <c r="AK143" s="9"/>
      <c r="AL143" s="9"/>
      <c r="AP143" s="9"/>
      <c r="AQ143" s="9"/>
      <c r="AR143" s="9"/>
    </row>
    <row r="144" spans="1:44" outlineLevel="1" x14ac:dyDescent="0.35">
      <c r="A144" s="17">
        <f>MAX($A$8:A143)+1</f>
        <v>137</v>
      </c>
      <c r="B144" s="5" t="s">
        <v>164</v>
      </c>
      <c r="C144" s="10" t="s">
        <v>237</v>
      </c>
      <c r="D144" s="10" t="s">
        <v>236</v>
      </c>
      <c r="E144" s="46">
        <v>376.3</v>
      </c>
      <c r="F144" s="6"/>
      <c r="G144" s="6">
        <f t="shared" si="9"/>
        <v>0</v>
      </c>
      <c r="I144" s="2">
        <v>175206.26</v>
      </c>
      <c r="J144" s="6">
        <f t="shared" si="12"/>
        <v>175206.26</v>
      </c>
      <c r="K144" s="47">
        <v>45853</v>
      </c>
      <c r="O144">
        <f t="shared" si="11"/>
        <v>0</v>
      </c>
      <c r="P144"/>
      <c r="Q144" s="10"/>
      <c r="R144" s="10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9"/>
      <c r="AK144" s="9"/>
      <c r="AL144" s="9"/>
      <c r="AP144" s="9"/>
      <c r="AQ144" s="9"/>
      <c r="AR144" s="9"/>
    </row>
    <row r="145" spans="1:44" outlineLevel="1" x14ac:dyDescent="0.35">
      <c r="A145" s="17">
        <f>MAX($A$8:A144)+1</f>
        <v>138</v>
      </c>
      <c r="B145" s="5" t="s">
        <v>164</v>
      </c>
      <c r="C145" s="5" t="s">
        <v>235</v>
      </c>
      <c r="D145" s="5" t="s">
        <v>234</v>
      </c>
      <c r="E145" s="46">
        <v>378</v>
      </c>
      <c r="F145" s="6">
        <v>292793.3</v>
      </c>
      <c r="G145" s="6">
        <f t="shared" si="9"/>
        <v>292793.3</v>
      </c>
      <c r="H145" s="47">
        <v>45458</v>
      </c>
      <c r="I145" s="7"/>
      <c r="J145" s="6">
        <f t="shared" si="12"/>
        <v>0</v>
      </c>
      <c r="K145" s="6"/>
      <c r="O145">
        <f t="shared" si="11"/>
        <v>0</v>
      </c>
      <c r="P145"/>
      <c r="Q145" s="10"/>
      <c r="R145" s="10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9"/>
      <c r="AK145" s="9"/>
      <c r="AL145" s="9"/>
      <c r="AP145" s="9"/>
      <c r="AQ145" s="9"/>
      <c r="AR145" s="9"/>
    </row>
    <row r="146" spans="1:44" outlineLevel="1" x14ac:dyDescent="0.35">
      <c r="A146" s="17">
        <f>MAX($A$8:A145)+1</f>
        <v>139</v>
      </c>
      <c r="B146" s="5" t="s">
        <v>164</v>
      </c>
      <c r="C146" s="5" t="s">
        <v>233</v>
      </c>
      <c r="D146" s="5" t="s">
        <v>232</v>
      </c>
      <c r="E146" s="46">
        <v>367.1</v>
      </c>
      <c r="F146" s="6">
        <v>2632121.5699999998</v>
      </c>
      <c r="G146" s="6">
        <f t="shared" si="9"/>
        <v>2632121.5699999998</v>
      </c>
      <c r="H146" s="47">
        <v>45626</v>
      </c>
      <c r="I146" s="7"/>
      <c r="J146" s="6">
        <f t="shared" si="12"/>
        <v>0</v>
      </c>
      <c r="K146" s="6"/>
      <c r="O146">
        <f t="shared" si="11"/>
        <v>0</v>
      </c>
      <c r="P146"/>
      <c r="Q146" s="10"/>
      <c r="R146" s="10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9"/>
      <c r="AK146" s="9"/>
      <c r="AL146" s="9"/>
      <c r="AP146" s="9"/>
      <c r="AQ146" s="9"/>
      <c r="AR146" s="9"/>
    </row>
    <row r="147" spans="1:44" outlineLevel="1" x14ac:dyDescent="0.35">
      <c r="A147" s="17">
        <f>MAX($A$8:A146)+1</f>
        <v>140</v>
      </c>
      <c r="B147" s="5" t="s">
        <v>164</v>
      </c>
      <c r="C147" s="10" t="s">
        <v>231</v>
      </c>
      <c r="D147" s="10" t="s">
        <v>230</v>
      </c>
      <c r="E147" s="46">
        <v>378</v>
      </c>
      <c r="F147" s="6"/>
      <c r="G147" s="6"/>
      <c r="I147" s="2">
        <v>187404.35</v>
      </c>
      <c r="J147" s="6">
        <f t="shared" si="12"/>
        <v>187404.35</v>
      </c>
      <c r="K147" s="47">
        <v>45976</v>
      </c>
      <c r="O147">
        <f t="shared" si="11"/>
        <v>0</v>
      </c>
      <c r="P147"/>
      <c r="Q147" s="10"/>
      <c r="R147" s="10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9"/>
      <c r="AK147" s="9"/>
      <c r="AL147" s="9"/>
      <c r="AP147" s="9"/>
      <c r="AQ147" s="9"/>
      <c r="AR147" s="9"/>
    </row>
    <row r="148" spans="1:44" outlineLevel="1" x14ac:dyDescent="0.35">
      <c r="A148" s="17">
        <f>MAX($A$8:A147)+1</f>
        <v>141</v>
      </c>
      <c r="B148" s="5" t="s">
        <v>164</v>
      </c>
      <c r="C148" s="10" t="s">
        <v>229</v>
      </c>
      <c r="D148" s="10" t="s">
        <v>228</v>
      </c>
      <c r="E148" s="46">
        <v>376.1</v>
      </c>
      <c r="F148" s="6">
        <v>72206.34</v>
      </c>
      <c r="G148" s="6">
        <f t="shared" ref="G148:G180" si="13">+F148</f>
        <v>72206.34</v>
      </c>
      <c r="H148" s="43">
        <v>45321</v>
      </c>
      <c r="J148" s="6"/>
      <c r="K148" s="47"/>
      <c r="O148">
        <f t="shared" si="11"/>
        <v>0</v>
      </c>
      <c r="P148"/>
      <c r="Q148" s="10"/>
      <c r="R148" s="10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9"/>
      <c r="AK148" s="9"/>
      <c r="AL148" s="9"/>
      <c r="AP148" s="9"/>
      <c r="AQ148" s="9"/>
      <c r="AR148" s="9"/>
    </row>
    <row r="149" spans="1:44" outlineLevel="1" x14ac:dyDescent="0.35">
      <c r="A149" s="17">
        <f>MAX($A$8:A148)+1</f>
        <v>142</v>
      </c>
      <c r="B149" s="5" t="s">
        <v>164</v>
      </c>
      <c r="C149" s="5" t="s">
        <v>227</v>
      </c>
      <c r="D149" s="5" t="s">
        <v>226</v>
      </c>
      <c r="E149" s="46">
        <v>376.3</v>
      </c>
      <c r="F149" s="6">
        <v>193815.11</v>
      </c>
      <c r="G149" s="6">
        <f t="shared" si="13"/>
        <v>193815.11</v>
      </c>
      <c r="H149" s="47">
        <v>45412</v>
      </c>
      <c r="I149" s="7"/>
      <c r="J149" s="6">
        <f t="shared" ref="J149:J154" si="14">+I149</f>
        <v>0</v>
      </c>
      <c r="K149" s="6"/>
      <c r="O149">
        <f t="shared" si="11"/>
        <v>0</v>
      </c>
      <c r="P149"/>
      <c r="Q149" s="10"/>
      <c r="R149" s="10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9"/>
      <c r="AK149" s="9"/>
      <c r="AL149" s="9"/>
      <c r="AP149" s="9"/>
      <c r="AQ149" s="9"/>
      <c r="AR149" s="9"/>
    </row>
    <row r="150" spans="1:44" outlineLevel="1" x14ac:dyDescent="0.35">
      <c r="A150" s="17">
        <f>MAX($A$8:A149)+1</f>
        <v>143</v>
      </c>
      <c r="B150" s="5" t="s">
        <v>164</v>
      </c>
      <c r="C150" s="5" t="s">
        <v>225</v>
      </c>
      <c r="D150" s="5" t="s">
        <v>224</v>
      </c>
      <c r="E150" s="46">
        <v>377</v>
      </c>
      <c r="F150" s="6">
        <v>18174</v>
      </c>
      <c r="G150" s="6">
        <f t="shared" si="13"/>
        <v>18174</v>
      </c>
      <c r="H150" s="47">
        <v>45458</v>
      </c>
      <c r="I150" s="7"/>
      <c r="J150" s="6">
        <f t="shared" si="14"/>
        <v>0</v>
      </c>
      <c r="K150" s="6"/>
      <c r="O150">
        <f t="shared" si="11"/>
        <v>0</v>
      </c>
      <c r="P150"/>
      <c r="Q150" s="10"/>
      <c r="R150" s="10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9"/>
      <c r="AK150" s="9"/>
      <c r="AL150" s="9"/>
      <c r="AP150" s="9"/>
      <c r="AQ150" s="9"/>
      <c r="AR150" s="9"/>
    </row>
    <row r="151" spans="1:44" outlineLevel="1" x14ac:dyDescent="0.35">
      <c r="A151" s="17">
        <f>MAX($A$8:A150)+1</f>
        <v>144</v>
      </c>
      <c r="B151" s="5" t="s">
        <v>164</v>
      </c>
      <c r="C151" s="5" t="s">
        <v>223</v>
      </c>
      <c r="D151" s="5" t="s">
        <v>222</v>
      </c>
      <c r="E151" s="46">
        <v>377</v>
      </c>
      <c r="F151" s="6">
        <v>21808.799999999999</v>
      </c>
      <c r="G151" s="6">
        <f t="shared" si="13"/>
        <v>21808.799999999999</v>
      </c>
      <c r="H151" s="47">
        <v>45458</v>
      </c>
      <c r="I151" s="7"/>
      <c r="J151" s="6">
        <f t="shared" si="14"/>
        <v>0</v>
      </c>
      <c r="K151" s="6"/>
      <c r="O151">
        <f t="shared" si="11"/>
        <v>0</v>
      </c>
      <c r="P151"/>
      <c r="Q151" s="10"/>
      <c r="R151" s="10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9"/>
      <c r="AK151" s="9"/>
      <c r="AL151" s="9"/>
      <c r="AP151" s="9"/>
      <c r="AQ151" s="9"/>
      <c r="AR151" s="9"/>
    </row>
    <row r="152" spans="1:44" outlineLevel="1" x14ac:dyDescent="0.35">
      <c r="A152" s="17">
        <f>MAX($A$8:A151)+1</f>
        <v>145</v>
      </c>
      <c r="B152" s="5" t="s">
        <v>164</v>
      </c>
      <c r="C152" s="5" t="s">
        <v>221</v>
      </c>
      <c r="D152" s="5" t="s">
        <v>220</v>
      </c>
      <c r="E152" s="46">
        <v>376.3</v>
      </c>
      <c r="F152" s="6">
        <v>343625.52</v>
      </c>
      <c r="G152" s="6">
        <f t="shared" si="13"/>
        <v>343625.52</v>
      </c>
      <c r="H152" s="47">
        <v>45458</v>
      </c>
      <c r="I152" s="7"/>
      <c r="J152" s="6">
        <f t="shared" si="14"/>
        <v>0</v>
      </c>
      <c r="K152" s="6"/>
      <c r="O152">
        <f t="shared" si="11"/>
        <v>0</v>
      </c>
      <c r="P152"/>
      <c r="Q152" s="10"/>
      <c r="R152" s="10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9"/>
      <c r="AK152" s="9"/>
      <c r="AL152" s="9"/>
      <c r="AP152" s="9"/>
      <c r="AQ152" s="9"/>
      <c r="AR152" s="9"/>
    </row>
    <row r="153" spans="1:44" outlineLevel="1" x14ac:dyDescent="0.35">
      <c r="A153" s="17">
        <f>MAX($A$8:A152)+1</f>
        <v>146</v>
      </c>
      <c r="B153" s="5" t="s">
        <v>164</v>
      </c>
      <c r="C153" s="5" t="s">
        <v>219</v>
      </c>
      <c r="D153" s="5" t="s">
        <v>218</v>
      </c>
      <c r="E153" s="46">
        <v>376.2</v>
      </c>
      <c r="F153" s="6">
        <v>1634772.28</v>
      </c>
      <c r="G153" s="6">
        <f t="shared" si="13"/>
        <v>1634772.28</v>
      </c>
      <c r="H153" s="47">
        <v>45626</v>
      </c>
      <c r="I153" s="7"/>
      <c r="J153" s="6">
        <f t="shared" si="14"/>
        <v>0</v>
      </c>
      <c r="K153" s="6"/>
      <c r="O153">
        <f t="shared" si="11"/>
        <v>0</v>
      </c>
      <c r="P153"/>
      <c r="Q153" s="10"/>
      <c r="R153" s="10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9"/>
      <c r="AK153" s="9"/>
      <c r="AL153" s="9"/>
      <c r="AP153" s="9"/>
      <c r="AQ153" s="9"/>
      <c r="AR153" s="9"/>
    </row>
    <row r="154" spans="1:44" outlineLevel="1" x14ac:dyDescent="0.35">
      <c r="A154" s="17">
        <f>MAX($A$8:A153)+1</f>
        <v>147</v>
      </c>
      <c r="B154" s="5" t="s">
        <v>164</v>
      </c>
      <c r="C154" s="5" t="s">
        <v>217</v>
      </c>
      <c r="D154" s="5" t="s">
        <v>216</v>
      </c>
      <c r="E154" s="46">
        <v>377</v>
      </c>
      <c r="F154" s="6">
        <v>30290</v>
      </c>
      <c r="G154" s="6">
        <f t="shared" si="13"/>
        <v>30290</v>
      </c>
      <c r="H154" s="47" t="s">
        <v>215</v>
      </c>
      <c r="I154" s="7"/>
      <c r="J154" s="6">
        <f t="shared" si="14"/>
        <v>0</v>
      </c>
      <c r="K154" s="6"/>
      <c r="O154">
        <f t="shared" si="11"/>
        <v>0</v>
      </c>
      <c r="P154"/>
      <c r="Q154" s="10"/>
      <c r="R154" s="10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9"/>
      <c r="AK154" s="9"/>
      <c r="AL154" s="9"/>
      <c r="AP154" s="9"/>
      <c r="AQ154" s="9"/>
      <c r="AR154" s="9"/>
    </row>
    <row r="155" spans="1:44" outlineLevel="1" x14ac:dyDescent="0.35">
      <c r="A155" s="17">
        <f>MAX($A$8:A154)+1</f>
        <v>148</v>
      </c>
      <c r="B155" s="5" t="s">
        <v>164</v>
      </c>
      <c r="C155" s="5" t="s">
        <v>214</v>
      </c>
      <c r="D155" s="5" t="s">
        <v>213</v>
      </c>
      <c r="E155" s="46">
        <v>376.2</v>
      </c>
      <c r="F155" s="6">
        <v>512719.18</v>
      </c>
      <c r="G155" s="6">
        <f t="shared" si="13"/>
        <v>512719.18</v>
      </c>
      <c r="H155" s="47">
        <v>45345</v>
      </c>
      <c r="I155" s="7"/>
      <c r="J155" s="6"/>
      <c r="K155" s="6"/>
      <c r="O155">
        <f t="shared" si="11"/>
        <v>0</v>
      </c>
      <c r="P155"/>
      <c r="Q155" s="10"/>
      <c r="R155" s="10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9"/>
      <c r="AK155" s="9"/>
      <c r="AL155" s="9"/>
      <c r="AP155" s="9"/>
      <c r="AQ155" s="9"/>
      <c r="AR155" s="9"/>
    </row>
    <row r="156" spans="1:44" outlineLevel="1" x14ac:dyDescent="0.35">
      <c r="A156" s="17">
        <f>MAX($A$8:A155)+1</f>
        <v>149</v>
      </c>
      <c r="B156" s="5" t="s">
        <v>164</v>
      </c>
      <c r="C156" s="5" t="s">
        <v>212</v>
      </c>
      <c r="D156" s="5" t="s">
        <v>211</v>
      </c>
      <c r="E156" s="46">
        <v>376.2</v>
      </c>
      <c r="F156" s="6">
        <v>76795.741768000007</v>
      </c>
      <c r="G156" s="6">
        <f t="shared" si="13"/>
        <v>76795.741768000007</v>
      </c>
      <c r="H156" s="47">
        <v>45350</v>
      </c>
      <c r="I156" s="7"/>
      <c r="J156" s="6"/>
      <c r="K156" s="6"/>
      <c r="O156">
        <f t="shared" si="11"/>
        <v>0</v>
      </c>
      <c r="P156"/>
      <c r="Q156" s="10"/>
      <c r="R156" s="10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9"/>
      <c r="AK156" s="9"/>
      <c r="AL156" s="9"/>
      <c r="AP156" s="9"/>
      <c r="AQ156" s="9"/>
      <c r="AR156" s="9"/>
    </row>
    <row r="157" spans="1:44" outlineLevel="1" x14ac:dyDescent="0.35">
      <c r="A157" s="17">
        <f>MAX($A$8:A156)+1</f>
        <v>150</v>
      </c>
      <c r="B157" s="5" t="s">
        <v>164</v>
      </c>
      <c r="C157" s="5" t="s">
        <v>210</v>
      </c>
      <c r="D157" s="5" t="s">
        <v>209</v>
      </c>
      <c r="E157" s="46">
        <v>379</v>
      </c>
      <c r="F157" s="6">
        <v>4024.9238160000004</v>
      </c>
      <c r="G157" s="6">
        <f t="shared" si="13"/>
        <v>4024.9238160000004</v>
      </c>
      <c r="H157" s="47">
        <v>45349</v>
      </c>
      <c r="I157" s="7"/>
      <c r="J157" s="6"/>
      <c r="K157" s="6"/>
      <c r="O157">
        <f t="shared" si="11"/>
        <v>0</v>
      </c>
      <c r="P157"/>
      <c r="Q157" s="10"/>
      <c r="R157" s="10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9"/>
      <c r="AK157" s="9"/>
      <c r="AL157" s="9"/>
      <c r="AP157" s="9"/>
      <c r="AQ157" s="9"/>
      <c r="AR157" s="9"/>
    </row>
    <row r="158" spans="1:44" outlineLevel="1" x14ac:dyDescent="0.35">
      <c r="A158" s="17">
        <f>MAX($A$8:A157)+1</f>
        <v>151</v>
      </c>
      <c r="B158" s="5" t="s">
        <v>164</v>
      </c>
      <c r="C158" s="5" t="s">
        <v>208</v>
      </c>
      <c r="D158" s="5" t="s">
        <v>207</v>
      </c>
      <c r="E158" s="46">
        <v>378</v>
      </c>
      <c r="F158" s="6">
        <v>53708.996095999995</v>
      </c>
      <c r="G158" s="6">
        <f t="shared" si="13"/>
        <v>53708.996095999995</v>
      </c>
      <c r="H158" s="47">
        <v>45381</v>
      </c>
      <c r="I158" s="7"/>
      <c r="J158" s="6"/>
      <c r="K158" s="6"/>
      <c r="O158">
        <f t="shared" si="11"/>
        <v>0</v>
      </c>
      <c r="P158"/>
      <c r="Q158" s="10"/>
      <c r="R158" s="10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9"/>
      <c r="AK158" s="9"/>
      <c r="AL158" s="9"/>
      <c r="AP158" s="9"/>
      <c r="AQ158" s="9"/>
      <c r="AR158" s="9"/>
    </row>
    <row r="159" spans="1:44" outlineLevel="1" x14ac:dyDescent="0.35">
      <c r="A159" s="17">
        <f>MAX($A$8:A158)+1</f>
        <v>152</v>
      </c>
      <c r="B159" s="5" t="s">
        <v>164</v>
      </c>
      <c r="C159" s="5" t="s">
        <v>206</v>
      </c>
      <c r="D159" s="5" t="s">
        <v>205</v>
      </c>
      <c r="E159" s="46">
        <v>379</v>
      </c>
      <c r="F159" s="6">
        <v>3930.4877160000005</v>
      </c>
      <c r="G159" s="6">
        <f t="shared" si="13"/>
        <v>3930.4877160000005</v>
      </c>
      <c r="H159" s="47">
        <v>45378</v>
      </c>
      <c r="I159" s="7"/>
      <c r="J159" s="6"/>
      <c r="K159" s="6"/>
      <c r="O159">
        <f t="shared" si="11"/>
        <v>0</v>
      </c>
      <c r="P159"/>
      <c r="Q159" s="10"/>
      <c r="R159" s="10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9"/>
      <c r="AK159" s="9"/>
      <c r="AL159" s="9"/>
      <c r="AP159" s="9"/>
      <c r="AQ159" s="9"/>
      <c r="AR159" s="9"/>
    </row>
    <row r="160" spans="1:44" outlineLevel="1" x14ac:dyDescent="0.35">
      <c r="A160" s="17">
        <f>MAX($A$8:A159)+1</f>
        <v>153</v>
      </c>
      <c r="B160" s="5" t="s">
        <v>164</v>
      </c>
      <c r="C160" s="5" t="s">
        <v>204</v>
      </c>
      <c r="D160" s="5" t="s">
        <v>203</v>
      </c>
      <c r="E160" s="46">
        <v>379</v>
      </c>
      <c r="F160" s="6">
        <v>4024.9238160000004</v>
      </c>
      <c r="G160" s="6">
        <f t="shared" si="13"/>
        <v>4024.9238160000004</v>
      </c>
      <c r="H160" s="47">
        <v>45409</v>
      </c>
      <c r="I160" s="7"/>
      <c r="J160" s="6"/>
      <c r="K160" s="6"/>
      <c r="O160">
        <f t="shared" si="11"/>
        <v>0</v>
      </c>
      <c r="P160"/>
      <c r="Q160" s="10"/>
      <c r="R160" s="10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9"/>
      <c r="AK160" s="9"/>
      <c r="AL160" s="9"/>
      <c r="AP160" s="9"/>
      <c r="AQ160" s="9"/>
      <c r="AR160" s="9"/>
    </row>
    <row r="161" spans="1:44" outlineLevel="1" x14ac:dyDescent="0.35">
      <c r="A161" s="17">
        <f>MAX($A$8:A160)+1</f>
        <v>154</v>
      </c>
      <c r="B161" s="5" t="s">
        <v>164</v>
      </c>
      <c r="C161" s="5" t="s">
        <v>202</v>
      </c>
      <c r="D161" s="5" t="s">
        <v>201</v>
      </c>
      <c r="E161" s="46">
        <v>379</v>
      </c>
      <c r="F161" s="6">
        <v>4024.9238160000004</v>
      </c>
      <c r="G161" s="6">
        <f t="shared" si="13"/>
        <v>4024.9238160000004</v>
      </c>
      <c r="H161" s="47">
        <v>45439</v>
      </c>
      <c r="I161" s="7"/>
      <c r="J161" s="6"/>
      <c r="K161" s="6"/>
      <c r="O161">
        <f t="shared" si="11"/>
        <v>0</v>
      </c>
      <c r="P161"/>
      <c r="Q161" s="10"/>
      <c r="R161" s="10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9"/>
      <c r="AK161" s="9"/>
      <c r="AL161" s="9"/>
      <c r="AP161" s="9"/>
      <c r="AQ161" s="9"/>
      <c r="AR161" s="9"/>
    </row>
    <row r="162" spans="1:44" outlineLevel="1" x14ac:dyDescent="0.35">
      <c r="A162" s="17">
        <f>MAX($A$8:A161)+1</f>
        <v>155</v>
      </c>
      <c r="B162" s="5" t="s">
        <v>164</v>
      </c>
      <c r="C162" s="5" t="s">
        <v>200</v>
      </c>
      <c r="D162" s="5" t="s">
        <v>199</v>
      </c>
      <c r="E162" s="46">
        <v>379</v>
      </c>
      <c r="F162" s="6">
        <v>4024.9238160000004</v>
      </c>
      <c r="G162" s="6">
        <f t="shared" si="13"/>
        <v>4024.9238160000004</v>
      </c>
      <c r="H162" s="47">
        <v>45470</v>
      </c>
      <c r="I162" s="7"/>
      <c r="J162" s="6"/>
      <c r="K162" s="6"/>
      <c r="O162">
        <f t="shared" si="11"/>
        <v>0</v>
      </c>
      <c r="P162"/>
      <c r="Q162" s="10"/>
      <c r="R162" s="10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9"/>
      <c r="AK162" s="9"/>
      <c r="AL162" s="9"/>
      <c r="AP162" s="9"/>
      <c r="AQ162" s="9"/>
      <c r="AR162" s="9"/>
    </row>
    <row r="163" spans="1:44" outlineLevel="1" x14ac:dyDescent="0.35">
      <c r="A163" s="17">
        <f>MAX($A$8:A162)+1</f>
        <v>156</v>
      </c>
      <c r="B163" s="5" t="s">
        <v>164</v>
      </c>
      <c r="C163" s="5" t="s">
        <v>198</v>
      </c>
      <c r="D163" s="5" t="s">
        <v>197</v>
      </c>
      <c r="E163" s="46">
        <v>379</v>
      </c>
      <c r="F163" s="6">
        <v>4024.9238160000004</v>
      </c>
      <c r="G163" s="6">
        <f t="shared" si="13"/>
        <v>4024.9238160000004</v>
      </c>
      <c r="H163" s="47">
        <v>45500</v>
      </c>
      <c r="I163" s="7"/>
      <c r="J163" s="6"/>
      <c r="K163" s="6"/>
      <c r="O163">
        <f t="shared" si="11"/>
        <v>0</v>
      </c>
      <c r="P163"/>
      <c r="Q163" s="10"/>
      <c r="R163" s="10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9"/>
      <c r="AK163" s="9"/>
      <c r="AL163" s="9"/>
      <c r="AP163" s="9"/>
      <c r="AQ163" s="9"/>
      <c r="AR163" s="9"/>
    </row>
    <row r="164" spans="1:44" outlineLevel="1" x14ac:dyDescent="0.35">
      <c r="A164" s="17">
        <f>MAX($A$8:A163)+1</f>
        <v>157</v>
      </c>
      <c r="B164" s="5" t="s">
        <v>164</v>
      </c>
      <c r="C164" s="5" t="s">
        <v>196</v>
      </c>
      <c r="D164" s="5" t="s">
        <v>195</v>
      </c>
      <c r="E164" s="46">
        <v>379</v>
      </c>
      <c r="F164" s="6">
        <v>4024.9238160000004</v>
      </c>
      <c r="G164" s="6">
        <f t="shared" si="13"/>
        <v>4024.9238160000004</v>
      </c>
      <c r="H164" s="47">
        <v>45531</v>
      </c>
      <c r="I164" s="7"/>
      <c r="J164" s="6"/>
      <c r="K164" s="6"/>
      <c r="O164">
        <f t="shared" si="11"/>
        <v>0</v>
      </c>
      <c r="P164"/>
      <c r="Q164" s="10"/>
      <c r="R164" s="10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9"/>
      <c r="AK164" s="9"/>
      <c r="AL164" s="9"/>
      <c r="AP164" s="9"/>
      <c r="AQ164" s="9"/>
      <c r="AR164" s="9"/>
    </row>
    <row r="165" spans="1:44" outlineLevel="1" x14ac:dyDescent="0.35">
      <c r="A165" s="17">
        <f>MAX($A$8:A164)+1</f>
        <v>158</v>
      </c>
      <c r="B165" s="5" t="s">
        <v>164</v>
      </c>
      <c r="C165" s="5" t="s">
        <v>194</v>
      </c>
      <c r="D165" s="5" t="s">
        <v>193</v>
      </c>
      <c r="E165" s="46">
        <v>379</v>
      </c>
      <c r="F165" s="6">
        <v>4024.9238160000004</v>
      </c>
      <c r="G165" s="6">
        <f t="shared" si="13"/>
        <v>4024.9238160000004</v>
      </c>
      <c r="H165" s="47">
        <v>45562</v>
      </c>
      <c r="I165" s="7"/>
      <c r="J165" s="6"/>
      <c r="K165" s="6"/>
      <c r="O165">
        <f t="shared" si="11"/>
        <v>0</v>
      </c>
      <c r="P165"/>
      <c r="Q165" s="10"/>
      <c r="R165" s="10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9"/>
      <c r="AK165" s="9"/>
      <c r="AL165" s="9"/>
      <c r="AP165" s="9"/>
      <c r="AQ165" s="9"/>
      <c r="AR165" s="9"/>
    </row>
    <row r="166" spans="1:44" outlineLevel="1" x14ac:dyDescent="0.35">
      <c r="A166" s="17">
        <f>MAX($A$8:A165)+1</f>
        <v>159</v>
      </c>
      <c r="B166" s="5" t="s">
        <v>164</v>
      </c>
      <c r="C166" s="5" t="s">
        <v>192</v>
      </c>
      <c r="D166" s="5" t="s">
        <v>191</v>
      </c>
      <c r="E166" s="46">
        <v>379</v>
      </c>
      <c r="F166" s="6">
        <v>4024.9238160000004</v>
      </c>
      <c r="G166" s="6">
        <f t="shared" si="13"/>
        <v>4024.9238160000004</v>
      </c>
      <c r="H166" s="47">
        <v>45592</v>
      </c>
      <c r="I166" s="7"/>
      <c r="J166" s="6"/>
      <c r="K166" s="6"/>
      <c r="O166">
        <f t="shared" si="11"/>
        <v>0</v>
      </c>
      <c r="P166"/>
      <c r="Q166" s="10"/>
      <c r="R166" s="10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9"/>
      <c r="AK166" s="9"/>
      <c r="AL166" s="9"/>
      <c r="AP166" s="9"/>
      <c r="AQ166" s="9"/>
      <c r="AR166" s="9"/>
    </row>
    <row r="167" spans="1:44" outlineLevel="1" x14ac:dyDescent="0.35">
      <c r="A167" s="17">
        <f>MAX($A$8:A166)+1</f>
        <v>160</v>
      </c>
      <c r="B167" s="5" t="s">
        <v>164</v>
      </c>
      <c r="C167" s="5" t="s">
        <v>190</v>
      </c>
      <c r="D167" s="5" t="s">
        <v>189</v>
      </c>
      <c r="E167" s="46">
        <v>379</v>
      </c>
      <c r="F167" s="6">
        <v>4024.9238160000004</v>
      </c>
      <c r="G167" s="6">
        <f t="shared" si="13"/>
        <v>4024.9238160000004</v>
      </c>
      <c r="H167" s="47">
        <v>45349</v>
      </c>
      <c r="I167" s="7"/>
      <c r="J167" s="6"/>
      <c r="K167" s="6"/>
      <c r="O167">
        <f t="shared" si="11"/>
        <v>0</v>
      </c>
      <c r="P167"/>
      <c r="Q167" s="10"/>
      <c r="R167" s="10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9"/>
      <c r="AK167" s="9"/>
      <c r="AL167" s="9"/>
      <c r="AP167" s="9"/>
      <c r="AQ167" s="9"/>
      <c r="AR167" s="9"/>
    </row>
    <row r="168" spans="1:44" outlineLevel="1" x14ac:dyDescent="0.35">
      <c r="A168" s="17">
        <f>MAX($A$8:A167)+1</f>
        <v>161</v>
      </c>
      <c r="B168" s="5" t="s">
        <v>164</v>
      </c>
      <c r="C168" s="5" t="s">
        <v>188</v>
      </c>
      <c r="D168" s="5" t="s">
        <v>187</v>
      </c>
      <c r="E168" s="46">
        <v>379</v>
      </c>
      <c r="F168" s="6">
        <v>4024.9238160000004</v>
      </c>
      <c r="G168" s="6">
        <f t="shared" si="13"/>
        <v>4024.9238160000004</v>
      </c>
      <c r="H168" s="47">
        <v>45378</v>
      </c>
      <c r="I168" s="7"/>
      <c r="J168" s="6"/>
      <c r="K168" s="6"/>
      <c r="O168">
        <f t="shared" si="11"/>
        <v>0</v>
      </c>
      <c r="P168"/>
      <c r="Q168" s="10"/>
      <c r="R168" s="10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9"/>
      <c r="AK168" s="9"/>
      <c r="AL168" s="9"/>
      <c r="AP168" s="9"/>
      <c r="AQ168" s="9"/>
      <c r="AR168" s="9"/>
    </row>
    <row r="169" spans="1:44" outlineLevel="1" x14ac:dyDescent="0.35">
      <c r="A169" s="17">
        <f>MAX($A$8:A168)+1</f>
        <v>162</v>
      </c>
      <c r="B169" s="5" t="s">
        <v>164</v>
      </c>
      <c r="C169" s="5" t="s">
        <v>186</v>
      </c>
      <c r="D169" s="5" t="s">
        <v>185</v>
      </c>
      <c r="E169" s="46">
        <v>376.1</v>
      </c>
      <c r="F169" s="6">
        <v>1001332.75</v>
      </c>
      <c r="G169" s="6">
        <f t="shared" si="13"/>
        <v>1001332.75</v>
      </c>
      <c r="H169" s="47">
        <v>45427</v>
      </c>
      <c r="I169" s="7"/>
      <c r="J169" s="6"/>
      <c r="K169" s="6"/>
      <c r="O169">
        <f t="shared" si="11"/>
        <v>0</v>
      </c>
      <c r="P169"/>
      <c r="Q169" s="10"/>
      <c r="R169" s="10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9"/>
      <c r="AK169" s="9"/>
      <c r="AL169" s="9"/>
      <c r="AP169" s="9"/>
      <c r="AQ169" s="9"/>
      <c r="AR169" s="9"/>
    </row>
    <row r="170" spans="1:44" outlineLevel="1" x14ac:dyDescent="0.35">
      <c r="A170" s="17">
        <f>MAX($A$8:A169)+1</f>
        <v>163</v>
      </c>
      <c r="B170" s="5" t="s">
        <v>164</v>
      </c>
      <c r="C170" s="5" t="s">
        <v>184</v>
      </c>
      <c r="D170" s="5" t="s">
        <v>183</v>
      </c>
      <c r="E170" s="46">
        <v>376.1</v>
      </c>
      <c r="F170" s="6">
        <v>754871.91</v>
      </c>
      <c r="G170" s="6">
        <f t="shared" si="13"/>
        <v>754871.91</v>
      </c>
      <c r="H170" s="47">
        <v>45356</v>
      </c>
      <c r="I170" s="7"/>
      <c r="J170" s="6"/>
      <c r="K170" s="6"/>
      <c r="O170">
        <f t="shared" si="11"/>
        <v>0</v>
      </c>
      <c r="P170"/>
      <c r="Q170" s="10"/>
      <c r="R170" s="10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9"/>
      <c r="AK170" s="9"/>
      <c r="AL170" s="9"/>
      <c r="AP170" s="9"/>
      <c r="AQ170" s="9"/>
      <c r="AR170" s="9"/>
    </row>
    <row r="171" spans="1:44" outlineLevel="1" x14ac:dyDescent="0.35">
      <c r="A171" s="17">
        <f>MAX($A$8:A170)+1</f>
        <v>164</v>
      </c>
      <c r="B171" s="5" t="s">
        <v>164</v>
      </c>
      <c r="C171" s="5" t="s">
        <v>182</v>
      </c>
      <c r="D171" s="5" t="s">
        <v>181</v>
      </c>
      <c r="E171" s="46">
        <v>378</v>
      </c>
      <c r="F171" s="6">
        <v>98907.725646999999</v>
      </c>
      <c r="G171" s="6">
        <f t="shared" si="13"/>
        <v>98907.725646999999</v>
      </c>
      <c r="H171" s="47">
        <v>45366</v>
      </c>
      <c r="I171" s="7"/>
      <c r="J171" s="6"/>
      <c r="K171" s="6"/>
      <c r="O171">
        <f t="shared" si="11"/>
        <v>0</v>
      </c>
      <c r="P171"/>
      <c r="Q171" s="10"/>
      <c r="R171" s="10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9"/>
      <c r="AK171" s="9"/>
      <c r="AL171" s="9"/>
      <c r="AP171" s="9"/>
      <c r="AQ171" s="9"/>
      <c r="AR171" s="9"/>
    </row>
    <row r="172" spans="1:44" outlineLevel="1" x14ac:dyDescent="0.35">
      <c r="A172" s="17">
        <f>MAX($A$8:A171)+1</f>
        <v>165</v>
      </c>
      <c r="B172" s="5" t="s">
        <v>164</v>
      </c>
      <c r="C172" s="5" t="s">
        <v>180</v>
      </c>
      <c r="D172" s="5" t="s">
        <v>179</v>
      </c>
      <c r="E172" s="46">
        <v>376.3</v>
      </c>
      <c r="F172" s="6">
        <v>122656.28</v>
      </c>
      <c r="G172" s="6">
        <f t="shared" si="13"/>
        <v>122656.28</v>
      </c>
      <c r="H172" s="47">
        <v>45597</v>
      </c>
      <c r="I172" s="7"/>
      <c r="J172" s="6"/>
      <c r="K172" s="6"/>
      <c r="O172">
        <f t="shared" si="11"/>
        <v>0</v>
      </c>
      <c r="P172"/>
      <c r="Q172" s="10"/>
      <c r="R172" s="10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9"/>
      <c r="AK172" s="9"/>
      <c r="AL172" s="9"/>
      <c r="AP172" s="9"/>
      <c r="AQ172" s="9"/>
      <c r="AR172" s="9"/>
    </row>
    <row r="173" spans="1:44" outlineLevel="1" x14ac:dyDescent="0.35">
      <c r="A173" s="17">
        <f>MAX($A$8:A172)+1</f>
        <v>166</v>
      </c>
      <c r="B173" s="5" t="s">
        <v>164</v>
      </c>
      <c r="C173" s="5" t="s">
        <v>178</v>
      </c>
      <c r="D173" s="5" t="s">
        <v>177</v>
      </c>
      <c r="E173" s="46">
        <v>377</v>
      </c>
      <c r="F173" s="6">
        <v>15145</v>
      </c>
      <c r="G173" s="6">
        <f t="shared" si="13"/>
        <v>15145</v>
      </c>
      <c r="H173" s="47">
        <v>45366</v>
      </c>
      <c r="I173" s="7"/>
      <c r="J173" s="6"/>
      <c r="K173" s="6"/>
      <c r="O173">
        <f t="shared" si="11"/>
        <v>0</v>
      </c>
      <c r="P173"/>
      <c r="Q173" s="10"/>
      <c r="R173" s="10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9"/>
      <c r="AK173" s="9"/>
      <c r="AL173" s="9"/>
      <c r="AP173" s="9"/>
      <c r="AQ173" s="9"/>
      <c r="AR173" s="9"/>
    </row>
    <row r="174" spans="1:44" outlineLevel="1" x14ac:dyDescent="0.35">
      <c r="A174" s="17">
        <f>MAX($A$8:A173)+1</f>
        <v>167</v>
      </c>
      <c r="B174" s="5" t="s">
        <v>164</v>
      </c>
      <c r="C174" s="5" t="s">
        <v>176</v>
      </c>
      <c r="D174" s="5" t="s">
        <v>175</v>
      </c>
      <c r="E174" s="46">
        <v>379</v>
      </c>
      <c r="F174" s="6">
        <v>4582.6119119999994</v>
      </c>
      <c r="G174" s="6">
        <f t="shared" si="13"/>
        <v>4582.6119119999994</v>
      </c>
      <c r="H174" s="47">
        <v>45349</v>
      </c>
      <c r="I174" s="7"/>
      <c r="J174" s="6"/>
      <c r="K174" s="6"/>
      <c r="O174">
        <f t="shared" si="11"/>
        <v>0</v>
      </c>
      <c r="P174"/>
      <c r="Q174" s="10"/>
      <c r="R174" s="10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9"/>
      <c r="AK174" s="9"/>
      <c r="AL174" s="9"/>
      <c r="AP174" s="9"/>
      <c r="AQ174" s="9"/>
      <c r="AR174" s="9"/>
    </row>
    <row r="175" spans="1:44" outlineLevel="1" x14ac:dyDescent="0.35">
      <c r="A175" s="17">
        <f>MAX($A$8:A174)+1</f>
        <v>168</v>
      </c>
      <c r="B175" s="5" t="s">
        <v>164</v>
      </c>
      <c r="C175" s="5" t="s">
        <v>174</v>
      </c>
      <c r="D175" s="5" t="s">
        <v>173</v>
      </c>
      <c r="E175" s="46">
        <v>379</v>
      </c>
      <c r="F175" s="6">
        <v>4582.6119119999994</v>
      </c>
      <c r="G175" s="6">
        <f t="shared" si="13"/>
        <v>4582.6119119999994</v>
      </c>
      <c r="H175" s="47">
        <v>45349</v>
      </c>
      <c r="I175" s="7"/>
      <c r="J175" s="6"/>
      <c r="K175" s="6"/>
      <c r="O175">
        <f t="shared" si="11"/>
        <v>0</v>
      </c>
      <c r="P175"/>
      <c r="Q175" s="10"/>
      <c r="R175" s="10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9"/>
      <c r="AK175" s="9"/>
      <c r="AL175" s="9"/>
      <c r="AP175" s="9"/>
      <c r="AQ175" s="9"/>
      <c r="AR175" s="9"/>
    </row>
    <row r="176" spans="1:44" outlineLevel="1" x14ac:dyDescent="0.35">
      <c r="A176" s="17">
        <f>MAX($A$8:A175)+1</f>
        <v>169</v>
      </c>
      <c r="B176" s="5" t="s">
        <v>164</v>
      </c>
      <c r="C176" s="5" t="s">
        <v>172</v>
      </c>
      <c r="D176" s="5" t="s">
        <v>171</v>
      </c>
      <c r="E176" s="46">
        <v>379</v>
      </c>
      <c r="F176" s="6">
        <v>4591.8647419999998</v>
      </c>
      <c r="G176" s="6">
        <f t="shared" si="13"/>
        <v>4591.8647419999998</v>
      </c>
      <c r="H176" s="47">
        <v>45349</v>
      </c>
      <c r="I176" s="7"/>
      <c r="J176" s="6"/>
      <c r="K176" s="6"/>
      <c r="O176">
        <f t="shared" si="11"/>
        <v>0</v>
      </c>
      <c r="P176"/>
      <c r="Q176" s="10"/>
      <c r="R176" s="10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9"/>
      <c r="AK176" s="9"/>
      <c r="AL176" s="9"/>
      <c r="AP176" s="9"/>
      <c r="AQ176" s="9"/>
      <c r="AR176" s="9"/>
    </row>
    <row r="177" spans="1:44" outlineLevel="1" x14ac:dyDescent="0.35">
      <c r="A177" s="17">
        <f>MAX($A$8:A176)+1</f>
        <v>170</v>
      </c>
      <c r="B177" s="5" t="s">
        <v>164</v>
      </c>
      <c r="C177" s="5" t="s">
        <v>170</v>
      </c>
      <c r="D177" s="5" t="s">
        <v>169</v>
      </c>
      <c r="E177" s="46">
        <v>379</v>
      </c>
      <c r="F177" s="6">
        <v>4582.6119119999994</v>
      </c>
      <c r="G177" s="6">
        <f t="shared" si="13"/>
        <v>4582.6119119999994</v>
      </c>
      <c r="H177" s="47">
        <v>45349</v>
      </c>
      <c r="I177" s="7"/>
      <c r="J177" s="6"/>
      <c r="K177" s="6"/>
      <c r="O177">
        <f t="shared" si="11"/>
        <v>0</v>
      </c>
      <c r="P177"/>
      <c r="Q177" s="10"/>
      <c r="R177" s="10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9"/>
      <c r="AK177" s="9"/>
      <c r="AL177" s="9"/>
      <c r="AP177" s="9"/>
      <c r="AQ177" s="9"/>
      <c r="AR177" s="9"/>
    </row>
    <row r="178" spans="1:44" outlineLevel="1" x14ac:dyDescent="0.35">
      <c r="A178" s="17">
        <f>MAX($A$8:A177)+1</f>
        <v>171</v>
      </c>
      <c r="B178" s="5" t="s">
        <v>164</v>
      </c>
      <c r="C178" s="5" t="s">
        <v>168</v>
      </c>
      <c r="D178" s="5" t="s">
        <v>167</v>
      </c>
      <c r="E178" s="46">
        <v>376.1</v>
      </c>
      <c r="F178" s="6">
        <v>171343.33359999998</v>
      </c>
      <c r="G178" s="6">
        <f t="shared" si="13"/>
        <v>171343.33359999998</v>
      </c>
      <c r="H178" s="47">
        <v>45351</v>
      </c>
      <c r="I178" s="7"/>
      <c r="J178" s="6"/>
      <c r="K178" s="6"/>
      <c r="O178">
        <f t="shared" si="11"/>
        <v>0</v>
      </c>
      <c r="P178"/>
      <c r="Q178" s="10"/>
      <c r="R178" s="10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9"/>
      <c r="AK178" s="9"/>
      <c r="AL178" s="9"/>
      <c r="AP178" s="9"/>
      <c r="AQ178" s="9"/>
      <c r="AR178" s="9"/>
    </row>
    <row r="179" spans="1:44" outlineLevel="1" x14ac:dyDescent="0.35">
      <c r="A179" s="17">
        <f>MAX($A$8:A178)+1</f>
        <v>172</v>
      </c>
      <c r="B179" s="5" t="s">
        <v>164</v>
      </c>
      <c r="C179" s="5" t="s">
        <v>166</v>
      </c>
      <c r="D179" s="5" t="s">
        <v>165</v>
      </c>
      <c r="E179" s="46">
        <v>376.1</v>
      </c>
      <c r="F179" s="6">
        <v>851809.52023000002</v>
      </c>
      <c r="G179" s="6">
        <f t="shared" si="13"/>
        <v>851809.52023000002</v>
      </c>
      <c r="H179" s="47">
        <v>45641</v>
      </c>
      <c r="I179" s="7"/>
      <c r="J179" s="6"/>
      <c r="K179" s="6"/>
      <c r="O179">
        <f t="shared" si="11"/>
        <v>0</v>
      </c>
      <c r="P179"/>
      <c r="Q179" s="10"/>
      <c r="R179" s="10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9"/>
      <c r="AK179" s="9"/>
      <c r="AL179" s="9"/>
      <c r="AP179" s="9"/>
      <c r="AQ179" s="9"/>
      <c r="AR179" s="9"/>
    </row>
    <row r="180" spans="1:44" outlineLevel="1" x14ac:dyDescent="0.35">
      <c r="A180" s="17">
        <f>MAX($A$8:A179)+1</f>
        <v>173</v>
      </c>
      <c r="B180" s="5" t="s">
        <v>164</v>
      </c>
      <c r="C180" s="5" t="s">
        <v>163</v>
      </c>
      <c r="D180" s="5" t="s">
        <v>162</v>
      </c>
      <c r="E180" s="46">
        <v>376.1</v>
      </c>
      <c r="F180" s="6">
        <v>229130.5956</v>
      </c>
      <c r="G180" s="6">
        <f t="shared" si="13"/>
        <v>229130.5956</v>
      </c>
      <c r="H180" s="47">
        <v>45380</v>
      </c>
      <c r="I180" s="7"/>
      <c r="J180" s="44"/>
      <c r="K180" s="44"/>
      <c r="L180" s="44"/>
      <c r="M180" s="44"/>
      <c r="N180" s="44"/>
      <c r="O180">
        <f t="shared" si="11"/>
        <v>0</v>
      </c>
      <c r="P180"/>
      <c r="Q180" s="10"/>
      <c r="R180" s="10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9"/>
      <c r="AK180" s="9"/>
      <c r="AL180" s="9"/>
      <c r="AP180" s="9"/>
      <c r="AQ180" s="9"/>
      <c r="AR180" s="9"/>
    </row>
    <row r="181" spans="1:44" outlineLevel="1" x14ac:dyDescent="0.35">
      <c r="A181" s="17">
        <f>MAX($A$8:A180)+1</f>
        <v>174</v>
      </c>
      <c r="B181" s="42"/>
      <c r="C181" s="42"/>
      <c r="D181" s="41" t="s">
        <v>161</v>
      </c>
      <c r="E181" s="40"/>
      <c r="F181" s="13">
        <f>SUM(F34:F180)</f>
        <v>122284663.83724491</v>
      </c>
      <c r="G181" s="13">
        <f>SUM(G34:G180)</f>
        <v>122284663.83724491</v>
      </c>
      <c r="H181" s="13"/>
      <c r="I181" s="14">
        <f>SUM(I34:I180)</f>
        <v>67426910.107644007</v>
      </c>
      <c r="J181" s="13">
        <f>SUM(J34:J180)</f>
        <v>67426910.107644007</v>
      </c>
      <c r="K181" s="13"/>
      <c r="L181" s="13">
        <f>SUM(L34:L180)</f>
        <v>0</v>
      </c>
      <c r="M181" s="6"/>
      <c r="N181" s="6"/>
      <c r="O181">
        <f t="shared" si="11"/>
        <v>1</v>
      </c>
      <c r="P181"/>
      <c r="Q181" s="9"/>
      <c r="R181" s="9"/>
      <c r="S181" s="43" t="str">
        <f>IFERROR(VLOOKUP(AJ181, $AT$9:$AV$35, 3, FALSE), "")</f>
        <v/>
      </c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K181" s="9"/>
      <c r="AL181" s="9"/>
      <c r="AP181" s="9"/>
      <c r="AQ181" s="9"/>
      <c r="AR181" s="9"/>
    </row>
    <row r="182" spans="1:44" outlineLevel="1" x14ac:dyDescent="0.35">
      <c r="A182" s="17">
        <f>MAX($A$8:A181)+1</f>
        <v>175</v>
      </c>
      <c r="B182" s="33"/>
      <c r="C182" s="33"/>
      <c r="D182" s="51"/>
      <c r="E182" s="8"/>
      <c r="F182" s="6"/>
      <c r="G182" s="6"/>
      <c r="H182" s="6"/>
      <c r="I182" s="34"/>
      <c r="J182" s="6"/>
      <c r="K182" s="6"/>
      <c r="L182" s="6"/>
      <c r="M182" s="6"/>
      <c r="N182" s="6"/>
      <c r="O182">
        <f t="shared" si="11"/>
        <v>0</v>
      </c>
      <c r="P182"/>
      <c r="Q182" s="9"/>
      <c r="R182" s="9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K182" s="9"/>
      <c r="AL182" s="9"/>
      <c r="AP182" s="9"/>
      <c r="AQ182" s="9"/>
      <c r="AR182" s="9"/>
    </row>
    <row r="183" spans="1:44" outlineLevel="1" x14ac:dyDescent="0.35">
      <c r="A183" s="17">
        <f>MAX($A$8:A182)+1</f>
        <v>176</v>
      </c>
      <c r="B183" s="5" t="s">
        <v>15</v>
      </c>
      <c r="C183" s="5" t="s">
        <v>160</v>
      </c>
      <c r="D183" s="5" t="s">
        <v>159</v>
      </c>
      <c r="E183" s="46">
        <v>396.2</v>
      </c>
      <c r="F183" s="6">
        <v>2463904.4573269999</v>
      </c>
      <c r="G183" s="6">
        <f t="shared" ref="G183:G214" si="15">+F183</f>
        <v>2463904.4573269999</v>
      </c>
      <c r="H183" s="45">
        <v>45657</v>
      </c>
      <c r="I183" s="2">
        <v>2289180.1058280002</v>
      </c>
      <c r="J183" s="6">
        <f t="shared" ref="J183:J214" si="16">+I183</f>
        <v>2289180.1058280002</v>
      </c>
      <c r="K183" s="47">
        <v>46022</v>
      </c>
      <c r="O183">
        <f t="shared" si="11"/>
        <v>1</v>
      </c>
      <c r="P183"/>
      <c r="Q183" s="9"/>
      <c r="R183" s="9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K183" s="9"/>
      <c r="AL183" s="9"/>
      <c r="AP183" s="9"/>
      <c r="AQ183" s="9"/>
      <c r="AR183" s="9"/>
    </row>
    <row r="184" spans="1:44" outlineLevel="1" x14ac:dyDescent="0.35">
      <c r="A184" s="17">
        <f>MAX($A$8:A183)+1</f>
        <v>177</v>
      </c>
      <c r="B184" s="5" t="s">
        <v>15</v>
      </c>
      <c r="C184" s="5" t="s">
        <v>158</v>
      </c>
      <c r="D184" s="5" t="s">
        <v>157</v>
      </c>
      <c r="E184" s="46">
        <v>397.2</v>
      </c>
      <c r="F184" s="6">
        <v>87401.493662000037</v>
      </c>
      <c r="G184" s="6">
        <f t="shared" si="15"/>
        <v>87401.493662000037</v>
      </c>
      <c r="H184" s="45">
        <v>45657</v>
      </c>
      <c r="I184" s="2">
        <v>37782.730999999992</v>
      </c>
      <c r="J184" s="6">
        <f t="shared" si="16"/>
        <v>37782.730999999992</v>
      </c>
      <c r="K184" s="47">
        <v>46022</v>
      </c>
      <c r="O184">
        <f t="shared" si="11"/>
        <v>0</v>
      </c>
      <c r="P184"/>
      <c r="Q184" s="9"/>
      <c r="R184" s="9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K184" s="9"/>
      <c r="AL184" s="9"/>
      <c r="AP184" s="9"/>
      <c r="AQ184" s="9"/>
      <c r="AR184" s="9"/>
    </row>
    <row r="185" spans="1:44" outlineLevel="1" x14ac:dyDescent="0.35">
      <c r="A185" s="17">
        <f>MAX($A$8:A184)+1</f>
        <v>178</v>
      </c>
      <c r="B185" s="5" t="s">
        <v>15</v>
      </c>
      <c r="C185" s="5" t="s">
        <v>156</v>
      </c>
      <c r="D185" s="5" t="s">
        <v>155</v>
      </c>
      <c r="E185" s="46">
        <v>392.2</v>
      </c>
      <c r="F185" s="6">
        <v>1060664.9308400003</v>
      </c>
      <c r="G185" s="6">
        <f t="shared" si="15"/>
        <v>1060664.9308400003</v>
      </c>
      <c r="H185" s="45">
        <v>45657</v>
      </c>
      <c r="I185" s="2">
        <v>769996.95369600004</v>
      </c>
      <c r="J185" s="6">
        <f t="shared" si="16"/>
        <v>769996.95369600004</v>
      </c>
      <c r="K185" s="47">
        <v>46022</v>
      </c>
      <c r="O185">
        <f t="shared" si="11"/>
        <v>0</v>
      </c>
      <c r="P185"/>
      <c r="Q185" s="9"/>
      <c r="R185" s="9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K185" s="9"/>
      <c r="AL185" s="9"/>
      <c r="AP185" s="9"/>
      <c r="AQ185" s="9"/>
      <c r="AR185" s="9"/>
    </row>
    <row r="186" spans="1:44" outlineLevel="1" x14ac:dyDescent="0.35">
      <c r="A186" s="17">
        <f>MAX($A$8:A185)+1</f>
        <v>179</v>
      </c>
      <c r="B186" s="5" t="s">
        <v>15</v>
      </c>
      <c r="C186" s="5" t="s">
        <v>154</v>
      </c>
      <c r="D186" s="5" t="s">
        <v>153</v>
      </c>
      <c r="E186" s="46">
        <v>391.3</v>
      </c>
      <c r="F186" s="6">
        <v>113444.00484100005</v>
      </c>
      <c r="G186" s="6">
        <f t="shared" si="15"/>
        <v>113444.00484100005</v>
      </c>
      <c r="H186" s="45">
        <v>45657</v>
      </c>
      <c r="I186" s="2">
        <v>94456.827500000014</v>
      </c>
      <c r="J186" s="6">
        <f t="shared" si="16"/>
        <v>94456.827500000014</v>
      </c>
      <c r="K186" s="47">
        <v>46022</v>
      </c>
      <c r="O186">
        <f t="shared" si="11"/>
        <v>0</v>
      </c>
      <c r="P186"/>
      <c r="Q186" s="9"/>
      <c r="R186" s="9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K186" s="9"/>
      <c r="AL186" s="9"/>
      <c r="AP186" s="9"/>
      <c r="AQ186" s="9"/>
      <c r="AR186" s="9"/>
    </row>
    <row r="187" spans="1:44" outlineLevel="1" x14ac:dyDescent="0.35">
      <c r="A187" s="17">
        <f>MAX($A$8:A186)+1</f>
        <v>180</v>
      </c>
      <c r="B187" s="5" t="s">
        <v>15</v>
      </c>
      <c r="C187" s="5" t="s">
        <v>152</v>
      </c>
      <c r="D187" s="1" t="s">
        <v>151</v>
      </c>
      <c r="E187" s="46">
        <v>391.3</v>
      </c>
      <c r="F187" s="6">
        <v>139476.66683600002</v>
      </c>
      <c r="G187" s="6">
        <f t="shared" si="15"/>
        <v>139476.66683600002</v>
      </c>
      <c r="H187" s="45">
        <v>45657</v>
      </c>
      <c r="I187" s="2">
        <v>139796.10469999997</v>
      </c>
      <c r="J187" s="6">
        <f t="shared" si="16"/>
        <v>139796.10469999997</v>
      </c>
      <c r="K187" s="47">
        <v>46022</v>
      </c>
      <c r="O187">
        <f t="shared" si="11"/>
        <v>0</v>
      </c>
      <c r="P187"/>
      <c r="Q187" s="9"/>
      <c r="R187" s="9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K187" s="9"/>
      <c r="AL187" s="9"/>
      <c r="AP187" s="9"/>
      <c r="AQ187" s="9"/>
      <c r="AR187" s="9"/>
    </row>
    <row r="188" spans="1:44" outlineLevel="1" x14ac:dyDescent="0.35">
      <c r="A188" s="17">
        <f>MAX($A$8:A187)+1</f>
        <v>181</v>
      </c>
      <c r="B188" s="5" t="s">
        <v>15</v>
      </c>
      <c r="C188" s="5" t="s">
        <v>150</v>
      </c>
      <c r="D188" s="5" t="s">
        <v>149</v>
      </c>
      <c r="E188" s="46">
        <v>391.5</v>
      </c>
      <c r="F188" s="6">
        <v>97895.851235000009</v>
      </c>
      <c r="G188" s="6">
        <f t="shared" si="15"/>
        <v>97895.851235000009</v>
      </c>
      <c r="H188" s="45">
        <v>45657</v>
      </c>
      <c r="I188" s="2">
        <v>148276.99154800002</v>
      </c>
      <c r="J188" s="6">
        <f t="shared" si="16"/>
        <v>148276.99154800002</v>
      </c>
      <c r="K188" s="47">
        <v>46022</v>
      </c>
      <c r="O188">
        <f t="shared" si="11"/>
        <v>0</v>
      </c>
      <c r="P188"/>
      <c r="Q188" s="9"/>
      <c r="R188" s="9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K188" s="9"/>
      <c r="AL188" s="9"/>
      <c r="AP188" s="9"/>
      <c r="AQ188" s="9"/>
      <c r="AR188" s="9"/>
    </row>
    <row r="189" spans="1:44" outlineLevel="1" x14ac:dyDescent="0.35">
      <c r="A189" s="17">
        <f>MAX($A$8:A188)+1</f>
        <v>182</v>
      </c>
      <c r="B189" s="5" t="s">
        <v>15</v>
      </c>
      <c r="C189" s="5" t="s">
        <v>148</v>
      </c>
      <c r="D189" s="5" t="s">
        <v>147</v>
      </c>
      <c r="E189" s="46">
        <v>391.3</v>
      </c>
      <c r="F189" s="6">
        <v>136058.75</v>
      </c>
      <c r="G189" s="6">
        <f t="shared" si="15"/>
        <v>136058.75</v>
      </c>
      <c r="H189" s="45">
        <v>45657</v>
      </c>
      <c r="I189" s="2">
        <v>4053.38</v>
      </c>
      <c r="J189" s="6">
        <f t="shared" si="16"/>
        <v>4053.38</v>
      </c>
      <c r="K189" s="47">
        <v>46022</v>
      </c>
      <c r="O189">
        <f t="shared" si="11"/>
        <v>0</v>
      </c>
      <c r="P189"/>
      <c r="Q189" s="9"/>
      <c r="R189" s="9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K189" s="9"/>
      <c r="AL189" s="9"/>
      <c r="AP189" s="9"/>
      <c r="AQ189" s="9"/>
      <c r="AR189" s="9"/>
    </row>
    <row r="190" spans="1:44" outlineLevel="1" x14ac:dyDescent="0.35">
      <c r="A190" s="17">
        <f>MAX($A$8:A189)+1</f>
        <v>183</v>
      </c>
      <c r="B190" s="5" t="s">
        <v>15</v>
      </c>
      <c r="C190" s="5" t="s">
        <v>146</v>
      </c>
      <c r="D190" s="5" t="s">
        <v>145</v>
      </c>
      <c r="E190" s="46">
        <v>394.1</v>
      </c>
      <c r="F190" s="6">
        <v>163538.84</v>
      </c>
      <c r="G190" s="6">
        <f t="shared" si="15"/>
        <v>163538.84</v>
      </c>
      <c r="H190" s="45">
        <v>45657</v>
      </c>
      <c r="I190" s="2">
        <v>142508.39000000001</v>
      </c>
      <c r="J190" s="6">
        <f t="shared" si="16"/>
        <v>142508.39000000001</v>
      </c>
      <c r="K190" s="47">
        <v>46022</v>
      </c>
      <c r="O190">
        <f t="shared" si="11"/>
        <v>0</v>
      </c>
      <c r="P190"/>
      <c r="Q190" s="9"/>
      <c r="R190" s="9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K190" s="9"/>
      <c r="AL190" s="9"/>
      <c r="AP190" s="9"/>
      <c r="AQ190" s="9"/>
      <c r="AR190" s="9"/>
    </row>
    <row r="191" spans="1:44" outlineLevel="1" x14ac:dyDescent="0.35">
      <c r="A191" s="17">
        <f>MAX($A$8:A190)+1</f>
        <v>184</v>
      </c>
      <c r="B191" s="5" t="s">
        <v>15</v>
      </c>
      <c r="C191" s="5" t="s">
        <v>144</v>
      </c>
      <c r="D191" s="5" t="s">
        <v>143</v>
      </c>
      <c r="E191" s="46">
        <v>397.2</v>
      </c>
      <c r="F191" s="6">
        <v>1387227.5384</v>
      </c>
      <c r="G191" s="6">
        <f t="shared" si="15"/>
        <v>1387227.5384</v>
      </c>
      <c r="H191" s="45">
        <v>45657</v>
      </c>
      <c r="I191" s="7">
        <v>0</v>
      </c>
      <c r="J191" s="6">
        <f t="shared" si="16"/>
        <v>0</v>
      </c>
      <c r="K191" s="47"/>
      <c r="O191">
        <f t="shared" si="11"/>
        <v>0</v>
      </c>
      <c r="P191"/>
      <c r="Q191" s="9"/>
      <c r="R191" s="9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5"/>
      <c r="AK191" s="9"/>
      <c r="AL191" s="9"/>
      <c r="AP191" s="9"/>
      <c r="AQ191" s="9"/>
      <c r="AR191" s="9"/>
    </row>
    <row r="192" spans="1:44" outlineLevel="1" x14ac:dyDescent="0.35">
      <c r="A192" s="17">
        <f>MAX($A$8:A191)+1</f>
        <v>185</v>
      </c>
      <c r="B192" s="5" t="s">
        <v>15</v>
      </c>
      <c r="C192" s="5" t="s">
        <v>142</v>
      </c>
      <c r="D192" s="5" t="s">
        <v>141</v>
      </c>
      <c r="E192" s="46">
        <v>397.2</v>
      </c>
      <c r="F192" s="6">
        <v>52022.181260999998</v>
      </c>
      <c r="G192" s="6">
        <f t="shared" si="15"/>
        <v>52022.181260999998</v>
      </c>
      <c r="H192" s="45">
        <v>45657</v>
      </c>
      <c r="I192" s="7">
        <v>0</v>
      </c>
      <c r="J192" s="6">
        <f t="shared" si="16"/>
        <v>0</v>
      </c>
      <c r="K192" s="47"/>
      <c r="O192">
        <f t="shared" si="11"/>
        <v>0</v>
      </c>
      <c r="P192"/>
      <c r="R192" s="9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5"/>
      <c r="AK192" s="9"/>
      <c r="AL192" s="9"/>
      <c r="AP192" s="9"/>
      <c r="AQ192" s="9"/>
      <c r="AR192" s="9"/>
    </row>
    <row r="193" spans="1:44" outlineLevel="1" x14ac:dyDescent="0.35">
      <c r="A193" s="17">
        <f>MAX($A$8:A192)+1</f>
        <v>186</v>
      </c>
      <c r="B193" s="5" t="s">
        <v>15</v>
      </c>
      <c r="C193" s="5" t="s">
        <v>140</v>
      </c>
      <c r="D193" s="5" t="s">
        <v>139</v>
      </c>
      <c r="E193" s="46">
        <v>397.2</v>
      </c>
      <c r="F193" s="6">
        <v>72377.088960000008</v>
      </c>
      <c r="G193" s="6">
        <f t="shared" si="15"/>
        <v>72377.088960000008</v>
      </c>
      <c r="H193" s="45">
        <v>45657</v>
      </c>
      <c r="I193" s="2">
        <v>37782.731</v>
      </c>
      <c r="J193" s="6">
        <f t="shared" si="16"/>
        <v>37782.731</v>
      </c>
      <c r="K193" s="47">
        <v>46022</v>
      </c>
      <c r="O193">
        <f t="shared" si="11"/>
        <v>0</v>
      </c>
      <c r="P193"/>
      <c r="Q193" s="9"/>
      <c r="R193" s="9"/>
      <c r="S193" s="2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5"/>
      <c r="AK193" s="9"/>
      <c r="AL193" s="9"/>
      <c r="AP193" s="9"/>
      <c r="AQ193" s="9"/>
      <c r="AR193" s="9"/>
    </row>
    <row r="194" spans="1:44" outlineLevel="1" x14ac:dyDescent="0.35">
      <c r="A194" s="17">
        <f>MAX($A$8:A193)+1</f>
        <v>187</v>
      </c>
      <c r="B194" s="5" t="s">
        <v>15</v>
      </c>
      <c r="C194" s="5" t="s">
        <v>138</v>
      </c>
      <c r="D194" s="5" t="s">
        <v>137</v>
      </c>
      <c r="E194" s="46">
        <v>394.1</v>
      </c>
      <c r="F194" s="6">
        <v>16945.670000000002</v>
      </c>
      <c r="G194" s="6">
        <f t="shared" si="15"/>
        <v>16945.670000000002</v>
      </c>
      <c r="H194" s="47">
        <v>45473</v>
      </c>
      <c r="I194" s="50">
        <v>0</v>
      </c>
      <c r="J194" s="6">
        <f t="shared" si="16"/>
        <v>0</v>
      </c>
      <c r="K194" s="6"/>
      <c r="O194">
        <f t="shared" si="11"/>
        <v>0</v>
      </c>
      <c r="P194"/>
      <c r="R194" s="9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5"/>
      <c r="AK194" s="9"/>
      <c r="AL194" s="9"/>
      <c r="AP194" s="9"/>
      <c r="AQ194" s="9"/>
      <c r="AR194" s="9"/>
    </row>
    <row r="195" spans="1:44" outlineLevel="1" x14ac:dyDescent="0.35">
      <c r="A195" s="17">
        <f>MAX($A$8:A194)+1</f>
        <v>188</v>
      </c>
      <c r="B195" s="5" t="s">
        <v>15</v>
      </c>
      <c r="C195" s="9" t="s">
        <v>136</v>
      </c>
      <c r="D195" s="9" t="s">
        <v>135</v>
      </c>
      <c r="E195" s="46">
        <v>394.1</v>
      </c>
      <c r="F195" s="6">
        <v>14987.11</v>
      </c>
      <c r="G195" s="6">
        <f t="shared" si="15"/>
        <v>14987.11</v>
      </c>
      <c r="H195" s="43">
        <v>45468</v>
      </c>
      <c r="I195" s="2">
        <v>0</v>
      </c>
      <c r="J195" s="6">
        <f t="shared" si="16"/>
        <v>0</v>
      </c>
      <c r="K195" s="47">
        <v>45747</v>
      </c>
      <c r="O195">
        <f t="shared" si="11"/>
        <v>0</v>
      </c>
      <c r="P195"/>
      <c r="Q195" s="9"/>
      <c r="R195" s="9"/>
      <c r="S195" s="2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5"/>
      <c r="AK195" s="9"/>
      <c r="AL195" s="9"/>
      <c r="AP195" s="9"/>
      <c r="AQ195" s="9"/>
      <c r="AR195" s="9"/>
    </row>
    <row r="196" spans="1:44" outlineLevel="1" x14ac:dyDescent="0.35">
      <c r="A196" s="17">
        <f>MAX($A$8:A195)+1</f>
        <v>189</v>
      </c>
      <c r="B196" s="5" t="s">
        <v>15</v>
      </c>
      <c r="C196" s="5" t="s">
        <v>134</v>
      </c>
      <c r="D196" s="5" t="s">
        <v>133</v>
      </c>
      <c r="E196" s="46">
        <v>394.1</v>
      </c>
      <c r="F196" s="6">
        <v>16755.97</v>
      </c>
      <c r="G196" s="6">
        <f t="shared" si="15"/>
        <v>16755.97</v>
      </c>
      <c r="H196" s="47">
        <v>45442</v>
      </c>
      <c r="I196" s="7">
        <v>0</v>
      </c>
      <c r="J196" s="6">
        <f t="shared" si="16"/>
        <v>0</v>
      </c>
      <c r="K196" s="6"/>
      <c r="O196">
        <f t="shared" si="11"/>
        <v>0</v>
      </c>
      <c r="P196"/>
      <c r="R196" s="10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5"/>
      <c r="AK196" s="9"/>
      <c r="AL196" s="9"/>
      <c r="AP196" s="9"/>
      <c r="AQ196" s="9"/>
      <c r="AR196" s="9"/>
    </row>
    <row r="197" spans="1:44" outlineLevel="1" x14ac:dyDescent="0.35">
      <c r="A197" s="17">
        <f>MAX($A$8:A196)+1</f>
        <v>190</v>
      </c>
      <c r="B197" s="5" t="s">
        <v>15</v>
      </c>
      <c r="C197" s="5" t="s">
        <v>132</v>
      </c>
      <c r="D197" s="5" t="s">
        <v>131</v>
      </c>
      <c r="E197" s="46">
        <v>394.1</v>
      </c>
      <c r="F197" s="6">
        <v>3970.1</v>
      </c>
      <c r="G197" s="6">
        <f t="shared" si="15"/>
        <v>3970.1</v>
      </c>
      <c r="H197" s="47">
        <v>45513</v>
      </c>
      <c r="I197" s="7">
        <v>0</v>
      </c>
      <c r="J197" s="6">
        <f t="shared" si="16"/>
        <v>0</v>
      </c>
      <c r="K197" s="6"/>
      <c r="O197">
        <f t="shared" si="11"/>
        <v>0</v>
      </c>
      <c r="P197"/>
      <c r="R197" s="9"/>
      <c r="S197" s="2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5"/>
      <c r="AK197" s="9"/>
      <c r="AL197" s="9"/>
      <c r="AP197" s="9"/>
      <c r="AQ197" s="9"/>
      <c r="AR197" s="9"/>
    </row>
    <row r="198" spans="1:44" outlineLevel="1" x14ac:dyDescent="0.35">
      <c r="A198" s="17">
        <f>MAX($A$8:A197)+1</f>
        <v>191</v>
      </c>
      <c r="B198" s="5" t="s">
        <v>15</v>
      </c>
      <c r="C198" s="5" t="s">
        <v>130</v>
      </c>
      <c r="D198" s="5" t="s">
        <v>129</v>
      </c>
      <c r="E198" s="46">
        <v>394.1</v>
      </c>
      <c r="F198" s="6">
        <v>10597.83</v>
      </c>
      <c r="G198" s="6">
        <f t="shared" si="15"/>
        <v>10597.83</v>
      </c>
      <c r="H198" s="47">
        <v>45382</v>
      </c>
      <c r="I198" s="7">
        <v>0</v>
      </c>
      <c r="J198" s="6">
        <f t="shared" si="16"/>
        <v>0</v>
      </c>
      <c r="K198" s="47">
        <v>46022</v>
      </c>
      <c r="O198">
        <f t="shared" si="11"/>
        <v>0</v>
      </c>
      <c r="P198"/>
      <c r="R198" s="9"/>
      <c r="S198" s="2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5"/>
      <c r="AK198" s="9"/>
      <c r="AL198" s="9"/>
      <c r="AP198" s="9"/>
      <c r="AQ198" s="9"/>
      <c r="AR198" s="9"/>
    </row>
    <row r="199" spans="1:44" outlineLevel="1" x14ac:dyDescent="0.35">
      <c r="A199" s="17">
        <f>MAX($A$8:A198)+1</f>
        <v>192</v>
      </c>
      <c r="B199" s="5" t="s">
        <v>15</v>
      </c>
      <c r="C199" s="5" t="s">
        <v>128</v>
      </c>
      <c r="D199" s="5" t="s">
        <v>127</v>
      </c>
      <c r="E199" s="46">
        <v>390.1</v>
      </c>
      <c r="F199" s="6">
        <v>126212.5</v>
      </c>
      <c r="G199" s="6">
        <f t="shared" si="15"/>
        <v>126212.5</v>
      </c>
      <c r="H199" s="47">
        <v>45505</v>
      </c>
      <c r="I199" s="7">
        <v>0</v>
      </c>
      <c r="J199" s="6">
        <f t="shared" si="16"/>
        <v>0</v>
      </c>
      <c r="K199" s="6"/>
      <c r="O199">
        <f t="shared" si="11"/>
        <v>0</v>
      </c>
      <c r="P199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5"/>
      <c r="AK199" s="9"/>
      <c r="AL199" s="9"/>
      <c r="AP199" s="9"/>
      <c r="AQ199" s="9"/>
      <c r="AR199" s="9"/>
    </row>
    <row r="200" spans="1:44" outlineLevel="1" x14ac:dyDescent="0.35">
      <c r="A200" s="17">
        <f>MAX($A$8:A199)+1</f>
        <v>193</v>
      </c>
      <c r="B200" s="5" t="s">
        <v>15</v>
      </c>
      <c r="C200" s="9" t="s">
        <v>126</v>
      </c>
      <c r="D200" s="9" t="s">
        <v>125</v>
      </c>
      <c r="E200" s="46">
        <v>394.1</v>
      </c>
      <c r="F200" s="6">
        <v>20141.350000000002</v>
      </c>
      <c r="G200" s="6">
        <f t="shared" si="15"/>
        <v>20141.350000000002</v>
      </c>
      <c r="H200" s="43">
        <v>45383</v>
      </c>
      <c r="I200" s="2">
        <v>0</v>
      </c>
      <c r="J200" s="6">
        <f t="shared" si="16"/>
        <v>0</v>
      </c>
      <c r="K200" s="47">
        <v>45748</v>
      </c>
      <c r="O200">
        <f t="shared" si="11"/>
        <v>0</v>
      </c>
      <c r="P200"/>
      <c r="Q200" s="9"/>
      <c r="R200" s="9"/>
      <c r="S200" s="2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5"/>
      <c r="AK200" s="9"/>
      <c r="AL200" s="9"/>
      <c r="AP200" s="9"/>
      <c r="AQ200" s="9"/>
      <c r="AR200" s="9"/>
    </row>
    <row r="201" spans="1:44" outlineLevel="1" x14ac:dyDescent="0.35">
      <c r="A201" s="17">
        <f>MAX($A$8:A200)+1</f>
        <v>194</v>
      </c>
      <c r="B201" s="5" t="s">
        <v>15</v>
      </c>
      <c r="C201" s="9" t="s">
        <v>124</v>
      </c>
      <c r="D201" s="9" t="s">
        <v>123</v>
      </c>
      <c r="E201" s="46">
        <v>397.1</v>
      </c>
      <c r="F201" s="6">
        <v>0</v>
      </c>
      <c r="G201" s="6">
        <f t="shared" si="15"/>
        <v>0</v>
      </c>
      <c r="H201" s="43">
        <v>46631</v>
      </c>
      <c r="I201" s="2">
        <v>0</v>
      </c>
      <c r="J201" s="6">
        <f t="shared" si="16"/>
        <v>0</v>
      </c>
      <c r="K201" s="47">
        <v>45777</v>
      </c>
      <c r="O201">
        <f t="shared" ref="O201:O257" si="17">IF(G201+J201&gt;$O$7,1,0)</f>
        <v>0</v>
      </c>
      <c r="P201"/>
      <c r="Q201" s="9"/>
      <c r="R201" s="9"/>
      <c r="S201" s="2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5"/>
      <c r="AK201" s="9"/>
      <c r="AL201" s="9"/>
      <c r="AP201" s="9"/>
      <c r="AQ201" s="9"/>
      <c r="AR201" s="9"/>
    </row>
    <row r="202" spans="1:44" outlineLevel="1" x14ac:dyDescent="0.35">
      <c r="A202" s="17">
        <f>MAX($A$8:A201)+1</f>
        <v>195</v>
      </c>
      <c r="B202" s="5" t="s">
        <v>15</v>
      </c>
      <c r="C202" s="5" t="s">
        <v>122</v>
      </c>
      <c r="D202" s="5" t="s">
        <v>121</v>
      </c>
      <c r="E202" s="46">
        <v>390.1</v>
      </c>
      <c r="F202" s="6">
        <v>0</v>
      </c>
      <c r="G202" s="6">
        <f t="shared" si="15"/>
        <v>0</v>
      </c>
      <c r="H202" s="47">
        <v>45657</v>
      </c>
      <c r="I202" s="7">
        <v>0</v>
      </c>
      <c r="J202" s="6">
        <f t="shared" si="16"/>
        <v>0</v>
      </c>
      <c r="K202" s="6"/>
      <c r="O202">
        <f t="shared" si="17"/>
        <v>0</v>
      </c>
      <c r="P202"/>
      <c r="Q202" s="9"/>
      <c r="R202" s="9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5"/>
      <c r="AK202" s="9"/>
      <c r="AL202" s="9"/>
      <c r="AP202" s="9"/>
      <c r="AQ202" s="9"/>
      <c r="AR202" s="9"/>
    </row>
    <row r="203" spans="1:44" outlineLevel="1" x14ac:dyDescent="0.35">
      <c r="A203" s="17">
        <f>MAX($A$8:A202)+1</f>
        <v>196</v>
      </c>
      <c r="B203" s="5" t="s">
        <v>15</v>
      </c>
      <c r="C203" s="5" t="s">
        <v>120</v>
      </c>
      <c r="D203" s="5" t="s">
        <v>119</v>
      </c>
      <c r="E203" s="46">
        <v>394.1</v>
      </c>
      <c r="F203" s="6">
        <v>12729.9</v>
      </c>
      <c r="G203" s="6">
        <f t="shared" si="15"/>
        <v>12729.9</v>
      </c>
      <c r="H203" s="47">
        <v>45412</v>
      </c>
      <c r="I203" s="7">
        <v>0</v>
      </c>
      <c r="J203" s="6">
        <f t="shared" si="16"/>
        <v>0</v>
      </c>
      <c r="K203" s="6"/>
      <c r="O203">
        <f t="shared" si="17"/>
        <v>0</v>
      </c>
      <c r="P203"/>
      <c r="Q203" s="9"/>
      <c r="R203" s="9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5"/>
      <c r="AK203" s="9"/>
      <c r="AL203" s="9"/>
      <c r="AP203" s="9"/>
      <c r="AQ203" s="9"/>
      <c r="AR203" s="9"/>
    </row>
    <row r="204" spans="1:44" outlineLevel="1" x14ac:dyDescent="0.35">
      <c r="A204" s="17">
        <f>MAX($A$8:A203)+1</f>
        <v>197</v>
      </c>
      <c r="B204" s="5" t="s">
        <v>15</v>
      </c>
      <c r="C204" s="5" t="s">
        <v>118</v>
      </c>
      <c r="D204" s="5" t="s">
        <v>117</v>
      </c>
      <c r="E204" s="46">
        <v>390.1</v>
      </c>
      <c r="F204" s="6">
        <v>37696.400500000003</v>
      </c>
      <c r="G204" s="6">
        <f t="shared" si="15"/>
        <v>37696.400500000003</v>
      </c>
      <c r="H204" s="47">
        <v>45382</v>
      </c>
      <c r="I204" s="7">
        <v>0</v>
      </c>
      <c r="J204" s="6">
        <f t="shared" si="16"/>
        <v>0</v>
      </c>
      <c r="K204" s="6"/>
      <c r="O204">
        <f t="shared" si="17"/>
        <v>0</v>
      </c>
      <c r="P204"/>
      <c r="Q204" s="9"/>
      <c r="R204" s="9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K204" s="9"/>
      <c r="AL204" s="9"/>
      <c r="AP204" s="9"/>
      <c r="AQ204" s="9"/>
      <c r="AR204" s="9"/>
    </row>
    <row r="205" spans="1:44" outlineLevel="1" x14ac:dyDescent="0.35">
      <c r="A205" s="17">
        <f>MAX($A$8:A204)+1</f>
        <v>198</v>
      </c>
      <c r="B205" s="5" t="s">
        <v>15</v>
      </c>
      <c r="C205" s="10" t="s">
        <v>116</v>
      </c>
      <c r="D205" s="10" t="s">
        <v>115</v>
      </c>
      <c r="E205" s="46">
        <v>394.1</v>
      </c>
      <c r="F205" s="6">
        <v>0</v>
      </c>
      <c r="G205" s="6">
        <f t="shared" si="15"/>
        <v>0</v>
      </c>
      <c r="I205" s="2">
        <v>4451.47</v>
      </c>
      <c r="J205" s="6">
        <f t="shared" si="16"/>
        <v>4451.47</v>
      </c>
      <c r="K205" s="47">
        <v>45747</v>
      </c>
      <c r="O205">
        <f t="shared" si="17"/>
        <v>0</v>
      </c>
      <c r="P205"/>
      <c r="Q205" s="9"/>
      <c r="R205" s="9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K205" s="9"/>
      <c r="AL205" s="9"/>
      <c r="AP205" s="9"/>
      <c r="AQ205" s="9"/>
      <c r="AR205" s="9"/>
    </row>
    <row r="206" spans="1:44" outlineLevel="1" x14ac:dyDescent="0.35">
      <c r="A206" s="17">
        <f>MAX($A$8:A205)+1</f>
        <v>199</v>
      </c>
      <c r="B206" s="5" t="s">
        <v>15</v>
      </c>
      <c r="C206" s="5" t="s">
        <v>114</v>
      </c>
      <c r="D206" s="5" t="s">
        <v>113</v>
      </c>
      <c r="E206" s="46">
        <v>394.1</v>
      </c>
      <c r="F206" s="6">
        <v>1592.8</v>
      </c>
      <c r="G206" s="6">
        <f t="shared" si="15"/>
        <v>1592.8</v>
      </c>
      <c r="H206" s="47">
        <v>45357</v>
      </c>
      <c r="I206" s="7">
        <v>0</v>
      </c>
      <c r="J206" s="6">
        <f t="shared" si="16"/>
        <v>0</v>
      </c>
      <c r="K206" s="6"/>
      <c r="O206">
        <f t="shared" si="17"/>
        <v>0</v>
      </c>
      <c r="P206"/>
      <c r="Q206" s="9"/>
      <c r="R206" s="9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K206" s="9"/>
      <c r="AL206" s="9"/>
      <c r="AP206" s="9"/>
      <c r="AQ206" s="9"/>
      <c r="AR206" s="9"/>
    </row>
    <row r="207" spans="1:44" outlineLevel="1" x14ac:dyDescent="0.35">
      <c r="A207" s="17">
        <f>MAX($A$8:A206)+1</f>
        <v>200</v>
      </c>
      <c r="B207" s="5" t="s">
        <v>15</v>
      </c>
      <c r="C207" s="5" t="s">
        <v>112</v>
      </c>
      <c r="D207" s="5" t="s">
        <v>111</v>
      </c>
      <c r="E207" s="46">
        <v>394.1</v>
      </c>
      <c r="F207" s="6">
        <v>10082.290000000001</v>
      </c>
      <c r="G207" s="6">
        <f t="shared" si="15"/>
        <v>10082.290000000001</v>
      </c>
      <c r="H207" s="47">
        <v>45357</v>
      </c>
      <c r="I207" s="7">
        <v>0</v>
      </c>
      <c r="J207" s="6">
        <f t="shared" si="16"/>
        <v>0</v>
      </c>
      <c r="K207" s="6"/>
      <c r="O207">
        <f t="shared" si="17"/>
        <v>0</v>
      </c>
      <c r="P207"/>
      <c r="Q207" s="9"/>
      <c r="R207" s="9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K207" s="9"/>
      <c r="AL207" s="9"/>
      <c r="AP207" s="9"/>
      <c r="AQ207" s="9"/>
      <c r="AR207" s="9"/>
    </row>
    <row r="208" spans="1:44" outlineLevel="1" x14ac:dyDescent="0.35">
      <c r="A208" s="17">
        <f>MAX($A$8:A207)+1</f>
        <v>201</v>
      </c>
      <c r="B208" s="5" t="s">
        <v>15</v>
      </c>
      <c r="C208" s="5" t="s">
        <v>110</v>
      </c>
      <c r="D208" s="5" t="s">
        <v>109</v>
      </c>
      <c r="E208" s="46">
        <v>394.1</v>
      </c>
      <c r="F208" s="6">
        <v>102940.75</v>
      </c>
      <c r="G208" s="6">
        <f t="shared" si="15"/>
        <v>102940.75</v>
      </c>
      <c r="H208" s="47">
        <v>45657</v>
      </c>
      <c r="I208" s="7">
        <v>103176.5</v>
      </c>
      <c r="J208" s="6">
        <f t="shared" si="16"/>
        <v>103176.5</v>
      </c>
      <c r="K208" s="45">
        <v>45657</v>
      </c>
      <c r="O208">
        <f t="shared" si="17"/>
        <v>0</v>
      </c>
      <c r="P208"/>
      <c r="Q208" s="9"/>
      <c r="R208" s="9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K208" s="9"/>
      <c r="AL208" s="9"/>
      <c r="AP208" s="9"/>
      <c r="AQ208" s="9"/>
      <c r="AR208" s="9"/>
    </row>
    <row r="209" spans="1:44" outlineLevel="1" x14ac:dyDescent="0.35">
      <c r="A209" s="17">
        <f>MAX($A$8:A208)+1</f>
        <v>202</v>
      </c>
      <c r="B209" s="5" t="s">
        <v>15</v>
      </c>
      <c r="C209" s="5" t="s">
        <v>108</v>
      </c>
      <c r="D209" s="5" t="s">
        <v>42</v>
      </c>
      <c r="E209" s="46">
        <v>394.1</v>
      </c>
      <c r="F209" s="6">
        <v>32137.600000000002</v>
      </c>
      <c r="G209" s="6">
        <f t="shared" si="15"/>
        <v>32137.600000000002</v>
      </c>
      <c r="H209" s="47">
        <v>45383</v>
      </c>
      <c r="I209" s="7">
        <v>0</v>
      </c>
      <c r="J209" s="6">
        <f t="shared" si="16"/>
        <v>0</v>
      </c>
      <c r="K209" s="6"/>
      <c r="O209">
        <f t="shared" si="17"/>
        <v>0</v>
      </c>
      <c r="P209"/>
      <c r="Q209" s="9"/>
      <c r="R209" s="9"/>
      <c r="S209" s="2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K209" s="9"/>
      <c r="AL209" s="9"/>
      <c r="AP209" s="9"/>
      <c r="AQ209" s="9"/>
      <c r="AR209" s="9"/>
    </row>
    <row r="210" spans="1:44" outlineLevel="1" x14ac:dyDescent="0.35">
      <c r="A210" s="17">
        <f>MAX($A$8:A209)+1</f>
        <v>203</v>
      </c>
      <c r="B210" s="5" t="s">
        <v>15</v>
      </c>
      <c r="C210" s="5" t="s">
        <v>107</v>
      </c>
      <c r="D210" s="5" t="s">
        <v>106</v>
      </c>
      <c r="E210" s="46">
        <v>394.1</v>
      </c>
      <c r="F210" s="6">
        <v>0</v>
      </c>
      <c r="G210" s="6">
        <f t="shared" si="15"/>
        <v>0</v>
      </c>
      <c r="H210" s="47"/>
      <c r="I210" s="7">
        <v>34224.400000000001</v>
      </c>
      <c r="J210" s="6">
        <f t="shared" si="16"/>
        <v>34224.400000000001</v>
      </c>
      <c r="K210" s="45">
        <v>45748</v>
      </c>
      <c r="O210">
        <f t="shared" si="17"/>
        <v>0</v>
      </c>
      <c r="P210"/>
      <c r="Q210" s="9"/>
      <c r="R210" s="9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K210" s="9"/>
      <c r="AL210" s="9"/>
      <c r="AP210" s="9"/>
      <c r="AQ210" s="9"/>
      <c r="AR210" s="9"/>
    </row>
    <row r="211" spans="1:44" outlineLevel="1" x14ac:dyDescent="0.35">
      <c r="A211" s="17">
        <f>MAX($A$8:A210)+1</f>
        <v>204</v>
      </c>
      <c r="B211" s="5" t="s">
        <v>15</v>
      </c>
      <c r="C211" s="5" t="s">
        <v>105</v>
      </c>
      <c r="D211" s="5" t="s">
        <v>104</v>
      </c>
      <c r="E211" s="46">
        <v>394.1</v>
      </c>
      <c r="F211" s="6">
        <v>0</v>
      </c>
      <c r="G211" s="6">
        <f t="shared" si="15"/>
        <v>0</v>
      </c>
      <c r="H211" s="47"/>
      <c r="I211" s="7">
        <v>13271.01</v>
      </c>
      <c r="J211" s="6">
        <f t="shared" si="16"/>
        <v>13271.01</v>
      </c>
      <c r="K211" s="45">
        <v>45777</v>
      </c>
      <c r="O211">
        <f t="shared" si="17"/>
        <v>0</v>
      </c>
      <c r="P211"/>
      <c r="Q211" s="9"/>
      <c r="R211" s="49"/>
      <c r="S211" s="2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K211" s="9"/>
      <c r="AL211" s="9"/>
      <c r="AP211" s="9"/>
      <c r="AQ211" s="9"/>
      <c r="AR211" s="9"/>
    </row>
    <row r="212" spans="1:44" outlineLevel="1" x14ac:dyDescent="0.35">
      <c r="A212" s="17">
        <f>MAX($A$8:A211)+1</f>
        <v>205</v>
      </c>
      <c r="B212" s="5" t="s">
        <v>15</v>
      </c>
      <c r="C212" s="5" t="s">
        <v>103</v>
      </c>
      <c r="D212" s="5" t="s">
        <v>102</v>
      </c>
      <c r="E212" s="46">
        <v>394.1</v>
      </c>
      <c r="F212" s="6">
        <v>3439.73</v>
      </c>
      <c r="G212" s="6">
        <f t="shared" si="15"/>
        <v>3439.73</v>
      </c>
      <c r="H212" s="47">
        <v>45412</v>
      </c>
      <c r="I212" s="7">
        <v>0</v>
      </c>
      <c r="J212" s="6">
        <f t="shared" si="16"/>
        <v>0</v>
      </c>
      <c r="K212" s="6"/>
      <c r="O212">
        <f t="shared" si="17"/>
        <v>0</v>
      </c>
      <c r="P212"/>
      <c r="Q212" s="9"/>
      <c r="R212" s="9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K212" s="9"/>
      <c r="AL212" s="9"/>
      <c r="AP212" s="9"/>
      <c r="AQ212" s="9"/>
      <c r="AR212" s="9"/>
    </row>
    <row r="213" spans="1:44" outlineLevel="1" x14ac:dyDescent="0.35">
      <c r="A213" s="17">
        <f>MAX($A$8:A212)+1</f>
        <v>206</v>
      </c>
      <c r="B213" s="5" t="s">
        <v>15</v>
      </c>
      <c r="C213" s="5" t="s">
        <v>101</v>
      </c>
      <c r="D213" s="5" t="s">
        <v>100</v>
      </c>
      <c r="E213" s="46">
        <v>394.1</v>
      </c>
      <c r="F213" s="6">
        <v>7532.25</v>
      </c>
      <c r="G213" s="6">
        <f t="shared" si="15"/>
        <v>7532.25</v>
      </c>
      <c r="H213" s="47">
        <v>45412</v>
      </c>
      <c r="I213" s="7">
        <v>0</v>
      </c>
      <c r="J213" s="6">
        <f t="shared" si="16"/>
        <v>0</v>
      </c>
      <c r="K213" s="6"/>
      <c r="O213">
        <f t="shared" si="17"/>
        <v>0</v>
      </c>
      <c r="P213"/>
      <c r="Q213" s="9"/>
      <c r="R213" s="9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K213" s="9"/>
      <c r="AL213" s="9"/>
      <c r="AP213" s="9"/>
      <c r="AQ213" s="9"/>
      <c r="AR213" s="9"/>
    </row>
    <row r="214" spans="1:44" outlineLevel="1" x14ac:dyDescent="0.35">
      <c r="A214" s="17">
        <f>MAX($A$8:A213)+1</f>
        <v>207</v>
      </c>
      <c r="B214" s="5" t="s">
        <v>15</v>
      </c>
      <c r="C214" s="5" t="s">
        <v>99</v>
      </c>
      <c r="D214" s="5" t="s">
        <v>98</v>
      </c>
      <c r="E214" s="46">
        <v>394.1</v>
      </c>
      <c r="F214" s="6">
        <v>50215</v>
      </c>
      <c r="G214" s="6">
        <f t="shared" si="15"/>
        <v>50215</v>
      </c>
      <c r="H214" s="47">
        <v>45505</v>
      </c>
      <c r="I214" s="7">
        <v>0</v>
      </c>
      <c r="J214" s="6">
        <f t="shared" si="16"/>
        <v>0</v>
      </c>
      <c r="K214" s="6"/>
      <c r="O214">
        <f t="shared" si="17"/>
        <v>0</v>
      </c>
      <c r="P214"/>
      <c r="Q214" s="9"/>
      <c r="R214" s="9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K214" s="9"/>
      <c r="AL214" s="9"/>
      <c r="AP214" s="9"/>
      <c r="AQ214" s="9"/>
      <c r="AR214" s="9"/>
    </row>
    <row r="215" spans="1:44" outlineLevel="1" x14ac:dyDescent="0.35">
      <c r="A215" s="17">
        <f>MAX($A$8:A214)+1</f>
        <v>208</v>
      </c>
      <c r="B215" s="5" t="s">
        <v>15</v>
      </c>
      <c r="C215" s="5" t="s">
        <v>97</v>
      </c>
      <c r="D215" s="5" t="s">
        <v>96</v>
      </c>
      <c r="E215" s="46">
        <v>398</v>
      </c>
      <c r="F215" s="6">
        <v>0</v>
      </c>
      <c r="G215" s="6">
        <f t="shared" ref="G215:G246" si="18">+F215</f>
        <v>0</v>
      </c>
      <c r="H215" s="47"/>
      <c r="I215" s="7">
        <v>4026.4</v>
      </c>
      <c r="J215" s="6">
        <f t="shared" ref="J215:J236" si="19">+I215</f>
        <v>4026.4</v>
      </c>
      <c r="K215" s="45">
        <v>45716</v>
      </c>
      <c r="O215">
        <f t="shared" si="17"/>
        <v>0</v>
      </c>
      <c r="P215"/>
      <c r="Q215" s="9"/>
      <c r="R215" s="9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K215" s="9"/>
      <c r="AL215" s="9"/>
      <c r="AP215" s="9"/>
      <c r="AQ215" s="9"/>
      <c r="AR215" s="9"/>
    </row>
    <row r="216" spans="1:44" outlineLevel="1" x14ac:dyDescent="0.35">
      <c r="A216" s="17">
        <f>MAX($A$8:A215)+1</f>
        <v>209</v>
      </c>
      <c r="B216" s="5" t="s">
        <v>15</v>
      </c>
      <c r="C216" s="5" t="s">
        <v>95</v>
      </c>
      <c r="D216" s="5" t="s">
        <v>94</v>
      </c>
      <c r="E216" s="46">
        <v>394.1</v>
      </c>
      <c r="F216" s="6">
        <v>4017.2000000000003</v>
      </c>
      <c r="G216" s="6">
        <f t="shared" si="18"/>
        <v>4017.2000000000003</v>
      </c>
      <c r="H216" s="47">
        <v>45350</v>
      </c>
      <c r="I216" s="7">
        <v>0</v>
      </c>
      <c r="J216" s="6">
        <f t="shared" si="19"/>
        <v>0</v>
      </c>
      <c r="K216" s="6"/>
      <c r="O216">
        <f t="shared" si="17"/>
        <v>0</v>
      </c>
      <c r="P216"/>
      <c r="Q216" s="9"/>
      <c r="R216" s="9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K216" s="9"/>
      <c r="AL216" s="9"/>
      <c r="AP216" s="9"/>
      <c r="AQ216" s="9"/>
      <c r="AR216" s="9"/>
    </row>
    <row r="217" spans="1:44" outlineLevel="1" x14ac:dyDescent="0.35">
      <c r="A217" s="17">
        <f>MAX($A$8:A216)+1</f>
        <v>210</v>
      </c>
      <c r="B217" s="5" t="s">
        <v>15</v>
      </c>
      <c r="C217" s="5" t="s">
        <v>93</v>
      </c>
      <c r="D217" s="5" t="s">
        <v>92</v>
      </c>
      <c r="E217" s="46">
        <v>394.1</v>
      </c>
      <c r="F217" s="6">
        <v>2510.75</v>
      </c>
      <c r="G217" s="6">
        <f t="shared" si="18"/>
        <v>2510.75</v>
      </c>
      <c r="H217" s="47">
        <v>45350</v>
      </c>
      <c r="I217" s="7">
        <v>0</v>
      </c>
      <c r="J217" s="6">
        <f t="shared" si="19"/>
        <v>0</v>
      </c>
      <c r="K217" s="6"/>
      <c r="O217">
        <f t="shared" si="17"/>
        <v>0</v>
      </c>
      <c r="P217"/>
      <c r="Q217" s="9"/>
      <c r="R217" s="9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K217" s="9"/>
      <c r="AL217" s="9"/>
      <c r="AP217" s="9"/>
      <c r="AQ217" s="9"/>
      <c r="AR217" s="9"/>
    </row>
    <row r="218" spans="1:44" outlineLevel="1" x14ac:dyDescent="0.35">
      <c r="A218" s="17">
        <f>MAX($A$8:A217)+1</f>
        <v>211</v>
      </c>
      <c r="B218" s="5" t="s">
        <v>15</v>
      </c>
      <c r="C218" s="5" t="s">
        <v>91</v>
      </c>
      <c r="D218" s="5" t="s">
        <v>90</v>
      </c>
      <c r="E218" s="46">
        <v>394.1</v>
      </c>
      <c r="F218" s="6">
        <v>1506.45</v>
      </c>
      <c r="G218" s="6">
        <f t="shared" si="18"/>
        <v>1506.45</v>
      </c>
      <c r="H218" s="47">
        <v>45321</v>
      </c>
      <c r="I218" s="7">
        <v>0</v>
      </c>
      <c r="J218" s="6">
        <f t="shared" si="19"/>
        <v>0</v>
      </c>
      <c r="K218" s="6"/>
      <c r="O218">
        <f t="shared" si="17"/>
        <v>0</v>
      </c>
      <c r="P218"/>
      <c r="Q218" s="9"/>
      <c r="R218" s="9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K218" s="9"/>
      <c r="AL218" s="9"/>
      <c r="AP218" s="9"/>
      <c r="AQ218" s="9"/>
      <c r="AR218" s="9"/>
    </row>
    <row r="219" spans="1:44" outlineLevel="1" x14ac:dyDescent="0.35">
      <c r="A219" s="17">
        <f>MAX($A$8:A218)+1</f>
        <v>212</v>
      </c>
      <c r="B219" s="5" t="s">
        <v>15</v>
      </c>
      <c r="C219" s="5" t="s">
        <v>89</v>
      </c>
      <c r="D219" s="5" t="s">
        <v>88</v>
      </c>
      <c r="E219" s="46">
        <v>398</v>
      </c>
      <c r="F219" s="6">
        <v>2008.6000000000001</v>
      </c>
      <c r="G219" s="6">
        <f t="shared" si="18"/>
        <v>2008.6000000000001</v>
      </c>
      <c r="H219" s="47">
        <v>45381</v>
      </c>
      <c r="I219" s="7">
        <v>0</v>
      </c>
      <c r="J219" s="6">
        <f t="shared" si="19"/>
        <v>0</v>
      </c>
      <c r="K219" s="6"/>
      <c r="O219">
        <f t="shared" si="17"/>
        <v>0</v>
      </c>
      <c r="P219"/>
      <c r="Q219" s="9"/>
      <c r="R219" s="9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K219" s="9"/>
      <c r="AL219" s="9"/>
      <c r="AP219" s="9"/>
      <c r="AQ219" s="9"/>
      <c r="AR219" s="9"/>
    </row>
    <row r="220" spans="1:44" outlineLevel="1" x14ac:dyDescent="0.35">
      <c r="A220" s="17">
        <f>MAX($A$8:A219)+1</f>
        <v>213</v>
      </c>
      <c r="B220" s="5" t="s">
        <v>15</v>
      </c>
      <c r="C220" s="5" t="s">
        <v>87</v>
      </c>
      <c r="D220" s="5" t="s">
        <v>86</v>
      </c>
      <c r="E220" s="46">
        <v>394.1</v>
      </c>
      <c r="F220" s="6">
        <v>10043</v>
      </c>
      <c r="G220" s="6">
        <f t="shared" si="18"/>
        <v>10043</v>
      </c>
      <c r="H220" s="47">
        <v>45483</v>
      </c>
      <c r="I220" s="7">
        <v>0</v>
      </c>
      <c r="J220" s="6">
        <f t="shared" si="19"/>
        <v>0</v>
      </c>
      <c r="K220" s="6"/>
      <c r="O220">
        <f t="shared" si="17"/>
        <v>0</v>
      </c>
      <c r="P220"/>
      <c r="Q220" s="9"/>
      <c r="R220" s="9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K220" s="9"/>
      <c r="AL220" s="9"/>
      <c r="AP220" s="9"/>
      <c r="AQ220" s="9"/>
      <c r="AR220" s="9"/>
    </row>
    <row r="221" spans="1:44" outlineLevel="1" x14ac:dyDescent="0.35">
      <c r="A221" s="17">
        <f>MAX($A$8:A220)+1</f>
        <v>214</v>
      </c>
      <c r="B221" s="5" t="s">
        <v>15</v>
      </c>
      <c r="C221" s="5" t="s">
        <v>85</v>
      </c>
      <c r="D221" s="5" t="s">
        <v>84</v>
      </c>
      <c r="E221" s="46">
        <v>397.3</v>
      </c>
      <c r="F221" s="6">
        <v>75322.5</v>
      </c>
      <c r="G221" s="6">
        <f t="shared" si="18"/>
        <v>75322.5</v>
      </c>
      <c r="H221" s="47">
        <v>45366</v>
      </c>
      <c r="I221" s="7">
        <v>0</v>
      </c>
      <c r="J221" s="6">
        <f t="shared" si="19"/>
        <v>0</v>
      </c>
      <c r="K221" s="6"/>
      <c r="O221">
        <f t="shared" si="17"/>
        <v>0</v>
      </c>
      <c r="P221"/>
      <c r="Q221" s="9"/>
      <c r="R221" s="9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K221" s="9"/>
      <c r="AL221" s="9"/>
      <c r="AP221" s="9"/>
      <c r="AQ221" s="9"/>
      <c r="AR221" s="9"/>
    </row>
    <row r="222" spans="1:44" outlineLevel="1" x14ac:dyDescent="0.35">
      <c r="A222" s="17">
        <f>MAX($A$8:A221)+1</f>
        <v>215</v>
      </c>
      <c r="B222" s="5" t="s">
        <v>15</v>
      </c>
      <c r="C222" s="5" t="s">
        <v>83</v>
      </c>
      <c r="D222" s="5" t="s">
        <v>82</v>
      </c>
      <c r="E222" s="46">
        <v>391.3</v>
      </c>
      <c r="F222" s="6">
        <v>45193.5</v>
      </c>
      <c r="G222" s="6">
        <f t="shared" si="18"/>
        <v>45193.5</v>
      </c>
      <c r="H222" s="47">
        <v>45550</v>
      </c>
      <c r="I222" s="7">
        <v>0</v>
      </c>
      <c r="J222" s="6">
        <f t="shared" si="19"/>
        <v>0</v>
      </c>
      <c r="K222" s="6"/>
      <c r="O222">
        <f t="shared" si="17"/>
        <v>0</v>
      </c>
      <c r="P222"/>
      <c r="Q222" s="9"/>
      <c r="R222" s="9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K222" s="9"/>
      <c r="AL222" s="9"/>
      <c r="AP222" s="9"/>
      <c r="AQ222" s="9"/>
      <c r="AR222" s="9"/>
    </row>
    <row r="223" spans="1:44" outlineLevel="1" x14ac:dyDescent="0.35">
      <c r="A223" s="17">
        <f>MAX($A$8:A222)+1</f>
        <v>216</v>
      </c>
      <c r="B223" s="5" t="s">
        <v>15</v>
      </c>
      <c r="C223" s="5" t="s">
        <v>81</v>
      </c>
      <c r="D223" s="5" t="s">
        <v>80</v>
      </c>
      <c r="E223" s="46">
        <v>397.2</v>
      </c>
      <c r="F223" s="6">
        <v>0</v>
      </c>
      <c r="G223" s="6">
        <f t="shared" si="18"/>
        <v>0</v>
      </c>
      <c r="H223" s="47"/>
      <c r="I223" s="7">
        <v>4533.9277200000006</v>
      </c>
      <c r="J223" s="6">
        <f t="shared" si="19"/>
        <v>4533.9277200000006</v>
      </c>
      <c r="K223" s="45">
        <v>45961</v>
      </c>
      <c r="O223">
        <f t="shared" si="17"/>
        <v>0</v>
      </c>
      <c r="P223"/>
      <c r="Q223" s="9"/>
      <c r="R223" s="9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K223" s="9"/>
      <c r="AL223" s="9"/>
      <c r="AP223" s="9"/>
      <c r="AQ223" s="9"/>
      <c r="AR223" s="9"/>
    </row>
    <row r="224" spans="1:44" outlineLevel="1" x14ac:dyDescent="0.35">
      <c r="A224" s="17">
        <f>MAX($A$8:A223)+1</f>
        <v>217</v>
      </c>
      <c r="B224" s="5" t="s">
        <v>15</v>
      </c>
      <c r="C224" s="5" t="s">
        <v>79</v>
      </c>
      <c r="D224" s="5" t="s">
        <v>78</v>
      </c>
      <c r="E224" s="46">
        <v>394.1</v>
      </c>
      <c r="F224" s="6">
        <v>1506.45</v>
      </c>
      <c r="G224" s="6">
        <f t="shared" si="18"/>
        <v>1506.45</v>
      </c>
      <c r="H224" s="47">
        <v>45321</v>
      </c>
      <c r="I224" s="7">
        <v>0</v>
      </c>
      <c r="J224" s="6">
        <f t="shared" si="19"/>
        <v>0</v>
      </c>
      <c r="K224" s="6"/>
      <c r="O224">
        <f t="shared" si="17"/>
        <v>0</v>
      </c>
      <c r="P224"/>
      <c r="Q224" s="9"/>
      <c r="R224" s="9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K224" s="9"/>
      <c r="AL224" s="9"/>
      <c r="AP224" s="9"/>
      <c r="AQ224" s="9"/>
      <c r="AR224" s="9"/>
    </row>
    <row r="225" spans="1:44" outlineLevel="1" x14ac:dyDescent="0.35">
      <c r="A225" s="17">
        <f>MAX($A$8:A224)+1</f>
        <v>218</v>
      </c>
      <c r="B225" s="5" t="s">
        <v>15</v>
      </c>
      <c r="C225" s="5" t="s">
        <v>77</v>
      </c>
      <c r="D225" s="5" t="s">
        <v>76</v>
      </c>
      <c r="E225" s="46">
        <v>394.1</v>
      </c>
      <c r="F225" s="6">
        <v>1506.45</v>
      </c>
      <c r="G225" s="6">
        <f t="shared" si="18"/>
        <v>1506.45</v>
      </c>
      <c r="H225" s="47">
        <v>45321</v>
      </c>
      <c r="I225" s="7">
        <v>0</v>
      </c>
      <c r="J225" s="6">
        <f t="shared" si="19"/>
        <v>0</v>
      </c>
      <c r="K225" s="6"/>
      <c r="O225">
        <f t="shared" si="17"/>
        <v>0</v>
      </c>
      <c r="P225"/>
      <c r="Q225" s="9"/>
      <c r="R225" s="9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K225" s="9"/>
      <c r="AL225" s="9"/>
      <c r="AP225" s="9"/>
      <c r="AQ225" s="9"/>
      <c r="AR225" s="9"/>
    </row>
    <row r="226" spans="1:44" outlineLevel="1" x14ac:dyDescent="0.35">
      <c r="A226" s="17">
        <f>MAX($A$8:A225)+1</f>
        <v>219</v>
      </c>
      <c r="B226" s="5" t="s">
        <v>15</v>
      </c>
      <c r="C226" s="5" t="s">
        <v>75</v>
      </c>
      <c r="D226" s="5" t="s">
        <v>74</v>
      </c>
      <c r="E226" s="46">
        <v>394.1</v>
      </c>
      <c r="F226" s="6">
        <v>9800.418528000002</v>
      </c>
      <c r="G226" s="6">
        <f t="shared" si="18"/>
        <v>9800.418528000002</v>
      </c>
      <c r="H226" s="47">
        <v>45349</v>
      </c>
      <c r="I226" s="7">
        <v>0</v>
      </c>
      <c r="J226" s="6">
        <f t="shared" si="19"/>
        <v>0</v>
      </c>
      <c r="K226" s="6"/>
      <c r="O226">
        <f t="shared" si="17"/>
        <v>0</v>
      </c>
      <c r="P226"/>
      <c r="Q226" s="9"/>
      <c r="R226" s="9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K226" s="9"/>
      <c r="AL226" s="9"/>
      <c r="AP226" s="9"/>
      <c r="AQ226" s="9"/>
      <c r="AR226" s="9"/>
    </row>
    <row r="227" spans="1:44" outlineLevel="1" x14ac:dyDescent="0.35">
      <c r="A227" s="17">
        <f>MAX($A$8:A226)+1</f>
        <v>220</v>
      </c>
      <c r="B227" s="5" t="s">
        <v>15</v>
      </c>
      <c r="C227" s="5" t="s">
        <v>73</v>
      </c>
      <c r="D227" s="5" t="s">
        <v>72</v>
      </c>
      <c r="E227" s="46">
        <v>394.1</v>
      </c>
      <c r="F227" s="6">
        <v>3769.64005</v>
      </c>
      <c r="G227" s="6">
        <f t="shared" si="18"/>
        <v>3769.64005</v>
      </c>
      <c r="H227" s="47">
        <v>45349</v>
      </c>
      <c r="I227" s="7">
        <v>0</v>
      </c>
      <c r="J227" s="6">
        <f t="shared" si="19"/>
        <v>0</v>
      </c>
      <c r="K227" s="6"/>
      <c r="O227">
        <f t="shared" si="17"/>
        <v>0</v>
      </c>
      <c r="P227"/>
      <c r="Q227" s="9"/>
      <c r="R227" s="9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K227" s="9"/>
      <c r="AL227" s="9"/>
      <c r="AP227" s="9"/>
      <c r="AQ227" s="9"/>
      <c r="AR227" s="9"/>
    </row>
    <row r="228" spans="1:44" outlineLevel="1" x14ac:dyDescent="0.35">
      <c r="A228" s="17">
        <f>MAX($A$8:A227)+1</f>
        <v>221</v>
      </c>
      <c r="B228" s="5" t="s">
        <v>15</v>
      </c>
      <c r="C228" s="5" t="s">
        <v>71</v>
      </c>
      <c r="D228" s="5" t="s">
        <v>70</v>
      </c>
      <c r="E228" s="46">
        <v>394.1</v>
      </c>
      <c r="F228" s="6">
        <v>2638.7480350000001</v>
      </c>
      <c r="G228" s="6">
        <f t="shared" si="18"/>
        <v>2638.7480350000001</v>
      </c>
      <c r="H228" s="47">
        <v>45365</v>
      </c>
      <c r="I228" s="7">
        <v>0</v>
      </c>
      <c r="J228" s="6">
        <f t="shared" si="19"/>
        <v>0</v>
      </c>
      <c r="K228" s="6"/>
      <c r="O228">
        <f t="shared" si="17"/>
        <v>0</v>
      </c>
      <c r="P228"/>
      <c r="Q228" s="9"/>
      <c r="R228" s="9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K228" s="9"/>
      <c r="AL228" s="9"/>
      <c r="AP228" s="9"/>
      <c r="AQ228" s="9"/>
      <c r="AR228" s="9"/>
    </row>
    <row r="229" spans="1:44" outlineLevel="1" x14ac:dyDescent="0.35">
      <c r="A229" s="17">
        <f>MAX($A$8:A228)+1</f>
        <v>222</v>
      </c>
      <c r="B229" s="5" t="s">
        <v>15</v>
      </c>
      <c r="C229" s="5" t="s">
        <v>69</v>
      </c>
      <c r="D229" s="5" t="s">
        <v>68</v>
      </c>
      <c r="E229" s="46">
        <v>394.1</v>
      </c>
      <c r="F229" s="6">
        <v>10554.99214</v>
      </c>
      <c r="G229" s="6">
        <f t="shared" si="18"/>
        <v>10554.99214</v>
      </c>
      <c r="H229" s="47">
        <v>45458</v>
      </c>
      <c r="I229" s="7">
        <v>0</v>
      </c>
      <c r="J229" s="6">
        <f t="shared" si="19"/>
        <v>0</v>
      </c>
      <c r="K229" s="6"/>
      <c r="O229">
        <f t="shared" si="17"/>
        <v>0</v>
      </c>
      <c r="P229"/>
      <c r="Q229" s="9"/>
      <c r="R229" s="9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K229" s="9"/>
      <c r="AL229" s="9"/>
      <c r="AP229" s="9"/>
      <c r="AQ229" s="9"/>
      <c r="AR229" s="9"/>
    </row>
    <row r="230" spans="1:44" outlineLevel="1" x14ac:dyDescent="0.35">
      <c r="A230" s="17">
        <f>MAX($A$8:A229)+1</f>
        <v>223</v>
      </c>
      <c r="B230" s="5" t="s">
        <v>15</v>
      </c>
      <c r="C230" s="5" t="s">
        <v>67</v>
      </c>
      <c r="D230" s="5" t="s">
        <v>66</v>
      </c>
      <c r="E230" s="46">
        <v>394.1</v>
      </c>
      <c r="F230" s="6">
        <v>0</v>
      </c>
      <c r="G230" s="6">
        <f t="shared" si="18"/>
        <v>0</v>
      </c>
      <c r="H230" s="47"/>
      <c r="I230" s="7">
        <v>19219.010000000002</v>
      </c>
      <c r="J230" s="6">
        <f t="shared" si="19"/>
        <v>19219.010000000002</v>
      </c>
      <c r="K230" s="45">
        <v>45716</v>
      </c>
      <c r="O230">
        <f t="shared" si="17"/>
        <v>0</v>
      </c>
      <c r="P230"/>
      <c r="Q230" s="9"/>
      <c r="R230" s="9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K230" s="9"/>
      <c r="AL230" s="9"/>
      <c r="AP230" s="9"/>
      <c r="AQ230" s="9"/>
      <c r="AR230" s="9"/>
    </row>
    <row r="231" spans="1:44" outlineLevel="1" x14ac:dyDescent="0.35">
      <c r="A231" s="17">
        <f>MAX($A$8:A230)+1</f>
        <v>224</v>
      </c>
      <c r="B231" s="5" t="s">
        <v>15</v>
      </c>
      <c r="C231" s="5" t="s">
        <v>65</v>
      </c>
      <c r="D231" s="5" t="s">
        <v>64</v>
      </c>
      <c r="E231" s="46">
        <v>394.1</v>
      </c>
      <c r="F231" s="6">
        <v>15078.5602</v>
      </c>
      <c r="G231" s="6">
        <f t="shared" si="18"/>
        <v>15078.5602</v>
      </c>
      <c r="H231" s="47">
        <v>45458</v>
      </c>
      <c r="I231" s="7">
        <v>0</v>
      </c>
      <c r="J231" s="6">
        <f t="shared" si="19"/>
        <v>0</v>
      </c>
      <c r="K231" s="6"/>
      <c r="O231">
        <f t="shared" si="17"/>
        <v>0</v>
      </c>
      <c r="P231"/>
      <c r="Q231" s="9"/>
      <c r="R231" s="9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K231" s="9"/>
      <c r="AL231" s="9"/>
      <c r="AP231" s="9"/>
      <c r="AQ231" s="9"/>
      <c r="AR231" s="9"/>
    </row>
    <row r="232" spans="1:44" outlineLevel="1" x14ac:dyDescent="0.35">
      <c r="A232" s="17">
        <f>MAX($A$8:A231)+1</f>
        <v>225</v>
      </c>
      <c r="B232" s="5" t="s">
        <v>15</v>
      </c>
      <c r="C232" s="5" t="s">
        <v>63</v>
      </c>
      <c r="D232" s="5" t="s">
        <v>62</v>
      </c>
      <c r="E232" s="46">
        <v>394.1</v>
      </c>
      <c r="F232" s="6">
        <v>8293.2081100000014</v>
      </c>
      <c r="G232" s="6">
        <f t="shared" si="18"/>
        <v>8293.2081100000014</v>
      </c>
      <c r="H232" s="47">
        <v>45458</v>
      </c>
      <c r="I232" s="7">
        <v>0</v>
      </c>
      <c r="J232" s="6">
        <f t="shared" si="19"/>
        <v>0</v>
      </c>
      <c r="K232" s="6"/>
      <c r="O232">
        <f t="shared" si="17"/>
        <v>0</v>
      </c>
      <c r="P232"/>
      <c r="Q232" s="9"/>
      <c r="R232" s="9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K232" s="9"/>
      <c r="AL232" s="9"/>
      <c r="AP232" s="9"/>
      <c r="AQ232" s="9"/>
      <c r="AR232" s="9"/>
    </row>
    <row r="233" spans="1:44" outlineLevel="1" x14ac:dyDescent="0.35">
      <c r="A233" s="17">
        <f>MAX($A$8:A232)+1</f>
        <v>226</v>
      </c>
      <c r="B233" s="5" t="s">
        <v>15</v>
      </c>
      <c r="C233" s="5" t="s">
        <v>61</v>
      </c>
      <c r="D233" s="5" t="s">
        <v>60</v>
      </c>
      <c r="E233" s="46">
        <v>394.1</v>
      </c>
      <c r="F233" s="6">
        <v>0</v>
      </c>
      <c r="G233" s="6">
        <f t="shared" si="18"/>
        <v>0</v>
      </c>
      <c r="H233" s="47"/>
      <c r="I233" s="7">
        <v>6068.79</v>
      </c>
      <c r="J233" s="6">
        <f t="shared" si="19"/>
        <v>6068.79</v>
      </c>
      <c r="K233" s="45">
        <v>45836</v>
      </c>
      <c r="O233">
        <f t="shared" si="17"/>
        <v>0</v>
      </c>
      <c r="P233"/>
      <c r="Q233" s="9"/>
      <c r="R233" s="9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K233" s="9"/>
      <c r="AL233" s="9"/>
      <c r="AP233" s="9"/>
      <c r="AQ233" s="9"/>
      <c r="AR233" s="9"/>
    </row>
    <row r="234" spans="1:44" outlineLevel="1" x14ac:dyDescent="0.35">
      <c r="A234" s="17">
        <f>MAX($A$8:A233)+1</f>
        <v>227</v>
      </c>
      <c r="B234" s="5" t="s">
        <v>15</v>
      </c>
      <c r="C234" s="5" t="s">
        <v>59</v>
      </c>
      <c r="D234" s="5" t="s">
        <v>58</v>
      </c>
      <c r="E234" s="46">
        <v>394.1</v>
      </c>
      <c r="F234" s="6">
        <v>6527.95</v>
      </c>
      <c r="G234" s="6">
        <f t="shared" si="18"/>
        <v>6527.95</v>
      </c>
      <c r="H234" s="47">
        <v>45440</v>
      </c>
      <c r="I234" s="7">
        <v>0</v>
      </c>
      <c r="J234" s="6">
        <f t="shared" si="19"/>
        <v>0</v>
      </c>
      <c r="K234" s="6"/>
      <c r="O234">
        <f t="shared" si="17"/>
        <v>0</v>
      </c>
      <c r="P234"/>
      <c r="Q234" s="9"/>
      <c r="R234" s="9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K234" s="9"/>
      <c r="AL234" s="9"/>
      <c r="AP234" s="9"/>
      <c r="AQ234" s="9"/>
      <c r="AR234" s="9"/>
    </row>
    <row r="235" spans="1:44" outlineLevel="1" x14ac:dyDescent="0.35">
      <c r="A235" s="17">
        <f>MAX($A$8:A234)+1</f>
        <v>228</v>
      </c>
      <c r="B235" s="5" t="s">
        <v>15</v>
      </c>
      <c r="C235" s="5" t="s">
        <v>57</v>
      </c>
      <c r="D235" s="5" t="s">
        <v>56</v>
      </c>
      <c r="E235" s="46">
        <v>394.1</v>
      </c>
      <c r="F235" s="6">
        <v>4017.2000000000003</v>
      </c>
      <c r="G235" s="6">
        <f t="shared" si="18"/>
        <v>4017.2000000000003</v>
      </c>
      <c r="H235" s="47">
        <v>45443</v>
      </c>
      <c r="I235" s="7">
        <v>0</v>
      </c>
      <c r="J235" s="6">
        <f t="shared" si="19"/>
        <v>0</v>
      </c>
      <c r="K235" s="6"/>
      <c r="O235">
        <f t="shared" si="17"/>
        <v>0</v>
      </c>
      <c r="P235"/>
      <c r="Q235" s="9"/>
      <c r="R235" s="9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K235" s="9"/>
      <c r="AL235" s="9"/>
      <c r="AP235" s="9"/>
      <c r="AQ235" s="9"/>
      <c r="AR235" s="9"/>
    </row>
    <row r="236" spans="1:44" outlineLevel="1" x14ac:dyDescent="0.35">
      <c r="A236" s="17">
        <f>MAX($A$8:A235)+1</f>
        <v>229</v>
      </c>
      <c r="B236" s="5" t="s">
        <v>15</v>
      </c>
      <c r="C236" s="5" t="s">
        <v>55</v>
      </c>
      <c r="D236" s="5" t="s">
        <v>54</v>
      </c>
      <c r="E236" s="46">
        <v>394.1</v>
      </c>
      <c r="F236" s="6">
        <v>4017.2000000000003</v>
      </c>
      <c r="G236" s="6">
        <f t="shared" si="18"/>
        <v>4017.2000000000003</v>
      </c>
      <c r="H236" s="47">
        <v>45443</v>
      </c>
      <c r="I236" s="7">
        <v>0</v>
      </c>
      <c r="J236" s="6">
        <f t="shared" si="19"/>
        <v>0</v>
      </c>
      <c r="K236" s="6"/>
      <c r="O236">
        <f t="shared" si="17"/>
        <v>0</v>
      </c>
      <c r="P236"/>
      <c r="Q236" s="9"/>
      <c r="R236" s="9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K236" s="9"/>
      <c r="AL236" s="9"/>
      <c r="AP236" s="9"/>
      <c r="AQ236" s="9"/>
      <c r="AR236" s="9"/>
    </row>
    <row r="237" spans="1:44" outlineLevel="1" x14ac:dyDescent="0.35">
      <c r="A237" s="17">
        <f>MAX($A$8:A236)+1</f>
        <v>230</v>
      </c>
      <c r="B237" s="5" t="s">
        <v>15</v>
      </c>
      <c r="C237" s="5" t="s">
        <v>53</v>
      </c>
      <c r="D237" s="5" t="s">
        <v>52</v>
      </c>
      <c r="E237" s="46">
        <v>394.1</v>
      </c>
      <c r="F237" s="6">
        <v>4441.3</v>
      </c>
      <c r="G237" s="6">
        <f t="shared" si="18"/>
        <v>4441.3</v>
      </c>
      <c r="H237" s="47">
        <v>45473</v>
      </c>
      <c r="I237" s="7">
        <v>0</v>
      </c>
      <c r="J237" s="6"/>
      <c r="K237" s="6"/>
      <c r="O237">
        <f t="shared" si="17"/>
        <v>0</v>
      </c>
      <c r="P237"/>
      <c r="Q237" s="9"/>
      <c r="R237" s="9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K237" s="9"/>
      <c r="AL237" s="9"/>
      <c r="AP237" s="9"/>
      <c r="AQ237" s="9"/>
      <c r="AR237" s="9"/>
    </row>
    <row r="238" spans="1:44" outlineLevel="1" x14ac:dyDescent="0.35">
      <c r="A238" s="17">
        <f>MAX($A$8:A237)+1</f>
        <v>231</v>
      </c>
      <c r="B238" s="5" t="s">
        <v>15</v>
      </c>
      <c r="C238" s="5" t="s">
        <v>51</v>
      </c>
      <c r="D238" s="5" t="s">
        <v>47</v>
      </c>
      <c r="E238" s="46">
        <v>394.1</v>
      </c>
      <c r="F238" s="6">
        <v>904713.61200000008</v>
      </c>
      <c r="G238" s="6">
        <f t="shared" si="18"/>
        <v>904713.61200000008</v>
      </c>
      <c r="H238" s="47">
        <v>45412</v>
      </c>
      <c r="I238" s="7">
        <v>0</v>
      </c>
      <c r="J238" s="6"/>
      <c r="K238" s="6"/>
      <c r="L238" s="48">
        <v>20000</v>
      </c>
      <c r="M238" s="48"/>
      <c r="N238" s="48"/>
      <c r="O238">
        <f t="shared" si="17"/>
        <v>0</v>
      </c>
      <c r="P238"/>
      <c r="Q238" s="9"/>
      <c r="R238" s="9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K238" s="9"/>
      <c r="AL238" s="9"/>
      <c r="AP238" s="9"/>
      <c r="AQ238" s="9"/>
      <c r="AR238" s="9"/>
    </row>
    <row r="239" spans="1:44" outlineLevel="1" x14ac:dyDescent="0.35">
      <c r="A239" s="17">
        <f>MAX($A$8:A238)+1</f>
        <v>232</v>
      </c>
      <c r="B239" s="5" t="s">
        <v>15</v>
      </c>
      <c r="C239" s="5" t="s">
        <v>50</v>
      </c>
      <c r="D239" s="5" t="s">
        <v>49</v>
      </c>
      <c r="E239" s="46">
        <v>394.1</v>
      </c>
      <c r="F239" s="6">
        <v>7906.85</v>
      </c>
      <c r="G239" s="6">
        <f t="shared" si="18"/>
        <v>7906.85</v>
      </c>
      <c r="H239" s="47">
        <v>45347</v>
      </c>
      <c r="I239" s="7">
        <v>0</v>
      </c>
      <c r="J239" s="6"/>
      <c r="K239" s="6"/>
      <c r="O239">
        <f t="shared" si="17"/>
        <v>0</v>
      </c>
      <c r="P239"/>
      <c r="Q239" s="9"/>
      <c r="R239" s="9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K239" s="9"/>
      <c r="AL239" s="9"/>
      <c r="AP239" s="9"/>
      <c r="AQ239" s="9"/>
      <c r="AR239" s="9"/>
    </row>
    <row r="240" spans="1:44" outlineLevel="1" x14ac:dyDescent="0.35">
      <c r="A240" s="17">
        <f>MAX($A$8:A239)+1</f>
        <v>233</v>
      </c>
      <c r="B240" s="5" t="s">
        <v>15</v>
      </c>
      <c r="C240" s="5" t="s">
        <v>48</v>
      </c>
      <c r="D240" s="5" t="s">
        <v>47</v>
      </c>
      <c r="E240" s="46">
        <v>394.1</v>
      </c>
      <c r="F240" s="6">
        <v>0</v>
      </c>
      <c r="G240" s="6">
        <f t="shared" si="18"/>
        <v>0</v>
      </c>
      <c r="H240" s="47"/>
      <c r="I240" s="7">
        <v>1813571.088</v>
      </c>
      <c r="J240" s="6">
        <f t="shared" ref="J240:J257" si="20">+I240</f>
        <v>1813571.088</v>
      </c>
      <c r="K240" s="45">
        <v>45777</v>
      </c>
      <c r="L240" s="48">
        <v>260000</v>
      </c>
      <c r="M240" s="48"/>
      <c r="N240" s="48"/>
      <c r="O240">
        <f t="shared" si="17"/>
        <v>0</v>
      </c>
      <c r="P240"/>
      <c r="Q240" s="9"/>
      <c r="R240" s="9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K240" s="9"/>
      <c r="AL240" s="9"/>
      <c r="AP240" s="9"/>
      <c r="AQ240" s="9"/>
      <c r="AR240" s="9"/>
    </row>
    <row r="241" spans="1:44" outlineLevel="1" x14ac:dyDescent="0.35">
      <c r="A241" s="17">
        <f>MAX($A$8:A240)+1</f>
        <v>234</v>
      </c>
      <c r="B241" s="5" t="s">
        <v>15</v>
      </c>
      <c r="C241" s="5" t="s">
        <v>46</v>
      </c>
      <c r="D241" s="5" t="s">
        <v>45</v>
      </c>
      <c r="E241" s="46">
        <v>394.1</v>
      </c>
      <c r="F241" s="6">
        <v>5021.5</v>
      </c>
      <c r="G241" s="6">
        <f t="shared" si="18"/>
        <v>5021.5</v>
      </c>
      <c r="H241" s="47">
        <v>45382</v>
      </c>
      <c r="I241" s="7">
        <v>0</v>
      </c>
      <c r="J241" s="6">
        <f t="shared" si="20"/>
        <v>0</v>
      </c>
      <c r="K241" s="6"/>
      <c r="O241">
        <f t="shared" si="17"/>
        <v>0</v>
      </c>
      <c r="P241"/>
      <c r="Q241" s="9"/>
      <c r="R241" s="9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K241" s="9"/>
      <c r="AL241" s="9"/>
      <c r="AP241" s="9"/>
      <c r="AQ241" s="9"/>
      <c r="AR241" s="9"/>
    </row>
    <row r="242" spans="1:44" outlineLevel="1" x14ac:dyDescent="0.35">
      <c r="A242" s="17">
        <f>MAX($A$8:A241)+1</f>
        <v>235</v>
      </c>
      <c r="B242" s="5" t="s">
        <v>15</v>
      </c>
      <c r="C242" s="5" t="s">
        <v>44</v>
      </c>
      <c r="D242" s="5" t="s">
        <v>42</v>
      </c>
      <c r="E242" s="46">
        <v>394.1</v>
      </c>
      <c r="F242" s="6">
        <v>42682.75</v>
      </c>
      <c r="G242" s="6">
        <f t="shared" si="18"/>
        <v>42682.75</v>
      </c>
      <c r="H242" s="47">
        <v>45444</v>
      </c>
      <c r="I242" s="7">
        <v>0</v>
      </c>
      <c r="J242" s="6">
        <f t="shared" si="20"/>
        <v>0</v>
      </c>
      <c r="K242" s="6"/>
      <c r="O242">
        <f t="shared" si="17"/>
        <v>0</v>
      </c>
      <c r="P242"/>
      <c r="Q242" s="9"/>
      <c r="R242" s="9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K242" s="9"/>
      <c r="AL242" s="9"/>
      <c r="AP242" s="9"/>
      <c r="AQ242" s="9"/>
      <c r="AR242" s="9"/>
    </row>
    <row r="243" spans="1:44" outlineLevel="1" x14ac:dyDescent="0.35">
      <c r="A243" s="17">
        <f>MAX($A$8:A242)+1</f>
        <v>236</v>
      </c>
      <c r="B243" s="5" t="s">
        <v>15</v>
      </c>
      <c r="C243" s="5" t="s">
        <v>43</v>
      </c>
      <c r="D243" s="5" t="s">
        <v>42</v>
      </c>
      <c r="E243" s="46">
        <v>394.1</v>
      </c>
      <c r="F243" s="6">
        <v>0</v>
      </c>
      <c r="G243" s="6">
        <f t="shared" si="18"/>
        <v>0</v>
      </c>
      <c r="H243" s="47"/>
      <c r="I243" s="7">
        <v>42780.5</v>
      </c>
      <c r="J243" s="6">
        <f t="shared" si="20"/>
        <v>42780.5</v>
      </c>
      <c r="K243" s="45">
        <v>45809</v>
      </c>
      <c r="O243">
        <f t="shared" si="17"/>
        <v>0</v>
      </c>
      <c r="P243"/>
      <c r="Q243" s="9"/>
      <c r="R243" s="9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K243" s="9"/>
      <c r="AL243" s="9"/>
      <c r="AP243" s="9"/>
      <c r="AQ243" s="9"/>
      <c r="AR243" s="9"/>
    </row>
    <row r="244" spans="1:44" outlineLevel="1" x14ac:dyDescent="0.35">
      <c r="A244" s="17">
        <f>MAX($A$8:A243)+1</f>
        <v>237</v>
      </c>
      <c r="B244" s="5" t="s">
        <v>15</v>
      </c>
      <c r="C244" s="9" t="s">
        <v>41</v>
      </c>
      <c r="D244" s="9" t="s">
        <v>40</v>
      </c>
      <c r="E244" s="46">
        <v>390.1</v>
      </c>
      <c r="F244" s="6">
        <v>55236.5</v>
      </c>
      <c r="G244" s="6">
        <f t="shared" si="18"/>
        <v>55236.5</v>
      </c>
      <c r="I244" s="7">
        <v>0</v>
      </c>
      <c r="J244" s="6">
        <f t="shared" si="20"/>
        <v>0</v>
      </c>
      <c r="K244" s="47"/>
      <c r="O244">
        <f t="shared" si="17"/>
        <v>0</v>
      </c>
      <c r="P244"/>
      <c r="Q244" s="9"/>
      <c r="R244" s="9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K244" s="9"/>
      <c r="AL244" s="9"/>
      <c r="AP244" s="9"/>
      <c r="AQ244" s="9"/>
      <c r="AR244" s="9"/>
    </row>
    <row r="245" spans="1:44" outlineLevel="1" x14ac:dyDescent="0.35">
      <c r="A245" s="17">
        <f>MAX($A$8:A244)+1</f>
        <v>238</v>
      </c>
      <c r="B245" s="5" t="s">
        <v>15</v>
      </c>
      <c r="C245" s="5" t="s">
        <v>39</v>
      </c>
      <c r="D245" s="5" t="s">
        <v>38</v>
      </c>
      <c r="E245" s="46">
        <v>390.1</v>
      </c>
      <c r="F245" s="6">
        <v>155213.86869500001</v>
      </c>
      <c r="G245" s="6">
        <f t="shared" si="18"/>
        <v>155213.86869500001</v>
      </c>
      <c r="H245" s="47">
        <v>45596</v>
      </c>
      <c r="I245" s="7">
        <v>0</v>
      </c>
      <c r="J245" s="6">
        <f t="shared" si="20"/>
        <v>0</v>
      </c>
      <c r="K245" s="6"/>
      <c r="O245">
        <f t="shared" si="17"/>
        <v>0</v>
      </c>
      <c r="P245"/>
      <c r="Q245" s="9"/>
      <c r="R245" s="9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K245" s="9"/>
      <c r="AL245" s="9"/>
      <c r="AP245" s="9"/>
      <c r="AQ245" s="9"/>
      <c r="AR245" s="9"/>
    </row>
    <row r="246" spans="1:44" outlineLevel="1" x14ac:dyDescent="0.35">
      <c r="A246" s="17">
        <f>MAX($A$8:A245)+1</f>
        <v>239</v>
      </c>
      <c r="B246" s="5" t="s">
        <v>15</v>
      </c>
      <c r="C246" s="5" t="s">
        <v>37</v>
      </c>
      <c r="D246" s="5" t="s">
        <v>36</v>
      </c>
      <c r="E246" s="46">
        <v>390.1</v>
      </c>
      <c r="F246" s="6">
        <v>9540.85</v>
      </c>
      <c r="G246" s="6">
        <f t="shared" si="18"/>
        <v>9540.85</v>
      </c>
      <c r="H246" s="47">
        <v>45352</v>
      </c>
      <c r="I246" s="7">
        <v>0</v>
      </c>
      <c r="J246" s="6">
        <f t="shared" si="20"/>
        <v>0</v>
      </c>
      <c r="K246" s="6"/>
      <c r="O246">
        <f t="shared" si="17"/>
        <v>0</v>
      </c>
      <c r="P246"/>
      <c r="Q246" s="9"/>
      <c r="R246" s="9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K246" s="9"/>
      <c r="AL246" s="9"/>
      <c r="AP246" s="9"/>
      <c r="AQ246" s="9"/>
      <c r="AR246" s="9"/>
    </row>
    <row r="247" spans="1:44" outlineLevel="1" x14ac:dyDescent="0.35">
      <c r="A247" s="17">
        <f>MAX($A$8:A246)+1</f>
        <v>240</v>
      </c>
      <c r="B247" s="5" t="s">
        <v>15</v>
      </c>
      <c r="C247" s="9" t="s">
        <v>35</v>
      </c>
      <c r="D247" s="9" t="s">
        <v>34</v>
      </c>
      <c r="E247" s="46">
        <v>394.1</v>
      </c>
      <c r="F247" s="6">
        <v>30129</v>
      </c>
      <c r="G247" s="6">
        <f t="shared" ref="G247:G257" si="21">+F247</f>
        <v>30129</v>
      </c>
      <c r="H247" s="43">
        <v>45352</v>
      </c>
      <c r="I247" s="7">
        <v>0</v>
      </c>
      <c r="J247" s="6">
        <f t="shared" si="20"/>
        <v>0</v>
      </c>
      <c r="K247" s="47"/>
      <c r="O247">
        <f t="shared" si="17"/>
        <v>0</v>
      </c>
      <c r="P247"/>
      <c r="Q247" s="9"/>
      <c r="R247" s="9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K247" s="9"/>
      <c r="AL247" s="9"/>
      <c r="AP247" s="9"/>
      <c r="AQ247" s="9"/>
      <c r="AR247" s="9"/>
    </row>
    <row r="248" spans="1:44" outlineLevel="1" x14ac:dyDescent="0.35">
      <c r="A248" s="17">
        <f>MAX($A$8:A247)+1</f>
        <v>241</v>
      </c>
      <c r="B248" s="5" t="s">
        <v>15</v>
      </c>
      <c r="C248" s="5" t="s">
        <v>33</v>
      </c>
      <c r="D248" s="5" t="s">
        <v>32</v>
      </c>
      <c r="E248" s="46">
        <v>394.1</v>
      </c>
      <c r="F248" s="6">
        <v>30129</v>
      </c>
      <c r="G248" s="6">
        <f t="shared" si="21"/>
        <v>30129</v>
      </c>
      <c r="H248" s="47">
        <v>45352</v>
      </c>
      <c r="I248" s="7">
        <v>0</v>
      </c>
      <c r="J248" s="6">
        <f t="shared" si="20"/>
        <v>0</v>
      </c>
      <c r="K248" s="6"/>
      <c r="O248">
        <f t="shared" si="17"/>
        <v>0</v>
      </c>
      <c r="P248"/>
      <c r="Q248" s="9"/>
      <c r="R248" s="9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K248" s="9"/>
      <c r="AL248" s="9"/>
      <c r="AP248" s="9"/>
      <c r="AQ248" s="9"/>
      <c r="AR248" s="9"/>
    </row>
    <row r="249" spans="1:44" outlineLevel="1" x14ac:dyDescent="0.35">
      <c r="A249" s="17">
        <f>MAX($A$8:A248)+1</f>
        <v>242</v>
      </c>
      <c r="B249" s="5" t="s">
        <v>15</v>
      </c>
      <c r="C249" s="5" t="s">
        <v>31</v>
      </c>
      <c r="D249" s="5" t="s">
        <v>30</v>
      </c>
      <c r="E249" s="46">
        <v>390.1</v>
      </c>
      <c r="F249" s="6">
        <v>150645</v>
      </c>
      <c r="G249" s="6">
        <f t="shared" si="21"/>
        <v>150645</v>
      </c>
      <c r="H249" s="47">
        <v>45442</v>
      </c>
      <c r="I249" s="7">
        <v>0</v>
      </c>
      <c r="J249" s="6">
        <f t="shared" si="20"/>
        <v>0</v>
      </c>
      <c r="K249" s="6"/>
      <c r="O249">
        <f t="shared" si="17"/>
        <v>0</v>
      </c>
      <c r="P249"/>
      <c r="Q249" s="9"/>
      <c r="R249" s="9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K249" s="9"/>
      <c r="AL249" s="9"/>
      <c r="AP249" s="9"/>
      <c r="AQ249" s="9"/>
      <c r="AR249" s="9"/>
    </row>
    <row r="250" spans="1:44" outlineLevel="1" x14ac:dyDescent="0.35">
      <c r="A250" s="17">
        <f>MAX($A$8:A249)+1</f>
        <v>243</v>
      </c>
      <c r="B250" s="5" t="s">
        <v>15</v>
      </c>
      <c r="C250" s="5" t="s">
        <v>29</v>
      </c>
      <c r="D250" s="5" t="s">
        <v>28</v>
      </c>
      <c r="E250" s="46">
        <v>397.1</v>
      </c>
      <c r="F250" s="6">
        <v>3741.15</v>
      </c>
      <c r="G250" s="6">
        <f t="shared" si="21"/>
        <v>3741.15</v>
      </c>
      <c r="H250" s="47">
        <v>45351</v>
      </c>
      <c r="I250" s="7">
        <v>0</v>
      </c>
      <c r="J250" s="6">
        <f t="shared" si="20"/>
        <v>0</v>
      </c>
      <c r="K250" s="6"/>
      <c r="O250">
        <f t="shared" si="17"/>
        <v>0</v>
      </c>
      <c r="P250"/>
      <c r="Q250" s="9"/>
      <c r="R250" s="9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K250" s="9"/>
      <c r="AL250" s="9"/>
      <c r="AP250" s="9"/>
      <c r="AQ250" s="9"/>
      <c r="AR250" s="9"/>
    </row>
    <row r="251" spans="1:44" outlineLevel="1" x14ac:dyDescent="0.35">
      <c r="A251" s="17">
        <f>MAX($A$8:A250)+1</f>
        <v>244</v>
      </c>
      <c r="B251" s="5" t="s">
        <v>15</v>
      </c>
      <c r="C251" s="5" t="s">
        <v>27</v>
      </c>
      <c r="D251" s="5" t="s">
        <v>26</v>
      </c>
      <c r="E251" s="46">
        <v>391.3</v>
      </c>
      <c r="F251" s="6">
        <v>13227.237818814603</v>
      </c>
      <c r="G251" s="6">
        <f t="shared" si="21"/>
        <v>13227.237818814603</v>
      </c>
      <c r="H251" s="47">
        <v>45337</v>
      </c>
      <c r="I251" s="7">
        <v>0</v>
      </c>
      <c r="J251" s="6">
        <f t="shared" si="20"/>
        <v>0</v>
      </c>
      <c r="K251" s="6"/>
      <c r="O251">
        <f t="shared" si="17"/>
        <v>0</v>
      </c>
      <c r="P251"/>
      <c r="Q251" s="9"/>
      <c r="R251" s="9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K251" s="9"/>
      <c r="AL251" s="9"/>
      <c r="AP251" s="9"/>
      <c r="AQ251" s="9"/>
      <c r="AR251" s="9"/>
    </row>
    <row r="252" spans="1:44" outlineLevel="1" x14ac:dyDescent="0.35">
      <c r="A252" s="17">
        <f>MAX($A$8:A251)+1</f>
        <v>245</v>
      </c>
      <c r="B252" s="5" t="s">
        <v>15</v>
      </c>
      <c r="C252" s="5" t="s">
        <v>25</v>
      </c>
      <c r="D252" s="5" t="s">
        <v>24</v>
      </c>
      <c r="E252" s="46">
        <v>390.1</v>
      </c>
      <c r="F252" s="6">
        <v>9404.2325370000017</v>
      </c>
      <c r="G252" s="6">
        <f t="shared" si="21"/>
        <v>9404.2325370000017</v>
      </c>
      <c r="H252" s="47">
        <v>45321</v>
      </c>
      <c r="I252" s="7">
        <v>0</v>
      </c>
      <c r="J252" s="6">
        <f t="shared" si="20"/>
        <v>0</v>
      </c>
      <c r="K252" s="6"/>
      <c r="O252">
        <f t="shared" si="17"/>
        <v>0</v>
      </c>
      <c r="P252"/>
      <c r="Q252" s="9"/>
      <c r="R252" s="9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K252" s="9"/>
      <c r="AL252" s="9"/>
      <c r="AP252" s="9"/>
      <c r="AQ252" s="9"/>
      <c r="AR252" s="9"/>
    </row>
    <row r="253" spans="1:44" outlineLevel="1" x14ac:dyDescent="0.35">
      <c r="A253" s="17">
        <f>MAX($A$8:A252)+1</f>
        <v>246</v>
      </c>
      <c r="B253" s="5" t="s">
        <v>15</v>
      </c>
      <c r="C253" s="5" t="s">
        <v>23</v>
      </c>
      <c r="D253" s="5" t="s">
        <v>22</v>
      </c>
      <c r="E253" s="46">
        <v>394.1</v>
      </c>
      <c r="F253" s="6">
        <v>3136.7400000000002</v>
      </c>
      <c r="G253" s="6">
        <f t="shared" si="21"/>
        <v>3136.7400000000002</v>
      </c>
      <c r="H253" s="47">
        <v>45337</v>
      </c>
      <c r="I253" s="7">
        <v>0</v>
      </c>
      <c r="J253" s="6">
        <f t="shared" si="20"/>
        <v>0</v>
      </c>
      <c r="K253" s="6"/>
      <c r="O253">
        <f t="shared" si="17"/>
        <v>0</v>
      </c>
      <c r="P253"/>
      <c r="Q253" s="9"/>
      <c r="R253" s="9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K253" s="9"/>
      <c r="AL253" s="9"/>
      <c r="AP253" s="9"/>
      <c r="AQ253" s="9"/>
      <c r="AR253" s="9"/>
    </row>
    <row r="254" spans="1:44" outlineLevel="1" x14ac:dyDescent="0.35">
      <c r="A254" s="17">
        <f>MAX($A$8:A253)+1</f>
        <v>247</v>
      </c>
      <c r="B254" s="5" t="s">
        <v>15</v>
      </c>
      <c r="C254" s="9" t="s">
        <v>21</v>
      </c>
      <c r="D254" s="9" t="s">
        <v>20</v>
      </c>
      <c r="E254" s="46">
        <v>394.1</v>
      </c>
      <c r="F254" s="1">
        <v>3799.31</v>
      </c>
      <c r="G254" s="6">
        <f t="shared" si="21"/>
        <v>3799.31</v>
      </c>
      <c r="H254" s="43">
        <v>45321</v>
      </c>
      <c r="I254" s="2">
        <v>0</v>
      </c>
      <c r="J254" s="6">
        <f t="shared" si="20"/>
        <v>0</v>
      </c>
      <c r="K254" s="47"/>
      <c r="O254">
        <f t="shared" si="17"/>
        <v>0</v>
      </c>
      <c r="P254"/>
      <c r="Q254" s="9"/>
      <c r="R254" s="9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K254" s="9"/>
      <c r="AL254" s="9"/>
      <c r="AP254" s="9"/>
      <c r="AQ254" s="9"/>
      <c r="AR254" s="9"/>
    </row>
    <row r="255" spans="1:44" outlineLevel="1" x14ac:dyDescent="0.35">
      <c r="A255" s="17">
        <f>MAX($A$8:A254)+1</f>
        <v>248</v>
      </c>
      <c r="B255" s="5" t="s">
        <v>15</v>
      </c>
      <c r="C255" s="5" t="s">
        <v>19</v>
      </c>
      <c r="D255" s="5" t="s">
        <v>18</v>
      </c>
      <c r="E255" s="46">
        <v>394.1</v>
      </c>
      <c r="F255" s="6">
        <v>622666</v>
      </c>
      <c r="G255" s="6">
        <f t="shared" si="21"/>
        <v>622666</v>
      </c>
      <c r="H255" s="47">
        <v>45337</v>
      </c>
      <c r="I255" s="7">
        <v>0</v>
      </c>
      <c r="J255" s="6">
        <f t="shared" si="20"/>
        <v>0</v>
      </c>
      <c r="K255" s="6"/>
      <c r="O255">
        <f t="shared" si="17"/>
        <v>0</v>
      </c>
      <c r="P255"/>
      <c r="Q255" s="9"/>
      <c r="R255" s="9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K255" s="9"/>
      <c r="AL255" s="9"/>
      <c r="AP255" s="9"/>
      <c r="AQ255" s="9"/>
      <c r="AR255" s="9"/>
    </row>
    <row r="256" spans="1:44" outlineLevel="1" x14ac:dyDescent="0.35">
      <c r="A256" s="17">
        <f>MAX($A$8:A255)+1</f>
        <v>249</v>
      </c>
      <c r="B256" s="5" t="s">
        <v>15</v>
      </c>
      <c r="C256" s="5" t="s">
        <v>17</v>
      </c>
      <c r="D256" s="5" t="s">
        <v>16</v>
      </c>
      <c r="E256" s="46">
        <v>394.1</v>
      </c>
      <c r="F256" s="6">
        <v>1584.38</v>
      </c>
      <c r="G256" s="6">
        <f t="shared" si="21"/>
        <v>1584.38</v>
      </c>
      <c r="H256" s="47">
        <v>45350</v>
      </c>
      <c r="I256" s="7">
        <v>0</v>
      </c>
      <c r="J256" s="6">
        <f t="shared" si="20"/>
        <v>0</v>
      </c>
      <c r="K256" s="6"/>
      <c r="O256">
        <f t="shared" si="17"/>
        <v>0</v>
      </c>
      <c r="P256"/>
      <c r="Q256" s="9"/>
      <c r="R256" s="9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K256" s="9"/>
      <c r="AL256" s="9"/>
      <c r="AP256" s="9"/>
      <c r="AQ256" s="9"/>
      <c r="AR256" s="9"/>
    </row>
    <row r="257" spans="1:44" outlineLevel="1" x14ac:dyDescent="0.35">
      <c r="A257" s="17">
        <f>MAX($A$8:A256)+1</f>
        <v>250</v>
      </c>
      <c r="B257" s="5" t="s">
        <v>15</v>
      </c>
      <c r="C257" s="5" t="s">
        <v>14</v>
      </c>
      <c r="D257" s="5" t="s">
        <v>13</v>
      </c>
      <c r="E257" s="46">
        <v>397.4</v>
      </c>
      <c r="F257" s="6">
        <v>398580.42</v>
      </c>
      <c r="G257" s="6">
        <f t="shared" si="21"/>
        <v>398580.42</v>
      </c>
      <c r="H257" s="45">
        <v>45322</v>
      </c>
      <c r="I257" s="7">
        <v>0</v>
      </c>
      <c r="J257" s="44">
        <f t="shared" si="20"/>
        <v>0</v>
      </c>
      <c r="K257" s="44"/>
      <c r="O257">
        <f t="shared" si="17"/>
        <v>0</v>
      </c>
      <c r="P257"/>
      <c r="Q257" s="9"/>
      <c r="R257" s="9"/>
      <c r="S257" s="43" t="str">
        <f>IFERROR(VLOOKUP(AJ257, $AT$9:$AV$35, 3, FALSE), "")</f>
        <v/>
      </c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K257" s="9"/>
      <c r="AL257" s="9"/>
      <c r="AP257" s="9"/>
      <c r="AQ257" s="9"/>
      <c r="AR257" s="9"/>
    </row>
    <row r="258" spans="1:44" outlineLevel="1" x14ac:dyDescent="0.35">
      <c r="A258" s="17">
        <f>MAX($A$8:A257)+1</f>
        <v>251</v>
      </c>
      <c r="B258" s="42"/>
      <c r="C258" s="42"/>
      <c r="D258" s="41" t="s">
        <v>12</v>
      </c>
      <c r="E258" s="40"/>
      <c r="F258" s="13">
        <f>SUM(F183:F257)</f>
        <v>8902101.571975816</v>
      </c>
      <c r="G258" s="13">
        <f>SUM(G183:G257)</f>
        <v>8902101.571975816</v>
      </c>
      <c r="H258" s="13"/>
      <c r="I258" s="14">
        <f>SUM(I183:I257)</f>
        <v>5709157.3109920006</v>
      </c>
      <c r="J258" s="13">
        <f>SUM(J183:J257)</f>
        <v>5709157.3109920006</v>
      </c>
      <c r="K258" s="13"/>
      <c r="L258" s="13">
        <f>SUM(L183:L257)</f>
        <v>280000</v>
      </c>
      <c r="M258" s="6"/>
      <c r="N258" s="6"/>
      <c r="O258"/>
      <c r="P258"/>
      <c r="Q258" s="9"/>
      <c r="R258" s="9"/>
    </row>
    <row r="259" spans="1:44" outlineLevel="1" x14ac:dyDescent="0.35">
      <c r="A259" s="17">
        <f>MAX($A$8:A258)+1</f>
        <v>252</v>
      </c>
      <c r="B259" s="33"/>
      <c r="C259" s="33"/>
      <c r="D259" s="33"/>
      <c r="E259" s="8"/>
      <c r="F259" s="6"/>
      <c r="G259" s="6"/>
      <c r="H259" s="6"/>
      <c r="I259" s="34"/>
      <c r="J259" s="6"/>
      <c r="K259" s="6"/>
      <c r="L259" s="6"/>
      <c r="M259" s="6"/>
      <c r="N259" s="6"/>
      <c r="O259"/>
      <c r="P259"/>
      <c r="AK259" s="9"/>
      <c r="AL259" s="9"/>
      <c r="AP259" s="9"/>
      <c r="AQ259" s="9"/>
      <c r="AR259" s="9"/>
    </row>
    <row r="260" spans="1:44" ht="15" outlineLevel="1" thickBot="1" x14ac:dyDescent="0.4">
      <c r="A260" s="17">
        <f>MAX($A$8:A259)+1</f>
        <v>253</v>
      </c>
      <c r="B260" s="33"/>
      <c r="C260" s="33"/>
      <c r="D260" s="39" t="s">
        <v>11</v>
      </c>
      <c r="E260" s="38"/>
      <c r="F260" s="36">
        <f>F29+F32+F181+F258</f>
        <v>140193437.58551073</v>
      </c>
      <c r="G260" s="36">
        <f>G29+G32+G181+G258</f>
        <v>140193437.58551073</v>
      </c>
      <c r="H260" s="36"/>
      <c r="I260" s="37">
        <f>I29+I32+I181+I258</f>
        <v>101431284.30050501</v>
      </c>
      <c r="J260" s="36">
        <f>J29+J32+J181+J258</f>
        <v>101431284.30050501</v>
      </c>
      <c r="K260" s="36"/>
      <c r="L260" s="36">
        <f>L29+L32+L181+L258</f>
        <v>747500</v>
      </c>
      <c r="M260" s="6"/>
      <c r="N260" s="6"/>
      <c r="O260"/>
      <c r="P260"/>
      <c r="Q260" s="35"/>
      <c r="R260" s="35"/>
    </row>
    <row r="261" spans="1:44" ht="15" outlineLevel="1" thickTop="1" x14ac:dyDescent="0.35">
      <c r="A261" s="17">
        <f>MAX($A$8:A260)+1</f>
        <v>254</v>
      </c>
      <c r="B261" s="33"/>
      <c r="C261" s="33"/>
      <c r="D261" s="33"/>
      <c r="E261" s="8"/>
      <c r="F261" s="6"/>
      <c r="G261" s="6"/>
      <c r="H261" s="6"/>
      <c r="I261" s="34"/>
      <c r="J261" s="33"/>
      <c r="K261" s="33"/>
      <c r="L261" s="33"/>
      <c r="M261" s="33"/>
      <c r="N261" s="33"/>
      <c r="O261" s="33"/>
    </row>
    <row r="262" spans="1:44" outlineLevel="1" x14ac:dyDescent="0.35">
      <c r="A262" s="17">
        <f>MAX($A$8:A261)+1</f>
        <v>255</v>
      </c>
      <c r="F262" s="6"/>
      <c r="G262" s="6"/>
      <c r="H262" s="6"/>
      <c r="I262" s="7"/>
      <c r="J262" s="27"/>
      <c r="K262" s="27"/>
      <c r="L262" s="27"/>
      <c r="M262" s="27"/>
      <c r="N262" s="27"/>
      <c r="O262" s="27"/>
    </row>
    <row r="263" spans="1:44" ht="29" outlineLevel="1" x14ac:dyDescent="0.35">
      <c r="A263" s="17">
        <f>MAX($A$8:A262)+1</f>
        <v>256</v>
      </c>
      <c r="B263" s="5" t="s">
        <v>10</v>
      </c>
      <c r="E263" s="31" t="s">
        <v>9</v>
      </c>
      <c r="F263" s="31" t="s">
        <v>8</v>
      </c>
      <c r="G263" s="31" t="s">
        <v>5</v>
      </c>
      <c r="H263" s="32" t="s">
        <v>7</v>
      </c>
      <c r="I263" s="1"/>
      <c r="K263" s="31" t="s">
        <v>6</v>
      </c>
      <c r="L263" s="31" t="s">
        <v>5</v>
      </c>
      <c r="M263" s="31"/>
      <c r="N263" s="31"/>
      <c r="O263" s="30" t="s">
        <v>4</v>
      </c>
    </row>
    <row r="264" spans="1:44" outlineLevel="1" x14ac:dyDescent="0.35">
      <c r="A264" s="17">
        <f>MAX($A$8:A263)+1</f>
        <v>257</v>
      </c>
      <c r="B264" s="27"/>
      <c r="C264" s="5"/>
      <c r="D264" s="6"/>
      <c r="E264" s="28">
        <v>303</v>
      </c>
      <c r="F264" s="6">
        <f t="shared" ref="F264:F296" si="22">+SUMIF($E$8:$E$257,E264,$G$8:$G$257)</f>
        <v>9006672.1762900017</v>
      </c>
      <c r="G264" s="25" t="s">
        <v>1</v>
      </c>
      <c r="H264" s="21">
        <v>745423.23</v>
      </c>
      <c r="I264" s="1"/>
      <c r="K264" s="6">
        <f t="shared" ref="K264:K296" si="23">+SUMIF($E$8:$E$257,E264,$J$8:$J$257)</f>
        <v>10841022.621869002</v>
      </c>
      <c r="L264" s="26" t="s">
        <v>1</v>
      </c>
      <c r="M264" s="26"/>
      <c r="N264" s="26"/>
      <c r="O264" s="19">
        <v>804720.52</v>
      </c>
      <c r="AF264" s="10"/>
      <c r="AG264" s="10"/>
    </row>
    <row r="265" spans="1:44" outlineLevel="1" x14ac:dyDescent="0.35">
      <c r="A265" s="17">
        <f>MAX($A$8:A264)+1</f>
        <v>258</v>
      </c>
      <c r="B265" s="27"/>
      <c r="C265" s="5"/>
      <c r="D265" s="6"/>
      <c r="E265" s="28">
        <v>333</v>
      </c>
      <c r="F265" s="6">
        <f t="shared" si="22"/>
        <v>0</v>
      </c>
      <c r="G265" s="25">
        <v>0.05</v>
      </c>
      <c r="H265" s="21">
        <f t="shared" ref="H265:H296" si="24">+F265*G265</f>
        <v>0</v>
      </c>
      <c r="I265" s="1"/>
      <c r="K265" s="6">
        <f t="shared" si="23"/>
        <v>17454194.260000002</v>
      </c>
      <c r="L265" s="24">
        <f>G265</f>
        <v>0.05</v>
      </c>
      <c r="M265" s="24"/>
      <c r="N265" s="24"/>
      <c r="O265" s="19">
        <f t="shared" ref="O265:O296" si="25">+K265*L265</f>
        <v>872709.71300000011</v>
      </c>
      <c r="AF265" s="10"/>
      <c r="AG265" s="10"/>
    </row>
    <row r="266" spans="1:44" outlineLevel="1" x14ac:dyDescent="0.35">
      <c r="A266" s="17">
        <f>MAX($A$8:A265)+1</f>
        <v>259</v>
      </c>
      <c r="B266" s="29"/>
      <c r="C266" s="29"/>
      <c r="E266" s="27">
        <v>367.1</v>
      </c>
      <c r="F266" s="6">
        <f t="shared" si="22"/>
        <v>3166077.7882189997</v>
      </c>
      <c r="G266" s="25">
        <f>'[5]EOP Depn Exp Adj'!D16</f>
        <v>1.4999999999999999E-2</v>
      </c>
      <c r="H266" s="21">
        <f t="shared" si="24"/>
        <v>47491.166823284992</v>
      </c>
      <c r="I266" s="1"/>
      <c r="K266" s="6">
        <f t="shared" si="23"/>
        <v>0</v>
      </c>
      <c r="L266" s="24">
        <f t="shared" ref="L266:L296" si="26">+G266</f>
        <v>1.4999999999999999E-2</v>
      </c>
      <c r="M266" s="24"/>
      <c r="N266" s="24"/>
      <c r="O266" s="19">
        <f t="shared" si="25"/>
        <v>0</v>
      </c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0"/>
      <c r="AG266" s="10"/>
    </row>
    <row r="267" spans="1:44" outlineLevel="1" x14ac:dyDescent="0.35">
      <c r="A267" s="17">
        <f>MAX($A$8:A266)+1</f>
        <v>260</v>
      </c>
      <c r="B267" s="29"/>
      <c r="C267" s="29"/>
      <c r="E267" s="27">
        <v>374.1</v>
      </c>
      <c r="F267" s="6">
        <f t="shared" si="22"/>
        <v>119146.94</v>
      </c>
      <c r="G267" s="25">
        <v>0</v>
      </c>
      <c r="H267" s="21">
        <f t="shared" si="24"/>
        <v>0</v>
      </c>
      <c r="I267" s="1"/>
      <c r="K267" s="6">
        <f t="shared" si="23"/>
        <v>0</v>
      </c>
      <c r="L267" s="24">
        <f t="shared" si="26"/>
        <v>0</v>
      </c>
      <c r="M267" s="24"/>
      <c r="N267" s="24"/>
      <c r="O267" s="19">
        <f t="shared" si="25"/>
        <v>0</v>
      </c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0"/>
      <c r="AG267" s="10"/>
    </row>
    <row r="268" spans="1:44" outlineLevel="1" x14ac:dyDescent="0.35">
      <c r="A268" s="17">
        <f>MAX($A$8:A267)+1</f>
        <v>261</v>
      </c>
      <c r="B268" s="29"/>
      <c r="C268" s="29"/>
      <c r="D268" s="29"/>
      <c r="E268" s="27">
        <v>374.2</v>
      </c>
      <c r="F268" s="6">
        <f t="shared" si="22"/>
        <v>0</v>
      </c>
      <c r="G268" s="25">
        <f>'[5]EOP Depn Exp Adj'!D19</f>
        <v>1.6400000000000001E-2</v>
      </c>
      <c r="H268" s="21">
        <f t="shared" si="24"/>
        <v>0</v>
      </c>
      <c r="I268" s="1"/>
      <c r="K268" s="6">
        <f t="shared" si="23"/>
        <v>0</v>
      </c>
      <c r="L268" s="24">
        <f t="shared" si="26"/>
        <v>1.6400000000000001E-2</v>
      </c>
      <c r="M268" s="24"/>
      <c r="N268" s="24"/>
      <c r="O268" s="19">
        <f t="shared" si="25"/>
        <v>0</v>
      </c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0"/>
      <c r="AG268" s="10"/>
    </row>
    <row r="269" spans="1:44" outlineLevel="1" x14ac:dyDescent="0.35">
      <c r="A269" s="17">
        <f>MAX($A$8:A268)+1</f>
        <v>262</v>
      </c>
      <c r="B269" s="29"/>
      <c r="C269" s="29"/>
      <c r="D269" s="29"/>
      <c r="E269" s="27">
        <v>375.1</v>
      </c>
      <c r="F269" s="6">
        <f t="shared" si="22"/>
        <v>0</v>
      </c>
      <c r="G269" s="25">
        <f>'[5]EOP Depn Exp Adj'!D20</f>
        <v>8.3999999999999995E-3</v>
      </c>
      <c r="H269" s="21">
        <f t="shared" si="24"/>
        <v>0</v>
      </c>
      <c r="I269" s="1"/>
      <c r="K269" s="6">
        <f t="shared" si="23"/>
        <v>0</v>
      </c>
      <c r="L269" s="24">
        <f t="shared" si="26"/>
        <v>8.3999999999999995E-3</v>
      </c>
      <c r="M269" s="24"/>
      <c r="N269" s="24"/>
      <c r="O269" s="19">
        <f t="shared" si="25"/>
        <v>0</v>
      </c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0"/>
      <c r="AG269" s="10"/>
    </row>
    <row r="270" spans="1:44" outlineLevel="1" x14ac:dyDescent="0.35">
      <c r="A270" s="17">
        <f>MAX($A$8:A269)+1</f>
        <v>263</v>
      </c>
      <c r="B270" s="29"/>
      <c r="C270" s="29"/>
      <c r="D270" s="5"/>
      <c r="E270" s="27">
        <v>376.1</v>
      </c>
      <c r="F270" s="6">
        <f t="shared" si="22"/>
        <v>4194557.184196</v>
      </c>
      <c r="G270" s="25">
        <f>'[5]EOP Depn Exp Adj'!D23</f>
        <v>3.56E-2</v>
      </c>
      <c r="H270" s="21">
        <f t="shared" si="24"/>
        <v>149326.23575737761</v>
      </c>
      <c r="I270" s="1"/>
      <c r="K270" s="6">
        <f t="shared" si="23"/>
        <v>1149642.93</v>
      </c>
      <c r="L270" s="24">
        <f t="shared" si="26"/>
        <v>3.56E-2</v>
      </c>
      <c r="M270" s="24"/>
      <c r="N270" s="24"/>
      <c r="O270" s="19">
        <f t="shared" si="25"/>
        <v>40927.288307999996</v>
      </c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0"/>
      <c r="AG270" s="10"/>
    </row>
    <row r="271" spans="1:44" outlineLevel="1" x14ac:dyDescent="0.35">
      <c r="A271" s="17">
        <f>MAX($A$8:A270)+1</f>
        <v>264</v>
      </c>
      <c r="B271" s="29"/>
      <c r="C271" s="29"/>
      <c r="D271" s="5"/>
      <c r="E271" s="27">
        <v>376.2</v>
      </c>
      <c r="F271" s="6">
        <f t="shared" si="22"/>
        <v>66564556.859277003</v>
      </c>
      <c r="G271" s="25">
        <f>'[5]EOP Depn Exp Adj'!D21</f>
        <v>1.52E-2</v>
      </c>
      <c r="H271" s="21">
        <f t="shared" si="24"/>
        <v>1011781.2642610105</v>
      </c>
      <c r="I271" s="1"/>
      <c r="K271" s="6">
        <f t="shared" si="23"/>
        <v>24533085.430636</v>
      </c>
      <c r="L271" s="24">
        <f t="shared" si="26"/>
        <v>1.52E-2</v>
      </c>
      <c r="M271" s="24"/>
      <c r="N271" s="24"/>
      <c r="O271" s="19">
        <f t="shared" si="25"/>
        <v>372902.89854566718</v>
      </c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0"/>
      <c r="AG271" s="10"/>
    </row>
    <row r="272" spans="1:44" outlineLevel="1" x14ac:dyDescent="0.35">
      <c r="A272" s="17">
        <f>MAX($A$8:A271)+1</f>
        <v>265</v>
      </c>
      <c r="B272" s="29"/>
      <c r="C272" s="29"/>
      <c r="D272" s="5"/>
      <c r="E272" s="27">
        <v>376.3</v>
      </c>
      <c r="F272" s="6">
        <f t="shared" si="22"/>
        <v>18072234.839205001</v>
      </c>
      <c r="G272" s="25">
        <f>'[5]EOP Depn Exp Adj'!D22</f>
        <v>2.81E-2</v>
      </c>
      <c r="H272" s="21">
        <f t="shared" si="24"/>
        <v>507829.79898166051</v>
      </c>
      <c r="I272" s="1"/>
      <c r="K272" s="6">
        <f t="shared" si="23"/>
        <v>15876129.168017998</v>
      </c>
      <c r="L272" s="24">
        <f t="shared" si="26"/>
        <v>2.81E-2</v>
      </c>
      <c r="M272" s="24"/>
      <c r="N272" s="24"/>
      <c r="O272" s="19">
        <f t="shared" si="25"/>
        <v>446119.22962130577</v>
      </c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0"/>
      <c r="AG272" s="10"/>
    </row>
    <row r="273" spans="1:36" outlineLevel="1" x14ac:dyDescent="0.35">
      <c r="A273" s="17">
        <f>MAX($A$8:A272)+1</f>
        <v>266</v>
      </c>
      <c r="B273" s="29"/>
      <c r="C273" s="29"/>
      <c r="D273" s="5"/>
      <c r="E273" s="28">
        <v>377</v>
      </c>
      <c r="F273" s="6">
        <f t="shared" si="22"/>
        <v>251442.65999999997</v>
      </c>
      <c r="G273" s="25">
        <f>'[5]EOP Depn Exp Adj'!D24</f>
        <v>1.72E-2</v>
      </c>
      <c r="H273" s="21">
        <f t="shared" si="24"/>
        <v>4324.8137519999991</v>
      </c>
      <c r="I273" s="1"/>
      <c r="K273" s="6">
        <f t="shared" si="23"/>
        <v>0</v>
      </c>
      <c r="L273" s="24">
        <f t="shared" si="26"/>
        <v>1.72E-2</v>
      </c>
      <c r="M273" s="24"/>
      <c r="N273" s="24"/>
      <c r="O273" s="19">
        <f t="shared" si="25"/>
        <v>0</v>
      </c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0"/>
      <c r="AG273" s="10"/>
    </row>
    <row r="274" spans="1:36" outlineLevel="1" x14ac:dyDescent="0.35">
      <c r="A274" s="17">
        <f>MAX($A$8:A273)+1</f>
        <v>267</v>
      </c>
      <c r="B274" s="29"/>
      <c r="C274" s="29"/>
      <c r="D274" s="5"/>
      <c r="E274" s="28">
        <v>378</v>
      </c>
      <c r="F274" s="6">
        <f t="shared" si="22"/>
        <v>10154108.179133</v>
      </c>
      <c r="G274" s="25">
        <f>'[5]EOP Depn Exp Adj'!D25</f>
        <v>1.9699999999999999E-2</v>
      </c>
      <c r="H274" s="21">
        <f t="shared" si="24"/>
        <v>200035.93112892009</v>
      </c>
      <c r="I274" s="1"/>
      <c r="K274" s="6">
        <f t="shared" si="23"/>
        <v>2887638.3552899999</v>
      </c>
      <c r="L274" s="24">
        <f t="shared" si="26"/>
        <v>1.9699999999999999E-2</v>
      </c>
      <c r="M274" s="24"/>
      <c r="N274" s="24"/>
      <c r="O274" s="19">
        <f t="shared" si="25"/>
        <v>56886.475599212994</v>
      </c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0"/>
      <c r="AG274" s="10"/>
    </row>
    <row r="275" spans="1:36" outlineLevel="1" x14ac:dyDescent="0.35">
      <c r="A275" s="17">
        <f>MAX($A$8:A274)+1</f>
        <v>268</v>
      </c>
      <c r="B275" s="29"/>
      <c r="C275" s="29"/>
      <c r="D275" s="5"/>
      <c r="E275" s="28">
        <v>379</v>
      </c>
      <c r="F275" s="6">
        <f t="shared" si="22"/>
        <v>62519.42635400001</v>
      </c>
      <c r="G275" s="25">
        <v>1.9699999999999999E-2</v>
      </c>
      <c r="H275" s="21">
        <f t="shared" si="24"/>
        <v>1231.6326991738001</v>
      </c>
      <c r="I275" s="1"/>
      <c r="K275" s="6">
        <f t="shared" si="23"/>
        <v>2531049.7000000002</v>
      </c>
      <c r="L275" s="24">
        <f t="shared" si="26"/>
        <v>1.9699999999999999E-2</v>
      </c>
      <c r="M275" s="24"/>
      <c r="N275" s="24"/>
      <c r="O275" s="19">
        <f t="shared" si="25"/>
        <v>49861.679089999998</v>
      </c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0"/>
      <c r="AG275" s="10"/>
    </row>
    <row r="276" spans="1:36" outlineLevel="1" x14ac:dyDescent="0.35">
      <c r="A276" s="17">
        <f>MAX($A$8:A275)+1</f>
        <v>269</v>
      </c>
      <c r="B276" s="29"/>
      <c r="C276" s="29"/>
      <c r="D276" s="5"/>
      <c r="E276" s="27">
        <v>380.1</v>
      </c>
      <c r="F276" s="6">
        <f t="shared" si="22"/>
        <v>0</v>
      </c>
      <c r="G276" s="25">
        <f>'[5]EOP Depn Exp Adj'!D28</f>
        <v>3.4700000000000002E-2</v>
      </c>
      <c r="H276" s="21">
        <f t="shared" si="24"/>
        <v>0</v>
      </c>
      <c r="I276" s="1"/>
      <c r="K276" s="6">
        <f t="shared" si="23"/>
        <v>0</v>
      </c>
      <c r="L276" s="24">
        <f t="shared" si="26"/>
        <v>3.4700000000000002E-2</v>
      </c>
      <c r="M276" s="24"/>
      <c r="N276" s="24"/>
      <c r="O276" s="19">
        <f t="shared" si="25"/>
        <v>0</v>
      </c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0"/>
      <c r="AG276" s="10"/>
    </row>
    <row r="277" spans="1:36" outlineLevel="1" x14ac:dyDescent="0.35">
      <c r="A277" s="17">
        <f>MAX($A$8:A276)+1</f>
        <v>270</v>
      </c>
      <c r="B277" s="5"/>
      <c r="C277" s="5"/>
      <c r="D277" s="5"/>
      <c r="E277" s="3">
        <v>380.3</v>
      </c>
      <c r="F277" s="6">
        <f t="shared" si="22"/>
        <v>12693105.081136003</v>
      </c>
      <c r="G277" s="25">
        <f>'[5]EOP Depn Exp Adj'!D27</f>
        <v>3.3599999999999998E-2</v>
      </c>
      <c r="H277" s="21">
        <f t="shared" si="24"/>
        <v>426488.33072616969</v>
      </c>
      <c r="I277" s="1"/>
      <c r="K277" s="6">
        <f t="shared" si="23"/>
        <v>13655559.353408001</v>
      </c>
      <c r="L277" s="24">
        <f t="shared" si="26"/>
        <v>3.3599999999999998E-2</v>
      </c>
      <c r="M277" s="24"/>
      <c r="N277" s="24"/>
      <c r="O277" s="19">
        <f t="shared" si="25"/>
        <v>458826.79427450884</v>
      </c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0"/>
      <c r="AG277" s="10"/>
    </row>
    <row r="278" spans="1:36" outlineLevel="1" x14ac:dyDescent="0.35">
      <c r="A278" s="17">
        <f>MAX($A$8:A277)+1</f>
        <v>271</v>
      </c>
      <c r="B278" s="5"/>
      <c r="C278" s="5"/>
      <c r="D278" s="5"/>
      <c r="E278" s="28">
        <v>381</v>
      </c>
      <c r="F278" s="6">
        <f t="shared" si="22"/>
        <v>5937987.0246250005</v>
      </c>
      <c r="G278" s="25">
        <f>'[5]EOP Depn Exp Adj'!D30</f>
        <v>2.6100000000000002E-2</v>
      </c>
      <c r="H278" s="21">
        <f t="shared" si="24"/>
        <v>154981.46134271252</v>
      </c>
      <c r="I278" s="1"/>
      <c r="K278" s="6">
        <f t="shared" si="23"/>
        <v>6106833.2000000002</v>
      </c>
      <c r="L278" s="24">
        <f t="shared" si="26"/>
        <v>2.6100000000000002E-2</v>
      </c>
      <c r="M278" s="24"/>
      <c r="N278" s="24"/>
      <c r="O278" s="19">
        <f t="shared" si="25"/>
        <v>159388.34652000002</v>
      </c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0"/>
      <c r="AG278" s="10"/>
    </row>
    <row r="279" spans="1:36" outlineLevel="1" x14ac:dyDescent="0.35">
      <c r="A279" s="17">
        <f>MAX($A$8:A278)+1</f>
        <v>272</v>
      </c>
      <c r="B279" s="5"/>
      <c r="C279" s="5"/>
      <c r="D279" s="5"/>
      <c r="E279" s="28">
        <v>383</v>
      </c>
      <c r="F279" s="6">
        <f t="shared" si="22"/>
        <v>547264.69999999995</v>
      </c>
      <c r="G279" s="25">
        <f>'[5]EOP Depn Exp Adj'!D31</f>
        <v>2.1600000000000001E-2</v>
      </c>
      <c r="H279" s="21">
        <f t="shared" si="24"/>
        <v>11820.917519999999</v>
      </c>
      <c r="I279" s="1"/>
      <c r="K279" s="6">
        <f t="shared" si="23"/>
        <v>562922.22</v>
      </c>
      <c r="L279" s="24">
        <f t="shared" si="26"/>
        <v>2.1600000000000001E-2</v>
      </c>
      <c r="M279" s="24"/>
      <c r="N279" s="24"/>
      <c r="O279" s="19">
        <f t="shared" si="25"/>
        <v>12159.119952000001</v>
      </c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0"/>
      <c r="AG279" s="10"/>
    </row>
    <row r="280" spans="1:36" outlineLevel="1" x14ac:dyDescent="0.35">
      <c r="A280" s="17">
        <f>MAX($A$8:A279)+1</f>
        <v>273</v>
      </c>
      <c r="B280" s="5"/>
      <c r="C280" s="5"/>
      <c r="D280" s="5"/>
      <c r="E280" s="28">
        <v>385</v>
      </c>
      <c r="F280" s="6">
        <f t="shared" si="22"/>
        <v>521663.15509999997</v>
      </c>
      <c r="G280" s="25">
        <f>'[5]EOP Depn Exp Adj'!D32</f>
        <v>1.7000000000000001E-2</v>
      </c>
      <c r="H280" s="21">
        <f t="shared" si="24"/>
        <v>8868.2736366999998</v>
      </c>
      <c r="I280" s="1"/>
      <c r="K280" s="6">
        <f t="shared" si="23"/>
        <v>124049.75029200004</v>
      </c>
      <c r="L280" s="24">
        <f t="shared" si="26"/>
        <v>1.7000000000000001E-2</v>
      </c>
      <c r="M280" s="24"/>
      <c r="N280" s="24"/>
      <c r="O280" s="19">
        <f t="shared" si="25"/>
        <v>2108.8457549640007</v>
      </c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0"/>
      <c r="AG280" s="10"/>
    </row>
    <row r="281" spans="1:36" outlineLevel="1" x14ac:dyDescent="0.35">
      <c r="A281" s="17">
        <f>MAX($A$8:A280)+1</f>
        <v>274</v>
      </c>
      <c r="B281" s="5"/>
      <c r="C281" s="5"/>
      <c r="D281" s="3"/>
      <c r="E281" s="27">
        <v>390.1</v>
      </c>
      <c r="F281" s="6">
        <f t="shared" si="22"/>
        <v>543949.35173200001</v>
      </c>
      <c r="G281" s="25">
        <f>'[5]EOP Depn Exp Adj'!D35</f>
        <v>1.44E-2</v>
      </c>
      <c r="H281" s="21">
        <f t="shared" si="24"/>
        <v>7832.8706649407995</v>
      </c>
      <c r="I281" s="1"/>
      <c r="K281" s="6">
        <f t="shared" si="23"/>
        <v>0</v>
      </c>
      <c r="L281" s="24">
        <f t="shared" si="26"/>
        <v>1.44E-2</v>
      </c>
      <c r="M281" s="24"/>
      <c r="N281" s="24"/>
      <c r="O281" s="19">
        <f t="shared" si="25"/>
        <v>0</v>
      </c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0"/>
      <c r="AG281" s="10"/>
      <c r="AJ281" s="9"/>
    </row>
    <row r="282" spans="1:36" outlineLevel="1" x14ac:dyDescent="0.35">
      <c r="A282" s="17">
        <f>MAX($A$8:A281)+1</f>
        <v>275</v>
      </c>
      <c r="B282" s="5"/>
      <c r="C282" s="5"/>
      <c r="D282" s="3"/>
      <c r="E282" s="27">
        <v>391.2</v>
      </c>
      <c r="F282" s="6">
        <f t="shared" si="22"/>
        <v>0</v>
      </c>
      <c r="G282" s="25">
        <v>0</v>
      </c>
      <c r="H282" s="21">
        <f t="shared" si="24"/>
        <v>0</v>
      </c>
      <c r="I282" s="1"/>
      <c r="K282" s="6">
        <f t="shared" si="23"/>
        <v>0</v>
      </c>
      <c r="L282" s="24">
        <f t="shared" si="26"/>
        <v>0</v>
      </c>
      <c r="M282" s="24"/>
      <c r="N282" s="24"/>
      <c r="O282" s="19">
        <f t="shared" si="25"/>
        <v>0</v>
      </c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0"/>
      <c r="AG282" s="10"/>
      <c r="AJ282" s="9"/>
    </row>
    <row r="283" spans="1:36" outlineLevel="1" x14ac:dyDescent="0.35">
      <c r="A283" s="17">
        <f>MAX($A$8:A282)+1</f>
        <v>276</v>
      </c>
      <c r="B283" s="5"/>
      <c r="C283" s="5"/>
      <c r="D283" s="3"/>
      <c r="E283" s="27">
        <v>391.3</v>
      </c>
      <c r="F283" s="6">
        <f t="shared" si="22"/>
        <v>447400.15949581465</v>
      </c>
      <c r="G283" s="25">
        <f>'[5]EOP Depn Exp Adj'!D36</f>
        <v>0.44019999999999998</v>
      </c>
      <c r="H283" s="21">
        <f t="shared" si="24"/>
        <v>196945.55021005761</v>
      </c>
      <c r="I283" s="1"/>
      <c r="K283" s="6">
        <f t="shared" si="23"/>
        <v>238306.31219999999</v>
      </c>
      <c r="L283" s="24">
        <f t="shared" si="26"/>
        <v>0.44019999999999998</v>
      </c>
      <c r="M283" s="24"/>
      <c r="N283" s="24"/>
      <c r="O283" s="19">
        <f t="shared" si="25"/>
        <v>104902.43863044</v>
      </c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0"/>
      <c r="AG283" s="10"/>
      <c r="AJ283" s="9"/>
    </row>
    <row r="284" spans="1:36" outlineLevel="1" x14ac:dyDescent="0.35">
      <c r="A284" s="17">
        <f>MAX($A$8:A283)+1</f>
        <v>277</v>
      </c>
      <c r="B284" s="5"/>
      <c r="C284" s="5"/>
      <c r="D284" s="3"/>
      <c r="E284" s="27">
        <v>391.4</v>
      </c>
      <c r="F284" s="6">
        <f t="shared" si="22"/>
        <v>0</v>
      </c>
      <c r="G284" s="25">
        <f>'[5]EOP Depn Exp Adj'!D37</f>
        <v>0.26369999999999999</v>
      </c>
      <c r="H284" s="21">
        <f t="shared" si="24"/>
        <v>0</v>
      </c>
      <c r="I284" s="1"/>
      <c r="K284" s="6">
        <f t="shared" si="23"/>
        <v>0</v>
      </c>
      <c r="L284" s="24">
        <f t="shared" si="26"/>
        <v>0.26369999999999999</v>
      </c>
      <c r="M284" s="24"/>
      <c r="N284" s="24"/>
      <c r="O284" s="19">
        <f t="shared" si="25"/>
        <v>0</v>
      </c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0"/>
      <c r="AG284" s="10"/>
      <c r="AJ284" s="9"/>
    </row>
    <row r="285" spans="1:36" outlineLevel="1" x14ac:dyDescent="0.35">
      <c r="A285" s="17">
        <f>MAX($A$8:A284)+1</f>
        <v>278</v>
      </c>
      <c r="B285" s="5"/>
      <c r="C285" s="5"/>
      <c r="D285" s="3"/>
      <c r="E285" s="27">
        <v>391.5</v>
      </c>
      <c r="F285" s="6">
        <f t="shared" si="22"/>
        <v>97895.851235000009</v>
      </c>
      <c r="G285" s="25">
        <f>'[5]EOP Depn Exp Adj'!D38</f>
        <v>0.19</v>
      </c>
      <c r="H285" s="21">
        <f t="shared" si="24"/>
        <v>18600.211734650002</v>
      </c>
      <c r="I285" s="1"/>
      <c r="K285" s="6">
        <f t="shared" si="23"/>
        <v>148276.99154800002</v>
      </c>
      <c r="L285" s="24">
        <f t="shared" si="26"/>
        <v>0.19</v>
      </c>
      <c r="M285" s="24"/>
      <c r="N285" s="24"/>
      <c r="O285" s="19">
        <f t="shared" si="25"/>
        <v>28172.628394120005</v>
      </c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0"/>
      <c r="AG285" s="10"/>
      <c r="AJ285" s="9"/>
    </row>
    <row r="286" spans="1:36" outlineLevel="1" x14ac:dyDescent="0.35">
      <c r="A286" s="17">
        <f>MAX($A$8:A285)+1</f>
        <v>279</v>
      </c>
      <c r="B286" s="5"/>
      <c r="C286" s="5"/>
      <c r="D286" s="3"/>
      <c r="E286" s="27">
        <v>392.1</v>
      </c>
      <c r="F286" s="6">
        <f t="shared" si="22"/>
        <v>0</v>
      </c>
      <c r="G286" s="25">
        <f>'[5]EOP Depn Exp Adj'!D40</f>
        <v>2.69E-2</v>
      </c>
      <c r="H286" s="21">
        <f t="shared" si="24"/>
        <v>0</v>
      </c>
      <c r="I286" s="1" t="s">
        <v>3</v>
      </c>
      <c r="K286" s="6">
        <f t="shared" si="23"/>
        <v>0</v>
      </c>
      <c r="L286" s="24">
        <f t="shared" si="26"/>
        <v>2.69E-2</v>
      </c>
      <c r="M286" s="24"/>
      <c r="N286" s="24"/>
      <c r="O286" s="19">
        <f t="shared" si="25"/>
        <v>0</v>
      </c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0"/>
      <c r="AG286" s="10"/>
      <c r="AJ286" s="9"/>
    </row>
    <row r="287" spans="1:36" outlineLevel="1" x14ac:dyDescent="0.35">
      <c r="A287" s="17">
        <f>MAX($A$8:A286)+1</f>
        <v>280</v>
      </c>
      <c r="B287" s="5"/>
      <c r="C287" s="5"/>
      <c r="D287" s="3"/>
      <c r="E287" s="27">
        <v>392.2</v>
      </c>
      <c r="F287" s="6">
        <f t="shared" si="22"/>
        <v>1060664.9308400003</v>
      </c>
      <c r="G287" s="25">
        <f>'[5]EOP Depn Exp Adj'!D41</f>
        <v>5.8900000000000001E-2</v>
      </c>
      <c r="H287" s="21">
        <f t="shared" si="24"/>
        <v>62473.164426476018</v>
      </c>
      <c r="I287" s="1" t="s">
        <v>3</v>
      </c>
      <c r="K287" s="6">
        <f t="shared" si="23"/>
        <v>769996.95369600004</v>
      </c>
      <c r="L287" s="24">
        <f t="shared" si="26"/>
        <v>5.8900000000000001E-2</v>
      </c>
      <c r="M287" s="24"/>
      <c r="N287" s="24"/>
      <c r="O287" s="19">
        <f t="shared" si="25"/>
        <v>45352.8205726944</v>
      </c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0"/>
      <c r="AG287" s="10"/>
      <c r="AJ287" s="9"/>
    </row>
    <row r="288" spans="1:36" outlineLevel="1" x14ac:dyDescent="0.35">
      <c r="A288" s="17">
        <f>MAX($A$8:A287)+1</f>
        <v>281</v>
      </c>
      <c r="B288" s="5"/>
      <c r="C288" s="5"/>
      <c r="D288" s="3"/>
      <c r="E288" s="27">
        <v>393</v>
      </c>
      <c r="F288" s="6">
        <f t="shared" si="22"/>
        <v>0</v>
      </c>
      <c r="G288" s="25">
        <f>'[5]EOP Depn Exp Adj'!D42</f>
        <v>8.4000000000000005E-2</v>
      </c>
      <c r="H288" s="21">
        <f t="shared" si="24"/>
        <v>0</v>
      </c>
      <c r="I288" s="1"/>
      <c r="K288" s="6">
        <f t="shared" si="23"/>
        <v>0</v>
      </c>
      <c r="L288" s="24">
        <f t="shared" si="26"/>
        <v>8.4000000000000005E-2</v>
      </c>
      <c r="M288" s="24"/>
      <c r="N288" s="24"/>
      <c r="O288" s="19">
        <f t="shared" si="25"/>
        <v>0</v>
      </c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0"/>
      <c r="AG288" s="10"/>
      <c r="AJ288" s="9"/>
    </row>
    <row r="289" spans="1:37" outlineLevel="1" x14ac:dyDescent="0.35">
      <c r="A289" s="17">
        <f>MAX($A$8:A288)+1</f>
        <v>282</v>
      </c>
      <c r="B289" s="5"/>
      <c r="C289" s="5"/>
      <c r="D289" s="3"/>
      <c r="E289" s="27">
        <v>394.1</v>
      </c>
      <c r="F289" s="6">
        <f t="shared" si="22"/>
        <v>2209605.8490629997</v>
      </c>
      <c r="G289" s="25">
        <f>'[5]EOP Depn Exp Adj'!D43</f>
        <v>0.1066</v>
      </c>
      <c r="H289" s="21">
        <f t="shared" si="24"/>
        <v>235543.98351011577</v>
      </c>
      <c r="I289" s="1"/>
      <c r="K289" s="6">
        <f t="shared" si="23"/>
        <v>2179271.1579999998</v>
      </c>
      <c r="L289" s="24">
        <f t="shared" si="26"/>
        <v>0.1066</v>
      </c>
      <c r="M289" s="24"/>
      <c r="N289" s="24"/>
      <c r="O289" s="19">
        <f t="shared" si="25"/>
        <v>232310.30544279999</v>
      </c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0"/>
      <c r="AG289" s="10"/>
      <c r="AJ289" s="9"/>
    </row>
    <row r="290" spans="1:37" outlineLevel="1" x14ac:dyDescent="0.35">
      <c r="A290" s="17">
        <f>MAX($A$8:A289)+1</f>
        <v>283</v>
      </c>
      <c r="B290" s="5"/>
      <c r="C290" s="5"/>
      <c r="D290" s="5"/>
      <c r="E290" s="27">
        <v>394.2</v>
      </c>
      <c r="F290" s="6">
        <f t="shared" si="22"/>
        <v>0</v>
      </c>
      <c r="G290" s="25">
        <f>'[5]EOP Depn Exp Adj'!D44</f>
        <v>1.52E-2</v>
      </c>
      <c r="H290" s="21">
        <f t="shared" si="24"/>
        <v>0</v>
      </c>
      <c r="I290" s="1"/>
      <c r="K290" s="6">
        <f t="shared" si="23"/>
        <v>0</v>
      </c>
      <c r="L290" s="24">
        <f t="shared" si="26"/>
        <v>1.52E-2</v>
      </c>
      <c r="M290" s="24"/>
      <c r="N290" s="24"/>
      <c r="O290" s="19">
        <f t="shared" si="25"/>
        <v>0</v>
      </c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0"/>
      <c r="AG290" s="10"/>
      <c r="AJ290" s="9"/>
    </row>
    <row r="291" spans="1:37" outlineLevel="1" x14ac:dyDescent="0.35">
      <c r="A291" s="17">
        <f>MAX($A$8:A290)+1</f>
        <v>284</v>
      </c>
      <c r="B291" s="5"/>
      <c r="C291" s="5"/>
      <c r="D291" s="5"/>
      <c r="E291" s="27">
        <v>395</v>
      </c>
      <c r="F291" s="6">
        <f t="shared" si="22"/>
        <v>0</v>
      </c>
      <c r="G291" s="25">
        <f>'[5]EOP Depn Exp Adj'!D45</f>
        <v>0.14549999999999999</v>
      </c>
      <c r="H291" s="21">
        <f t="shared" si="24"/>
        <v>0</v>
      </c>
      <c r="I291" s="1"/>
      <c r="K291" s="6">
        <f t="shared" si="23"/>
        <v>0</v>
      </c>
      <c r="L291" s="24">
        <f t="shared" si="26"/>
        <v>0.14549999999999999</v>
      </c>
      <c r="M291" s="24"/>
      <c r="N291" s="24"/>
      <c r="O291" s="19">
        <f t="shared" si="25"/>
        <v>0</v>
      </c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0"/>
      <c r="AG291" s="10"/>
      <c r="AJ291" s="9"/>
    </row>
    <row r="292" spans="1:37" outlineLevel="1" x14ac:dyDescent="0.35">
      <c r="A292" s="17">
        <f>MAX($A$8:A291)+1</f>
        <v>285</v>
      </c>
      <c r="B292" s="5"/>
      <c r="C292" s="5"/>
      <c r="D292" s="5"/>
      <c r="E292" s="27">
        <v>396.1</v>
      </c>
      <c r="F292" s="6">
        <f t="shared" si="22"/>
        <v>0</v>
      </c>
      <c r="G292" s="25">
        <f>'[5]EOP Depn Exp Adj'!D47</f>
        <v>2.6100000000000002E-2</v>
      </c>
      <c r="H292" s="21">
        <f t="shared" si="24"/>
        <v>0</v>
      </c>
      <c r="I292" s="1" t="s">
        <v>3</v>
      </c>
      <c r="K292" s="6">
        <f t="shared" si="23"/>
        <v>0</v>
      </c>
      <c r="L292" s="24">
        <f t="shared" si="26"/>
        <v>2.6100000000000002E-2</v>
      </c>
      <c r="M292" s="24"/>
      <c r="N292" s="24"/>
      <c r="O292" s="19">
        <f t="shared" si="25"/>
        <v>0</v>
      </c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0"/>
      <c r="AG292" s="10"/>
      <c r="AJ292" s="9"/>
    </row>
    <row r="293" spans="1:37" outlineLevel="1" x14ac:dyDescent="0.35">
      <c r="A293" s="17">
        <f>MAX($A$8:A292)+1</f>
        <v>286</v>
      </c>
      <c r="B293" s="5"/>
      <c r="C293" s="5"/>
      <c r="D293" s="5"/>
      <c r="E293" s="27">
        <v>396.2</v>
      </c>
      <c r="F293" s="6">
        <f t="shared" si="22"/>
        <v>2463904.4573269999</v>
      </c>
      <c r="G293" s="25">
        <f>'[5]EOP Depn Exp Adj'!D46</f>
        <v>9.6299999999999997E-2</v>
      </c>
      <c r="H293" s="21">
        <f t="shared" si="24"/>
        <v>237273.99924059008</v>
      </c>
      <c r="I293" s="1" t="s">
        <v>3</v>
      </c>
      <c r="K293" s="6">
        <f t="shared" si="23"/>
        <v>2289180.1058280002</v>
      </c>
      <c r="L293" s="24">
        <f t="shared" si="26"/>
        <v>9.6299999999999997E-2</v>
      </c>
      <c r="M293" s="24"/>
      <c r="N293" s="24"/>
      <c r="O293" s="19">
        <f t="shared" si="25"/>
        <v>220448.0441912364</v>
      </c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0"/>
      <c r="AG293" s="10"/>
    </row>
    <row r="294" spans="1:37" outlineLevel="1" x14ac:dyDescent="0.35">
      <c r="A294" s="17">
        <f>MAX($A$8:A293)+1</f>
        <v>287</v>
      </c>
      <c r="B294" s="5"/>
      <c r="C294" s="5"/>
      <c r="D294" s="5"/>
      <c r="E294" s="27">
        <v>397.1</v>
      </c>
      <c r="F294" s="6">
        <f t="shared" si="22"/>
        <v>3741.15</v>
      </c>
      <c r="G294" s="25">
        <f>'[5]EOP Depn Exp Adj'!D48</f>
        <v>5.3499999999999999E-2</v>
      </c>
      <c r="H294" s="21">
        <f t="shared" si="24"/>
        <v>200.15152499999999</v>
      </c>
      <c r="I294" s="1"/>
      <c r="K294" s="6">
        <f t="shared" si="23"/>
        <v>0</v>
      </c>
      <c r="L294" s="24">
        <f t="shared" si="26"/>
        <v>5.3499999999999999E-2</v>
      </c>
      <c r="M294" s="24"/>
      <c r="N294" s="24"/>
      <c r="O294" s="19">
        <f t="shared" si="25"/>
        <v>0</v>
      </c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0"/>
      <c r="AG294" s="10"/>
    </row>
    <row r="295" spans="1:37" outlineLevel="1" x14ac:dyDescent="0.35">
      <c r="A295" s="17">
        <f>MAX($A$8:A294)+1</f>
        <v>288</v>
      </c>
      <c r="B295" s="5"/>
      <c r="C295" s="5"/>
      <c r="D295" s="5"/>
      <c r="E295" s="27">
        <v>397.2</v>
      </c>
      <c r="F295" s="6">
        <f t="shared" si="22"/>
        <v>1599028.302283</v>
      </c>
      <c r="G295" s="25">
        <f>'[5]EOP Depn Exp Adj'!D50</f>
        <v>5.5300000000000002E-2</v>
      </c>
      <c r="H295" s="21">
        <f t="shared" si="24"/>
        <v>88426.265116249895</v>
      </c>
      <c r="I295" s="1"/>
      <c r="K295" s="6">
        <f t="shared" si="23"/>
        <v>80099.389720000006</v>
      </c>
      <c r="L295" s="24">
        <f t="shared" si="26"/>
        <v>5.5300000000000002E-2</v>
      </c>
      <c r="M295" s="24"/>
      <c r="N295" s="24"/>
      <c r="O295" s="19">
        <f t="shared" si="25"/>
        <v>4429.4962515160005</v>
      </c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0"/>
      <c r="AG295" s="10"/>
    </row>
    <row r="296" spans="1:37" outlineLevel="1" x14ac:dyDescent="0.35">
      <c r="A296" s="17">
        <f>MAX($A$8:A295)+1</f>
        <v>289</v>
      </c>
      <c r="B296" s="5"/>
      <c r="C296" s="5"/>
      <c r="D296" s="5"/>
      <c r="E296" s="3">
        <v>397.3</v>
      </c>
      <c r="F296" s="6">
        <f t="shared" si="22"/>
        <v>75322.5</v>
      </c>
      <c r="G296" s="25">
        <f>'[5]EOP Depn Exp Adj'!D51</f>
        <v>0.2162</v>
      </c>
      <c r="H296" s="21">
        <f t="shared" si="24"/>
        <v>16284.7245</v>
      </c>
      <c r="I296" s="1"/>
      <c r="K296" s="6">
        <f t="shared" si="23"/>
        <v>0</v>
      </c>
      <c r="L296" s="24">
        <f t="shared" si="26"/>
        <v>0.2162</v>
      </c>
      <c r="M296" s="24"/>
      <c r="N296" s="24"/>
      <c r="O296" s="19">
        <f t="shared" si="25"/>
        <v>0</v>
      </c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0"/>
      <c r="AG296" s="10"/>
    </row>
    <row r="297" spans="1:37" outlineLevel="1" x14ac:dyDescent="0.35">
      <c r="A297" s="17">
        <f>MAX($A$8:A296)+1</f>
        <v>290</v>
      </c>
      <c r="B297" s="5"/>
      <c r="C297" s="5"/>
      <c r="D297" s="5"/>
      <c r="E297" s="3" t="s">
        <v>2</v>
      </c>
      <c r="F297" s="6">
        <f>F257</f>
        <v>398580.42</v>
      </c>
      <c r="G297" s="25" t="s">
        <v>1</v>
      </c>
      <c r="H297" s="21">
        <f>F297/58*12</f>
        <v>82464.914482758613</v>
      </c>
      <c r="I297" s="1"/>
      <c r="K297" s="6">
        <f>J257</f>
        <v>0</v>
      </c>
      <c r="L297" s="26" t="s">
        <v>1</v>
      </c>
      <c r="M297" s="26"/>
      <c r="N297" s="26"/>
      <c r="O297" s="19">
        <v>0</v>
      </c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0"/>
      <c r="AG297" s="10"/>
    </row>
    <row r="298" spans="1:37" outlineLevel="1" x14ac:dyDescent="0.35">
      <c r="A298" s="17">
        <f>MAX($A$8:A297)+1</f>
        <v>291</v>
      </c>
      <c r="B298" s="5"/>
      <c r="C298" s="5"/>
      <c r="D298" s="5"/>
      <c r="E298" s="3">
        <v>397.4</v>
      </c>
      <c r="F298" s="6">
        <f>+SUMIF($E$8:$E$257,E298,$G$8:$G$257)-F297</f>
        <v>0</v>
      </c>
      <c r="G298" s="25">
        <f>'[5]EOP Depn Exp Adj'!D49</f>
        <v>6.9900000000000004E-2</v>
      </c>
      <c r="H298" s="21">
        <f>+F298*G298</f>
        <v>0</v>
      </c>
      <c r="I298" s="1"/>
      <c r="K298" s="6">
        <f>+SUMIF($E$8:$E$257,E298,$J$8:$J$257)-K297</f>
        <v>0</v>
      </c>
      <c r="L298" s="24">
        <f>+G298</f>
        <v>6.9900000000000004E-2</v>
      </c>
      <c r="M298" s="24"/>
      <c r="N298" s="24"/>
      <c r="O298" s="19">
        <f>+K298*L298</f>
        <v>0</v>
      </c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0"/>
      <c r="AG298" s="10"/>
    </row>
    <row r="299" spans="1:37" outlineLevel="1" x14ac:dyDescent="0.35">
      <c r="A299" s="17">
        <f>MAX($A$8:A298)+1</f>
        <v>292</v>
      </c>
      <c r="B299" s="5"/>
      <c r="C299" s="5"/>
      <c r="D299" s="5"/>
      <c r="E299" s="23">
        <v>398</v>
      </c>
      <c r="F299" s="6">
        <f>+SUMIF($E$8:$E$257,E299,$G$8:$G$257)</f>
        <v>2008.6000000000001</v>
      </c>
      <c r="G299" s="22">
        <f>'[5]EOP Depn Exp Adj'!D52</f>
        <v>4.3499999999999997E-2</v>
      </c>
      <c r="H299" s="21">
        <f>+F299*G299</f>
        <v>87.374099999999999</v>
      </c>
      <c r="I299" s="1"/>
      <c r="K299" s="6">
        <f>+SUMIF($E$8:$E$257,E299,$J$8:$J$257)</f>
        <v>4026.4</v>
      </c>
      <c r="L299" s="20">
        <f>+G299</f>
        <v>4.3499999999999997E-2</v>
      </c>
      <c r="M299" s="24"/>
      <c r="N299" s="24"/>
      <c r="O299" s="19">
        <f>+K299*L299</f>
        <v>175.14839999999998</v>
      </c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0"/>
      <c r="AG299" s="10"/>
    </row>
    <row r="300" spans="1:37" outlineLevel="1" x14ac:dyDescent="0.35">
      <c r="A300" s="17">
        <f>MAX($A$8:A299)+1</f>
        <v>293</v>
      </c>
      <c r="B300" s="5"/>
      <c r="C300" s="5"/>
      <c r="D300" s="5"/>
      <c r="E300" s="16" t="s">
        <v>0</v>
      </c>
      <c r="F300" s="13">
        <f>SUM(F264:F299)</f>
        <v>140193437.58551082</v>
      </c>
      <c r="G300" s="15"/>
      <c r="H300" s="14">
        <f>SUM(H264:H299)</f>
        <v>4215736.2661398482</v>
      </c>
      <c r="I300" s="1"/>
      <c r="K300" s="13">
        <f>SUM(K264:K299)</f>
        <v>101431284.300505</v>
      </c>
      <c r="L300" s="12"/>
      <c r="M300" s="12"/>
      <c r="N300" s="12"/>
      <c r="O300" s="11">
        <f>SUM(O264:O299)</f>
        <v>3912401.7925484655</v>
      </c>
      <c r="AF300" s="9"/>
      <c r="AG300" s="10"/>
      <c r="AI300" s="9"/>
      <c r="AJ300" s="9"/>
    </row>
    <row r="301" spans="1:37" outlineLevel="1" x14ac:dyDescent="0.35">
      <c r="B301" s="5"/>
      <c r="C301" s="5"/>
      <c r="D301" s="5"/>
      <c r="E301" s="8"/>
      <c r="F301" s="6"/>
      <c r="G301" s="6"/>
      <c r="H301" s="6"/>
      <c r="I301" s="7"/>
      <c r="J301" s="6"/>
      <c r="K301" s="6"/>
      <c r="L301" s="6"/>
      <c r="M301" s="6"/>
      <c r="N301" s="6"/>
      <c r="O301" s="5"/>
      <c r="AG301" s="9"/>
      <c r="AH301" s="9"/>
      <c r="AK301" s="9"/>
    </row>
    <row r="302" spans="1:37" outlineLevel="1" x14ac:dyDescent="0.35">
      <c r="B302" s="5"/>
      <c r="C302" s="5"/>
      <c r="D302" s="5"/>
      <c r="E302" s="8"/>
      <c r="F302" s="6"/>
      <c r="G302" s="6"/>
      <c r="H302" s="6"/>
      <c r="I302" s="7"/>
      <c r="J302" s="6"/>
      <c r="K302" s="6"/>
      <c r="L302" s="6"/>
      <c r="M302" s="6"/>
      <c r="N302" s="6"/>
      <c r="O302" s="5"/>
    </row>
    <row r="304" spans="1:37" x14ac:dyDescent="0.35">
      <c r="B304" s="4"/>
    </row>
    <row r="316" spans="5:5" x14ac:dyDescent="0.35">
      <c r="E316"/>
    </row>
    <row r="317" spans="5:5" x14ac:dyDescent="0.35">
      <c r="E317"/>
    </row>
    <row r="318" spans="5:5" x14ac:dyDescent="0.35">
      <c r="E318"/>
    </row>
    <row r="319" spans="5:5" x14ac:dyDescent="0.35">
      <c r="E319"/>
    </row>
    <row r="320" spans="5:5" x14ac:dyDescent="0.35">
      <c r="E320"/>
    </row>
    <row r="321" spans="5:5" x14ac:dyDescent="0.35">
      <c r="E321"/>
    </row>
    <row r="322" spans="5:5" x14ac:dyDescent="0.35">
      <c r="E322"/>
    </row>
    <row r="323" spans="5:5" x14ac:dyDescent="0.35">
      <c r="E323"/>
    </row>
    <row r="324" spans="5:5" x14ac:dyDescent="0.35">
      <c r="E324"/>
    </row>
    <row r="325" spans="5:5" x14ac:dyDescent="0.35">
      <c r="E325"/>
    </row>
    <row r="326" spans="5:5" x14ac:dyDescent="0.35">
      <c r="E326"/>
    </row>
    <row r="327" spans="5:5" x14ac:dyDescent="0.35">
      <c r="E327"/>
    </row>
    <row r="328" spans="5:5" x14ac:dyDescent="0.35">
      <c r="E328"/>
    </row>
    <row r="329" spans="5:5" x14ac:dyDescent="0.35">
      <c r="E329"/>
    </row>
    <row r="330" spans="5:5" x14ac:dyDescent="0.35">
      <c r="E330"/>
    </row>
    <row r="331" spans="5:5" x14ac:dyDescent="0.35">
      <c r="E331"/>
    </row>
    <row r="332" spans="5:5" x14ac:dyDescent="0.35">
      <c r="E332"/>
    </row>
    <row r="333" spans="5:5" x14ac:dyDescent="0.35">
      <c r="E333"/>
    </row>
    <row r="334" spans="5:5" x14ac:dyDescent="0.35">
      <c r="E334"/>
    </row>
    <row r="335" spans="5:5" x14ac:dyDescent="0.35">
      <c r="E335"/>
    </row>
    <row r="336" spans="5:5" x14ac:dyDescent="0.35">
      <c r="E336"/>
    </row>
    <row r="337" spans="5:5" x14ac:dyDescent="0.35">
      <c r="E337"/>
    </row>
    <row r="338" spans="5:5" x14ac:dyDescent="0.35">
      <c r="E338"/>
    </row>
    <row r="339" spans="5:5" x14ac:dyDescent="0.35">
      <c r="E339"/>
    </row>
    <row r="340" spans="5:5" x14ac:dyDescent="0.35">
      <c r="E340"/>
    </row>
    <row r="341" spans="5:5" x14ac:dyDescent="0.35">
      <c r="E341"/>
    </row>
    <row r="342" spans="5:5" x14ac:dyDescent="0.35">
      <c r="E342"/>
    </row>
    <row r="343" spans="5:5" x14ac:dyDescent="0.35">
      <c r="E343"/>
    </row>
    <row r="344" spans="5:5" x14ac:dyDescent="0.35">
      <c r="E344"/>
    </row>
    <row r="345" spans="5:5" x14ac:dyDescent="0.35">
      <c r="E345"/>
    </row>
    <row r="346" spans="5:5" x14ac:dyDescent="0.35">
      <c r="E346"/>
    </row>
    <row r="347" spans="5:5" x14ac:dyDescent="0.35">
      <c r="E347"/>
    </row>
    <row r="348" spans="5:5" x14ac:dyDescent="0.35">
      <c r="E348"/>
    </row>
    <row r="349" spans="5:5" x14ac:dyDescent="0.35">
      <c r="E349"/>
    </row>
    <row r="350" spans="5:5" x14ac:dyDescent="0.35">
      <c r="E350"/>
    </row>
    <row r="351" spans="5:5" x14ac:dyDescent="0.35">
      <c r="E351"/>
    </row>
    <row r="352" spans="5:5" x14ac:dyDescent="0.35">
      <c r="E352"/>
    </row>
    <row r="353" spans="5:5" x14ac:dyDescent="0.35">
      <c r="E353"/>
    </row>
    <row r="354" spans="5:5" x14ac:dyDescent="0.35">
      <c r="E354"/>
    </row>
    <row r="355" spans="5:5" x14ac:dyDescent="0.35">
      <c r="E355"/>
    </row>
    <row r="356" spans="5:5" x14ac:dyDescent="0.35">
      <c r="E356"/>
    </row>
    <row r="357" spans="5:5" x14ac:dyDescent="0.35">
      <c r="E357"/>
    </row>
    <row r="358" spans="5:5" x14ac:dyDescent="0.35">
      <c r="E358"/>
    </row>
    <row r="359" spans="5:5" x14ac:dyDescent="0.35">
      <c r="E359"/>
    </row>
    <row r="360" spans="5:5" x14ac:dyDescent="0.35">
      <c r="E360"/>
    </row>
    <row r="361" spans="5:5" x14ac:dyDescent="0.35">
      <c r="E361"/>
    </row>
    <row r="362" spans="5:5" x14ac:dyDescent="0.35">
      <c r="E362"/>
    </row>
    <row r="363" spans="5:5" x14ac:dyDescent="0.35">
      <c r="E363"/>
    </row>
    <row r="364" spans="5:5" x14ac:dyDescent="0.35">
      <c r="E364"/>
    </row>
    <row r="365" spans="5:5" x14ac:dyDescent="0.35">
      <c r="E365"/>
    </row>
    <row r="366" spans="5:5" x14ac:dyDescent="0.35">
      <c r="E366"/>
    </row>
  </sheetData>
  <mergeCells count="4">
    <mergeCell ref="A4:L4"/>
    <mergeCell ref="A1:L1"/>
    <mergeCell ref="A3:L3"/>
    <mergeCell ref="A2:L2"/>
  </mergeCells>
  <dataValidations count="2">
    <dataValidation type="list" allowBlank="1" showInputMessage="1" showErrorMessage="1" sqref="AH7:AH8" xr:uid="{C282341F-E293-4F34-932A-8EEB9A1B3F99}">
      <formula1>"Yes, No"</formula1>
    </dataValidation>
    <dataValidation type="list" allowBlank="1" showInputMessage="1" showErrorMessage="1" sqref="AN9:AN10 AN16:AN19 AN31" xr:uid="{36EECD96-5483-4AFC-B18B-8269868E9C75}">
      <formula1>$AK$6:$AL$6</formula1>
    </dataValidation>
  </dataValidations>
  <pageMargins left="0.7" right="0.7" top="0.75" bottom="0.75" header="0.3" footer="0.3"/>
  <pageSetup scale="41" fitToHeight="0" orientation="landscape" useFirstPageNumber="1" r:id="rId1"/>
  <headerFooter scaleWithDoc="0" alignWithMargins="0">
    <oddHeader>&amp;RPage &amp;P of &amp;N</oddHeader>
    <oddFooter>&amp;LElectronic Tab Name: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2024-09-25T17:00:53+00:00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D5AA64-CC45-4111-A8E9-752E4B281C35}"/>
</file>

<file path=customXml/itemProps2.xml><?xml version="1.0" encoding="utf-8"?>
<ds:datastoreItem xmlns:ds="http://schemas.openxmlformats.org/officeDocument/2006/customXml" ds:itemID="{66E7ADC4-67AE-45AE-9C51-02FA218505AB}"/>
</file>

<file path=customXml/itemProps3.xml><?xml version="1.0" encoding="utf-8"?>
<ds:datastoreItem xmlns:ds="http://schemas.openxmlformats.org/officeDocument/2006/customXml" ds:itemID="{E0D73A1E-BB8B-4DDC-88F8-AF2EE2F8547C}"/>
</file>

<file path=customXml/itemProps4.xml><?xml version="1.0" encoding="utf-8"?>
<ds:datastoreItem xmlns:ds="http://schemas.openxmlformats.org/officeDocument/2006/customXml" ds:itemID="{82556E1D-B380-44AC-B758-75519C47B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JG-2, 24-25 Plant Additions</vt:lpstr>
      <vt:lpstr>'JG-2, 24-25 Plant Additions'!Print_Area</vt:lpstr>
      <vt:lpstr>'JG-2, 24-25 Plant Additions'!Print_Titles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Geranios, Konstantine (UTC)</dc:creator>
  <cp:lastModifiedBy>Grenn, Jana (UTC)</cp:lastModifiedBy>
  <dcterms:created xsi:type="dcterms:W3CDTF">2024-07-18T19:35:05Z</dcterms:created>
  <dcterms:modified xsi:type="dcterms:W3CDTF">2024-09-19T16:59:05Z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